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arquitecsoft-my.sharepoint.com/personal/carlosdc_arqs_co/Documents/OMA/GRUPO HEME/TICKETS/xxxx - plan turnos/piloto pance/"/>
    </mc:Choice>
  </mc:AlternateContent>
  <xr:revisionPtr revIDLastSave="54" documentId="8_{39DCCF15-47E5-4CE1-A98A-926117DDAE0C}" xr6:coauthVersionLast="47" xr6:coauthVersionMax="47" xr10:uidLastSave="{12514F56-78B1-464E-A72C-95F12EF6D6EE}"/>
  <bookViews>
    <workbookView xWindow="-20520" yWindow="4470" windowWidth="20640" windowHeight="11040" tabRatio="811" activeTab="6" xr2:uid="{00000000-000D-0000-FFFF-FFFF00000000}"/>
  </bookViews>
  <sheets>
    <sheet name="confi" sheetId="22" r:id="rId1"/>
    <sheet name="PLAN_TURNOS" sheetId="27" r:id="rId2"/>
    <sheet name="plan_turno" sheetId="28" state="hidden" r:id="rId3"/>
    <sheet name="LiquidacionGeneral_dec" sheetId="12" state="hidden" r:id="rId4"/>
    <sheet name="Marcaciones" sheetId="16" state="hidden" r:id="rId5"/>
    <sheet name="Biométrico" sheetId="24" state="hidden" r:id="rId6"/>
    <sheet name="Dash" sheetId="18" r:id="rId7"/>
    <sheet name="Hoja1" sheetId="29" r:id="rId8"/>
    <sheet name="CAMBIO SEDE" sheetId="23" state="hidden" r:id="rId9"/>
    <sheet name="Chrono" sheetId="11" state="hidden" r:id="rId10"/>
    <sheet name="SEND" sheetId="3" state="hidden" r:id="rId11"/>
    <sheet name="Export" sheetId="17" state="hidden" r:id="rId12"/>
    <sheet name="Admons" sheetId="19" state="hidden" r:id="rId13"/>
  </sheets>
  <functionGroups builtInGroupCount="19"/>
  <definedNames>
    <definedName name="_xlnm._FilterDatabase" localSheetId="11" hidden="1">Export!$E$1:$E$1509</definedName>
    <definedName name="_xlnm._FilterDatabase" localSheetId="3" hidden="1">LiquidacionGeneral_dec!$A$1:$AS$85</definedName>
    <definedName name="_xleta.AND" hidden="1" xlm="1">#NAME?</definedName>
    <definedName name="_xleta.GETPIVOTDATA" hidden="1" xlm="1">#NAME?</definedName>
    <definedName name="_xleta.IF" hidden="1" xlm="1">#NAME?</definedName>
    <definedName name="_xleta.MAX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T" hidden="1" xlm="1">#NAME?</definedName>
    <definedName name="ADD">SEND!$B$7</definedName>
    <definedName name="ADD_2">SEND!$C$7</definedName>
    <definedName name="admon">SEND!$F$5</definedName>
    <definedName name="AÑO_ACTUAL">LiquidacionGeneral_dec!$BT$3</definedName>
    <definedName name="ASUNTO">SEND!$B$5</definedName>
    <definedName name="ASUNTO_2">SEND!$C$5</definedName>
    <definedName name="BODY">SEND!$B$6</definedName>
    <definedName name="BODY_2">SEND!$C$6</definedName>
    <definedName name="CC">SEND!$B$3</definedName>
    <definedName name="CC_2">SEND!$C$3</definedName>
    <definedName name="conteo">LiquidacionGeneral_dec!$BU$3</definedName>
    <definedName name="DatosExternos_1" localSheetId="5" hidden="1">Biométrico!$A$1:$AC$105</definedName>
    <definedName name="DatosExternos_1" localSheetId="2" hidden="1">plan_turno!$A$1:$BJ$16</definedName>
    <definedName name="DatosExternos_1" localSheetId="10" hidden="1">SEND!$AA$1:$AD$10</definedName>
    <definedName name="DatosExternos_2" localSheetId="10" hidden="1">SEND!$A$13:$H$17</definedName>
    <definedName name="delay">'Chrono'!$H$2</definedName>
    <definedName name="DIA" localSheetId="2">HORAS12[Hora Dia]</definedName>
    <definedName name="DIA" localSheetId="1">HORAS12[Hora Dia]</definedName>
    <definedName name="DIA_INI">LiquidacionGeneral_dec!$BR$3</definedName>
    <definedName name="discod">SEND!$AC$2</definedName>
    <definedName name="EMPRESA">SEND!$F$3</definedName>
    <definedName name="EXT">SEND!$F$8</definedName>
    <definedName name="extra_diu">confi!$B$3</definedName>
    <definedName name="FECHA_VENCE">SEND!$Z$2</definedName>
    <definedName name="FILE">SEND!$F$1</definedName>
    <definedName name="FOLDER">SEND!$F$6</definedName>
    <definedName name="GERENTE">SEND!$F$2</definedName>
    <definedName name="hope_hours">Marcaciones!$AP$11</definedName>
    <definedName name="horas_sem">confi!$B$2</definedName>
    <definedName name="HoraxSemana">SEND!$I$1</definedName>
    <definedName name="IDENTIFICACION">COLABORADORES[id]</definedName>
    <definedName name="INDICE">SEND!$F$9</definedName>
    <definedName name="Ini_noct" localSheetId="2">confi!$J$2</definedName>
    <definedName name="Ini_noct" localSheetId="1">confi!$J$2</definedName>
    <definedName name="INSTALL">SEND!$Z$1</definedName>
    <definedName name="Limit_sup">confi!$B$6</definedName>
    <definedName name="MES_QNA">LiquidacionGeneral_dec!$BS$3</definedName>
    <definedName name="NOMBRES">'CAMBIO SEDE'!$F:$F</definedName>
    <definedName name="observa">PLAN_TURNOS!$N$3</definedName>
    <definedName name="OCC">SEND!$B$4</definedName>
    <definedName name="OCC_2">SEND!$C$4</definedName>
    <definedName name="rec_dom" localSheetId="2">confi!$M$6</definedName>
    <definedName name="rec_dom" localSheetId="1">confi!$M$6</definedName>
    <definedName name="rec_noct" localSheetId="2">confi!$M$5</definedName>
    <definedName name="rec_noct" localSheetId="1">confi!$M$5</definedName>
    <definedName name="SEDE">SEND!$F$4</definedName>
    <definedName name="SEDES_">'CAMBIO SEDE'!$H$2:$H$11</definedName>
    <definedName name="TARDE" localSheetId="2">HORAS12[Hora Tarde]</definedName>
    <definedName name="TARDE" localSheetId="1">HORAS12[Hora Tarde]</definedName>
    <definedName name="TO">SEND!$B$2</definedName>
    <definedName name="TO_2">SEND!$C$2</definedName>
    <definedName name="usuario">SEND!$AB$2</definedName>
    <definedName name="zona_ale">confi!$B$4</definedName>
    <definedName name="zona_cri">confi!$B$5</definedName>
  </definedNames>
  <calcPr calcId="191029"/>
  <pivotCaches>
    <pivotCache cacheId="50" r:id="rId14"/>
    <pivotCache cacheId="55" r:id="rId15"/>
  </pivotCaches>
  <extLst>
    <ext xmlns:x15="http://schemas.microsoft.com/office/spreadsheetml/2010/11/main" uri="{FCE2AD5D-F65C-4FA6-A056-5C36A1767C68}">
      <x15:dataModel>
        <x15:modelTables>
          <x15:modelTable id="VALIDATURNO_e9ba3551-3f74-4abc-aee5-9536cca24a10" name="VALIDATURNO" connection="Consulta - VALIDATURNO"/>
          <x15:modelTable id="plan_turnos-a01ffdde-bf08-4706-a24a-da7a35847927" name="plan_turnos" connection="Consulta - plan_turn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Z260" i="12" l="1"/>
  <c r="DA260" i="12"/>
  <c r="CY260" i="12"/>
  <c r="BH126" i="12"/>
  <c r="BA126" i="12" s="1"/>
  <c r="BH127" i="12"/>
  <c r="BU127" i="12" s="1"/>
  <c r="BH128" i="12"/>
  <c r="BF128" i="12" s="1"/>
  <c r="BH129" i="12"/>
  <c r="BE129" i="12" s="1"/>
  <c r="BH130" i="12"/>
  <c r="BE130" i="12" s="1"/>
  <c r="BH131" i="12"/>
  <c r="BF131" i="12" s="1"/>
  <c r="BH132" i="12"/>
  <c r="BF132" i="12" s="1"/>
  <c r="BH133" i="12"/>
  <c r="BF133" i="12" s="1"/>
  <c r="BH134" i="12"/>
  <c r="BH135" i="12"/>
  <c r="BU135" i="12" s="1"/>
  <c r="BH136" i="12"/>
  <c r="BD136" i="12" s="1"/>
  <c r="BH137" i="12"/>
  <c r="BD137" i="12" s="1"/>
  <c r="BH138" i="12"/>
  <c r="BF138" i="12" s="1"/>
  <c r="BH139" i="12"/>
  <c r="BF139" i="12" s="1"/>
  <c r="BH140" i="12"/>
  <c r="BF140" i="12" s="1"/>
  <c r="BH141" i="12"/>
  <c r="BF141" i="12" s="1"/>
  <c r="BH142" i="12"/>
  <c r="BH143" i="12"/>
  <c r="BU143" i="12" s="1"/>
  <c r="BH144" i="12"/>
  <c r="BF144" i="12" s="1"/>
  <c r="BH145" i="12"/>
  <c r="BF145" i="12" s="1"/>
  <c r="BH146" i="12"/>
  <c r="BF146" i="12" s="1"/>
  <c r="BH147" i="12"/>
  <c r="BF147" i="12" s="1"/>
  <c r="BH148" i="12"/>
  <c r="BF148" i="12" s="1"/>
  <c r="BH149" i="12"/>
  <c r="BF149" i="12" s="1"/>
  <c r="BH150" i="12"/>
  <c r="BH151" i="12"/>
  <c r="BU151" i="12" s="1"/>
  <c r="BH152" i="12"/>
  <c r="BF152" i="12" s="1"/>
  <c r="BH153" i="12"/>
  <c r="BF153" i="12" s="1"/>
  <c r="BH154" i="12"/>
  <c r="BF154" i="12" s="1"/>
  <c r="BH155" i="12"/>
  <c r="BF155" i="12" s="1"/>
  <c r="BH156" i="12"/>
  <c r="BF156" i="12" s="1"/>
  <c r="BH157" i="12"/>
  <c r="BF157" i="12" s="1"/>
  <c r="BH158" i="12"/>
  <c r="BC158" i="12" s="1"/>
  <c r="BH159" i="12"/>
  <c r="BC159" i="12" s="1"/>
  <c r="BH160" i="12"/>
  <c r="BE160" i="12" s="1"/>
  <c r="BH161" i="12"/>
  <c r="BE161" i="12" s="1"/>
  <c r="BH162" i="12"/>
  <c r="BE162" i="12" s="1"/>
  <c r="BH163" i="12"/>
  <c r="BF163" i="12" s="1"/>
  <c r="BH164" i="12"/>
  <c r="AZ164" i="12" s="1"/>
  <c r="BH165" i="12"/>
  <c r="AZ165" i="12" s="1"/>
  <c r="BH166" i="12"/>
  <c r="BH167" i="12"/>
  <c r="BU167" i="12" s="1"/>
  <c r="BH168" i="12"/>
  <c r="BC168" i="12" s="1"/>
  <c r="BH169" i="12"/>
  <c r="BD169" i="12" s="1"/>
  <c r="BH170" i="12"/>
  <c r="BF170" i="12" s="1"/>
  <c r="BH171" i="12"/>
  <c r="BF171" i="12" s="1"/>
  <c r="BH172" i="12"/>
  <c r="BF172" i="12" s="1"/>
  <c r="BH173" i="12"/>
  <c r="BF173" i="12" s="1"/>
  <c r="BH174" i="12"/>
  <c r="BH175" i="12"/>
  <c r="BH176" i="12"/>
  <c r="BE176" i="12" s="1"/>
  <c r="BH177" i="12"/>
  <c r="BE177" i="12" s="1"/>
  <c r="BH178" i="12"/>
  <c r="BE178" i="12" s="1"/>
  <c r="BH179" i="12"/>
  <c r="BF179" i="12" s="1"/>
  <c r="BH180" i="12"/>
  <c r="BF180" i="12" s="1"/>
  <c r="BH181" i="12"/>
  <c r="BF181" i="12" s="1"/>
  <c r="BH182" i="12"/>
  <c r="BH183" i="12"/>
  <c r="BU183" i="12" s="1"/>
  <c r="BH184" i="12"/>
  <c r="BF184" i="12" s="1"/>
  <c r="BH185" i="12"/>
  <c r="BF185" i="12" s="1"/>
  <c r="BH186" i="12"/>
  <c r="BF186" i="12" s="1"/>
  <c r="BH187" i="12"/>
  <c r="BF187" i="12" s="1"/>
  <c r="BH188" i="12"/>
  <c r="BF188" i="12" s="1"/>
  <c r="BH189" i="12"/>
  <c r="BF189" i="12" s="1"/>
  <c r="BH190" i="12"/>
  <c r="BH191" i="12"/>
  <c r="BU191" i="12" s="1"/>
  <c r="BH192" i="12"/>
  <c r="BF192" i="12" s="1"/>
  <c r="BH193" i="12"/>
  <c r="BF193" i="12" s="1"/>
  <c r="BH194" i="12"/>
  <c r="BF194" i="12" s="1"/>
  <c r="BH195" i="12"/>
  <c r="BF195" i="12" s="1"/>
  <c r="BH196" i="12"/>
  <c r="BF196" i="12" s="1"/>
  <c r="BH197" i="12"/>
  <c r="BF197" i="12" s="1"/>
  <c r="BH198" i="12"/>
  <c r="BB198" i="12" s="1"/>
  <c r="BH199" i="12"/>
  <c r="BU199" i="12" s="1"/>
  <c r="BH200" i="12"/>
  <c r="BC200" i="12" s="1"/>
  <c r="BH201" i="12"/>
  <c r="BD201" i="12" s="1"/>
  <c r="BH202" i="12"/>
  <c r="BF202" i="12" s="1"/>
  <c r="BH203" i="12"/>
  <c r="BF203" i="12" s="1"/>
  <c r="BH204" i="12"/>
  <c r="BF204" i="12" s="1"/>
  <c r="BH205" i="12"/>
  <c r="BH206" i="12"/>
  <c r="BH207" i="12"/>
  <c r="DD207" i="12" s="1"/>
  <c r="BH208" i="12"/>
  <c r="AY208" i="12" s="1"/>
  <c r="BH209" i="12"/>
  <c r="BF209" i="12" s="1"/>
  <c r="BH210" i="12"/>
  <c r="BF210" i="12" s="1"/>
  <c r="BH211" i="12"/>
  <c r="BF211" i="12" s="1"/>
  <c r="BH212" i="12"/>
  <c r="BF212" i="12" s="1"/>
  <c r="BH213" i="12"/>
  <c r="BH214" i="12"/>
  <c r="BH215" i="12"/>
  <c r="DD215" i="12" s="1"/>
  <c r="BH216" i="12"/>
  <c r="BE216" i="12" s="1"/>
  <c r="BH217" i="12"/>
  <c r="BE217" i="12" s="1"/>
  <c r="BH218" i="12"/>
  <c r="BE218" i="12" s="1"/>
  <c r="BH219" i="12"/>
  <c r="BF219" i="12" s="1"/>
  <c r="BH220" i="12"/>
  <c r="BF220" i="12" s="1"/>
  <c r="BH221" i="12"/>
  <c r="BH222" i="12"/>
  <c r="BH223" i="12"/>
  <c r="BC223" i="12" s="1"/>
  <c r="BH224" i="12"/>
  <c r="BF224" i="12" s="1"/>
  <c r="BH225" i="12"/>
  <c r="BF225" i="12" s="1"/>
  <c r="BH226" i="12"/>
  <c r="BF226" i="12" s="1"/>
  <c r="BH227" i="12"/>
  <c r="BF227" i="12" s="1"/>
  <c r="BH228" i="12"/>
  <c r="BF228" i="12" s="1"/>
  <c r="BH229" i="12"/>
  <c r="BF229" i="12" s="1"/>
  <c r="BH230" i="12"/>
  <c r="BH231" i="12"/>
  <c r="DD231" i="12" s="1"/>
  <c r="BH232" i="12"/>
  <c r="BC232" i="12" s="1"/>
  <c r="BH233" i="12"/>
  <c r="BD233" i="12" s="1"/>
  <c r="BH234" i="12"/>
  <c r="BF234" i="12" s="1"/>
  <c r="BH235" i="12"/>
  <c r="BF235" i="12" s="1"/>
  <c r="BH236" i="12"/>
  <c r="BF236" i="12" s="1"/>
  <c r="BH237" i="12"/>
  <c r="BH238" i="12"/>
  <c r="BH239" i="12"/>
  <c r="DD239" i="12" s="1"/>
  <c r="BH240" i="12"/>
  <c r="BF240" i="12" s="1"/>
  <c r="BH241" i="12"/>
  <c r="BF241" i="12" s="1"/>
  <c r="BH242" i="12"/>
  <c r="BF242" i="12" s="1"/>
  <c r="BH243" i="12"/>
  <c r="BF243" i="12" s="1"/>
  <c r="BH244" i="12"/>
  <c r="BF244" i="12" s="1"/>
  <c r="BH245" i="12"/>
  <c r="BH246" i="12"/>
  <c r="BH247" i="12"/>
  <c r="DD247" i="12" s="1"/>
  <c r="BH248" i="12"/>
  <c r="BF248" i="12" s="1"/>
  <c r="BH249" i="12"/>
  <c r="BF249" i="12" s="1"/>
  <c r="BH250" i="12"/>
  <c r="BF250" i="12" s="1"/>
  <c r="BH251" i="12"/>
  <c r="BF251" i="12" s="1"/>
  <c r="BH252" i="12"/>
  <c r="BE252" i="12" s="1"/>
  <c r="BH253" i="12"/>
  <c r="BA253" i="12" s="1"/>
  <c r="BH254" i="12"/>
  <c r="BA254" i="12" s="1"/>
  <c r="BH255" i="12"/>
  <c r="BC255" i="12" s="1"/>
  <c r="BH256" i="12"/>
  <c r="BF256" i="12" s="1"/>
  <c r="BH257" i="12"/>
  <c r="BF257" i="12" s="1"/>
  <c r="BH258" i="12"/>
  <c r="BF258" i="12" s="1"/>
  <c r="BH259" i="12"/>
  <c r="BF259" i="12" s="1"/>
  <c r="BH260" i="12"/>
  <c r="BE260" i="12" s="1"/>
  <c r="BR126" i="12"/>
  <c r="BR130" i="12"/>
  <c r="BR133" i="12"/>
  <c r="BR134" i="12"/>
  <c r="BR138" i="12"/>
  <c r="BR139" i="12"/>
  <c r="BR141" i="12"/>
  <c r="BR142" i="12"/>
  <c r="BR144" i="12"/>
  <c r="BR146" i="12"/>
  <c r="BR147" i="12"/>
  <c r="BR148" i="12"/>
  <c r="BR149" i="12"/>
  <c r="BR150" i="12"/>
  <c r="BR152" i="12"/>
  <c r="BR154" i="12"/>
  <c r="BR157" i="12"/>
  <c r="BR158" i="12"/>
  <c r="BR162" i="12"/>
  <c r="BR165" i="12"/>
  <c r="BR166" i="12"/>
  <c r="BR168" i="12"/>
  <c r="BR170" i="12"/>
  <c r="BR173" i="12"/>
  <c r="BR174" i="12"/>
  <c r="BR178" i="12"/>
  <c r="BR181" i="12"/>
  <c r="BR182" i="12"/>
  <c r="BR184" i="12"/>
  <c r="BR185" i="12"/>
  <c r="BR186" i="12"/>
  <c r="BR189" i="12"/>
  <c r="BR190" i="12"/>
  <c r="BR194" i="12"/>
  <c r="BR197" i="12"/>
  <c r="BR198" i="12"/>
  <c r="BR202" i="12"/>
  <c r="BR203" i="12"/>
  <c r="BR205" i="12"/>
  <c r="BR206" i="12"/>
  <c r="BR210" i="12"/>
  <c r="BR211" i="12"/>
  <c r="BR212" i="12"/>
  <c r="BR213" i="12"/>
  <c r="BR214" i="12"/>
  <c r="BR218" i="12"/>
  <c r="BR221" i="12"/>
  <c r="BR222" i="12"/>
  <c r="BR226" i="12"/>
  <c r="BR229" i="12"/>
  <c r="BR230" i="12"/>
  <c r="BR234" i="12"/>
  <c r="BR237" i="12"/>
  <c r="BR238" i="12"/>
  <c r="BR242" i="12"/>
  <c r="BR245" i="12"/>
  <c r="BR246" i="12"/>
  <c r="BR250" i="12"/>
  <c r="BR253" i="12"/>
  <c r="BR254" i="12"/>
  <c r="BR258" i="12"/>
  <c r="BT126" i="12"/>
  <c r="BT130" i="12"/>
  <c r="BT133" i="12"/>
  <c r="BT134" i="12"/>
  <c r="BT138" i="12"/>
  <c r="BT141" i="12"/>
  <c r="BT142" i="12"/>
  <c r="BT146" i="12"/>
  <c r="BT149" i="12"/>
  <c r="BT150" i="12"/>
  <c r="BT152" i="12"/>
  <c r="BT154" i="12"/>
  <c r="BT155" i="12"/>
  <c r="BT157" i="12"/>
  <c r="BT158" i="12"/>
  <c r="BT162" i="12"/>
  <c r="BT163" i="12"/>
  <c r="BT164" i="12"/>
  <c r="BT165" i="12"/>
  <c r="BT166" i="12"/>
  <c r="BT170" i="12"/>
  <c r="BT173" i="12"/>
  <c r="BT174" i="12"/>
  <c r="BT176" i="12"/>
  <c r="BT178" i="12"/>
  <c r="BT181" i="12"/>
  <c r="BT182" i="12"/>
  <c r="BT186" i="12"/>
  <c r="BT189" i="12"/>
  <c r="BT190" i="12"/>
  <c r="BT192" i="12"/>
  <c r="BT194" i="12"/>
  <c r="BT197" i="12"/>
  <c r="BT198" i="12"/>
  <c r="BT202" i="12"/>
  <c r="BT205" i="12"/>
  <c r="BT206" i="12"/>
  <c r="BT210" i="12"/>
  <c r="BT213" i="12"/>
  <c r="BT214" i="12"/>
  <c r="BT218" i="12"/>
  <c r="BT219" i="12"/>
  <c r="BT221" i="12"/>
  <c r="BT222" i="12"/>
  <c r="BT226" i="12"/>
  <c r="BT227" i="12"/>
  <c r="BT228" i="12"/>
  <c r="BT229" i="12"/>
  <c r="BT230" i="12"/>
  <c r="BT234" i="12"/>
  <c r="BT237" i="12"/>
  <c r="BT238" i="12"/>
  <c r="BT242" i="12"/>
  <c r="BT245" i="12"/>
  <c r="BT246" i="12"/>
  <c r="BT250" i="12"/>
  <c r="BT253" i="12"/>
  <c r="BT254" i="12"/>
  <c r="BT258" i="12"/>
  <c r="BU126" i="12"/>
  <c r="BU130" i="12"/>
  <c r="BU131" i="12"/>
  <c r="BU133" i="12"/>
  <c r="BU134" i="12"/>
  <c r="BU138" i="12"/>
  <c r="BU141" i="12"/>
  <c r="BU142" i="12"/>
  <c r="BU144" i="12"/>
  <c r="BU146" i="12"/>
  <c r="BU149" i="12"/>
  <c r="BU150" i="12"/>
  <c r="BU154" i="12"/>
  <c r="BU157" i="12"/>
  <c r="BU158" i="12"/>
  <c r="BU160" i="12"/>
  <c r="BU162" i="12"/>
  <c r="BU165" i="12"/>
  <c r="BU166" i="12"/>
  <c r="BU170" i="12"/>
  <c r="BU171" i="12"/>
  <c r="BU173" i="12"/>
  <c r="BU174" i="12"/>
  <c r="BU178" i="12"/>
  <c r="BU179" i="12"/>
  <c r="BU180" i="12"/>
  <c r="BU181" i="12"/>
  <c r="BU182" i="12"/>
  <c r="BU186" i="12"/>
  <c r="BU189" i="12"/>
  <c r="BU190" i="12"/>
  <c r="BU194" i="12"/>
  <c r="BU197" i="12"/>
  <c r="BU198" i="12"/>
  <c r="BU202" i="12"/>
  <c r="BU205" i="12"/>
  <c r="BU206" i="12"/>
  <c r="BU210" i="12"/>
  <c r="BU213" i="12"/>
  <c r="BU214" i="12"/>
  <c r="BU218" i="12"/>
  <c r="BU221" i="12"/>
  <c r="BU222" i="12"/>
  <c r="BU226" i="12"/>
  <c r="BU229" i="12"/>
  <c r="BU230" i="12"/>
  <c r="BU234" i="12"/>
  <c r="BU235" i="12"/>
  <c r="BU237" i="12"/>
  <c r="BU238" i="12"/>
  <c r="BU240" i="12"/>
  <c r="BU242" i="12"/>
  <c r="BU243" i="12"/>
  <c r="BU244" i="12"/>
  <c r="BU245" i="12"/>
  <c r="BU246" i="12"/>
  <c r="BU248" i="12"/>
  <c r="BU250" i="12"/>
  <c r="BU253" i="12"/>
  <c r="BU254" i="12"/>
  <c r="BU258" i="12"/>
  <c r="BW126" i="12"/>
  <c r="BW128" i="12"/>
  <c r="BW130" i="12"/>
  <c r="BW131" i="12"/>
  <c r="BW133" i="12"/>
  <c r="BW134" i="12"/>
  <c r="BW138" i="12"/>
  <c r="BW139" i="12"/>
  <c r="BW140" i="12"/>
  <c r="BW141" i="12"/>
  <c r="BW142" i="12"/>
  <c r="BW146" i="12"/>
  <c r="BW149" i="12"/>
  <c r="BW150" i="12"/>
  <c r="BW152" i="12"/>
  <c r="BW154" i="12"/>
  <c r="BW155" i="12"/>
  <c r="BW157" i="12"/>
  <c r="BW158" i="12"/>
  <c r="BW162" i="12"/>
  <c r="BW165" i="12"/>
  <c r="BW166" i="12"/>
  <c r="BW170" i="12"/>
  <c r="BW173" i="12"/>
  <c r="BW174" i="12"/>
  <c r="BW178" i="12"/>
  <c r="BW181" i="12"/>
  <c r="BW182" i="12"/>
  <c r="BW186" i="12"/>
  <c r="BW189" i="12"/>
  <c r="BW190" i="12"/>
  <c r="BW192" i="12"/>
  <c r="BW194" i="12"/>
  <c r="BW195" i="12"/>
  <c r="BW197" i="12"/>
  <c r="BW198" i="12"/>
  <c r="BW202" i="12"/>
  <c r="BW203" i="12"/>
  <c r="BW204" i="12"/>
  <c r="BW205" i="12"/>
  <c r="BW206" i="12"/>
  <c r="BW210" i="12"/>
  <c r="BW213" i="12"/>
  <c r="BW214" i="12"/>
  <c r="BW216" i="12"/>
  <c r="BW218" i="12"/>
  <c r="BW221" i="12"/>
  <c r="BW222" i="12"/>
  <c r="BW226" i="12"/>
  <c r="BW229" i="12"/>
  <c r="BW230" i="12"/>
  <c r="BW232" i="12"/>
  <c r="BW234" i="12"/>
  <c r="BW237" i="12"/>
  <c r="BW238" i="12"/>
  <c r="BW242" i="12"/>
  <c r="BW245" i="12"/>
  <c r="BW246" i="12"/>
  <c r="BW248" i="12"/>
  <c r="BW250" i="12"/>
  <c r="BW253" i="12"/>
  <c r="BW254" i="12"/>
  <c r="BW258" i="12"/>
  <c r="BW259" i="12"/>
  <c r="BY126" i="12"/>
  <c r="BY130" i="12"/>
  <c r="BY133" i="12"/>
  <c r="BY134" i="12"/>
  <c r="BY138" i="12"/>
  <c r="BY141" i="12"/>
  <c r="BY142" i="12"/>
  <c r="BY146" i="12"/>
  <c r="BY149" i="12"/>
  <c r="BY150" i="12"/>
  <c r="BY154" i="12"/>
  <c r="BY157" i="12"/>
  <c r="BY158" i="12"/>
  <c r="BY160" i="12"/>
  <c r="BY162" i="12"/>
  <c r="BY163" i="12"/>
  <c r="BY165" i="12"/>
  <c r="BY166" i="12"/>
  <c r="BY170" i="12"/>
  <c r="BY171" i="12"/>
  <c r="BY172" i="12"/>
  <c r="BY173" i="12"/>
  <c r="BY174" i="12"/>
  <c r="BY178" i="12"/>
  <c r="BY181" i="12"/>
  <c r="BY182" i="12"/>
  <c r="BY184" i="12"/>
  <c r="BY186" i="12"/>
  <c r="BY187" i="12"/>
  <c r="BY189" i="12"/>
  <c r="BY190" i="12"/>
  <c r="BY194" i="12"/>
  <c r="BY197" i="12"/>
  <c r="BY198" i="12"/>
  <c r="BY202" i="12"/>
  <c r="BY205" i="12"/>
  <c r="BY206" i="12"/>
  <c r="BY210" i="12"/>
  <c r="BY213" i="12"/>
  <c r="BY214" i="12"/>
  <c r="BY218" i="12"/>
  <c r="BY221" i="12"/>
  <c r="BY222" i="12"/>
  <c r="BY224" i="12"/>
  <c r="BY226" i="12"/>
  <c r="BY227" i="12"/>
  <c r="BY229" i="12"/>
  <c r="BY230" i="12"/>
  <c r="BY234" i="12"/>
  <c r="BY235" i="12"/>
  <c r="BY236" i="12"/>
  <c r="BY237" i="12"/>
  <c r="BY238" i="12"/>
  <c r="BY242" i="12"/>
  <c r="BY245" i="12"/>
  <c r="BY246" i="12"/>
  <c r="BY248" i="12"/>
  <c r="BY250" i="12"/>
  <c r="BY253" i="12"/>
  <c r="BY254" i="12"/>
  <c r="BY258" i="12"/>
  <c r="CA158" i="12"/>
  <c r="CJ94" i="12"/>
  <c r="CJ95" i="12"/>
  <c r="CJ96" i="12"/>
  <c r="CJ98" i="12"/>
  <c r="CJ99" i="12"/>
  <c r="CJ100" i="12"/>
  <c r="CJ101" i="12"/>
  <c r="CJ102" i="12"/>
  <c r="CJ103" i="12"/>
  <c r="CJ105" i="12"/>
  <c r="CJ106" i="12"/>
  <c r="CJ107" i="12"/>
  <c r="CJ109" i="12"/>
  <c r="CJ110" i="12"/>
  <c r="CJ111" i="12"/>
  <c r="CJ112" i="12"/>
  <c r="CJ113" i="12"/>
  <c r="CJ114" i="12"/>
  <c r="CJ115" i="12"/>
  <c r="CJ117" i="12"/>
  <c r="CJ118" i="12"/>
  <c r="CJ119" i="12"/>
  <c r="CJ120" i="12"/>
  <c r="CJ121" i="12"/>
  <c r="CJ122" i="12"/>
  <c r="CJ123" i="12"/>
  <c r="CJ125" i="12"/>
  <c r="CJ126" i="12"/>
  <c r="CJ127" i="12"/>
  <c r="CJ128" i="12"/>
  <c r="CJ129" i="12"/>
  <c r="CJ130" i="12"/>
  <c r="CJ133" i="12"/>
  <c r="CJ134" i="12"/>
  <c r="CJ135" i="12"/>
  <c r="CJ136" i="12"/>
  <c r="CJ137" i="12"/>
  <c r="CJ138" i="12"/>
  <c r="CJ139" i="12"/>
  <c r="CJ140" i="12"/>
  <c r="CJ141" i="12"/>
  <c r="CJ142" i="12"/>
  <c r="CJ143" i="12"/>
  <c r="CJ144" i="12"/>
  <c r="CJ145" i="12"/>
  <c r="CJ146" i="12"/>
  <c r="CJ147" i="12"/>
  <c r="CJ148" i="12"/>
  <c r="CJ149" i="12"/>
  <c r="CJ150" i="12"/>
  <c r="CJ151" i="12"/>
  <c r="CJ152" i="12"/>
  <c r="CJ153" i="12"/>
  <c r="CJ154" i="12"/>
  <c r="CJ155" i="12"/>
  <c r="CJ156" i="12"/>
  <c r="CJ157" i="12"/>
  <c r="CJ158" i="12"/>
  <c r="CJ159" i="12"/>
  <c r="CJ160" i="12"/>
  <c r="CJ161" i="12"/>
  <c r="CJ162" i="12"/>
  <c r="CJ163" i="12"/>
  <c r="CJ164" i="12"/>
  <c r="CJ167" i="12"/>
  <c r="CJ168" i="12"/>
  <c r="CJ169" i="12"/>
  <c r="CJ170" i="12"/>
  <c r="CJ171" i="12"/>
  <c r="CJ173" i="12"/>
  <c r="CJ174" i="12"/>
  <c r="CJ175" i="12"/>
  <c r="CJ176" i="12"/>
  <c r="CJ177" i="12"/>
  <c r="CJ178" i="12"/>
  <c r="CJ179" i="12"/>
  <c r="CJ180" i="12"/>
  <c r="CJ181" i="12"/>
  <c r="CJ184" i="12"/>
  <c r="CJ185" i="12"/>
  <c r="CJ186" i="12"/>
  <c r="CJ187" i="12"/>
  <c r="CJ188" i="12"/>
  <c r="CJ189" i="12"/>
  <c r="CJ190" i="12"/>
  <c r="CJ191" i="12"/>
  <c r="CJ192" i="12"/>
  <c r="CJ193" i="12"/>
  <c r="CJ194" i="12"/>
  <c r="CJ195" i="12"/>
  <c r="CJ196" i="12"/>
  <c r="CJ197" i="12"/>
  <c r="CJ198" i="12"/>
  <c r="CJ199" i="12"/>
  <c r="CJ200" i="12"/>
  <c r="CJ201" i="12"/>
  <c r="CJ202" i="12"/>
  <c r="CJ203" i="12"/>
  <c r="CJ204" i="12"/>
  <c r="CJ205" i="12"/>
  <c r="CJ206" i="12"/>
  <c r="CJ207" i="12"/>
  <c r="CJ208" i="12"/>
  <c r="CJ209" i="12"/>
  <c r="CJ210" i="12"/>
  <c r="CJ211" i="12"/>
  <c r="CJ212" i="12"/>
  <c r="CJ213" i="12"/>
  <c r="CJ214" i="12"/>
  <c r="CJ215" i="12"/>
  <c r="CJ217" i="12"/>
  <c r="CJ218" i="12"/>
  <c r="CJ219" i="12"/>
  <c r="CJ220" i="12"/>
  <c r="CJ221" i="12"/>
  <c r="CJ222" i="12"/>
  <c r="CJ224" i="12"/>
  <c r="CJ225" i="12"/>
  <c r="CJ226" i="12"/>
  <c r="CJ227" i="12"/>
  <c r="CJ228" i="12"/>
  <c r="CJ229" i="12"/>
  <c r="CJ230" i="12"/>
  <c r="CJ231" i="12"/>
  <c r="CJ232" i="12"/>
  <c r="CJ233" i="12"/>
  <c r="CJ234" i="12"/>
  <c r="CJ235" i="12"/>
  <c r="CJ236" i="12"/>
  <c r="CJ237" i="12"/>
  <c r="CJ238" i="12"/>
  <c r="CJ239" i="12"/>
  <c r="CJ241" i="12"/>
  <c r="CJ242" i="12"/>
  <c r="CJ243" i="12"/>
  <c r="CJ244" i="12"/>
  <c r="CJ245" i="12"/>
  <c r="CJ246" i="12"/>
  <c r="CJ247" i="12"/>
  <c r="CJ248" i="12"/>
  <c r="CJ249" i="12"/>
  <c r="CJ250" i="12"/>
  <c r="CJ251" i="12"/>
  <c r="CJ252" i="12"/>
  <c r="CJ253" i="12"/>
  <c r="CJ254" i="12"/>
  <c r="CJ255" i="12"/>
  <c r="CJ256" i="12"/>
  <c r="CJ258" i="12"/>
  <c r="CJ259" i="12"/>
  <c r="CJ260" i="12"/>
  <c r="CK141" i="12"/>
  <c r="CK158" i="12"/>
  <c r="CK226" i="12"/>
  <c r="CU141" i="12"/>
  <c r="DC94" i="12"/>
  <c r="DC95" i="12"/>
  <c r="DC96" i="12"/>
  <c r="DC97" i="12"/>
  <c r="DC98" i="12"/>
  <c r="DC99" i="12"/>
  <c r="DC100" i="12"/>
  <c r="DC101" i="12"/>
  <c r="DC102" i="12"/>
  <c r="DC103" i="12"/>
  <c r="DC104" i="12"/>
  <c r="DC105" i="12"/>
  <c r="DC106" i="12"/>
  <c r="DC107" i="12"/>
  <c r="DC108" i="12"/>
  <c r="DC109" i="12"/>
  <c r="DC110" i="12"/>
  <c r="DC111" i="12"/>
  <c r="DC112" i="12"/>
  <c r="DC113" i="12"/>
  <c r="DC114" i="12"/>
  <c r="DC115" i="12"/>
  <c r="DC116" i="12"/>
  <c r="DC117" i="12"/>
  <c r="DC118" i="12"/>
  <c r="DC119" i="12"/>
  <c r="DC120" i="12"/>
  <c r="DC121" i="12"/>
  <c r="DC122" i="12"/>
  <c r="DC123" i="12"/>
  <c r="DC124" i="12"/>
  <c r="DC125" i="12"/>
  <c r="DC126" i="12"/>
  <c r="DC127" i="12"/>
  <c r="DC128" i="12"/>
  <c r="DC129" i="12"/>
  <c r="DC130" i="12"/>
  <c r="DC131" i="12"/>
  <c r="DC132" i="12"/>
  <c r="DC133" i="12"/>
  <c r="DC134" i="12"/>
  <c r="DC135" i="12"/>
  <c r="DC136" i="12"/>
  <c r="DC137" i="12"/>
  <c r="DC138" i="12"/>
  <c r="DC139" i="12"/>
  <c r="DC140" i="12"/>
  <c r="DC141" i="12"/>
  <c r="DC142" i="12"/>
  <c r="DC143" i="12"/>
  <c r="DC144" i="12"/>
  <c r="DC145" i="12"/>
  <c r="DC146" i="12"/>
  <c r="DC147" i="12"/>
  <c r="DC148" i="12"/>
  <c r="DC149" i="12"/>
  <c r="DC150" i="12"/>
  <c r="DC151" i="12"/>
  <c r="DC152" i="12"/>
  <c r="DC153" i="12"/>
  <c r="DC154" i="12"/>
  <c r="DC155" i="12"/>
  <c r="DC156" i="12"/>
  <c r="DC157" i="12"/>
  <c r="DC158" i="12"/>
  <c r="DC159" i="12"/>
  <c r="DC160" i="12"/>
  <c r="DC161" i="12"/>
  <c r="DC162" i="12"/>
  <c r="DC163" i="12"/>
  <c r="DC164" i="12"/>
  <c r="DC165" i="12"/>
  <c r="DC166" i="12"/>
  <c r="DC167" i="12"/>
  <c r="DC168" i="12"/>
  <c r="DC169" i="12"/>
  <c r="DC170" i="12"/>
  <c r="DC171" i="12"/>
  <c r="DC172" i="12"/>
  <c r="DC173" i="12"/>
  <c r="DC174" i="12"/>
  <c r="DC175" i="12"/>
  <c r="DC176" i="12"/>
  <c r="DC177" i="12"/>
  <c r="DC178" i="12"/>
  <c r="DC179" i="12"/>
  <c r="DC180" i="12"/>
  <c r="DC181" i="12"/>
  <c r="DC182" i="12"/>
  <c r="DC183" i="12"/>
  <c r="DC184" i="12"/>
  <c r="DC185" i="12"/>
  <c r="DC186" i="12"/>
  <c r="DC187" i="12"/>
  <c r="DC188" i="12"/>
  <c r="DC189" i="12"/>
  <c r="DC190" i="12"/>
  <c r="DC191" i="12"/>
  <c r="DC192" i="12"/>
  <c r="DC193" i="12"/>
  <c r="DC194" i="12"/>
  <c r="DC195" i="12"/>
  <c r="DC196" i="12"/>
  <c r="DC197" i="12"/>
  <c r="DC198" i="12"/>
  <c r="DC199" i="12"/>
  <c r="DC200" i="12"/>
  <c r="DC201" i="12"/>
  <c r="DC202" i="12"/>
  <c r="DC203" i="12"/>
  <c r="DC204" i="12"/>
  <c r="DC205" i="12"/>
  <c r="DC206" i="12"/>
  <c r="DC207" i="12"/>
  <c r="DC208" i="12"/>
  <c r="DC209" i="12"/>
  <c r="DC210" i="12"/>
  <c r="DC211" i="12"/>
  <c r="DC212" i="12"/>
  <c r="DC213" i="12"/>
  <c r="DC214" i="12"/>
  <c r="DC215" i="12"/>
  <c r="DC216" i="12"/>
  <c r="DC217" i="12"/>
  <c r="DC218" i="12"/>
  <c r="DC219" i="12"/>
  <c r="DC220" i="12"/>
  <c r="DC221" i="12"/>
  <c r="DC222" i="12"/>
  <c r="DC223" i="12"/>
  <c r="DC224" i="12"/>
  <c r="DC225" i="12"/>
  <c r="DC226" i="12"/>
  <c r="DC227" i="12"/>
  <c r="DC228" i="12"/>
  <c r="DC229" i="12"/>
  <c r="DC230" i="12"/>
  <c r="DC231" i="12"/>
  <c r="DC232" i="12"/>
  <c r="DC233" i="12"/>
  <c r="DC234" i="12"/>
  <c r="DC235" i="12"/>
  <c r="DC236" i="12"/>
  <c r="DC237" i="12"/>
  <c r="DC238" i="12"/>
  <c r="DC239" i="12"/>
  <c r="DC240" i="12"/>
  <c r="DC241" i="12"/>
  <c r="DC242" i="12"/>
  <c r="DC243" i="12"/>
  <c r="DC244" i="12"/>
  <c r="DC245" i="12"/>
  <c r="DC246" i="12"/>
  <c r="DC247" i="12"/>
  <c r="DC248" i="12"/>
  <c r="DC249" i="12"/>
  <c r="DC250" i="12"/>
  <c r="DC251" i="12"/>
  <c r="DC252" i="12"/>
  <c r="DC253" i="12"/>
  <c r="DC254" i="12"/>
  <c r="DC255" i="12"/>
  <c r="DC256" i="12"/>
  <c r="DC257" i="12"/>
  <c r="DC258" i="12"/>
  <c r="DC259" i="12"/>
  <c r="DC260" i="12"/>
  <c r="DD126" i="12"/>
  <c r="DD127" i="12"/>
  <c r="DD130" i="12"/>
  <c r="DD133" i="12"/>
  <c r="DD134" i="12"/>
  <c r="DD135" i="12"/>
  <c r="DD136" i="12"/>
  <c r="DD138" i="12"/>
  <c r="DD141" i="12"/>
  <c r="DD142" i="12"/>
  <c r="DD143" i="12"/>
  <c r="DD146" i="12"/>
  <c r="DD149" i="12"/>
  <c r="DD150" i="12"/>
  <c r="DD151" i="12"/>
  <c r="DD154" i="12"/>
  <c r="DD157" i="12"/>
  <c r="DD158" i="12"/>
  <c r="DD159" i="12"/>
  <c r="DD160" i="12"/>
  <c r="DD162" i="12"/>
  <c r="DD165" i="12"/>
  <c r="DD166" i="12"/>
  <c r="DD167" i="12"/>
  <c r="DD170" i="12"/>
  <c r="DD173" i="12"/>
  <c r="DD174" i="12"/>
  <c r="DD175" i="12"/>
  <c r="DD178" i="12"/>
  <c r="DD181" i="12"/>
  <c r="DD182" i="12"/>
  <c r="DD183" i="12"/>
  <c r="DD186" i="12"/>
  <c r="DD189" i="12"/>
  <c r="DD190" i="12"/>
  <c r="DD191" i="12"/>
  <c r="DD194" i="12"/>
  <c r="DD197" i="12"/>
  <c r="DD198" i="12"/>
  <c r="DD199" i="12"/>
  <c r="DD200" i="12"/>
  <c r="DD202" i="12"/>
  <c r="DD205" i="12"/>
  <c r="DD206" i="12"/>
  <c r="DD210" i="12"/>
  <c r="DD213" i="12"/>
  <c r="DD214" i="12"/>
  <c r="DD216" i="12"/>
  <c r="DD218" i="12"/>
  <c r="DD221" i="12"/>
  <c r="DD222" i="12"/>
  <c r="DD226" i="12"/>
  <c r="DD229" i="12"/>
  <c r="DD230" i="12"/>
  <c r="DD234" i="12"/>
  <c r="DD235" i="12"/>
  <c r="DD237" i="12"/>
  <c r="DD238" i="12"/>
  <c r="DD240" i="12"/>
  <c r="DD241" i="12"/>
  <c r="DD242" i="12"/>
  <c r="DD243" i="12"/>
  <c r="DD244" i="12"/>
  <c r="DD245" i="12"/>
  <c r="DD246" i="12"/>
  <c r="DD250" i="12"/>
  <c r="DD253" i="12"/>
  <c r="DD254" i="12"/>
  <c r="DD258" i="12"/>
  <c r="DD259" i="12"/>
  <c r="B26" i="27"/>
  <c r="B27" i="27"/>
  <c r="C26" i="27"/>
  <c r="C27" i="27"/>
  <c r="D26" i="27"/>
  <c r="D27" i="27"/>
  <c r="I26" i="27"/>
  <c r="I27" i="27"/>
  <c r="L26" i="27"/>
  <c r="L27" i="27"/>
  <c r="P26" i="27"/>
  <c r="P27" i="27"/>
  <c r="S26" i="27"/>
  <c r="S27" i="27"/>
  <c r="T26" i="27"/>
  <c r="W26" i="27"/>
  <c r="W27" i="27"/>
  <c r="Z26" i="27"/>
  <c r="Z27" i="27"/>
  <c r="AD26" i="27"/>
  <c r="AD27" i="27"/>
  <c r="AG26" i="27"/>
  <c r="AG27" i="27"/>
  <c r="AK26" i="27"/>
  <c r="AK27" i="27"/>
  <c r="AN26" i="27"/>
  <c r="AN27" i="27"/>
  <c r="AR26" i="27"/>
  <c r="AR27" i="27"/>
  <c r="AU26" i="27"/>
  <c r="AU27" i="27"/>
  <c r="AV27" i="27" s="1"/>
  <c r="AY26" i="27"/>
  <c r="BC26" i="27" s="1"/>
  <c r="BF26" i="27" s="1"/>
  <c r="AY27" i="27"/>
  <c r="BB26" i="27"/>
  <c r="BB27" i="27"/>
  <c r="BD26" i="27"/>
  <c r="BE26" i="27" s="1"/>
  <c r="BD27" i="27"/>
  <c r="BE27" i="27" s="1"/>
  <c r="BH26" i="27"/>
  <c r="BH27" i="27"/>
  <c r="BI27" i="27" s="1"/>
  <c r="BI26" i="27"/>
  <c r="BJ26" i="27"/>
  <c r="BJ27" i="27"/>
  <c r="B24" i="27"/>
  <c r="B25" i="27"/>
  <c r="C24" i="27"/>
  <c r="C25" i="27"/>
  <c r="D24" i="27"/>
  <c r="D25" i="27"/>
  <c r="I24" i="27"/>
  <c r="I25" i="27"/>
  <c r="L24" i="27"/>
  <c r="L25" i="27"/>
  <c r="P24" i="27"/>
  <c r="T24" i="27" s="1"/>
  <c r="P25" i="27"/>
  <c r="S24" i="27"/>
  <c r="S25" i="27"/>
  <c r="W24" i="27"/>
  <c r="W25" i="27"/>
  <c r="Z24" i="27"/>
  <c r="Z25" i="27"/>
  <c r="AA24" i="27"/>
  <c r="AD24" i="27"/>
  <c r="AH24" i="27" s="1"/>
  <c r="AD25" i="27"/>
  <c r="AG24" i="27"/>
  <c r="AG25" i="27"/>
  <c r="AK24" i="27"/>
  <c r="AO24" i="27" s="1"/>
  <c r="AK25" i="27"/>
  <c r="AN24" i="27"/>
  <c r="AN25" i="27"/>
  <c r="AO25" i="27"/>
  <c r="AR24" i="27"/>
  <c r="AV24" i="27" s="1"/>
  <c r="AR25" i="27"/>
  <c r="AU24" i="27"/>
  <c r="AU25" i="27"/>
  <c r="AV25" i="27" s="1"/>
  <c r="AY24" i="27"/>
  <c r="BC24" i="27" s="1"/>
  <c r="BF24" i="27" s="1"/>
  <c r="AY25" i="27"/>
  <c r="BB24" i="27"/>
  <c r="BB25" i="27"/>
  <c r="BD24" i="27"/>
  <c r="BE24" i="27" s="1"/>
  <c r="BD25" i="27"/>
  <c r="BE25" i="27" s="1"/>
  <c r="BH24" i="27"/>
  <c r="BI24" i="27" s="1"/>
  <c r="BH25" i="27"/>
  <c r="BI25" i="27" s="1"/>
  <c r="BJ24" i="27"/>
  <c r="BJ25" i="27"/>
  <c r="B23" i="27"/>
  <c r="C23" i="27"/>
  <c r="D23" i="27"/>
  <c r="I23" i="27"/>
  <c r="M23" i="27" s="1"/>
  <c r="L23" i="27"/>
  <c r="P23" i="27"/>
  <c r="S23" i="27"/>
  <c r="W23" i="27"/>
  <c r="AA23" i="27" s="1"/>
  <c r="Z23" i="27"/>
  <c r="AD23" i="27"/>
  <c r="AG23" i="27"/>
  <c r="AK23" i="27"/>
  <c r="AN23" i="27"/>
  <c r="AR23" i="27"/>
  <c r="AU23" i="27"/>
  <c r="AY23" i="27"/>
  <c r="BC23" i="27" s="1"/>
  <c r="BF23" i="27" s="1"/>
  <c r="BB23" i="27"/>
  <c r="BD23" i="27"/>
  <c r="BE23" i="27" s="1"/>
  <c r="BH23" i="27"/>
  <c r="BI23" i="27" s="1"/>
  <c r="BJ23" i="27"/>
  <c r="B22" i="27"/>
  <c r="C22" i="27"/>
  <c r="D22" i="27"/>
  <c r="I22" i="27"/>
  <c r="L22" i="27"/>
  <c r="P22" i="27"/>
  <c r="S22" i="27"/>
  <c r="W22" i="27"/>
  <c r="Z22" i="27"/>
  <c r="AD22" i="27"/>
  <c r="AG22" i="27"/>
  <c r="AK22" i="27"/>
  <c r="AN22" i="27"/>
  <c r="AR22" i="27"/>
  <c r="AU22" i="27"/>
  <c r="AY22" i="27"/>
  <c r="BB22" i="27"/>
  <c r="BD22" i="27"/>
  <c r="BE22" i="27" s="1"/>
  <c r="BH22" i="27"/>
  <c r="BI22" i="27" s="1"/>
  <c r="BJ22" i="27"/>
  <c r="B21" i="27"/>
  <c r="C21" i="27"/>
  <c r="D21" i="27"/>
  <c r="I21" i="27"/>
  <c r="L21" i="27"/>
  <c r="P21" i="27"/>
  <c r="S21" i="27"/>
  <c r="W21" i="27"/>
  <c r="Z21" i="27"/>
  <c r="AD21" i="27"/>
  <c r="AG21" i="27"/>
  <c r="AK21" i="27"/>
  <c r="AN21" i="27"/>
  <c r="AR21" i="27"/>
  <c r="AU21" i="27"/>
  <c r="AY21" i="27"/>
  <c r="BB21" i="27"/>
  <c r="BD21" i="27"/>
  <c r="BE21" i="27" s="1"/>
  <c r="BH21" i="27"/>
  <c r="BI21" i="27"/>
  <c r="BJ21" i="27"/>
  <c r="B20" i="27"/>
  <c r="C20" i="27"/>
  <c r="D20" i="27"/>
  <c r="I20" i="27"/>
  <c r="L20" i="27"/>
  <c r="P20" i="27"/>
  <c r="S20" i="27"/>
  <c r="T20" i="27" s="1"/>
  <c r="W20" i="27"/>
  <c r="Z20" i="27"/>
  <c r="AD20" i="27"/>
  <c r="AG20" i="27"/>
  <c r="AK20" i="27"/>
  <c r="AN20" i="27"/>
  <c r="AR20" i="27"/>
  <c r="AU20" i="27"/>
  <c r="AY20" i="27"/>
  <c r="BB20" i="27"/>
  <c r="BD20" i="27"/>
  <c r="BE20" i="27" s="1"/>
  <c r="BH20" i="27"/>
  <c r="BI20" i="27" s="1"/>
  <c r="BJ20" i="27"/>
  <c r="B19" i="27"/>
  <c r="C19" i="27"/>
  <c r="D19" i="27"/>
  <c r="I19" i="27"/>
  <c r="L19" i="27"/>
  <c r="P19" i="27"/>
  <c r="S19" i="27"/>
  <c r="W19" i="27"/>
  <c r="Z19" i="27"/>
  <c r="AD19" i="27"/>
  <c r="AG19" i="27"/>
  <c r="AK19" i="27"/>
  <c r="AN19" i="27"/>
  <c r="AR19" i="27"/>
  <c r="AU19" i="27"/>
  <c r="AY19" i="27"/>
  <c r="BB19" i="27"/>
  <c r="BD19" i="27"/>
  <c r="BE19" i="27" s="1"/>
  <c r="BH19" i="27"/>
  <c r="BI19" i="27" s="1"/>
  <c r="BJ19" i="27"/>
  <c r="B18" i="27"/>
  <c r="C18" i="27"/>
  <c r="D18" i="27"/>
  <c r="I18" i="27"/>
  <c r="L18" i="27"/>
  <c r="P18" i="27"/>
  <c r="S18" i="27"/>
  <c r="W18" i="27"/>
  <c r="Z18" i="27"/>
  <c r="AD18" i="27"/>
  <c r="AG18" i="27"/>
  <c r="AK18" i="27"/>
  <c r="AN18" i="27"/>
  <c r="AR18" i="27"/>
  <c r="AU18" i="27"/>
  <c r="AY18" i="27"/>
  <c r="BB18" i="27"/>
  <c r="BD18" i="27"/>
  <c r="BE18" i="27" s="1"/>
  <c r="BH18" i="27"/>
  <c r="BI18" i="27" s="1"/>
  <c r="BJ18" i="27"/>
  <c r="B17" i="27"/>
  <c r="C17" i="27"/>
  <c r="D17" i="27"/>
  <c r="I17" i="27"/>
  <c r="L17" i="27"/>
  <c r="P17" i="27"/>
  <c r="S17" i="27"/>
  <c r="W17" i="27"/>
  <c r="Z17" i="27"/>
  <c r="AD17" i="27"/>
  <c r="AG17" i="27"/>
  <c r="AK17" i="27"/>
  <c r="AN17" i="27"/>
  <c r="AR17" i="27"/>
  <c r="AU17" i="27"/>
  <c r="AY17" i="27"/>
  <c r="BB17" i="27"/>
  <c r="BD17" i="27"/>
  <c r="BE17" i="27" s="1"/>
  <c r="BH17" i="27"/>
  <c r="BI17" i="27" s="1"/>
  <c r="BJ17" i="27"/>
  <c r="B16" i="27"/>
  <c r="C16" i="27"/>
  <c r="D16" i="27"/>
  <c r="I16" i="27"/>
  <c r="L16" i="27"/>
  <c r="P16" i="27"/>
  <c r="S16" i="27"/>
  <c r="W16" i="27"/>
  <c r="Z16" i="27"/>
  <c r="AD16" i="27"/>
  <c r="AG16" i="27"/>
  <c r="AK16" i="27"/>
  <c r="AN16" i="27"/>
  <c r="AR16" i="27"/>
  <c r="AU16" i="27"/>
  <c r="AY16" i="27"/>
  <c r="BB16" i="27"/>
  <c r="BD16" i="27"/>
  <c r="BE16" i="27" s="1"/>
  <c r="BH16" i="27"/>
  <c r="BI16" i="27" s="1"/>
  <c r="BJ16" i="27"/>
  <c r="B15" i="27"/>
  <c r="C15" i="27"/>
  <c r="D15" i="27"/>
  <c r="I15" i="27"/>
  <c r="L15" i="27"/>
  <c r="P15" i="27"/>
  <c r="S15" i="27"/>
  <c r="W15" i="27"/>
  <c r="Z15" i="27"/>
  <c r="AD15" i="27"/>
  <c r="AG15" i="27"/>
  <c r="AK15" i="27"/>
  <c r="AN15" i="27"/>
  <c r="AR15" i="27"/>
  <c r="AU15" i="27"/>
  <c r="AY15" i="27"/>
  <c r="BB15" i="27"/>
  <c r="BD15" i="27"/>
  <c r="BE15" i="27" s="1"/>
  <c r="BH15" i="27"/>
  <c r="BI15" i="27" s="1"/>
  <c r="BJ15" i="27"/>
  <c r="B14" i="27"/>
  <c r="C14" i="27"/>
  <c r="D14" i="27"/>
  <c r="I14" i="27"/>
  <c r="L14" i="27"/>
  <c r="P14" i="27"/>
  <c r="S14" i="27"/>
  <c r="W14" i="27"/>
  <c r="Z14" i="27"/>
  <c r="AD14" i="27"/>
  <c r="AG14" i="27"/>
  <c r="AK14" i="27"/>
  <c r="AN14" i="27"/>
  <c r="AR14" i="27"/>
  <c r="AU14" i="27"/>
  <c r="AY14" i="27"/>
  <c r="BB14" i="27"/>
  <c r="BD14" i="27"/>
  <c r="BE14" i="27" s="1"/>
  <c r="BH14" i="27"/>
  <c r="BI14" i="27" s="1"/>
  <c r="BJ14" i="27"/>
  <c r="B13" i="27"/>
  <c r="C13" i="27"/>
  <c r="D13" i="27"/>
  <c r="I13" i="27"/>
  <c r="L13" i="27"/>
  <c r="P13" i="27"/>
  <c r="S13" i="27"/>
  <c r="W13" i="27"/>
  <c r="Z13" i="27"/>
  <c r="AD13" i="27"/>
  <c r="AG13" i="27"/>
  <c r="AK13" i="27"/>
  <c r="AN13" i="27"/>
  <c r="AR13" i="27"/>
  <c r="AU13" i="27"/>
  <c r="AY13" i="27"/>
  <c r="BB13" i="27"/>
  <c r="BD13" i="27"/>
  <c r="BE13" i="27" s="1"/>
  <c r="BH13" i="27"/>
  <c r="BI13" i="27" s="1"/>
  <c r="BJ13" i="27"/>
  <c r="AP13" i="16"/>
  <c r="CJ13" i="12"/>
  <c r="DC13" i="12"/>
  <c r="CJ21" i="12"/>
  <c r="DC21" i="12"/>
  <c r="CJ29" i="12"/>
  <c r="DC29" i="12"/>
  <c r="CJ37" i="12"/>
  <c r="DC37" i="12"/>
  <c r="CJ45" i="12"/>
  <c r="DC45" i="12"/>
  <c r="DC53" i="12"/>
  <c r="CJ61" i="12"/>
  <c r="DC61" i="12"/>
  <c r="CJ69" i="12"/>
  <c r="DC69" i="12"/>
  <c r="CJ77" i="12"/>
  <c r="DC77" i="12"/>
  <c r="CJ85" i="12"/>
  <c r="DC85" i="12"/>
  <c r="CJ6" i="12"/>
  <c r="DC6" i="12"/>
  <c r="DN6" i="12"/>
  <c r="AP8" i="16"/>
  <c r="BU225" i="12" l="1"/>
  <c r="BR209" i="12"/>
  <c r="DD217" i="12"/>
  <c r="DD176" i="12"/>
  <c r="BY200" i="12"/>
  <c r="BW249" i="12"/>
  <c r="BW168" i="12"/>
  <c r="BU241" i="12"/>
  <c r="BU216" i="12"/>
  <c r="BU200" i="12"/>
  <c r="BU184" i="12"/>
  <c r="BU161" i="12"/>
  <c r="BT208" i="12"/>
  <c r="BR240" i="12"/>
  <c r="BR224" i="12"/>
  <c r="BR200" i="12"/>
  <c r="BR145" i="12"/>
  <c r="BY145" i="12"/>
  <c r="DD248" i="12"/>
  <c r="DD225" i="12"/>
  <c r="DD184" i="12"/>
  <c r="BY209" i="12"/>
  <c r="BY169" i="12"/>
  <c r="BY144" i="12"/>
  <c r="BY128" i="12"/>
  <c r="BW177" i="12"/>
  <c r="BW137" i="12"/>
  <c r="BU224" i="12"/>
  <c r="BU128" i="12"/>
  <c r="BT256" i="12"/>
  <c r="BT240" i="12"/>
  <c r="BT216" i="12"/>
  <c r="BT161" i="12"/>
  <c r="BT136" i="12"/>
  <c r="BR249" i="12"/>
  <c r="BR208" i="12"/>
  <c r="BR128" i="12"/>
  <c r="BT137" i="12"/>
  <c r="DD224" i="12"/>
  <c r="CV224" i="12" s="1"/>
  <c r="DB224" i="12" s="1"/>
  <c r="DD144" i="12"/>
  <c r="CU192" i="12"/>
  <c r="BY233" i="12"/>
  <c r="BY208" i="12"/>
  <c r="BY192" i="12"/>
  <c r="BY168" i="12"/>
  <c r="BW256" i="12"/>
  <c r="BW201" i="12"/>
  <c r="BW176" i="12"/>
  <c r="BW160" i="12"/>
  <c r="BW136" i="12"/>
  <c r="BU208" i="12"/>
  <c r="BU192" i="12"/>
  <c r="BU168" i="12"/>
  <c r="BT201" i="12"/>
  <c r="BT160" i="12"/>
  <c r="BR248" i="12"/>
  <c r="BR232" i="12"/>
  <c r="BR216" i="12"/>
  <c r="BR193" i="12"/>
  <c r="DD208" i="12"/>
  <c r="DD168" i="12"/>
  <c r="BY232" i="12"/>
  <c r="BY176" i="12"/>
  <c r="BY153" i="12"/>
  <c r="BW241" i="12"/>
  <c r="BW200" i="12"/>
  <c r="BW144" i="12"/>
  <c r="BU153" i="12"/>
  <c r="BT225" i="12"/>
  <c r="BT200" i="12"/>
  <c r="BT184" i="12"/>
  <c r="BT168" i="12"/>
  <c r="BT145" i="12"/>
  <c r="BR192" i="12"/>
  <c r="BR129" i="12"/>
  <c r="DD192" i="12"/>
  <c r="DD128" i="12"/>
  <c r="BY256" i="12"/>
  <c r="BY240" i="12"/>
  <c r="BY217" i="12"/>
  <c r="BY152" i="12"/>
  <c r="BW240" i="12"/>
  <c r="BW224" i="12"/>
  <c r="BW208" i="12"/>
  <c r="BW185" i="12"/>
  <c r="BU256" i="12"/>
  <c r="BU232" i="12"/>
  <c r="BU177" i="12"/>
  <c r="BU152" i="12"/>
  <c r="BU136" i="12"/>
  <c r="BT224" i="12"/>
  <c r="BT144" i="12"/>
  <c r="BR257" i="12"/>
  <c r="BR176" i="12"/>
  <c r="BR160" i="12"/>
  <c r="BR136" i="12"/>
  <c r="DD256" i="12"/>
  <c r="DD232" i="12"/>
  <c r="DD152" i="12"/>
  <c r="CK192" i="12"/>
  <c r="BY216" i="12"/>
  <c r="BY136" i="12"/>
  <c r="BW184" i="12"/>
  <c r="BU217" i="12"/>
  <c r="BU176" i="12"/>
  <c r="BT248" i="12"/>
  <c r="BT232" i="12"/>
  <c r="BT209" i="12"/>
  <c r="BT128" i="12"/>
  <c r="BR256" i="12"/>
  <c r="BW148" i="12"/>
  <c r="BR220" i="12"/>
  <c r="DD260" i="12"/>
  <c r="DD251" i="12"/>
  <c r="DD233" i="12"/>
  <c r="CV260" i="12"/>
  <c r="DB260" i="12" s="1"/>
  <c r="CV244" i="12"/>
  <c r="DB244" i="12" s="1"/>
  <c r="CV196" i="12"/>
  <c r="DB196" i="12" s="1"/>
  <c r="BY252" i="12"/>
  <c r="BY243" i="12"/>
  <c r="BY225" i="12"/>
  <c r="BY188" i="12"/>
  <c r="BY179" i="12"/>
  <c r="BY161" i="12"/>
  <c r="BW257" i="12"/>
  <c r="BW220" i="12"/>
  <c r="BW211" i="12"/>
  <c r="BW193" i="12"/>
  <c r="BW156" i="12"/>
  <c r="BW147" i="12"/>
  <c r="BW129" i="12"/>
  <c r="BU260" i="12"/>
  <c r="BU251" i="12"/>
  <c r="BU233" i="12"/>
  <c r="BU196" i="12"/>
  <c r="BU187" i="12"/>
  <c r="BU169" i="12"/>
  <c r="BU132" i="12"/>
  <c r="BT244" i="12"/>
  <c r="BT235" i="12"/>
  <c r="BT217" i="12"/>
  <c r="BT180" i="12"/>
  <c r="BT171" i="12"/>
  <c r="BT153" i="12"/>
  <c r="BR228" i="12"/>
  <c r="BR219" i="12"/>
  <c r="BR201" i="12"/>
  <c r="BR164" i="12"/>
  <c r="BR155" i="12"/>
  <c r="BR137" i="12"/>
  <c r="BW212" i="12"/>
  <c r="BU252" i="12"/>
  <c r="BT236" i="12"/>
  <c r="DD188" i="12"/>
  <c r="CV188" i="12" s="1"/>
  <c r="DB188" i="12" s="1"/>
  <c r="DD140" i="12"/>
  <c r="CV140" i="12" s="1"/>
  <c r="DB140" i="12" s="1"/>
  <c r="BY196" i="12"/>
  <c r="BW228" i="12"/>
  <c r="BU140" i="12"/>
  <c r="BT243" i="12"/>
  <c r="BR236" i="12"/>
  <c r="BR172" i="12"/>
  <c r="DD249" i="12"/>
  <c r="DD212" i="12"/>
  <c r="CV212" i="12" s="1"/>
  <c r="DB212" i="12" s="1"/>
  <c r="DD203" i="12"/>
  <c r="DD195" i="12"/>
  <c r="DD187" i="12"/>
  <c r="DD179" i="12"/>
  <c r="DD171" i="12"/>
  <c r="CV171" i="12" s="1"/>
  <c r="DB171" i="12" s="1"/>
  <c r="DD163" i="12"/>
  <c r="CV163" i="12" s="1"/>
  <c r="DB163" i="12" s="1"/>
  <c r="DD155" i="12"/>
  <c r="DD147" i="12"/>
  <c r="CV147" i="12" s="1"/>
  <c r="DB147" i="12" s="1"/>
  <c r="DD139" i="12"/>
  <c r="DD131" i="12"/>
  <c r="CV234" i="12"/>
  <c r="DB234" i="12" s="1"/>
  <c r="BY259" i="12"/>
  <c r="BY241" i="12"/>
  <c r="BY204" i="12"/>
  <c r="BY195" i="12"/>
  <c r="BY177" i="12"/>
  <c r="BY140" i="12"/>
  <c r="BY131" i="12"/>
  <c r="BW236" i="12"/>
  <c r="BW227" i="12"/>
  <c r="BW209" i="12"/>
  <c r="BW172" i="12"/>
  <c r="BW163" i="12"/>
  <c r="BW145" i="12"/>
  <c r="BU249" i="12"/>
  <c r="BU212" i="12"/>
  <c r="BU203" i="12"/>
  <c r="BU185" i="12"/>
  <c r="BU148" i="12"/>
  <c r="BU139" i="12"/>
  <c r="BT260" i="12"/>
  <c r="BT251" i="12"/>
  <c r="BT233" i="12"/>
  <c r="BT196" i="12"/>
  <c r="BT187" i="12"/>
  <c r="BT169" i="12"/>
  <c r="BT132" i="12"/>
  <c r="BR244" i="12"/>
  <c r="BR235" i="12"/>
  <c r="BR217" i="12"/>
  <c r="BR180" i="12"/>
  <c r="BR171" i="12"/>
  <c r="BR153" i="12"/>
  <c r="BE184" i="12"/>
  <c r="DD252" i="12"/>
  <c r="CV252" i="12" s="1"/>
  <c r="DB252" i="12" s="1"/>
  <c r="BY244" i="12"/>
  <c r="BT172" i="12"/>
  <c r="DD180" i="12"/>
  <c r="DD148" i="12"/>
  <c r="BY260" i="12"/>
  <c r="BY132" i="12"/>
  <c r="BU195" i="12"/>
  <c r="BT188" i="12"/>
  <c r="DD257" i="12"/>
  <c r="CV257" i="12" s="1"/>
  <c r="DB257" i="12" s="1"/>
  <c r="DD220" i="12"/>
  <c r="CV220" i="12" s="1"/>
  <c r="DB220" i="12" s="1"/>
  <c r="DD211" i="12"/>
  <c r="CV211" i="12" s="1"/>
  <c r="DB211" i="12" s="1"/>
  <c r="CK260" i="12"/>
  <c r="BY249" i="12"/>
  <c r="BY212" i="12"/>
  <c r="BY203" i="12"/>
  <c r="BY185" i="12"/>
  <c r="BY148" i="12"/>
  <c r="BY139" i="12"/>
  <c r="BW244" i="12"/>
  <c r="BW235" i="12"/>
  <c r="BW217" i="12"/>
  <c r="BW180" i="12"/>
  <c r="BW171" i="12"/>
  <c r="BW153" i="12"/>
  <c r="BU257" i="12"/>
  <c r="BU220" i="12"/>
  <c r="BU211" i="12"/>
  <c r="BU193" i="12"/>
  <c r="BU156" i="12"/>
  <c r="BU147" i="12"/>
  <c r="BU129" i="12"/>
  <c r="BT259" i="12"/>
  <c r="BT241" i="12"/>
  <c r="BT204" i="12"/>
  <c r="BT195" i="12"/>
  <c r="BT177" i="12"/>
  <c r="BT140" i="12"/>
  <c r="BT131" i="12"/>
  <c r="BR252" i="12"/>
  <c r="BR243" i="12"/>
  <c r="BR225" i="12"/>
  <c r="BR188" i="12"/>
  <c r="BR179" i="12"/>
  <c r="BR161" i="12"/>
  <c r="BD248" i="12"/>
  <c r="BY180" i="12"/>
  <c r="BR156" i="12"/>
  <c r="DD204" i="12"/>
  <c r="DD164" i="12"/>
  <c r="CV164" i="12" s="1"/>
  <c r="DB164" i="12" s="1"/>
  <c r="DD132" i="12"/>
  <c r="CV132" i="12" s="1"/>
  <c r="DB132" i="12" s="1"/>
  <c r="BY251" i="12"/>
  <c r="BW219" i="12"/>
  <c r="BW164" i="12"/>
  <c r="BU204" i="12"/>
  <c r="BT252" i="12"/>
  <c r="BT179" i="12"/>
  <c r="DD228" i="12"/>
  <c r="DD219" i="12"/>
  <c r="CV219" i="12" s="1"/>
  <c r="DB219" i="12" s="1"/>
  <c r="DD201" i="12"/>
  <c r="DD193" i="12"/>
  <c r="DD185" i="12"/>
  <c r="DD177" i="12"/>
  <c r="DD169" i="12"/>
  <c r="CV169" i="12" s="1"/>
  <c r="DB169" i="12" s="1"/>
  <c r="DD161" i="12"/>
  <c r="DD153" i="12"/>
  <c r="DD145" i="12"/>
  <c r="CV145" i="12" s="1"/>
  <c r="DB145" i="12" s="1"/>
  <c r="DD137" i="12"/>
  <c r="DD129" i="12"/>
  <c r="CV129" i="12" s="1"/>
  <c r="DB129" i="12" s="1"/>
  <c r="CA243" i="12"/>
  <c r="BY257" i="12"/>
  <c r="BY220" i="12"/>
  <c r="BY211" i="12"/>
  <c r="BY193" i="12"/>
  <c r="BY156" i="12"/>
  <c r="BY147" i="12"/>
  <c r="BY129" i="12"/>
  <c r="BW252" i="12"/>
  <c r="BW243" i="12"/>
  <c r="BW225" i="12"/>
  <c r="BW188" i="12"/>
  <c r="BW179" i="12"/>
  <c r="BW161" i="12"/>
  <c r="BU228" i="12"/>
  <c r="BU219" i="12"/>
  <c r="BU201" i="12"/>
  <c r="BU164" i="12"/>
  <c r="BU155" i="12"/>
  <c r="BU137" i="12"/>
  <c r="BT249" i="12"/>
  <c r="BT212" i="12"/>
  <c r="BT203" i="12"/>
  <c r="BT185" i="12"/>
  <c r="BT148" i="12"/>
  <c r="BT139" i="12"/>
  <c r="BR260" i="12"/>
  <c r="BR251" i="12"/>
  <c r="BR233" i="12"/>
  <c r="BR196" i="12"/>
  <c r="BR187" i="12"/>
  <c r="BR169" i="12"/>
  <c r="BR132" i="12"/>
  <c r="BU188" i="12"/>
  <c r="DD196" i="12"/>
  <c r="DD172" i="12"/>
  <c r="CV172" i="12" s="1"/>
  <c r="DB172" i="12" s="1"/>
  <c r="DD156" i="12"/>
  <c r="CV156" i="12" s="1"/>
  <c r="DB156" i="12" s="1"/>
  <c r="BU259" i="12"/>
  <c r="BR227" i="12"/>
  <c r="BR163" i="12"/>
  <c r="BE244" i="12"/>
  <c r="DD236" i="12"/>
  <c r="CV236" i="12" s="1"/>
  <c r="DB236" i="12" s="1"/>
  <c r="DD227" i="12"/>
  <c r="CV227" i="12" s="1"/>
  <c r="DB227" i="12" s="1"/>
  <c r="DD209" i="12"/>
  <c r="CK209" i="12"/>
  <c r="CA209" i="12"/>
  <c r="BY228" i="12"/>
  <c r="BY219" i="12"/>
  <c r="BY201" i="12"/>
  <c r="BY164" i="12"/>
  <c r="BY155" i="12"/>
  <c r="BY137" i="12"/>
  <c r="BW260" i="12"/>
  <c r="BW251" i="12"/>
  <c r="BW233" i="12"/>
  <c r="BW196" i="12"/>
  <c r="BW187" i="12"/>
  <c r="BW169" i="12"/>
  <c r="BW132" i="12"/>
  <c r="BU236" i="12"/>
  <c r="BU227" i="12"/>
  <c r="BU209" i="12"/>
  <c r="BU172" i="12"/>
  <c r="BU163" i="12"/>
  <c r="BU145" i="12"/>
  <c r="BT257" i="12"/>
  <c r="BT220" i="12"/>
  <c r="BT211" i="12"/>
  <c r="BT193" i="12"/>
  <c r="BT156" i="12"/>
  <c r="BT147" i="12"/>
  <c r="BT129" i="12"/>
  <c r="BR259" i="12"/>
  <c r="BR241" i="12"/>
  <c r="BR204" i="12"/>
  <c r="BR195" i="12"/>
  <c r="BR177" i="12"/>
  <c r="BR140" i="12"/>
  <c r="BR131" i="12"/>
  <c r="BB252" i="12"/>
  <c r="BY255" i="12"/>
  <c r="BY247" i="12"/>
  <c r="BY239" i="12"/>
  <c r="BY231" i="12"/>
  <c r="BY223" i="12"/>
  <c r="BY215" i="12"/>
  <c r="BY207" i="12"/>
  <c r="BY199" i="12"/>
  <c r="BY191" i="12"/>
  <c r="BY183" i="12"/>
  <c r="BY175" i="12"/>
  <c r="BY167" i="12"/>
  <c r="BY159" i="12"/>
  <c r="BY151" i="12"/>
  <c r="BY143" i="12"/>
  <c r="BY135" i="12"/>
  <c r="BY127" i="12"/>
  <c r="BR255" i="12"/>
  <c r="BR247" i="12"/>
  <c r="BR239" i="12"/>
  <c r="BR231" i="12"/>
  <c r="BR223" i="12"/>
  <c r="BR215" i="12"/>
  <c r="BR207" i="12"/>
  <c r="BR199" i="12"/>
  <c r="BR191" i="12"/>
  <c r="BR183" i="12"/>
  <c r="BR175" i="12"/>
  <c r="BR167" i="12"/>
  <c r="BR159" i="12"/>
  <c r="BR151" i="12"/>
  <c r="BR143" i="12"/>
  <c r="BR135" i="12"/>
  <c r="BR127" i="12"/>
  <c r="BE242" i="12"/>
  <c r="BE169" i="12"/>
  <c r="BD217" i="12"/>
  <c r="BC256" i="12"/>
  <c r="BB194" i="12"/>
  <c r="CU226" i="12"/>
  <c r="BW255" i="12"/>
  <c r="BW247" i="12"/>
  <c r="BW239" i="12"/>
  <c r="BW231" i="12"/>
  <c r="BW223" i="12"/>
  <c r="BW215" i="12"/>
  <c r="BW207" i="12"/>
  <c r="BW199" i="12"/>
  <c r="BW191" i="12"/>
  <c r="BW183" i="12"/>
  <c r="BW175" i="12"/>
  <c r="BW167" i="12"/>
  <c r="BW159" i="12"/>
  <c r="BW151" i="12"/>
  <c r="BW143" i="12"/>
  <c r="BW135" i="12"/>
  <c r="BW127" i="12"/>
  <c r="BT255" i="12"/>
  <c r="BT247" i="12"/>
  <c r="BT239" i="12"/>
  <c r="BT231" i="12"/>
  <c r="BT223" i="12"/>
  <c r="BT215" i="12"/>
  <c r="BT207" i="12"/>
  <c r="BT199" i="12"/>
  <c r="BT191" i="12"/>
  <c r="BT183" i="12"/>
  <c r="BT175" i="12"/>
  <c r="BT167" i="12"/>
  <c r="BT159" i="12"/>
  <c r="BT151" i="12"/>
  <c r="BT143" i="12"/>
  <c r="BT135" i="12"/>
  <c r="BT127" i="12"/>
  <c r="BF260" i="12"/>
  <c r="BF165" i="12"/>
  <c r="BE234" i="12"/>
  <c r="BE168" i="12"/>
  <c r="BD216" i="12"/>
  <c r="BC224" i="12"/>
  <c r="BU255" i="12"/>
  <c r="BU247" i="12"/>
  <c r="BU239" i="12"/>
  <c r="BU231" i="12"/>
  <c r="BU223" i="12"/>
  <c r="BU215" i="12"/>
  <c r="BU207" i="12"/>
  <c r="BU175" i="12"/>
  <c r="BU159" i="12"/>
  <c r="BF252" i="12"/>
  <c r="BF164" i="12"/>
  <c r="BE233" i="12"/>
  <c r="BE146" i="12"/>
  <c r="BD185" i="12"/>
  <c r="BC192" i="12"/>
  <c r="DD255" i="12"/>
  <c r="CV255" i="12" s="1"/>
  <c r="DB255" i="12" s="1"/>
  <c r="DD223" i="12"/>
  <c r="CV223" i="12" s="1"/>
  <c r="DB223" i="12" s="1"/>
  <c r="BE224" i="12"/>
  <c r="BE145" i="12"/>
  <c r="BD184" i="12"/>
  <c r="BE259" i="12"/>
  <c r="BE210" i="12"/>
  <c r="BD153" i="12"/>
  <c r="CK175" i="12"/>
  <c r="BE209" i="12"/>
  <c r="BD152" i="12"/>
  <c r="BE251" i="12"/>
  <c r="BE185" i="12"/>
  <c r="BD249" i="12"/>
  <c r="CV259" i="12"/>
  <c r="DB259" i="12" s="1"/>
  <c r="CV243" i="12"/>
  <c r="DB243" i="12" s="1"/>
  <c r="CV195" i="12"/>
  <c r="DB195" i="12" s="1"/>
  <c r="CV155" i="12"/>
  <c r="DB155" i="12" s="1"/>
  <c r="CV139" i="12"/>
  <c r="DB139" i="12" s="1"/>
  <c r="CV131" i="12"/>
  <c r="DB131" i="12" s="1"/>
  <c r="CV258" i="12"/>
  <c r="DB258" i="12" s="1"/>
  <c r="CV242" i="12"/>
  <c r="DB242" i="12" s="1"/>
  <c r="CV226" i="12"/>
  <c r="DB226" i="12" s="1"/>
  <c r="CV218" i="12"/>
  <c r="DB218" i="12" s="1"/>
  <c r="CV194" i="12"/>
  <c r="DB194" i="12" s="1"/>
  <c r="CV178" i="12"/>
  <c r="DB178" i="12" s="1"/>
  <c r="CV146" i="12"/>
  <c r="DB146" i="12" s="1"/>
  <c r="CV250" i="12"/>
  <c r="DB250" i="12" s="1"/>
  <c r="CV210" i="12"/>
  <c r="DB210" i="12" s="1"/>
  <c r="CV202" i="12"/>
  <c r="DB202" i="12" s="1"/>
  <c r="CV186" i="12"/>
  <c r="DB186" i="12" s="1"/>
  <c r="CV162" i="12"/>
  <c r="DB162" i="12" s="1"/>
  <c r="CV154" i="12"/>
  <c r="DB154" i="12" s="1"/>
  <c r="CV138" i="12"/>
  <c r="DB138" i="12" s="1"/>
  <c r="CV130" i="12"/>
  <c r="DB130" i="12" s="1"/>
  <c r="CV256" i="12"/>
  <c r="DB256" i="12" s="1"/>
  <c r="CV248" i="12"/>
  <c r="DB248" i="12" s="1"/>
  <c r="CV240" i="12"/>
  <c r="DB240" i="12" s="1"/>
  <c r="CV232" i="12"/>
  <c r="DB232" i="12" s="1"/>
  <c r="CV216" i="12"/>
  <c r="DB216" i="12" s="1"/>
  <c r="CV208" i="12"/>
  <c r="DB208" i="12" s="1"/>
  <c r="CV200" i="12"/>
  <c r="DB200" i="12" s="1"/>
  <c r="CV192" i="12"/>
  <c r="DB192" i="12" s="1"/>
  <c r="CV184" i="12"/>
  <c r="DB184" i="12" s="1"/>
  <c r="CV176" i="12"/>
  <c r="DB176" i="12" s="1"/>
  <c r="CV168" i="12"/>
  <c r="DB168" i="12" s="1"/>
  <c r="CV160" i="12"/>
  <c r="DB160" i="12" s="1"/>
  <c r="CV152" i="12"/>
  <c r="DB152" i="12" s="1"/>
  <c r="CV144" i="12"/>
  <c r="DB144" i="12" s="1"/>
  <c r="CV136" i="12"/>
  <c r="DB136" i="12" s="1"/>
  <c r="CV128" i="12"/>
  <c r="DB128" i="12" s="1"/>
  <c r="CV170" i="12"/>
  <c r="DB170" i="12" s="1"/>
  <c r="CV249" i="12"/>
  <c r="DB249" i="12" s="1"/>
  <c r="CV241" i="12"/>
  <c r="DB241" i="12" s="1"/>
  <c r="CV233" i="12"/>
  <c r="DB233" i="12" s="1"/>
  <c r="CV225" i="12"/>
  <c r="DB225" i="12" s="1"/>
  <c r="CV217" i="12"/>
  <c r="DB217" i="12" s="1"/>
  <c r="CV209" i="12"/>
  <c r="DB209" i="12" s="1"/>
  <c r="CV201" i="12"/>
  <c r="DB201" i="12" s="1"/>
  <c r="CV193" i="12"/>
  <c r="DB193" i="12" s="1"/>
  <c r="CV185" i="12"/>
  <c r="DB185" i="12" s="1"/>
  <c r="CV177" i="12"/>
  <c r="DB177" i="12" s="1"/>
  <c r="CV161" i="12"/>
  <c r="DB161" i="12" s="1"/>
  <c r="CV153" i="12"/>
  <c r="DB153" i="12" s="1"/>
  <c r="CV137" i="12"/>
  <c r="DB137" i="12" s="1"/>
  <c r="CV235" i="12"/>
  <c r="DB235" i="12" s="1"/>
  <c r="CV148" i="12"/>
  <c r="DB148" i="12" s="1"/>
  <c r="CV247" i="12"/>
  <c r="DB247" i="12" s="1"/>
  <c r="CV239" i="12"/>
  <c r="DB239" i="12" s="1"/>
  <c r="CV231" i="12"/>
  <c r="DB231" i="12" s="1"/>
  <c r="CV215" i="12"/>
  <c r="DB215" i="12" s="1"/>
  <c r="CV207" i="12"/>
  <c r="DB207" i="12" s="1"/>
  <c r="CV199" i="12"/>
  <c r="DB199" i="12" s="1"/>
  <c r="CV191" i="12"/>
  <c r="DB191" i="12" s="1"/>
  <c r="CV183" i="12"/>
  <c r="DB183" i="12" s="1"/>
  <c r="CV175" i="12"/>
  <c r="DB175" i="12" s="1"/>
  <c r="CV167" i="12"/>
  <c r="DB167" i="12" s="1"/>
  <c r="CV159" i="12"/>
  <c r="DB159" i="12" s="1"/>
  <c r="CV151" i="12"/>
  <c r="DB151" i="12" s="1"/>
  <c r="CV143" i="12"/>
  <c r="DB143" i="12" s="1"/>
  <c r="CV135" i="12"/>
  <c r="DB135" i="12" s="1"/>
  <c r="CV127" i="12"/>
  <c r="DB127" i="12" s="1"/>
  <c r="CV251" i="12"/>
  <c r="DB251" i="12" s="1"/>
  <c r="CV228" i="12"/>
  <c r="DB228" i="12" s="1"/>
  <c r="CV187" i="12"/>
  <c r="DB187" i="12" s="1"/>
  <c r="CA260" i="12"/>
  <c r="CU260" i="12"/>
  <c r="CV254" i="12"/>
  <c r="DB254" i="12" s="1"/>
  <c r="CV246" i="12"/>
  <c r="DB246" i="12" s="1"/>
  <c r="CV238" i="12"/>
  <c r="DB238" i="12" s="1"/>
  <c r="CV230" i="12"/>
  <c r="DB230" i="12" s="1"/>
  <c r="CV222" i="12"/>
  <c r="DB222" i="12" s="1"/>
  <c r="CV214" i="12"/>
  <c r="DB214" i="12" s="1"/>
  <c r="CV206" i="12"/>
  <c r="DB206" i="12" s="1"/>
  <c r="CV198" i="12"/>
  <c r="DB198" i="12" s="1"/>
  <c r="CV190" i="12"/>
  <c r="DB190" i="12" s="1"/>
  <c r="CV182" i="12"/>
  <c r="DB182" i="12" s="1"/>
  <c r="CV174" i="12"/>
  <c r="DB174" i="12" s="1"/>
  <c r="CV166" i="12"/>
  <c r="DB166" i="12" s="1"/>
  <c r="CV158" i="12"/>
  <c r="DB158" i="12" s="1"/>
  <c r="CV150" i="12"/>
  <c r="DB150" i="12" s="1"/>
  <c r="CV142" i="12"/>
  <c r="DB142" i="12" s="1"/>
  <c r="CV134" i="12"/>
  <c r="DB134" i="12" s="1"/>
  <c r="CV126" i="12"/>
  <c r="DB126" i="12" s="1"/>
  <c r="CV204" i="12"/>
  <c r="DB204" i="12" s="1"/>
  <c r="CV253" i="12"/>
  <c r="DB253" i="12" s="1"/>
  <c r="CV245" i="12"/>
  <c r="DB245" i="12" s="1"/>
  <c r="CV237" i="12"/>
  <c r="DB237" i="12" s="1"/>
  <c r="CV229" i="12"/>
  <c r="DB229" i="12" s="1"/>
  <c r="CV221" i="12"/>
  <c r="DB221" i="12" s="1"/>
  <c r="CV213" i="12"/>
  <c r="DB213" i="12" s="1"/>
  <c r="CV205" i="12"/>
  <c r="DB205" i="12" s="1"/>
  <c r="CV197" i="12"/>
  <c r="DB197" i="12" s="1"/>
  <c r="CV189" i="12"/>
  <c r="DB189" i="12" s="1"/>
  <c r="CV181" i="12"/>
  <c r="DB181" i="12" s="1"/>
  <c r="CV173" i="12"/>
  <c r="DB173" i="12" s="1"/>
  <c r="CV165" i="12"/>
  <c r="DB165" i="12" s="1"/>
  <c r="CV157" i="12"/>
  <c r="DB157" i="12" s="1"/>
  <c r="CV149" i="12"/>
  <c r="DB149" i="12" s="1"/>
  <c r="CV141" i="12"/>
  <c r="DB141" i="12" s="1"/>
  <c r="CV133" i="12"/>
  <c r="DB133" i="12" s="1"/>
  <c r="CV203" i="12"/>
  <c r="DB203" i="12" s="1"/>
  <c r="CV180" i="12"/>
  <c r="DB180" i="12" s="1"/>
  <c r="CV179" i="12"/>
  <c r="DB179" i="12" s="1"/>
  <c r="CU175" i="12"/>
  <c r="CA175" i="12"/>
  <c r="AU253" i="12"/>
  <c r="AY253" i="12"/>
  <c r="AX253" i="12"/>
  <c r="AV253" i="12"/>
  <c r="AT253" i="12"/>
  <c r="AW253" i="12"/>
  <c r="BD253" i="12"/>
  <c r="BC253" i="12"/>
  <c r="AZ253" i="12"/>
  <c r="BE253" i="12"/>
  <c r="BB253" i="12"/>
  <c r="BF253" i="12"/>
  <c r="AV245" i="12"/>
  <c r="AW245" i="12"/>
  <c r="AY245" i="12"/>
  <c r="AT245" i="12"/>
  <c r="AX245" i="12"/>
  <c r="AU245" i="12"/>
  <c r="BB245" i="12"/>
  <c r="AZ245" i="12"/>
  <c r="BD245" i="12"/>
  <c r="BA245" i="12"/>
  <c r="BC245" i="12"/>
  <c r="BE245" i="12"/>
  <c r="BF245" i="12"/>
  <c r="AU237" i="12"/>
  <c r="AY237" i="12"/>
  <c r="AW237" i="12"/>
  <c r="AX237" i="12"/>
  <c r="AV237" i="12"/>
  <c r="AT237" i="12"/>
  <c r="AZ237" i="12"/>
  <c r="BA237" i="12"/>
  <c r="BD237" i="12"/>
  <c r="BC237" i="12"/>
  <c r="BB237" i="12"/>
  <c r="BE237" i="12"/>
  <c r="BF237" i="12"/>
  <c r="AV229" i="12"/>
  <c r="AY229" i="12"/>
  <c r="AT229" i="12"/>
  <c r="AX229" i="12"/>
  <c r="AU229" i="12"/>
  <c r="BA229" i="12"/>
  <c r="BB229" i="12"/>
  <c r="AW229" i="12"/>
  <c r="BD229" i="12"/>
  <c r="BC229" i="12"/>
  <c r="BE229" i="12"/>
  <c r="AZ229" i="12"/>
  <c r="AW221" i="12"/>
  <c r="AU221" i="12"/>
  <c r="AY221" i="12"/>
  <c r="AX221" i="12"/>
  <c r="AV221" i="12"/>
  <c r="BE221" i="12"/>
  <c r="AT221" i="12"/>
  <c r="BB221" i="12"/>
  <c r="BD221" i="12"/>
  <c r="BC221" i="12"/>
  <c r="AZ221" i="12"/>
  <c r="BA221" i="12"/>
  <c r="BF221" i="12"/>
  <c r="AV213" i="12"/>
  <c r="AY213" i="12"/>
  <c r="AT213" i="12"/>
  <c r="AX213" i="12"/>
  <c r="AW213" i="12"/>
  <c r="AU213" i="12"/>
  <c r="BE213" i="12"/>
  <c r="AZ213" i="12"/>
  <c r="BD213" i="12"/>
  <c r="BA213" i="12"/>
  <c r="BC213" i="12"/>
  <c r="BB213" i="12"/>
  <c r="BF213" i="12"/>
  <c r="AW205" i="12"/>
  <c r="AU205" i="12"/>
  <c r="AY205" i="12"/>
  <c r="AX205" i="12"/>
  <c r="AV205" i="12"/>
  <c r="AT205" i="12"/>
  <c r="BB205" i="12"/>
  <c r="AZ205" i="12"/>
  <c r="BA205" i="12"/>
  <c r="BE205" i="12"/>
  <c r="BD205" i="12"/>
  <c r="BC205" i="12"/>
  <c r="BF205" i="12"/>
  <c r="AV197" i="12"/>
  <c r="AY197" i="12"/>
  <c r="AT197" i="12"/>
  <c r="AX197" i="12"/>
  <c r="AW197" i="12"/>
  <c r="AU197" i="12"/>
  <c r="BB197" i="12"/>
  <c r="BA197" i="12"/>
  <c r="BE197" i="12"/>
  <c r="BD197" i="12"/>
  <c r="BC197" i="12"/>
  <c r="AZ197" i="12"/>
  <c r="BE223" i="12"/>
  <c r="AU255" i="12"/>
  <c r="AT255" i="12"/>
  <c r="AW255" i="12"/>
  <c r="AX255" i="12"/>
  <c r="BA255" i="12"/>
  <c r="AZ255" i="12"/>
  <c r="AY255" i="12"/>
  <c r="AV255" i="12"/>
  <c r="BB255" i="12"/>
  <c r="BD255" i="12"/>
  <c r="BF255" i="12"/>
  <c r="BE255" i="12"/>
  <c r="AU247" i="12"/>
  <c r="AT247" i="12"/>
  <c r="AV247" i="12"/>
  <c r="AW247" i="12"/>
  <c r="AX247" i="12"/>
  <c r="BA247" i="12"/>
  <c r="AZ247" i="12"/>
  <c r="AY247" i="12"/>
  <c r="BB247" i="12"/>
  <c r="BD247" i="12"/>
  <c r="BF247" i="12"/>
  <c r="BE247" i="12"/>
  <c r="BC247" i="12"/>
  <c r="AU239" i="12"/>
  <c r="AT239" i="12"/>
  <c r="AY239" i="12"/>
  <c r="AW239" i="12"/>
  <c r="AX239" i="12"/>
  <c r="BA239" i="12"/>
  <c r="AZ239" i="12"/>
  <c r="AV239" i="12"/>
  <c r="BD239" i="12"/>
  <c r="BI239" i="12" s="1"/>
  <c r="BF239" i="12"/>
  <c r="BC239" i="12"/>
  <c r="BE239" i="12"/>
  <c r="BB239" i="12"/>
  <c r="AU231" i="12"/>
  <c r="AT231" i="12"/>
  <c r="AW231" i="12"/>
  <c r="AV231" i="12"/>
  <c r="AY231" i="12"/>
  <c r="AX231" i="12"/>
  <c r="BA231" i="12"/>
  <c r="AZ231" i="12"/>
  <c r="BB231" i="12"/>
  <c r="BD231" i="12"/>
  <c r="BC231" i="12"/>
  <c r="BF231" i="12"/>
  <c r="BE231" i="12"/>
  <c r="AU223" i="12"/>
  <c r="AT223" i="12"/>
  <c r="AW223" i="12"/>
  <c r="AY223" i="12"/>
  <c r="AX223" i="12"/>
  <c r="BA223" i="12"/>
  <c r="AV223" i="12"/>
  <c r="AZ223" i="12"/>
  <c r="BB223" i="12"/>
  <c r="BD223" i="12"/>
  <c r="BF223" i="12"/>
  <c r="AU215" i="12"/>
  <c r="AT215" i="12"/>
  <c r="AV215" i="12"/>
  <c r="AY215" i="12"/>
  <c r="AX215" i="12"/>
  <c r="BA215" i="12"/>
  <c r="AZ215" i="12"/>
  <c r="AW215" i="12"/>
  <c r="BB215" i="12"/>
  <c r="BD215" i="12"/>
  <c r="BE215" i="12"/>
  <c r="BF215" i="12"/>
  <c r="BC215" i="12"/>
  <c r="AU207" i="12"/>
  <c r="AT207" i="12"/>
  <c r="AW207" i="12"/>
  <c r="AY207" i="12"/>
  <c r="AX207" i="12"/>
  <c r="BA207" i="12"/>
  <c r="AZ207" i="12"/>
  <c r="BB207" i="12"/>
  <c r="AV207" i="12"/>
  <c r="BD207" i="12"/>
  <c r="BF207" i="12"/>
  <c r="BC207" i="12"/>
  <c r="BE207" i="12"/>
  <c r="AU199" i="12"/>
  <c r="AT199" i="12"/>
  <c r="AV199" i="12"/>
  <c r="AY199" i="12"/>
  <c r="AX199" i="12"/>
  <c r="BA199" i="12"/>
  <c r="AZ199" i="12"/>
  <c r="AW199" i="12"/>
  <c r="BB199" i="12"/>
  <c r="BD199" i="12"/>
  <c r="BC199" i="12"/>
  <c r="BF199" i="12"/>
  <c r="AU191" i="12"/>
  <c r="AT191" i="12"/>
  <c r="AW191" i="12"/>
  <c r="AY191" i="12"/>
  <c r="AX191" i="12"/>
  <c r="BA191" i="12"/>
  <c r="AZ191" i="12"/>
  <c r="AV191" i="12"/>
  <c r="BB191" i="12"/>
  <c r="BD191" i="12"/>
  <c r="BF191" i="12"/>
  <c r="BE191" i="12"/>
  <c r="AU183" i="12"/>
  <c r="AT183" i="12"/>
  <c r="AV183" i="12"/>
  <c r="AY183" i="12"/>
  <c r="AX183" i="12"/>
  <c r="AW183" i="12"/>
  <c r="BA183" i="12"/>
  <c r="AZ183" i="12"/>
  <c r="BB183" i="12"/>
  <c r="BD183" i="12"/>
  <c r="BF183" i="12"/>
  <c r="BC183" i="12"/>
  <c r="BE183" i="12"/>
  <c r="AU175" i="12"/>
  <c r="AT175" i="12"/>
  <c r="AW175" i="12"/>
  <c r="AY175" i="12"/>
  <c r="AX175" i="12"/>
  <c r="BA175" i="12"/>
  <c r="AZ175" i="12"/>
  <c r="AV175" i="12"/>
  <c r="BD175" i="12"/>
  <c r="BE175" i="12"/>
  <c r="BF175" i="12"/>
  <c r="BC175" i="12"/>
  <c r="BB175" i="12"/>
  <c r="AU167" i="12"/>
  <c r="AT167" i="12"/>
  <c r="AV167" i="12"/>
  <c r="AY167" i="12"/>
  <c r="AX167" i="12"/>
  <c r="BA167" i="12"/>
  <c r="AZ167" i="12"/>
  <c r="AW167" i="12"/>
  <c r="BB167" i="12"/>
  <c r="BD167" i="12"/>
  <c r="BC167" i="12"/>
  <c r="BF167" i="12"/>
  <c r="BE167" i="12"/>
  <c r="AU159" i="12"/>
  <c r="AT159" i="12"/>
  <c r="AW159" i="12"/>
  <c r="AY159" i="12"/>
  <c r="AX159" i="12"/>
  <c r="BA159" i="12"/>
  <c r="AV159" i="12"/>
  <c r="AZ159" i="12"/>
  <c r="BB159" i="12"/>
  <c r="BE159" i="12"/>
  <c r="BD159" i="12"/>
  <c r="BF159" i="12"/>
  <c r="AU151" i="12"/>
  <c r="AT151" i="12"/>
  <c r="AV151" i="12"/>
  <c r="AY151" i="12"/>
  <c r="AX151" i="12"/>
  <c r="BA151" i="12"/>
  <c r="AZ151" i="12"/>
  <c r="AW151" i="12"/>
  <c r="BC151" i="12"/>
  <c r="BE151" i="12"/>
  <c r="BD151" i="12"/>
  <c r="BF151" i="12"/>
  <c r="BB151" i="12"/>
  <c r="AU143" i="12"/>
  <c r="AT143" i="12"/>
  <c r="AW143" i="12"/>
  <c r="AY143" i="12"/>
  <c r="AX143" i="12"/>
  <c r="BA143" i="12"/>
  <c r="AZ143" i="12"/>
  <c r="BC143" i="12"/>
  <c r="AV143" i="12"/>
  <c r="BE143" i="12"/>
  <c r="BB143" i="12"/>
  <c r="BD143" i="12"/>
  <c r="BF143" i="12"/>
  <c r="AU135" i="12"/>
  <c r="AT135" i="12"/>
  <c r="AV135" i="12"/>
  <c r="AY135" i="12"/>
  <c r="AX135" i="12"/>
  <c r="BA135" i="12"/>
  <c r="AZ135" i="12"/>
  <c r="AW135" i="12"/>
  <c r="BC135" i="12"/>
  <c r="BB135" i="12"/>
  <c r="BE135" i="12"/>
  <c r="BD135" i="12"/>
  <c r="BF135" i="12"/>
  <c r="AU127" i="12"/>
  <c r="AT127" i="12"/>
  <c r="AW127" i="12"/>
  <c r="AY127" i="12"/>
  <c r="AX127" i="12"/>
  <c r="BA127" i="12"/>
  <c r="AZ127" i="12"/>
  <c r="AV127" i="12"/>
  <c r="BB127" i="12"/>
  <c r="BC127" i="12"/>
  <c r="BE127" i="12"/>
  <c r="BD127" i="12"/>
  <c r="BI127" i="12" s="1"/>
  <c r="BF127" i="12"/>
  <c r="BE199" i="12"/>
  <c r="AT254" i="12"/>
  <c r="AW254" i="12"/>
  <c r="AU254" i="12"/>
  <c r="AX254" i="12"/>
  <c r="AZ254" i="12"/>
  <c r="AY254" i="12"/>
  <c r="AV254" i="12"/>
  <c r="BB254" i="12"/>
  <c r="BD254" i="12"/>
  <c r="BC254" i="12"/>
  <c r="BF254" i="12"/>
  <c r="BE254" i="12"/>
  <c r="AT246" i="12"/>
  <c r="AV246" i="12"/>
  <c r="AW246" i="12"/>
  <c r="AX246" i="12"/>
  <c r="AZ246" i="12"/>
  <c r="AU246" i="12"/>
  <c r="AY246" i="12"/>
  <c r="BB246" i="12"/>
  <c r="BD246" i="12"/>
  <c r="BA246" i="12"/>
  <c r="BC246" i="12"/>
  <c r="BF246" i="12"/>
  <c r="BE246" i="12"/>
  <c r="AT238" i="12"/>
  <c r="AU238" i="12"/>
  <c r="AY238" i="12"/>
  <c r="AW238" i="12"/>
  <c r="AX238" i="12"/>
  <c r="AZ238" i="12"/>
  <c r="AV238" i="12"/>
  <c r="BA238" i="12"/>
  <c r="BD238" i="12"/>
  <c r="BC238" i="12"/>
  <c r="BF238" i="12"/>
  <c r="BE238" i="12"/>
  <c r="BB238" i="12"/>
  <c r="AT230" i="12"/>
  <c r="AV230" i="12"/>
  <c r="AY230" i="12"/>
  <c r="AX230" i="12"/>
  <c r="AZ230" i="12"/>
  <c r="AU230" i="12"/>
  <c r="BA230" i="12"/>
  <c r="BB230" i="12"/>
  <c r="AW230" i="12"/>
  <c r="BD230" i="12"/>
  <c r="BC230" i="12"/>
  <c r="BF230" i="12"/>
  <c r="BE230" i="12"/>
  <c r="AT222" i="12"/>
  <c r="AW222" i="12"/>
  <c r="AU222" i="12"/>
  <c r="AY222" i="12"/>
  <c r="AX222" i="12"/>
  <c r="AV222" i="12"/>
  <c r="AZ222" i="12"/>
  <c r="BB222" i="12"/>
  <c r="BD222" i="12"/>
  <c r="BC222" i="12"/>
  <c r="BF222" i="12"/>
  <c r="BA222" i="12"/>
  <c r="BE222" i="12"/>
  <c r="AT214" i="12"/>
  <c r="AV214" i="12"/>
  <c r="AY214" i="12"/>
  <c r="AX214" i="12"/>
  <c r="AW214" i="12"/>
  <c r="AZ214" i="12"/>
  <c r="AU214" i="12"/>
  <c r="BD214" i="12"/>
  <c r="BA214" i="12"/>
  <c r="BC214" i="12"/>
  <c r="BE214" i="12"/>
  <c r="BF214" i="12"/>
  <c r="BB214" i="12"/>
  <c r="AT206" i="12"/>
  <c r="AW206" i="12"/>
  <c r="AU206" i="12"/>
  <c r="AY206" i="12"/>
  <c r="AX206" i="12"/>
  <c r="AZ206" i="12"/>
  <c r="BB206" i="12"/>
  <c r="BA206" i="12"/>
  <c r="AV206" i="12"/>
  <c r="BD206" i="12"/>
  <c r="BC206" i="12"/>
  <c r="BF206" i="12"/>
  <c r="BE206" i="12"/>
  <c r="AT198" i="12"/>
  <c r="AV198" i="12"/>
  <c r="AY198" i="12"/>
  <c r="AX198" i="12"/>
  <c r="AW198" i="12"/>
  <c r="AZ198" i="12"/>
  <c r="AU198" i="12"/>
  <c r="BA198" i="12"/>
  <c r="BD198" i="12"/>
  <c r="BC198" i="12"/>
  <c r="BF198" i="12"/>
  <c r="AT190" i="12"/>
  <c r="AW190" i="12"/>
  <c r="AU190" i="12"/>
  <c r="AY190" i="12"/>
  <c r="AX190" i="12"/>
  <c r="AZ190" i="12"/>
  <c r="AV190" i="12"/>
  <c r="BB190" i="12"/>
  <c r="BD190" i="12"/>
  <c r="BC190" i="12"/>
  <c r="BF190" i="12"/>
  <c r="BE190" i="12"/>
  <c r="BA190" i="12"/>
  <c r="AT182" i="12"/>
  <c r="AV182" i="12"/>
  <c r="AY182" i="12"/>
  <c r="AX182" i="12"/>
  <c r="AW182" i="12"/>
  <c r="AZ182" i="12"/>
  <c r="BB182" i="12"/>
  <c r="BE182" i="12"/>
  <c r="BD182" i="12"/>
  <c r="BA182" i="12"/>
  <c r="BC182" i="12"/>
  <c r="BF182" i="12"/>
  <c r="AU182" i="12"/>
  <c r="AT174" i="12"/>
  <c r="AW174" i="12"/>
  <c r="AU174" i="12"/>
  <c r="AY174" i="12"/>
  <c r="AX174" i="12"/>
  <c r="AZ174" i="12"/>
  <c r="AV174" i="12"/>
  <c r="BA174" i="12"/>
  <c r="BE174" i="12"/>
  <c r="BD174" i="12"/>
  <c r="BC174" i="12"/>
  <c r="BF174" i="12"/>
  <c r="BB174" i="12"/>
  <c r="AT166" i="12"/>
  <c r="AV166" i="12"/>
  <c r="AY166" i="12"/>
  <c r="AX166" i="12"/>
  <c r="AW166" i="12"/>
  <c r="AZ166" i="12"/>
  <c r="AU166" i="12"/>
  <c r="BA166" i="12"/>
  <c r="BB166" i="12"/>
  <c r="BE166" i="12"/>
  <c r="BD166" i="12"/>
  <c r="BC166" i="12"/>
  <c r="BF166" i="12"/>
  <c r="AT158" i="12"/>
  <c r="AW158" i="12"/>
  <c r="AU158" i="12"/>
  <c r="AY158" i="12"/>
  <c r="AX158" i="12"/>
  <c r="AV158" i="12"/>
  <c r="AZ158" i="12"/>
  <c r="BB158" i="12"/>
  <c r="BE158" i="12"/>
  <c r="BD158" i="12"/>
  <c r="BI158" i="12" s="1"/>
  <c r="BF158" i="12"/>
  <c r="BA158" i="12"/>
  <c r="AT150" i="12"/>
  <c r="AV150" i="12"/>
  <c r="AY150" i="12"/>
  <c r="AX150" i="12"/>
  <c r="AW150" i="12"/>
  <c r="AZ150" i="12"/>
  <c r="AU150" i="12"/>
  <c r="BE150" i="12"/>
  <c r="BD150" i="12"/>
  <c r="BA150" i="12"/>
  <c r="BF150" i="12"/>
  <c r="BB150" i="12"/>
  <c r="BC150" i="12"/>
  <c r="AT142" i="12"/>
  <c r="AW142" i="12"/>
  <c r="AU142" i="12"/>
  <c r="AY142" i="12"/>
  <c r="AX142" i="12"/>
  <c r="AZ142" i="12"/>
  <c r="BC142" i="12"/>
  <c r="AV142" i="12"/>
  <c r="BA142" i="12"/>
  <c r="BE142" i="12"/>
  <c r="BB142" i="12"/>
  <c r="BD142" i="12"/>
  <c r="BF142" i="12"/>
  <c r="AT134" i="12"/>
  <c r="AV134" i="12"/>
  <c r="AY134" i="12"/>
  <c r="AX134" i="12"/>
  <c r="AW134" i="12"/>
  <c r="AZ134" i="12"/>
  <c r="AU134" i="12"/>
  <c r="BA134" i="12"/>
  <c r="BC134" i="12"/>
  <c r="BB134" i="12"/>
  <c r="BE134" i="12"/>
  <c r="BD134" i="12"/>
  <c r="BF134" i="12"/>
  <c r="AT126" i="12"/>
  <c r="AW126" i="12"/>
  <c r="AU126" i="12"/>
  <c r="AY126" i="12"/>
  <c r="AX126" i="12"/>
  <c r="AZ126" i="12"/>
  <c r="AV126" i="12"/>
  <c r="BB126" i="12"/>
  <c r="BC126" i="12"/>
  <c r="BE126" i="12"/>
  <c r="BD126" i="12"/>
  <c r="BF126" i="12"/>
  <c r="BE198" i="12"/>
  <c r="BC191" i="12"/>
  <c r="AW189" i="12"/>
  <c r="AU189" i="12"/>
  <c r="AY189" i="12"/>
  <c r="AX189" i="12"/>
  <c r="AV189" i="12"/>
  <c r="AT189" i="12"/>
  <c r="BB189" i="12"/>
  <c r="BE189" i="12"/>
  <c r="BD189" i="12"/>
  <c r="BC189" i="12"/>
  <c r="AZ189" i="12"/>
  <c r="AV181" i="12"/>
  <c r="AY181" i="12"/>
  <c r="AT181" i="12"/>
  <c r="AX181" i="12"/>
  <c r="AW181" i="12"/>
  <c r="BB181" i="12"/>
  <c r="BE181" i="12"/>
  <c r="AZ181" i="12"/>
  <c r="BD181" i="12"/>
  <c r="BA181" i="12"/>
  <c r="BC181" i="12"/>
  <c r="AW173" i="12"/>
  <c r="AU173" i="12"/>
  <c r="AY173" i="12"/>
  <c r="AX173" i="12"/>
  <c r="AV173" i="12"/>
  <c r="AT173" i="12"/>
  <c r="BB173" i="12"/>
  <c r="AZ173" i="12"/>
  <c r="BA173" i="12"/>
  <c r="BE173" i="12"/>
  <c r="BD173" i="12"/>
  <c r="BC173" i="12"/>
  <c r="AV165" i="12"/>
  <c r="AY165" i="12"/>
  <c r="AT165" i="12"/>
  <c r="AX165" i="12"/>
  <c r="AW165" i="12"/>
  <c r="AU165" i="12"/>
  <c r="BB165" i="12"/>
  <c r="BA165" i="12"/>
  <c r="BE165" i="12"/>
  <c r="BD165" i="12"/>
  <c r="BC165" i="12"/>
  <c r="AW157" i="12"/>
  <c r="AU157" i="12"/>
  <c r="AY157" i="12"/>
  <c r="AX157" i="12"/>
  <c r="AV157" i="12"/>
  <c r="BB157" i="12"/>
  <c r="AT157" i="12"/>
  <c r="BE157" i="12"/>
  <c r="BD157" i="12"/>
  <c r="AZ157" i="12"/>
  <c r="BC157" i="12"/>
  <c r="AV149" i="12"/>
  <c r="AY149" i="12"/>
  <c r="AT149" i="12"/>
  <c r="AX149" i="12"/>
  <c r="AW149" i="12"/>
  <c r="AU149" i="12"/>
  <c r="BB149" i="12"/>
  <c r="BE149" i="12"/>
  <c r="AZ149" i="12"/>
  <c r="BD149" i="12"/>
  <c r="BA149" i="12"/>
  <c r="AW141" i="12"/>
  <c r="AU141" i="12"/>
  <c r="AY141" i="12"/>
  <c r="AX141" i="12"/>
  <c r="AV141" i="12"/>
  <c r="AT141" i="12"/>
  <c r="BB141" i="12"/>
  <c r="AZ141" i="12"/>
  <c r="BA141" i="12"/>
  <c r="BE141" i="12"/>
  <c r="BD141" i="12"/>
  <c r="AV133" i="12"/>
  <c r="AY133" i="12"/>
  <c r="AT133" i="12"/>
  <c r="AX133" i="12"/>
  <c r="AW133" i="12"/>
  <c r="AU133" i="12"/>
  <c r="BB133" i="12"/>
  <c r="BA133" i="12"/>
  <c r="BC133" i="12"/>
  <c r="BE133" i="12"/>
  <c r="BD133" i="12"/>
  <c r="BE258" i="12"/>
  <c r="BE250" i="12"/>
  <c r="BE241" i="12"/>
  <c r="BE232" i="12"/>
  <c r="BE208" i="12"/>
  <c r="BE194" i="12"/>
  <c r="BE138" i="12"/>
  <c r="BD241" i="12"/>
  <c r="BD209" i="12"/>
  <c r="BD177" i="12"/>
  <c r="BD145" i="12"/>
  <c r="BC248" i="12"/>
  <c r="BC216" i="12"/>
  <c r="BC184" i="12"/>
  <c r="AZ133" i="12"/>
  <c r="AX137" i="12"/>
  <c r="AV260" i="12"/>
  <c r="AY260" i="12"/>
  <c r="AT260" i="12"/>
  <c r="AX260" i="12"/>
  <c r="AW260" i="12"/>
  <c r="AU260" i="12"/>
  <c r="BA260" i="12"/>
  <c r="BD260" i="12"/>
  <c r="BC260" i="12"/>
  <c r="BB260" i="12"/>
  <c r="AU252" i="12"/>
  <c r="AY252" i="12"/>
  <c r="AX252" i="12"/>
  <c r="AV252" i="12"/>
  <c r="AT252" i="12"/>
  <c r="AW252" i="12"/>
  <c r="BA252" i="12"/>
  <c r="BD252" i="12"/>
  <c r="BC252" i="12"/>
  <c r="AZ252" i="12"/>
  <c r="AV244" i="12"/>
  <c r="AW244" i="12"/>
  <c r="AY244" i="12"/>
  <c r="AT244" i="12"/>
  <c r="AX244" i="12"/>
  <c r="AU244" i="12"/>
  <c r="BA244" i="12"/>
  <c r="BB244" i="12"/>
  <c r="AZ244" i="12"/>
  <c r="BD244" i="12"/>
  <c r="BC244" i="12"/>
  <c r="AU236" i="12"/>
  <c r="AY236" i="12"/>
  <c r="AW236" i="12"/>
  <c r="AX236" i="12"/>
  <c r="AV236" i="12"/>
  <c r="AT236" i="12"/>
  <c r="BA236" i="12"/>
  <c r="AZ236" i="12"/>
  <c r="BD236" i="12"/>
  <c r="BC236" i="12"/>
  <c r="BB236" i="12"/>
  <c r="AV228" i="12"/>
  <c r="AY228" i="12"/>
  <c r="AT228" i="12"/>
  <c r="AX228" i="12"/>
  <c r="AU228" i="12"/>
  <c r="AW228" i="12"/>
  <c r="BA228" i="12"/>
  <c r="BE228" i="12"/>
  <c r="BD228" i="12"/>
  <c r="BC228" i="12"/>
  <c r="AW220" i="12"/>
  <c r="AU220" i="12"/>
  <c r="AY220" i="12"/>
  <c r="AX220" i="12"/>
  <c r="AV220" i="12"/>
  <c r="BA220" i="12"/>
  <c r="BE220" i="12"/>
  <c r="AT220" i="12"/>
  <c r="BB220" i="12"/>
  <c r="BD220" i="12"/>
  <c r="BC220" i="12"/>
  <c r="AZ220" i="12"/>
  <c r="AW212" i="12"/>
  <c r="AV212" i="12"/>
  <c r="AY212" i="12"/>
  <c r="AT212" i="12"/>
  <c r="AX212" i="12"/>
  <c r="AU212" i="12"/>
  <c r="BA212" i="12"/>
  <c r="BE212" i="12"/>
  <c r="AZ212" i="12"/>
  <c r="BD212" i="12"/>
  <c r="BC212" i="12"/>
  <c r="BB212" i="12"/>
  <c r="AW204" i="12"/>
  <c r="AU204" i="12"/>
  <c r="AY204" i="12"/>
  <c r="AX204" i="12"/>
  <c r="AV204" i="12"/>
  <c r="AT204" i="12"/>
  <c r="BB204" i="12"/>
  <c r="BA204" i="12"/>
  <c r="AZ204" i="12"/>
  <c r="BE204" i="12"/>
  <c r="BD204" i="12"/>
  <c r="BC204" i="12"/>
  <c r="AW196" i="12"/>
  <c r="AV196" i="12"/>
  <c r="AY196" i="12"/>
  <c r="AT196" i="12"/>
  <c r="AX196" i="12"/>
  <c r="AU196" i="12"/>
  <c r="BB196" i="12"/>
  <c r="BA196" i="12"/>
  <c r="BE196" i="12"/>
  <c r="BD196" i="12"/>
  <c r="BC196" i="12"/>
  <c r="AW188" i="12"/>
  <c r="AU188" i="12"/>
  <c r="AY188" i="12"/>
  <c r="AX188" i="12"/>
  <c r="AV188" i="12"/>
  <c r="AT188" i="12"/>
  <c r="BB188" i="12"/>
  <c r="BA188" i="12"/>
  <c r="BE188" i="12"/>
  <c r="BD188" i="12"/>
  <c r="BC188" i="12"/>
  <c r="AZ188" i="12"/>
  <c r="AW180" i="12"/>
  <c r="AV180" i="12"/>
  <c r="AY180" i="12"/>
  <c r="AT180" i="12"/>
  <c r="AX180" i="12"/>
  <c r="AU180" i="12"/>
  <c r="BB180" i="12"/>
  <c r="BA180" i="12"/>
  <c r="BE180" i="12"/>
  <c r="AZ180" i="12"/>
  <c r="BD180" i="12"/>
  <c r="BC180" i="12"/>
  <c r="AW172" i="12"/>
  <c r="AU172" i="12"/>
  <c r="AY172" i="12"/>
  <c r="AX172" i="12"/>
  <c r="AV172" i="12"/>
  <c r="AT172" i="12"/>
  <c r="BB172" i="12"/>
  <c r="BA172" i="12"/>
  <c r="AZ172" i="12"/>
  <c r="BE172" i="12"/>
  <c r="BD172" i="12"/>
  <c r="BC172" i="12"/>
  <c r="AW164" i="12"/>
  <c r="AV164" i="12"/>
  <c r="AY164" i="12"/>
  <c r="AT164" i="12"/>
  <c r="AX164" i="12"/>
  <c r="AU164" i="12"/>
  <c r="BB164" i="12"/>
  <c r="BA164" i="12"/>
  <c r="BE164" i="12"/>
  <c r="BD164" i="12"/>
  <c r="BC164" i="12"/>
  <c r="AW156" i="12"/>
  <c r="AU156" i="12"/>
  <c r="AY156" i="12"/>
  <c r="AX156" i="12"/>
  <c r="AV156" i="12"/>
  <c r="BB156" i="12"/>
  <c r="BA156" i="12"/>
  <c r="AT156" i="12"/>
  <c r="BE156" i="12"/>
  <c r="BD156" i="12"/>
  <c r="AZ156" i="12"/>
  <c r="BC156" i="12"/>
  <c r="AW148" i="12"/>
  <c r="AV148" i="12"/>
  <c r="AY148" i="12"/>
  <c r="AT148" i="12"/>
  <c r="AX148" i="12"/>
  <c r="AU148" i="12"/>
  <c r="BB148" i="12"/>
  <c r="BA148" i="12"/>
  <c r="BE148" i="12"/>
  <c r="AZ148" i="12"/>
  <c r="BD148" i="12"/>
  <c r="BC148" i="12"/>
  <c r="AW140" i="12"/>
  <c r="AU140" i="12"/>
  <c r="AY140" i="12"/>
  <c r="AX140" i="12"/>
  <c r="AV140" i="12"/>
  <c r="AT140" i="12"/>
  <c r="BB140" i="12"/>
  <c r="BA140" i="12"/>
  <c r="AZ140" i="12"/>
  <c r="BE140" i="12"/>
  <c r="BD140" i="12"/>
  <c r="AW132" i="12"/>
  <c r="AV132" i="12"/>
  <c r="AY132" i="12"/>
  <c r="AT132" i="12"/>
  <c r="AX132" i="12"/>
  <c r="AU132" i="12"/>
  <c r="BB132" i="12"/>
  <c r="BA132" i="12"/>
  <c r="BE132" i="12"/>
  <c r="BD132" i="12"/>
  <c r="BF218" i="12"/>
  <c r="BF178" i="12"/>
  <c r="BF162" i="12"/>
  <c r="BF130" i="12"/>
  <c r="BE257" i="12"/>
  <c r="BE249" i="12"/>
  <c r="BE240" i="12"/>
  <c r="BE193" i="12"/>
  <c r="BE137" i="12"/>
  <c r="BD240" i="12"/>
  <c r="BD208" i="12"/>
  <c r="BD176" i="12"/>
  <c r="BD144" i="12"/>
  <c r="BC149" i="12"/>
  <c r="AZ260" i="12"/>
  <c r="AZ132" i="12"/>
  <c r="AX136" i="12"/>
  <c r="AW259" i="12"/>
  <c r="AV259" i="12"/>
  <c r="AT259" i="12"/>
  <c r="AX259" i="12"/>
  <c r="AU259" i="12"/>
  <c r="AY259" i="12"/>
  <c r="BA259" i="12"/>
  <c r="AZ259" i="12"/>
  <c r="BD259" i="12"/>
  <c r="BC259" i="12"/>
  <c r="BB259" i="12"/>
  <c r="AW251" i="12"/>
  <c r="AV251" i="12"/>
  <c r="AU251" i="12"/>
  <c r="AY251" i="12"/>
  <c r="AX251" i="12"/>
  <c r="AT251" i="12"/>
  <c r="BB251" i="12"/>
  <c r="BA251" i="12"/>
  <c r="AZ251" i="12"/>
  <c r="BD251" i="12"/>
  <c r="BC251" i="12"/>
  <c r="AW243" i="12"/>
  <c r="AV243" i="12"/>
  <c r="AY243" i="12"/>
  <c r="AT243" i="12"/>
  <c r="AX243" i="12"/>
  <c r="AU243" i="12"/>
  <c r="BB243" i="12"/>
  <c r="BA243" i="12"/>
  <c r="AZ243" i="12"/>
  <c r="BE243" i="12"/>
  <c r="BD243" i="12"/>
  <c r="BC243" i="12"/>
  <c r="AW235" i="12"/>
  <c r="AV235" i="12"/>
  <c r="AU235" i="12"/>
  <c r="AY235" i="12"/>
  <c r="AX235" i="12"/>
  <c r="AT235" i="12"/>
  <c r="BB235" i="12"/>
  <c r="BA235" i="12"/>
  <c r="AZ235" i="12"/>
  <c r="BE235" i="12"/>
  <c r="BD235" i="12"/>
  <c r="BC235" i="12"/>
  <c r="AW227" i="12"/>
  <c r="AV227" i="12"/>
  <c r="AY227" i="12"/>
  <c r="AT227" i="12"/>
  <c r="AX227" i="12"/>
  <c r="AU227" i="12"/>
  <c r="BB227" i="12"/>
  <c r="BA227" i="12"/>
  <c r="AZ227" i="12"/>
  <c r="BE227" i="12"/>
  <c r="BD227" i="12"/>
  <c r="BC227" i="12"/>
  <c r="AW219" i="12"/>
  <c r="AV219" i="12"/>
  <c r="AU219" i="12"/>
  <c r="AY219" i="12"/>
  <c r="AX219" i="12"/>
  <c r="AT219" i="12"/>
  <c r="BB219" i="12"/>
  <c r="BA219" i="12"/>
  <c r="AZ219" i="12"/>
  <c r="BE219" i="12"/>
  <c r="BD219" i="12"/>
  <c r="BC219" i="12"/>
  <c r="AW211" i="12"/>
  <c r="AV211" i="12"/>
  <c r="AY211" i="12"/>
  <c r="AT211" i="12"/>
  <c r="AX211" i="12"/>
  <c r="AU211" i="12"/>
  <c r="BB211" i="12"/>
  <c r="BA211" i="12"/>
  <c r="AZ211" i="12"/>
  <c r="BE211" i="12"/>
  <c r="BD211" i="12"/>
  <c r="BC211" i="12"/>
  <c r="AW203" i="12"/>
  <c r="AV203" i="12"/>
  <c r="AU203" i="12"/>
  <c r="AY203" i="12"/>
  <c r="AX203" i="12"/>
  <c r="AT203" i="12"/>
  <c r="BB203" i="12"/>
  <c r="BA203" i="12"/>
  <c r="AZ203" i="12"/>
  <c r="BE203" i="12"/>
  <c r="BD203" i="12"/>
  <c r="BC203" i="12"/>
  <c r="AW195" i="12"/>
  <c r="AV195" i="12"/>
  <c r="AY195" i="12"/>
  <c r="AT195" i="12"/>
  <c r="AX195" i="12"/>
  <c r="AU195" i="12"/>
  <c r="BB195" i="12"/>
  <c r="BA195" i="12"/>
  <c r="AZ195" i="12"/>
  <c r="BE195" i="12"/>
  <c r="BD195" i="12"/>
  <c r="BC195" i="12"/>
  <c r="AW187" i="12"/>
  <c r="AV187" i="12"/>
  <c r="AU187" i="12"/>
  <c r="AY187" i="12"/>
  <c r="AX187" i="12"/>
  <c r="AT187" i="12"/>
  <c r="BB187" i="12"/>
  <c r="BA187" i="12"/>
  <c r="AZ187" i="12"/>
  <c r="BE187" i="12"/>
  <c r="BD187" i="12"/>
  <c r="BC187" i="12"/>
  <c r="AW179" i="12"/>
  <c r="AV179" i="12"/>
  <c r="AY179" i="12"/>
  <c r="AT179" i="12"/>
  <c r="AX179" i="12"/>
  <c r="AU179" i="12"/>
  <c r="BB179" i="12"/>
  <c r="BA179" i="12"/>
  <c r="AZ179" i="12"/>
  <c r="BE179" i="12"/>
  <c r="BD179" i="12"/>
  <c r="BC179" i="12"/>
  <c r="AW171" i="12"/>
  <c r="AV171" i="12"/>
  <c r="AU171" i="12"/>
  <c r="AY171" i="12"/>
  <c r="AX171" i="12"/>
  <c r="AT171" i="12"/>
  <c r="BB171" i="12"/>
  <c r="BA171" i="12"/>
  <c r="AZ171" i="12"/>
  <c r="BE171" i="12"/>
  <c r="BD171" i="12"/>
  <c r="BC171" i="12"/>
  <c r="AW163" i="12"/>
  <c r="AV163" i="12"/>
  <c r="AY163" i="12"/>
  <c r="AT163" i="12"/>
  <c r="AX163" i="12"/>
  <c r="AU163" i="12"/>
  <c r="BB163" i="12"/>
  <c r="BA163" i="12"/>
  <c r="AZ163" i="12"/>
  <c r="BE163" i="12"/>
  <c r="BD163" i="12"/>
  <c r="BC163" i="12"/>
  <c r="AW155" i="12"/>
  <c r="AV155" i="12"/>
  <c r="AU155" i="12"/>
  <c r="AY155" i="12"/>
  <c r="AX155" i="12"/>
  <c r="AT155" i="12"/>
  <c r="BB155" i="12"/>
  <c r="BA155" i="12"/>
  <c r="AZ155" i="12"/>
  <c r="BE155" i="12"/>
  <c r="BD155" i="12"/>
  <c r="BC155" i="12"/>
  <c r="AW147" i="12"/>
  <c r="AV147" i="12"/>
  <c r="AY147" i="12"/>
  <c r="AT147" i="12"/>
  <c r="AX147" i="12"/>
  <c r="AU147" i="12"/>
  <c r="BB147" i="12"/>
  <c r="BA147" i="12"/>
  <c r="AZ147" i="12"/>
  <c r="BE147" i="12"/>
  <c r="BD147" i="12"/>
  <c r="BC147" i="12"/>
  <c r="AW139" i="12"/>
  <c r="AV139" i="12"/>
  <c r="AU139" i="12"/>
  <c r="AY139" i="12"/>
  <c r="AX139" i="12"/>
  <c r="AT139" i="12"/>
  <c r="BB139" i="12"/>
  <c r="BA139" i="12"/>
  <c r="AZ139" i="12"/>
  <c r="BE139" i="12"/>
  <c r="BD139" i="12"/>
  <c r="BC139" i="12"/>
  <c r="AW131" i="12"/>
  <c r="AV131" i="12"/>
  <c r="AY131" i="12"/>
  <c r="AT131" i="12"/>
  <c r="AX131" i="12"/>
  <c r="AU131" i="12"/>
  <c r="BB131" i="12"/>
  <c r="BA131" i="12"/>
  <c r="AZ131" i="12"/>
  <c r="BE131" i="12"/>
  <c r="BD131" i="12"/>
  <c r="BF233" i="12"/>
  <c r="BF217" i="12"/>
  <c r="BF201" i="12"/>
  <c r="BF177" i="12"/>
  <c r="BF169" i="12"/>
  <c r="BF161" i="12"/>
  <c r="BF137" i="12"/>
  <c r="BF129" i="12"/>
  <c r="BE256" i="12"/>
  <c r="BE248" i="12"/>
  <c r="BE192" i="12"/>
  <c r="BC240" i="12"/>
  <c r="BC208" i="12"/>
  <c r="BC176" i="12"/>
  <c r="BC141" i="12"/>
  <c r="BB228" i="12"/>
  <c r="AV258" i="12"/>
  <c r="AU258" i="12"/>
  <c r="AT258" i="12"/>
  <c r="AX258" i="12"/>
  <c r="AW258" i="12"/>
  <c r="BA258" i="12"/>
  <c r="AZ258" i="12"/>
  <c r="BD258" i="12"/>
  <c r="BC258" i="12"/>
  <c r="BB258" i="12"/>
  <c r="AY258" i="12"/>
  <c r="AV250" i="12"/>
  <c r="AU250" i="12"/>
  <c r="AX250" i="12"/>
  <c r="AT250" i="12"/>
  <c r="AW250" i="12"/>
  <c r="AY250" i="12"/>
  <c r="BA250" i="12"/>
  <c r="AZ250" i="12"/>
  <c r="BD250" i="12"/>
  <c r="BC250" i="12"/>
  <c r="BB250" i="12"/>
  <c r="AV242" i="12"/>
  <c r="AU242" i="12"/>
  <c r="AT242" i="12"/>
  <c r="AX242" i="12"/>
  <c r="AW242" i="12"/>
  <c r="BA242" i="12"/>
  <c r="AZ242" i="12"/>
  <c r="AY242" i="12"/>
  <c r="BB242" i="12"/>
  <c r="BD242" i="12"/>
  <c r="BC242" i="12"/>
  <c r="AW234" i="12"/>
  <c r="AV234" i="12"/>
  <c r="AU234" i="12"/>
  <c r="AX234" i="12"/>
  <c r="AT234" i="12"/>
  <c r="AY234" i="12"/>
  <c r="BA234" i="12"/>
  <c r="AZ234" i="12"/>
  <c r="BD234" i="12"/>
  <c r="BC234" i="12"/>
  <c r="BB234" i="12"/>
  <c r="AW226" i="12"/>
  <c r="AV226" i="12"/>
  <c r="AU226" i="12"/>
  <c r="AT226" i="12"/>
  <c r="AX226" i="12"/>
  <c r="BA226" i="12"/>
  <c r="AZ226" i="12"/>
  <c r="BD226" i="12"/>
  <c r="AY226" i="12"/>
  <c r="BC226" i="12"/>
  <c r="AW218" i="12"/>
  <c r="AV218" i="12"/>
  <c r="AU218" i="12"/>
  <c r="AX218" i="12"/>
  <c r="AT218" i="12"/>
  <c r="BA218" i="12"/>
  <c r="AY218" i="12"/>
  <c r="AZ218" i="12"/>
  <c r="BD218" i="12"/>
  <c r="BB218" i="12"/>
  <c r="BC218" i="12"/>
  <c r="AW210" i="12"/>
  <c r="AV210" i="12"/>
  <c r="AU210" i="12"/>
  <c r="AT210" i="12"/>
  <c r="AX210" i="12"/>
  <c r="AY210" i="12"/>
  <c r="BA210" i="12"/>
  <c r="AZ210" i="12"/>
  <c r="BD210" i="12"/>
  <c r="BC210" i="12"/>
  <c r="BB210" i="12"/>
  <c r="AW202" i="12"/>
  <c r="AV202" i="12"/>
  <c r="AU202" i="12"/>
  <c r="AX202" i="12"/>
  <c r="AT202" i="12"/>
  <c r="BA202" i="12"/>
  <c r="AZ202" i="12"/>
  <c r="BD202" i="12"/>
  <c r="BB202" i="12"/>
  <c r="BC202" i="12"/>
  <c r="AW194" i="12"/>
  <c r="AV194" i="12"/>
  <c r="AU194" i="12"/>
  <c r="AT194" i="12"/>
  <c r="AX194" i="12"/>
  <c r="AY194" i="12"/>
  <c r="BA194" i="12"/>
  <c r="AZ194" i="12"/>
  <c r="BD194" i="12"/>
  <c r="BC194" i="12"/>
  <c r="AW186" i="12"/>
  <c r="AV186" i="12"/>
  <c r="AU186" i="12"/>
  <c r="AX186" i="12"/>
  <c r="AT186" i="12"/>
  <c r="AY186" i="12"/>
  <c r="BA186" i="12"/>
  <c r="AZ186" i="12"/>
  <c r="BD186" i="12"/>
  <c r="BC186" i="12"/>
  <c r="BB186" i="12"/>
  <c r="AW178" i="12"/>
  <c r="AV178" i="12"/>
  <c r="AU178" i="12"/>
  <c r="AT178" i="12"/>
  <c r="AX178" i="12"/>
  <c r="BA178" i="12"/>
  <c r="AZ178" i="12"/>
  <c r="AY178" i="12"/>
  <c r="BB178" i="12"/>
  <c r="BD178" i="12"/>
  <c r="BC178" i="12"/>
  <c r="AW170" i="12"/>
  <c r="AV170" i="12"/>
  <c r="AU170" i="12"/>
  <c r="AX170" i="12"/>
  <c r="AT170" i="12"/>
  <c r="AY170" i="12"/>
  <c r="BA170" i="12"/>
  <c r="AZ170" i="12"/>
  <c r="BD170" i="12"/>
  <c r="BC170" i="12"/>
  <c r="BB170" i="12"/>
  <c r="AW162" i="12"/>
  <c r="AV162" i="12"/>
  <c r="AU162" i="12"/>
  <c r="AT162" i="12"/>
  <c r="AX162" i="12"/>
  <c r="BC162" i="12"/>
  <c r="BA162" i="12"/>
  <c r="AZ162" i="12"/>
  <c r="BD162" i="12"/>
  <c r="BB162" i="12"/>
  <c r="AY162" i="12"/>
  <c r="AW154" i="12"/>
  <c r="AV154" i="12"/>
  <c r="AU154" i="12"/>
  <c r="AX154" i="12"/>
  <c r="AT154" i="12"/>
  <c r="BC154" i="12"/>
  <c r="BB154" i="12"/>
  <c r="BA154" i="12"/>
  <c r="AZ154" i="12"/>
  <c r="AY154" i="12"/>
  <c r="BD154" i="12"/>
  <c r="AW146" i="12"/>
  <c r="AV146" i="12"/>
  <c r="AU146" i="12"/>
  <c r="AT146" i="12"/>
  <c r="AX146" i="12"/>
  <c r="BC146" i="12"/>
  <c r="BB146" i="12"/>
  <c r="AY146" i="12"/>
  <c r="BA146" i="12"/>
  <c r="AZ146" i="12"/>
  <c r="BD146" i="12"/>
  <c r="AW138" i="12"/>
  <c r="AV138" i="12"/>
  <c r="AU138" i="12"/>
  <c r="AX138" i="12"/>
  <c r="AT138" i="12"/>
  <c r="AY138" i="12"/>
  <c r="BC138" i="12"/>
  <c r="BB138" i="12"/>
  <c r="BA138" i="12"/>
  <c r="AZ138" i="12"/>
  <c r="BD138" i="12"/>
  <c r="AW130" i="12"/>
  <c r="AV130" i="12"/>
  <c r="AU130" i="12"/>
  <c r="AT130" i="12"/>
  <c r="AX130" i="12"/>
  <c r="BC130" i="12"/>
  <c r="BB130" i="12"/>
  <c r="BA130" i="12"/>
  <c r="AZ130" i="12"/>
  <c r="BD130" i="12"/>
  <c r="AY130" i="12"/>
  <c r="BF232" i="12"/>
  <c r="BF216" i="12"/>
  <c r="BF208" i="12"/>
  <c r="BF200" i="12"/>
  <c r="BF176" i="12"/>
  <c r="BF168" i="12"/>
  <c r="BF160" i="12"/>
  <c r="BF136" i="12"/>
  <c r="BE202" i="12"/>
  <c r="BD232" i="12"/>
  <c r="BD200" i="12"/>
  <c r="BD168" i="12"/>
  <c r="BC140" i="12"/>
  <c r="BB226" i="12"/>
  <c r="BA189" i="12"/>
  <c r="AZ228" i="12"/>
  <c r="AW257" i="12"/>
  <c r="AV257" i="12"/>
  <c r="AU257" i="12"/>
  <c r="AT257" i="12"/>
  <c r="BB257" i="12"/>
  <c r="BA257" i="12"/>
  <c r="AZ257" i="12"/>
  <c r="AX257" i="12"/>
  <c r="BC257" i="12"/>
  <c r="AY257" i="12"/>
  <c r="AW249" i="12"/>
  <c r="AV249" i="12"/>
  <c r="AU249" i="12"/>
  <c r="AT249" i="12"/>
  <c r="AY249" i="12"/>
  <c r="BB249" i="12"/>
  <c r="BA249" i="12"/>
  <c r="AX249" i="12"/>
  <c r="AZ249" i="12"/>
  <c r="BC249" i="12"/>
  <c r="AW241" i="12"/>
  <c r="AV241" i="12"/>
  <c r="AU241" i="12"/>
  <c r="AT241" i="12"/>
  <c r="AX241" i="12"/>
  <c r="BB241" i="12"/>
  <c r="BA241" i="12"/>
  <c r="AZ241" i="12"/>
  <c r="AY241" i="12"/>
  <c r="BC241" i="12"/>
  <c r="AW233" i="12"/>
  <c r="AV233" i="12"/>
  <c r="AU233" i="12"/>
  <c r="AT233" i="12"/>
  <c r="AY233" i="12"/>
  <c r="BB233" i="12"/>
  <c r="BA233" i="12"/>
  <c r="AZ233" i="12"/>
  <c r="BC233" i="12"/>
  <c r="AX233" i="12"/>
  <c r="AW225" i="12"/>
  <c r="AV225" i="12"/>
  <c r="AU225" i="12"/>
  <c r="AT225" i="12"/>
  <c r="BB225" i="12"/>
  <c r="BA225" i="12"/>
  <c r="AZ225" i="12"/>
  <c r="AX225" i="12"/>
  <c r="AY225" i="12"/>
  <c r="BC225" i="12"/>
  <c r="AW217" i="12"/>
  <c r="AV217" i="12"/>
  <c r="AU217" i="12"/>
  <c r="AT217" i="12"/>
  <c r="BB217" i="12"/>
  <c r="BA217" i="12"/>
  <c r="AX217" i="12"/>
  <c r="AY217" i="12"/>
  <c r="AZ217" i="12"/>
  <c r="BC217" i="12"/>
  <c r="AW209" i="12"/>
  <c r="AV209" i="12"/>
  <c r="AU209" i="12"/>
  <c r="AT209" i="12"/>
  <c r="AY209" i="12"/>
  <c r="AX209" i="12"/>
  <c r="BB209" i="12"/>
  <c r="BA209" i="12"/>
  <c r="AZ209" i="12"/>
  <c r="BC209" i="12"/>
  <c r="AW201" i="12"/>
  <c r="AV201" i="12"/>
  <c r="AU201" i="12"/>
  <c r="AT201" i="12"/>
  <c r="BB201" i="12"/>
  <c r="BA201" i="12"/>
  <c r="AZ201" i="12"/>
  <c r="AY201" i="12"/>
  <c r="BC201" i="12"/>
  <c r="AX201" i="12"/>
  <c r="AW193" i="12"/>
  <c r="AV193" i="12"/>
  <c r="AU193" i="12"/>
  <c r="AT193" i="12"/>
  <c r="BB193" i="12"/>
  <c r="AY193" i="12"/>
  <c r="BA193" i="12"/>
  <c r="AZ193" i="12"/>
  <c r="AX193" i="12"/>
  <c r="BC193" i="12"/>
  <c r="AW185" i="12"/>
  <c r="AV185" i="12"/>
  <c r="AU185" i="12"/>
  <c r="AT185" i="12"/>
  <c r="BB185" i="12"/>
  <c r="BA185" i="12"/>
  <c r="AX185" i="12"/>
  <c r="AZ185" i="12"/>
  <c r="BC185" i="12"/>
  <c r="AY185" i="12"/>
  <c r="AW177" i="12"/>
  <c r="AV177" i="12"/>
  <c r="AU177" i="12"/>
  <c r="AT177" i="12"/>
  <c r="AX177" i="12"/>
  <c r="BB177" i="12"/>
  <c r="BA177" i="12"/>
  <c r="AZ177" i="12"/>
  <c r="AY177" i="12"/>
  <c r="BC177" i="12"/>
  <c r="AW169" i="12"/>
  <c r="AV169" i="12"/>
  <c r="AU169" i="12"/>
  <c r="AT169" i="12"/>
  <c r="AY169" i="12"/>
  <c r="BB169" i="12"/>
  <c r="BA169" i="12"/>
  <c r="AZ169" i="12"/>
  <c r="BC169" i="12"/>
  <c r="AX169" i="12"/>
  <c r="AW161" i="12"/>
  <c r="AV161" i="12"/>
  <c r="AU161" i="12"/>
  <c r="AT161" i="12"/>
  <c r="BB161" i="12"/>
  <c r="BA161" i="12"/>
  <c r="AZ161" i="12"/>
  <c r="AX161" i="12"/>
  <c r="BC161" i="12"/>
  <c r="AY161" i="12"/>
  <c r="AW153" i="12"/>
  <c r="AV153" i="12"/>
  <c r="AU153" i="12"/>
  <c r="AT153" i="12"/>
  <c r="BB153" i="12"/>
  <c r="BA153" i="12"/>
  <c r="AX153" i="12"/>
  <c r="AZ153" i="12"/>
  <c r="AY153" i="12"/>
  <c r="BC153" i="12"/>
  <c r="AW145" i="12"/>
  <c r="AV145" i="12"/>
  <c r="AU145" i="12"/>
  <c r="AT145" i="12"/>
  <c r="AX145" i="12"/>
  <c r="BB145" i="12"/>
  <c r="AY145" i="12"/>
  <c r="BA145" i="12"/>
  <c r="AZ145" i="12"/>
  <c r="BC145" i="12"/>
  <c r="AW137" i="12"/>
  <c r="AV137" i="12"/>
  <c r="AU137" i="12"/>
  <c r="AT137" i="12"/>
  <c r="AY137" i="12"/>
  <c r="BB137" i="12"/>
  <c r="BA137" i="12"/>
  <c r="AZ137" i="12"/>
  <c r="BC137" i="12"/>
  <c r="AW129" i="12"/>
  <c r="AV129" i="12"/>
  <c r="AU129" i="12"/>
  <c r="AT129" i="12"/>
  <c r="BB129" i="12"/>
  <c r="BA129" i="12"/>
  <c r="AZ129" i="12"/>
  <c r="AX129" i="12"/>
  <c r="AY129" i="12"/>
  <c r="BC129" i="12"/>
  <c r="BE226" i="12"/>
  <c r="BE201" i="12"/>
  <c r="BE154" i="12"/>
  <c r="BD257" i="12"/>
  <c r="BD225" i="12"/>
  <c r="BD193" i="12"/>
  <c r="BD161" i="12"/>
  <c r="BD129" i="12"/>
  <c r="BC132" i="12"/>
  <c r="AV256" i="12"/>
  <c r="AU256" i="12"/>
  <c r="AT256" i="12"/>
  <c r="AW256" i="12"/>
  <c r="BA256" i="12"/>
  <c r="AZ256" i="12"/>
  <c r="AX256" i="12"/>
  <c r="AY256" i="12"/>
  <c r="BB256" i="12"/>
  <c r="AV248" i="12"/>
  <c r="AU248" i="12"/>
  <c r="AT248" i="12"/>
  <c r="AW248" i="12"/>
  <c r="AY248" i="12"/>
  <c r="BB248" i="12"/>
  <c r="BA248" i="12"/>
  <c r="AX248" i="12"/>
  <c r="AZ248" i="12"/>
  <c r="AV240" i="12"/>
  <c r="AU240" i="12"/>
  <c r="AT240" i="12"/>
  <c r="AW240" i="12"/>
  <c r="AX240" i="12"/>
  <c r="BB240" i="12"/>
  <c r="BA240" i="12"/>
  <c r="AZ240" i="12"/>
  <c r="AY240" i="12"/>
  <c r="AV232" i="12"/>
  <c r="AU232" i="12"/>
  <c r="AT232" i="12"/>
  <c r="AW232" i="12"/>
  <c r="AY232" i="12"/>
  <c r="BB232" i="12"/>
  <c r="BA232" i="12"/>
  <c r="AZ232" i="12"/>
  <c r="AX232" i="12"/>
  <c r="AV224" i="12"/>
  <c r="AU224" i="12"/>
  <c r="AT224" i="12"/>
  <c r="AW224" i="12"/>
  <c r="BB224" i="12"/>
  <c r="BA224" i="12"/>
  <c r="AZ224" i="12"/>
  <c r="AX224" i="12"/>
  <c r="AY224" i="12"/>
  <c r="AV216" i="12"/>
  <c r="AU216" i="12"/>
  <c r="AT216" i="12"/>
  <c r="BB216" i="12"/>
  <c r="BA216" i="12"/>
  <c r="AX216" i="12"/>
  <c r="AY216" i="12"/>
  <c r="AZ216" i="12"/>
  <c r="AW216" i="12"/>
  <c r="AV208" i="12"/>
  <c r="AU208" i="12"/>
  <c r="AT208" i="12"/>
  <c r="AW208" i="12"/>
  <c r="AX208" i="12"/>
  <c r="BB208" i="12"/>
  <c r="BA208" i="12"/>
  <c r="AZ208" i="12"/>
  <c r="AV200" i="12"/>
  <c r="AU200" i="12"/>
  <c r="AT200" i="12"/>
  <c r="BB200" i="12"/>
  <c r="BA200" i="12"/>
  <c r="AZ200" i="12"/>
  <c r="AW200" i="12"/>
  <c r="AY200" i="12"/>
  <c r="AX200" i="12"/>
  <c r="AV192" i="12"/>
  <c r="AU192" i="12"/>
  <c r="AT192" i="12"/>
  <c r="AW192" i="12"/>
  <c r="BB192" i="12"/>
  <c r="AY192" i="12"/>
  <c r="BA192" i="12"/>
  <c r="AZ192" i="12"/>
  <c r="AX192" i="12"/>
  <c r="AV184" i="12"/>
  <c r="AU184" i="12"/>
  <c r="AT184" i="12"/>
  <c r="BB184" i="12"/>
  <c r="AW184" i="12"/>
  <c r="BA184" i="12"/>
  <c r="AX184" i="12"/>
  <c r="AZ184" i="12"/>
  <c r="AY184" i="12"/>
  <c r="AV176" i="12"/>
  <c r="AU176" i="12"/>
  <c r="AT176" i="12"/>
  <c r="AW176" i="12"/>
  <c r="AX176" i="12"/>
  <c r="BB176" i="12"/>
  <c r="BA176" i="12"/>
  <c r="AZ176" i="12"/>
  <c r="AY176" i="12"/>
  <c r="AV168" i="12"/>
  <c r="AU168" i="12"/>
  <c r="AT168" i="12"/>
  <c r="AY168" i="12"/>
  <c r="BB168" i="12"/>
  <c r="BA168" i="12"/>
  <c r="AZ168" i="12"/>
  <c r="AX168" i="12"/>
  <c r="AW168" i="12"/>
  <c r="AV160" i="12"/>
  <c r="AU160" i="12"/>
  <c r="AT160" i="12"/>
  <c r="AW160" i="12"/>
  <c r="AY160" i="12"/>
  <c r="BB160" i="12"/>
  <c r="BA160" i="12"/>
  <c r="AZ160" i="12"/>
  <c r="AX160" i="12"/>
  <c r="BC160" i="12"/>
  <c r="AV152" i="12"/>
  <c r="AU152" i="12"/>
  <c r="AT152" i="12"/>
  <c r="AY152" i="12"/>
  <c r="BB152" i="12"/>
  <c r="BA152" i="12"/>
  <c r="AX152" i="12"/>
  <c r="AZ152" i="12"/>
  <c r="AW152" i="12"/>
  <c r="BC152" i="12"/>
  <c r="BE152" i="12"/>
  <c r="AV144" i="12"/>
  <c r="AU144" i="12"/>
  <c r="AT144" i="12"/>
  <c r="AW144" i="12"/>
  <c r="AY144" i="12"/>
  <c r="AX144" i="12"/>
  <c r="BB144" i="12"/>
  <c r="BA144" i="12"/>
  <c r="AZ144" i="12"/>
  <c r="BC144" i="12"/>
  <c r="BE144" i="12"/>
  <c r="AV136" i="12"/>
  <c r="AU136" i="12"/>
  <c r="AT136" i="12"/>
  <c r="AY136" i="12"/>
  <c r="BB136" i="12"/>
  <c r="BA136" i="12"/>
  <c r="AZ136" i="12"/>
  <c r="AW136" i="12"/>
  <c r="BC136" i="12"/>
  <c r="BE136" i="12"/>
  <c r="AV128" i="12"/>
  <c r="AU128" i="12"/>
  <c r="AT128" i="12"/>
  <c r="AW128" i="12"/>
  <c r="AY128" i="12"/>
  <c r="BB128" i="12"/>
  <c r="BA128" i="12"/>
  <c r="AZ128" i="12"/>
  <c r="AX128" i="12"/>
  <c r="BC128" i="12"/>
  <c r="BE128" i="12"/>
  <c r="BE236" i="12"/>
  <c r="BE225" i="12"/>
  <c r="BE200" i="12"/>
  <c r="BE186" i="12"/>
  <c r="BE170" i="12"/>
  <c r="BE153" i="12"/>
  <c r="BD256" i="12"/>
  <c r="BD224" i="12"/>
  <c r="BD192" i="12"/>
  <c r="BI192" i="12" s="1"/>
  <c r="BD160" i="12"/>
  <c r="BD128" i="12"/>
  <c r="BC131" i="12"/>
  <c r="BA157" i="12"/>
  <c r="AZ196" i="12"/>
  <c r="AY202" i="12"/>
  <c r="AU181" i="12"/>
  <c r="AA22" i="27"/>
  <c r="AV22" i="27"/>
  <c r="AH27" i="27"/>
  <c r="M18" i="27"/>
  <c r="AH23" i="27"/>
  <c r="AH20" i="27"/>
  <c r="AO22" i="27"/>
  <c r="M25" i="27"/>
  <c r="M24" i="27"/>
  <c r="E24" i="27" s="1"/>
  <c r="F24" i="27" s="1"/>
  <c r="AA27" i="27"/>
  <c r="BC27" i="27"/>
  <c r="BF27" i="27" s="1"/>
  <c r="BG27" i="27" s="1"/>
  <c r="BC25" i="27"/>
  <c r="BF25" i="27" s="1"/>
  <c r="BG25" i="27" s="1"/>
  <c r="BG26" i="27"/>
  <c r="AV26" i="27"/>
  <c r="AO27" i="27"/>
  <c r="AO26" i="27"/>
  <c r="AH26" i="27"/>
  <c r="AH25" i="27"/>
  <c r="AA26" i="27"/>
  <c r="T27" i="27"/>
  <c r="T25" i="27"/>
  <c r="M27" i="27"/>
  <c r="M26" i="27"/>
  <c r="AA25" i="27"/>
  <c r="BG24" i="27"/>
  <c r="AV23" i="27"/>
  <c r="AO23" i="27"/>
  <c r="T23" i="27"/>
  <c r="E23" i="27" s="1"/>
  <c r="F23" i="27" s="1"/>
  <c r="BG23" i="27"/>
  <c r="BC21" i="27"/>
  <c r="BF21" i="27" s="1"/>
  <c r="BG21" i="27" s="1"/>
  <c r="M22" i="27"/>
  <c r="AV21" i="27"/>
  <c r="T21" i="27"/>
  <c r="AH22" i="27"/>
  <c r="BC22" i="27"/>
  <c r="BF22" i="27" s="1"/>
  <c r="BG22" i="27" s="1"/>
  <c r="T22" i="27"/>
  <c r="AH21" i="27"/>
  <c r="AA21" i="27"/>
  <c r="AO21" i="27"/>
  <c r="M21" i="27"/>
  <c r="M20" i="27"/>
  <c r="BC16" i="27"/>
  <c r="BF16" i="27" s="1"/>
  <c r="BG16" i="27" s="1"/>
  <c r="BC20" i="27"/>
  <c r="BF20" i="27" s="1"/>
  <c r="BG20" i="27" s="1"/>
  <c r="AA20" i="27"/>
  <c r="AV20" i="27"/>
  <c r="AO20" i="27"/>
  <c r="BC18" i="27"/>
  <c r="BF18" i="27" s="1"/>
  <c r="BG18" i="27" s="1"/>
  <c r="AV19" i="27"/>
  <c r="AV16" i="27"/>
  <c r="AH19" i="27"/>
  <c r="BC19" i="27"/>
  <c r="BF19" i="27" s="1"/>
  <c r="BG19" i="27" s="1"/>
  <c r="AO19" i="27"/>
  <c r="AA19" i="27"/>
  <c r="T19" i="27"/>
  <c r="M19" i="27"/>
  <c r="T18" i="27"/>
  <c r="AO18" i="27"/>
  <c r="AH17" i="27"/>
  <c r="AV18" i="27"/>
  <c r="AH18" i="27"/>
  <c r="AA18" i="27"/>
  <c r="AA15" i="27"/>
  <c r="BC17" i="27"/>
  <c r="BF17" i="27" s="1"/>
  <c r="BG17" i="27" s="1"/>
  <c r="AA17" i="27"/>
  <c r="AV17" i="27"/>
  <c r="AO17" i="27"/>
  <c r="T17" i="27"/>
  <c r="M17" i="27"/>
  <c r="T16" i="27"/>
  <c r="M14" i="27"/>
  <c r="M16" i="27"/>
  <c r="AO15" i="27"/>
  <c r="AA16" i="27"/>
  <c r="AO16" i="27"/>
  <c r="AH16" i="27"/>
  <c r="AV15" i="27"/>
  <c r="T15" i="27"/>
  <c r="M15" i="27"/>
  <c r="AH15" i="27"/>
  <c r="AA13" i="27"/>
  <c r="BC15" i="27"/>
  <c r="BF15" i="27" s="1"/>
  <c r="BG15" i="27" s="1"/>
  <c r="M13" i="27"/>
  <c r="T14" i="27"/>
  <c r="BC14" i="27"/>
  <c r="BF14" i="27" s="1"/>
  <c r="BG14" i="27" s="1"/>
  <c r="AV14" i="27"/>
  <c r="AO14" i="27"/>
  <c r="AH14" i="27"/>
  <c r="AA14" i="27"/>
  <c r="AH13" i="27"/>
  <c r="T13" i="27"/>
  <c r="BC13" i="27"/>
  <c r="BF13" i="27" s="1"/>
  <c r="BG13" i="27" s="1"/>
  <c r="AV13" i="27"/>
  <c r="AO13" i="27"/>
  <c r="AL9" i="16"/>
  <c r="BZ158" i="12" l="1"/>
  <c r="CU158" i="12" s="1"/>
  <c r="BV158" i="12"/>
  <c r="BX158" i="12"/>
  <c r="BZ192" i="12"/>
  <c r="CA192" i="12" s="1"/>
  <c r="BV192" i="12"/>
  <c r="BX192" i="12"/>
  <c r="BG134" i="12"/>
  <c r="BG239" i="12"/>
  <c r="BG164" i="12"/>
  <c r="BG180" i="12"/>
  <c r="BG138" i="12"/>
  <c r="BI138" i="12" s="1"/>
  <c r="BG250" i="12"/>
  <c r="BG172" i="12"/>
  <c r="BI188" i="12"/>
  <c r="BX188" i="12" s="1"/>
  <c r="CK188" i="12" s="1"/>
  <c r="BG188" i="12"/>
  <c r="BL188" i="12" s="1"/>
  <c r="DH188" i="12" s="1"/>
  <c r="BG157" i="12"/>
  <c r="BG142" i="12"/>
  <c r="BG197" i="12"/>
  <c r="BN197" i="12" s="1"/>
  <c r="DJ197" i="12" s="1"/>
  <c r="BG152" i="12"/>
  <c r="BG216" i="12"/>
  <c r="BG148" i="12"/>
  <c r="BN148" i="12" s="1"/>
  <c r="DJ148" i="12" s="1"/>
  <c r="BG149" i="12"/>
  <c r="BG230" i="12"/>
  <c r="BG128" i="12"/>
  <c r="CJ97" i="12"/>
  <c r="BM188" i="12"/>
  <c r="DI188" i="12" s="1"/>
  <c r="BO188" i="12"/>
  <c r="DK188" i="12" s="1"/>
  <c r="BN188" i="12"/>
  <c r="DJ188" i="12" s="1"/>
  <c r="BO239" i="12"/>
  <c r="DK239" i="12" s="1"/>
  <c r="BN239" i="12"/>
  <c r="DJ239" i="12" s="1"/>
  <c r="BJ239" i="12"/>
  <c r="BK239" i="12"/>
  <c r="DG239" i="12" s="1"/>
  <c r="BL239" i="12"/>
  <c r="DH239" i="12" s="1"/>
  <c r="BM197" i="12"/>
  <c r="DI197" i="12" s="1"/>
  <c r="BG200" i="12"/>
  <c r="BG208" i="12"/>
  <c r="BG137" i="12"/>
  <c r="BG169" i="12"/>
  <c r="BG201" i="12"/>
  <c r="BG233" i="12"/>
  <c r="BG178" i="12"/>
  <c r="BI172" i="12"/>
  <c r="BG196" i="12"/>
  <c r="BI196" i="12" s="1"/>
  <c r="BG204" i="12"/>
  <c r="BG212" i="12"/>
  <c r="BG220" i="12"/>
  <c r="BI220" i="12" s="1"/>
  <c r="BG260" i="12"/>
  <c r="BG165" i="12"/>
  <c r="BG173" i="12"/>
  <c r="BO134" i="12"/>
  <c r="DK134" i="12" s="1"/>
  <c r="BN134" i="12"/>
  <c r="DJ134" i="12" s="1"/>
  <c r="BM134" i="12"/>
  <c r="DI134" i="12" s="1"/>
  <c r="BL134" i="12"/>
  <c r="DH134" i="12" s="1"/>
  <c r="BJ134" i="12"/>
  <c r="BK134" i="12"/>
  <c r="DG134" i="12" s="1"/>
  <c r="BI142" i="12"/>
  <c r="BG222" i="12"/>
  <c r="BG127" i="12"/>
  <c r="BG167" i="12"/>
  <c r="BL197" i="12"/>
  <c r="DH197" i="12" s="1"/>
  <c r="BG221" i="12"/>
  <c r="BI178" i="12"/>
  <c r="BN157" i="12"/>
  <c r="DJ157" i="12" s="1"/>
  <c r="BM157" i="12"/>
  <c r="DI157" i="12" s="1"/>
  <c r="BL157" i="12"/>
  <c r="DH157" i="12" s="1"/>
  <c r="BK157" i="12"/>
  <c r="DG157" i="12" s="1"/>
  <c r="BJ157" i="12"/>
  <c r="BO157" i="12"/>
  <c r="DK157" i="12" s="1"/>
  <c r="BO216" i="12"/>
  <c r="DK216" i="12" s="1"/>
  <c r="BN216" i="12"/>
  <c r="DJ216" i="12" s="1"/>
  <c r="BK216" i="12"/>
  <c r="DG216" i="12" s="1"/>
  <c r="BL216" i="12"/>
  <c r="DH216" i="12" s="1"/>
  <c r="BJ216" i="12"/>
  <c r="BM216" i="12"/>
  <c r="DI216" i="12" s="1"/>
  <c r="BM164" i="12"/>
  <c r="DI164" i="12" s="1"/>
  <c r="BL164" i="12"/>
  <c r="DH164" i="12" s="1"/>
  <c r="BK164" i="12"/>
  <c r="DG164" i="12" s="1"/>
  <c r="BJ164" i="12"/>
  <c r="BN164" i="12"/>
  <c r="DJ164" i="12" s="1"/>
  <c r="BO164" i="12"/>
  <c r="DK164" i="12" s="1"/>
  <c r="BG145" i="12"/>
  <c r="BG177" i="12"/>
  <c r="BI177" i="12" s="1"/>
  <c r="BI233" i="12"/>
  <c r="BI226" i="12"/>
  <c r="BG234" i="12"/>
  <c r="BI250" i="12"/>
  <c r="BG140" i="12"/>
  <c r="BK148" i="12"/>
  <c r="DG148" i="12" s="1"/>
  <c r="BG156" i="12"/>
  <c r="BI216" i="12"/>
  <c r="BN149" i="12"/>
  <c r="DJ149" i="12" s="1"/>
  <c r="BM149" i="12"/>
  <c r="DI149" i="12" s="1"/>
  <c r="BL149" i="12"/>
  <c r="DH149" i="12" s="1"/>
  <c r="BK149" i="12"/>
  <c r="DG149" i="12" s="1"/>
  <c r="BO149" i="12"/>
  <c r="DK149" i="12" s="1"/>
  <c r="BJ149" i="12"/>
  <c r="BG150" i="12"/>
  <c r="BG158" i="12"/>
  <c r="BI222" i="12"/>
  <c r="BG143" i="12"/>
  <c r="BI143" i="12" s="1"/>
  <c r="BG183" i="12"/>
  <c r="BG199" i="12"/>
  <c r="BI199" i="12" s="1"/>
  <c r="BG255" i="12"/>
  <c r="BG237" i="12"/>
  <c r="BM180" i="12"/>
  <c r="DI180" i="12" s="1"/>
  <c r="BL180" i="12"/>
  <c r="DH180" i="12" s="1"/>
  <c r="BK180" i="12"/>
  <c r="DG180" i="12" s="1"/>
  <c r="BJ180" i="12"/>
  <c r="BN180" i="12"/>
  <c r="DJ180" i="12" s="1"/>
  <c r="BO180" i="12"/>
  <c r="DK180" i="12" s="1"/>
  <c r="BI169" i="12"/>
  <c r="BI201" i="12"/>
  <c r="BG209" i="12"/>
  <c r="BG241" i="12"/>
  <c r="BG162" i="12"/>
  <c r="BG210" i="12"/>
  <c r="BI243" i="12"/>
  <c r="BI156" i="12"/>
  <c r="BI141" i="12"/>
  <c r="BI157" i="12"/>
  <c r="BO230" i="12"/>
  <c r="DK230" i="12" s="1"/>
  <c r="BN230" i="12"/>
  <c r="DJ230" i="12" s="1"/>
  <c r="BM230" i="12"/>
  <c r="DI230" i="12" s="1"/>
  <c r="BJ230" i="12"/>
  <c r="BK230" i="12"/>
  <c r="DG230" i="12" s="1"/>
  <c r="BI128" i="12"/>
  <c r="BG136" i="12"/>
  <c r="BG160" i="12"/>
  <c r="BG232" i="12"/>
  <c r="BG186" i="12"/>
  <c r="BI208" i="12"/>
  <c r="BG132" i="12"/>
  <c r="BG252" i="12"/>
  <c r="BG141" i="12"/>
  <c r="BI134" i="12"/>
  <c r="BS158" i="12"/>
  <c r="DE158" i="12"/>
  <c r="BG166" i="12"/>
  <c r="BG238" i="12"/>
  <c r="BG254" i="12"/>
  <c r="BG159" i="12"/>
  <c r="BG213" i="12"/>
  <c r="BI213" i="12" s="1"/>
  <c r="BG253" i="12"/>
  <c r="BJ128" i="12"/>
  <c r="BO128" i="12"/>
  <c r="DK128" i="12" s="1"/>
  <c r="BN128" i="12"/>
  <c r="DJ128" i="12" s="1"/>
  <c r="BM128" i="12"/>
  <c r="DI128" i="12" s="1"/>
  <c r="BK128" i="12"/>
  <c r="DG128" i="12" s="1"/>
  <c r="BL128" i="12"/>
  <c r="DH128" i="12" s="1"/>
  <c r="BM172" i="12"/>
  <c r="DI172" i="12" s="1"/>
  <c r="BL172" i="12"/>
  <c r="DH172" i="12" s="1"/>
  <c r="BK172" i="12"/>
  <c r="DG172" i="12" s="1"/>
  <c r="BJ172" i="12"/>
  <c r="BO172" i="12"/>
  <c r="DK172" i="12" s="1"/>
  <c r="BN172" i="12"/>
  <c r="DJ172" i="12" s="1"/>
  <c r="BG185" i="12"/>
  <c r="BG217" i="12"/>
  <c r="BG249" i="12"/>
  <c r="BI249" i="12" s="1"/>
  <c r="BG146" i="12"/>
  <c r="BI162" i="12"/>
  <c r="BI210" i="12"/>
  <c r="BI234" i="12"/>
  <c r="BG258" i="12"/>
  <c r="BI180" i="12"/>
  <c r="BI212" i="12"/>
  <c r="BG244" i="12"/>
  <c r="BI252" i="12"/>
  <c r="BG133" i="12"/>
  <c r="BI165" i="12"/>
  <c r="BG174" i="12"/>
  <c r="BI238" i="12"/>
  <c r="BG246" i="12"/>
  <c r="BG215" i="12"/>
  <c r="BG231" i="12"/>
  <c r="BM239" i="12"/>
  <c r="DI239" i="12" s="1"/>
  <c r="BI152" i="12"/>
  <c r="BK138" i="12"/>
  <c r="DG138" i="12" s="1"/>
  <c r="BJ138" i="12"/>
  <c r="BM138" i="12"/>
  <c r="DI138" i="12" s="1"/>
  <c r="BN138" i="12"/>
  <c r="DJ138" i="12" s="1"/>
  <c r="BL138" i="12"/>
  <c r="DH138" i="12" s="1"/>
  <c r="BO138" i="12"/>
  <c r="DK138" i="12" s="1"/>
  <c r="BK250" i="12"/>
  <c r="DG250" i="12" s="1"/>
  <c r="BJ250" i="12"/>
  <c r="BM250" i="12"/>
  <c r="DI250" i="12" s="1"/>
  <c r="BN250" i="12"/>
  <c r="DJ250" i="12" s="1"/>
  <c r="BL250" i="12"/>
  <c r="DH250" i="12" s="1"/>
  <c r="BO250" i="12"/>
  <c r="DK250" i="12" s="1"/>
  <c r="BG224" i="12"/>
  <c r="BI224" i="12" s="1"/>
  <c r="BI160" i="12"/>
  <c r="BG168" i="12"/>
  <c r="BG240" i="12"/>
  <c r="BG170" i="12"/>
  <c r="BI186" i="12"/>
  <c r="BG194" i="12"/>
  <c r="BG218" i="12"/>
  <c r="BI218" i="12" s="1"/>
  <c r="BG251" i="12"/>
  <c r="BI164" i="12"/>
  <c r="BI145" i="12"/>
  <c r="BI174" i="12"/>
  <c r="BG198" i="12"/>
  <c r="BI254" i="12"/>
  <c r="BZ127" i="12"/>
  <c r="BX127" i="12"/>
  <c r="CK127" i="12" s="1"/>
  <c r="BV127" i="12"/>
  <c r="DE127" i="12"/>
  <c r="BG135" i="12"/>
  <c r="BI175" i="12"/>
  <c r="BG175" i="12"/>
  <c r="BI197" i="12"/>
  <c r="BG229" i="12"/>
  <c r="BI253" i="12"/>
  <c r="BJ152" i="12"/>
  <c r="BO152" i="12"/>
  <c r="DK152" i="12" s="1"/>
  <c r="BN152" i="12"/>
  <c r="DJ152" i="12" s="1"/>
  <c r="BK152" i="12"/>
  <c r="DG152" i="12" s="1"/>
  <c r="BL152" i="12"/>
  <c r="DH152" i="12" s="1"/>
  <c r="BM152" i="12"/>
  <c r="DI152" i="12" s="1"/>
  <c r="BG153" i="12"/>
  <c r="BG181" i="12"/>
  <c r="BG176" i="12"/>
  <c r="BG144" i="12"/>
  <c r="BI144" i="12" s="1"/>
  <c r="BG161" i="12"/>
  <c r="BI161" i="12" s="1"/>
  <c r="BG193" i="12"/>
  <c r="BI193" i="12" s="1"/>
  <c r="BG257" i="12"/>
  <c r="BG242" i="12"/>
  <c r="BI242" i="12" s="1"/>
  <c r="BG171" i="12"/>
  <c r="BI219" i="12"/>
  <c r="BG235" i="12"/>
  <c r="BI235" i="12" s="1"/>
  <c r="BI251" i="12"/>
  <c r="BG259" i="12"/>
  <c r="BI259" i="12" s="1"/>
  <c r="BI260" i="12"/>
  <c r="BG189" i="12"/>
  <c r="BG206" i="12"/>
  <c r="BG191" i="12"/>
  <c r="BG247" i="12"/>
  <c r="BI247" i="12" s="1"/>
  <c r="BG205" i="12"/>
  <c r="BI205" i="12" s="1"/>
  <c r="BG245" i="12"/>
  <c r="BI245" i="12" s="1"/>
  <c r="BL230" i="12"/>
  <c r="DH230" i="12" s="1"/>
  <c r="BO142" i="12"/>
  <c r="DK142" i="12" s="1"/>
  <c r="BN142" i="12"/>
  <c r="DJ142" i="12" s="1"/>
  <c r="BM142" i="12"/>
  <c r="DI142" i="12" s="1"/>
  <c r="BL142" i="12"/>
  <c r="DH142" i="12" s="1"/>
  <c r="BK142" i="12"/>
  <c r="DG142" i="12" s="1"/>
  <c r="BJ142" i="12"/>
  <c r="BI246" i="12"/>
  <c r="BI159" i="12"/>
  <c r="BX239" i="12"/>
  <c r="CK239" i="12" s="1"/>
  <c r="BV239" i="12"/>
  <c r="DE239" i="12"/>
  <c r="BO197" i="12"/>
  <c r="DK197" i="12" s="1"/>
  <c r="BJ197" i="12"/>
  <c r="BI229" i="12"/>
  <c r="BI136" i="12"/>
  <c r="BS192" i="12"/>
  <c r="DE192" i="12"/>
  <c r="BG248" i="12"/>
  <c r="BI217" i="12"/>
  <c r="BG184" i="12"/>
  <c r="BI184" i="12" s="1"/>
  <c r="BG256" i="12"/>
  <c r="BI185" i="12"/>
  <c r="BG225" i="12"/>
  <c r="BI168" i="12"/>
  <c r="BG130" i="12"/>
  <c r="BI130" i="12" s="1"/>
  <c r="BI258" i="12"/>
  <c r="BG139" i="12"/>
  <c r="BG155" i="12"/>
  <c r="BI155" i="12" s="1"/>
  <c r="BI171" i="12"/>
  <c r="BG187" i="12"/>
  <c r="BG203" i="12"/>
  <c r="BI203" i="12" s="1"/>
  <c r="BG219" i="12"/>
  <c r="BG236" i="12"/>
  <c r="BI149" i="12"/>
  <c r="BG190" i="12"/>
  <c r="BI190" i="12" s="1"/>
  <c r="BI230" i="12"/>
  <c r="BI256" i="12"/>
  <c r="BG192" i="12"/>
  <c r="BG129" i="12"/>
  <c r="BI200" i="12"/>
  <c r="BG154" i="12"/>
  <c r="BI154" i="12" s="1"/>
  <c r="BI170" i="12"/>
  <c r="BI194" i="12"/>
  <c r="BG202" i="12"/>
  <c r="BG226" i="12"/>
  <c r="BG131" i="12"/>
  <c r="BG147" i="12"/>
  <c r="BG163" i="12"/>
  <c r="BG179" i="12"/>
  <c r="BG195" i="12"/>
  <c r="BG211" i="12"/>
  <c r="BI211" i="12" s="1"/>
  <c r="BG227" i="12"/>
  <c r="BI227" i="12" s="1"/>
  <c r="BG243" i="12"/>
  <c r="BI132" i="12"/>
  <c r="BI204" i="12"/>
  <c r="BG228" i="12"/>
  <c r="BI209" i="12"/>
  <c r="BI133" i="12"/>
  <c r="BI173" i="12"/>
  <c r="BI189" i="12"/>
  <c r="BG126" i="12"/>
  <c r="BI166" i="12"/>
  <c r="BG182" i="12"/>
  <c r="BI206" i="12"/>
  <c r="BG214" i="12"/>
  <c r="BI214" i="12" s="1"/>
  <c r="BG151" i="12"/>
  <c r="BI151" i="12" s="1"/>
  <c r="BI167" i="12"/>
  <c r="BG207" i="12"/>
  <c r="BG223" i="12"/>
  <c r="BI223" i="12" s="1"/>
  <c r="BK197" i="12"/>
  <c r="DG197" i="12" s="1"/>
  <c r="E27" i="27"/>
  <c r="F27" i="27" s="1"/>
  <c r="E26" i="27"/>
  <c r="F26" i="27" s="1"/>
  <c r="E25" i="27"/>
  <c r="F25" i="27" s="1"/>
  <c r="E22" i="27"/>
  <c r="F22" i="27" s="1"/>
  <c r="E21" i="27"/>
  <c r="F21" i="27" s="1"/>
  <c r="E18" i="27"/>
  <c r="F18" i="27" s="1"/>
  <c r="E20" i="27"/>
  <c r="F20" i="27" s="1"/>
  <c r="E19" i="27"/>
  <c r="F19" i="27" s="1"/>
  <c r="E14" i="27"/>
  <c r="F14" i="27" s="1"/>
  <c r="E16" i="27"/>
  <c r="F16" i="27" s="1"/>
  <c r="E17" i="27"/>
  <c r="F17" i="27" s="1"/>
  <c r="E15" i="27"/>
  <c r="F15" i="27" s="1"/>
  <c r="E13" i="27"/>
  <c r="F13" i="27" s="1"/>
  <c r="AS5" i="16"/>
  <c r="AP18" i="16"/>
  <c r="BX209" i="12" l="1"/>
  <c r="BV209" i="12"/>
  <c r="BZ209" i="12"/>
  <c r="CU209" i="12" s="1"/>
  <c r="BX260" i="12"/>
  <c r="BZ260" i="12"/>
  <c r="BV260" i="12"/>
  <c r="BX226" i="12"/>
  <c r="BZ226" i="12"/>
  <c r="CA226" i="12" s="1"/>
  <c r="BV226" i="12"/>
  <c r="BX175" i="12"/>
  <c r="BV175" i="12"/>
  <c r="BZ175" i="12"/>
  <c r="BV141" i="12"/>
  <c r="BZ141" i="12"/>
  <c r="CA141" i="12" s="1"/>
  <c r="BX141" i="12"/>
  <c r="BV243" i="12"/>
  <c r="BZ243" i="12"/>
  <c r="CU243" i="12" s="1"/>
  <c r="BX243" i="12"/>
  <c r="CK243" i="12" s="1"/>
  <c r="BZ138" i="12"/>
  <c r="BX138" i="12"/>
  <c r="CK138" i="12" s="1"/>
  <c r="BV138" i="12"/>
  <c r="BS138" i="12"/>
  <c r="DE138" i="12"/>
  <c r="DE188" i="12"/>
  <c r="BJ148" i="12"/>
  <c r="DF148" i="12" s="1"/>
  <c r="BL148" i="12"/>
  <c r="DH148" i="12" s="1"/>
  <c r="BV188" i="12"/>
  <c r="BI148" i="12"/>
  <c r="BX148" i="12" s="1"/>
  <c r="CK148" i="12" s="1"/>
  <c r="BM148" i="12"/>
  <c r="DI148" i="12" s="1"/>
  <c r="BJ188" i="12"/>
  <c r="BO148" i="12"/>
  <c r="DK148" i="12" s="1"/>
  <c r="BK188" i="12"/>
  <c r="DG188" i="12" s="1"/>
  <c r="BX211" i="12"/>
  <c r="CK211" i="12" s="1"/>
  <c r="BV211" i="12"/>
  <c r="BS211" i="12"/>
  <c r="BZ211" i="12"/>
  <c r="DE211" i="12"/>
  <c r="BX203" i="12"/>
  <c r="CK203" i="12" s="1"/>
  <c r="BV203" i="12"/>
  <c r="BS203" i="12"/>
  <c r="BZ203" i="12"/>
  <c r="DE203" i="12"/>
  <c r="BS199" i="12"/>
  <c r="BX199" i="12"/>
  <c r="CK199" i="12" s="1"/>
  <c r="BV199" i="12"/>
  <c r="BZ199" i="12"/>
  <c r="DE199" i="12"/>
  <c r="BS151" i="12"/>
  <c r="BX151" i="12"/>
  <c r="CK151" i="12" s="1"/>
  <c r="BV151" i="12"/>
  <c r="BZ151" i="12"/>
  <c r="DE151" i="12"/>
  <c r="BS245" i="12"/>
  <c r="BX245" i="12"/>
  <c r="CK245" i="12" s="1"/>
  <c r="BV245" i="12"/>
  <c r="BZ245" i="12"/>
  <c r="DE245" i="12"/>
  <c r="BV193" i="12"/>
  <c r="BS193" i="12"/>
  <c r="BX193" i="12"/>
  <c r="CK193" i="12" s="1"/>
  <c r="BZ193" i="12"/>
  <c r="DE193" i="12"/>
  <c r="BV249" i="12"/>
  <c r="BS249" i="12"/>
  <c r="BZ249" i="12"/>
  <c r="BX249" i="12"/>
  <c r="CK249" i="12" s="1"/>
  <c r="DE249" i="12"/>
  <c r="BS205" i="12"/>
  <c r="BX205" i="12"/>
  <c r="CK205" i="12" s="1"/>
  <c r="BV205" i="12"/>
  <c r="BZ205" i="12"/>
  <c r="DE205" i="12"/>
  <c r="BV161" i="12"/>
  <c r="BX161" i="12"/>
  <c r="CK161" i="12" s="1"/>
  <c r="DE161" i="12"/>
  <c r="BX223" i="12"/>
  <c r="CK223" i="12" s="1"/>
  <c r="CJ223" i="12"/>
  <c r="BV223" i="12"/>
  <c r="DE223" i="12"/>
  <c r="BV144" i="12"/>
  <c r="BZ144" i="12"/>
  <c r="BX144" i="12"/>
  <c r="CK144" i="12" s="1"/>
  <c r="DE144" i="12"/>
  <c r="BS190" i="12"/>
  <c r="BX190" i="12"/>
  <c r="CK190" i="12" s="1"/>
  <c r="BV190" i="12"/>
  <c r="BZ190" i="12"/>
  <c r="DE190" i="12"/>
  <c r="BX214" i="12"/>
  <c r="CK214" i="12" s="1"/>
  <c r="BV214" i="12"/>
  <c r="DE214" i="12"/>
  <c r="BX213" i="12"/>
  <c r="CK213" i="12" s="1"/>
  <c r="BV213" i="12"/>
  <c r="BZ213" i="12"/>
  <c r="DE213" i="12"/>
  <c r="BX227" i="12"/>
  <c r="CK227" i="12" s="1"/>
  <c r="BV227" i="12"/>
  <c r="DE227" i="12"/>
  <c r="BX259" i="12"/>
  <c r="CK259" i="12" s="1"/>
  <c r="BV259" i="12"/>
  <c r="DE259" i="12"/>
  <c r="BS206" i="12"/>
  <c r="BX206" i="12"/>
  <c r="CK206" i="12" s="1"/>
  <c r="BV206" i="12"/>
  <c r="BZ206" i="12"/>
  <c r="DE206" i="12"/>
  <c r="BV168" i="12"/>
  <c r="BS168" i="12"/>
  <c r="BZ168" i="12"/>
  <c r="BX168" i="12"/>
  <c r="CK168" i="12" s="1"/>
  <c r="DE168" i="12"/>
  <c r="BV217" i="12"/>
  <c r="BS217" i="12"/>
  <c r="BZ217" i="12"/>
  <c r="BX217" i="12"/>
  <c r="CK217" i="12" s="1"/>
  <c r="DE217" i="12"/>
  <c r="BX251" i="12"/>
  <c r="CK251" i="12" s="1"/>
  <c r="BV251" i="12"/>
  <c r="BS251" i="12"/>
  <c r="BZ251" i="12"/>
  <c r="DE251" i="12"/>
  <c r="BX242" i="12"/>
  <c r="CK242" i="12" s="1"/>
  <c r="BV242" i="12"/>
  <c r="DE242" i="12"/>
  <c r="BO176" i="12"/>
  <c r="DK176" i="12" s="1"/>
  <c r="BN176" i="12"/>
  <c r="DJ176" i="12" s="1"/>
  <c r="BJ176" i="12"/>
  <c r="BM176" i="12"/>
  <c r="DI176" i="12" s="1"/>
  <c r="BK176" i="12"/>
  <c r="DG176" i="12" s="1"/>
  <c r="BL176" i="12"/>
  <c r="DH176" i="12" s="1"/>
  <c r="BS247" i="12"/>
  <c r="BX247" i="12"/>
  <c r="CK247" i="12" s="1"/>
  <c r="BV247" i="12"/>
  <c r="BZ247" i="12"/>
  <c r="DE247" i="12"/>
  <c r="BP250" i="12"/>
  <c r="BQ250" i="12"/>
  <c r="DF250" i="12"/>
  <c r="BV152" i="12"/>
  <c r="BS152" i="12"/>
  <c r="BZ152" i="12"/>
  <c r="BX152" i="12"/>
  <c r="CK152" i="12" s="1"/>
  <c r="DE152" i="12"/>
  <c r="BX212" i="12"/>
  <c r="CK212" i="12" s="1"/>
  <c r="BV212" i="12"/>
  <c r="BS212" i="12"/>
  <c r="BZ212" i="12"/>
  <c r="DE212" i="12"/>
  <c r="BX234" i="12"/>
  <c r="CK234" i="12" s="1"/>
  <c r="BV234" i="12"/>
  <c r="BS234" i="12"/>
  <c r="BZ234" i="12"/>
  <c r="DE234" i="12"/>
  <c r="BJ159" i="12"/>
  <c r="BO159" i="12"/>
  <c r="DK159" i="12" s="1"/>
  <c r="BN159" i="12"/>
  <c r="DJ159" i="12" s="1"/>
  <c r="BM159" i="12"/>
  <c r="DI159" i="12" s="1"/>
  <c r="BK159" i="12"/>
  <c r="DG159" i="12" s="1"/>
  <c r="BL159" i="12"/>
  <c r="DH159" i="12" s="1"/>
  <c r="BP230" i="12"/>
  <c r="BQ230" i="12"/>
  <c r="BS230" i="12" s="1"/>
  <c r="DF230" i="12"/>
  <c r="BK162" i="12"/>
  <c r="DG162" i="12" s="1"/>
  <c r="BJ162" i="12"/>
  <c r="BL162" i="12"/>
  <c r="DH162" i="12" s="1"/>
  <c r="BO162" i="12"/>
  <c r="DK162" i="12" s="1"/>
  <c r="BM162" i="12"/>
  <c r="DI162" i="12" s="1"/>
  <c r="BN162" i="12"/>
  <c r="DJ162" i="12" s="1"/>
  <c r="BX222" i="12"/>
  <c r="CK222" i="12" s="1"/>
  <c r="BV222" i="12"/>
  <c r="DE222" i="12"/>
  <c r="BK234" i="12"/>
  <c r="DG234" i="12" s="1"/>
  <c r="BJ234" i="12"/>
  <c r="BM234" i="12"/>
  <c r="DI234" i="12" s="1"/>
  <c r="BN234" i="12"/>
  <c r="DJ234" i="12" s="1"/>
  <c r="BL234" i="12"/>
  <c r="DH234" i="12" s="1"/>
  <c r="BO234" i="12"/>
  <c r="DK234" i="12" s="1"/>
  <c r="BQ157" i="12"/>
  <c r="BP157" i="12"/>
  <c r="DF157" i="12"/>
  <c r="BM220" i="12"/>
  <c r="DI220" i="12" s="1"/>
  <c r="BL220" i="12"/>
  <c r="DH220" i="12" s="1"/>
  <c r="BK220" i="12"/>
  <c r="DG220" i="12" s="1"/>
  <c r="BJ220" i="12"/>
  <c r="BO220" i="12"/>
  <c r="DK220" i="12" s="1"/>
  <c r="BN220" i="12"/>
  <c r="DJ220" i="12" s="1"/>
  <c r="BK178" i="12"/>
  <c r="DG178" i="12" s="1"/>
  <c r="BJ178" i="12"/>
  <c r="BL178" i="12"/>
  <c r="DH178" i="12" s="1"/>
  <c r="BO178" i="12"/>
  <c r="DK178" i="12" s="1"/>
  <c r="BM178" i="12"/>
  <c r="DI178" i="12" s="1"/>
  <c r="BN178" i="12"/>
  <c r="DJ178" i="12" s="1"/>
  <c r="BO208" i="12"/>
  <c r="DK208" i="12" s="1"/>
  <c r="BN208" i="12"/>
  <c r="DJ208" i="12" s="1"/>
  <c r="BM208" i="12"/>
  <c r="DI208" i="12" s="1"/>
  <c r="BJ208" i="12"/>
  <c r="BK208" i="12"/>
  <c r="DG208" i="12" s="1"/>
  <c r="BL208" i="12"/>
  <c r="DH208" i="12" s="1"/>
  <c r="BV200" i="12"/>
  <c r="BS200" i="12"/>
  <c r="BX200" i="12"/>
  <c r="CK200" i="12" s="1"/>
  <c r="BZ200" i="12"/>
  <c r="DE200" i="12"/>
  <c r="BS149" i="12"/>
  <c r="BX149" i="12"/>
  <c r="CK149" i="12" s="1"/>
  <c r="BV149" i="12"/>
  <c r="BZ149" i="12"/>
  <c r="DE149" i="12"/>
  <c r="BJ225" i="12"/>
  <c r="BO225" i="12"/>
  <c r="DK225" i="12" s="1"/>
  <c r="BL225" i="12"/>
  <c r="DH225" i="12" s="1"/>
  <c r="BM225" i="12"/>
  <c r="DI225" i="12" s="1"/>
  <c r="BK225" i="12"/>
  <c r="DG225" i="12" s="1"/>
  <c r="BN225" i="12"/>
  <c r="DJ225" i="12" s="1"/>
  <c r="BO248" i="12"/>
  <c r="DK248" i="12" s="1"/>
  <c r="BN248" i="12"/>
  <c r="DJ248" i="12" s="1"/>
  <c r="BK248" i="12"/>
  <c r="DG248" i="12" s="1"/>
  <c r="BL248" i="12"/>
  <c r="DH248" i="12" s="1"/>
  <c r="BJ248" i="12"/>
  <c r="BM248" i="12"/>
  <c r="DI248" i="12" s="1"/>
  <c r="BJ191" i="12"/>
  <c r="BO191" i="12"/>
  <c r="DK191" i="12" s="1"/>
  <c r="BN191" i="12"/>
  <c r="DJ191" i="12" s="1"/>
  <c r="BM191" i="12"/>
  <c r="DI191" i="12" s="1"/>
  <c r="BK191" i="12"/>
  <c r="DG191" i="12" s="1"/>
  <c r="BL191" i="12"/>
  <c r="DH191" i="12" s="1"/>
  <c r="BL235" i="12"/>
  <c r="DH235" i="12" s="1"/>
  <c r="BK235" i="12"/>
  <c r="DG235" i="12" s="1"/>
  <c r="BJ235" i="12"/>
  <c r="BM235" i="12"/>
  <c r="DI235" i="12" s="1"/>
  <c r="BN235" i="12"/>
  <c r="DJ235" i="12" s="1"/>
  <c r="BO235" i="12"/>
  <c r="DK235" i="12" s="1"/>
  <c r="BJ257" i="12"/>
  <c r="BO257" i="12"/>
  <c r="DK257" i="12" s="1"/>
  <c r="BL257" i="12"/>
  <c r="DH257" i="12" s="1"/>
  <c r="BM257" i="12"/>
  <c r="DI257" i="12" s="1"/>
  <c r="BK257" i="12"/>
  <c r="DG257" i="12" s="1"/>
  <c r="BN257" i="12"/>
  <c r="DJ257" i="12" s="1"/>
  <c r="BN181" i="12"/>
  <c r="DJ181" i="12" s="1"/>
  <c r="BM181" i="12"/>
  <c r="DI181" i="12" s="1"/>
  <c r="BL181" i="12"/>
  <c r="DH181" i="12" s="1"/>
  <c r="BK181" i="12"/>
  <c r="DG181" i="12" s="1"/>
  <c r="BJ181" i="12"/>
  <c r="BO181" i="12"/>
  <c r="DK181" i="12" s="1"/>
  <c r="BI191" i="12"/>
  <c r="CU127" i="12"/>
  <c r="CA127" i="12"/>
  <c r="BO240" i="12"/>
  <c r="DK240" i="12" s="1"/>
  <c r="BN240" i="12"/>
  <c r="DJ240" i="12" s="1"/>
  <c r="BJ240" i="12"/>
  <c r="BM240" i="12"/>
  <c r="DI240" i="12" s="1"/>
  <c r="BK240" i="12"/>
  <c r="DG240" i="12" s="1"/>
  <c r="BL240" i="12"/>
  <c r="DH240" i="12" s="1"/>
  <c r="BI181" i="12"/>
  <c r="BX196" i="12"/>
  <c r="CK196" i="12" s="1"/>
  <c r="BV196" i="12"/>
  <c r="BS196" i="12"/>
  <c r="BZ196" i="12"/>
  <c r="DE196" i="12"/>
  <c r="BX210" i="12"/>
  <c r="CK210" i="12" s="1"/>
  <c r="BV210" i="12"/>
  <c r="BS210" i="12"/>
  <c r="BZ210" i="12"/>
  <c r="DE210" i="12"/>
  <c r="BV208" i="12"/>
  <c r="BX208" i="12"/>
  <c r="CK208" i="12" s="1"/>
  <c r="DE208" i="12"/>
  <c r="BO232" i="12"/>
  <c r="DK232" i="12" s="1"/>
  <c r="BN232" i="12"/>
  <c r="DJ232" i="12" s="1"/>
  <c r="BK232" i="12"/>
  <c r="DG232" i="12" s="1"/>
  <c r="BL232" i="12"/>
  <c r="DH232" i="12" s="1"/>
  <c r="BJ232" i="12"/>
  <c r="BM232" i="12"/>
  <c r="DI232" i="12" s="1"/>
  <c r="BS243" i="12"/>
  <c r="DE243" i="12"/>
  <c r="BO237" i="12"/>
  <c r="DK237" i="12" s="1"/>
  <c r="BJ237" i="12"/>
  <c r="BN237" i="12"/>
  <c r="DJ237" i="12" s="1"/>
  <c r="BM237" i="12"/>
  <c r="DI237" i="12" s="1"/>
  <c r="BL237" i="12"/>
  <c r="DH237" i="12" s="1"/>
  <c r="BK237" i="12"/>
  <c r="DG237" i="12" s="1"/>
  <c r="BO158" i="12"/>
  <c r="DK158" i="12" s="1"/>
  <c r="BN158" i="12"/>
  <c r="DJ158" i="12" s="1"/>
  <c r="BM158" i="12"/>
  <c r="DI158" i="12" s="1"/>
  <c r="BL158" i="12"/>
  <c r="DH158" i="12" s="1"/>
  <c r="BJ158" i="12"/>
  <c r="BK158" i="12"/>
  <c r="DG158" i="12" s="1"/>
  <c r="BS226" i="12"/>
  <c r="DE226" i="12"/>
  <c r="BQ164" i="12"/>
  <c r="BP164" i="12"/>
  <c r="DF164" i="12"/>
  <c r="BO222" i="12"/>
  <c r="DK222" i="12" s="1"/>
  <c r="BN222" i="12"/>
  <c r="DJ222" i="12" s="1"/>
  <c r="BM222" i="12"/>
  <c r="DI222" i="12" s="1"/>
  <c r="BJ222" i="12"/>
  <c r="BK222" i="12"/>
  <c r="DG222" i="12" s="1"/>
  <c r="BL222" i="12"/>
  <c r="DH222" i="12" s="1"/>
  <c r="BX220" i="12"/>
  <c r="CK220" i="12" s="1"/>
  <c r="BV220" i="12"/>
  <c r="BS220" i="12"/>
  <c r="BZ220" i="12"/>
  <c r="DE220" i="12"/>
  <c r="BO200" i="12"/>
  <c r="DK200" i="12" s="1"/>
  <c r="BN200" i="12"/>
  <c r="DJ200" i="12" s="1"/>
  <c r="BK200" i="12"/>
  <c r="DG200" i="12" s="1"/>
  <c r="BJ200" i="12"/>
  <c r="BL200" i="12"/>
  <c r="DH200" i="12" s="1"/>
  <c r="BM200" i="12"/>
  <c r="DI200" i="12" s="1"/>
  <c r="BL195" i="12"/>
  <c r="DH195" i="12" s="1"/>
  <c r="BK195" i="12"/>
  <c r="DG195" i="12" s="1"/>
  <c r="BJ195" i="12"/>
  <c r="BN195" i="12"/>
  <c r="DJ195" i="12" s="1"/>
  <c r="BO195" i="12"/>
  <c r="DK195" i="12" s="1"/>
  <c r="BM195" i="12"/>
  <c r="DI195" i="12" s="1"/>
  <c r="BL179" i="12"/>
  <c r="DH179" i="12" s="1"/>
  <c r="BK179" i="12"/>
  <c r="DG179" i="12" s="1"/>
  <c r="BJ179" i="12"/>
  <c r="BN179" i="12"/>
  <c r="DJ179" i="12" s="1"/>
  <c r="BO179" i="12"/>
  <c r="DK179" i="12" s="1"/>
  <c r="BM179" i="12"/>
  <c r="DI179" i="12" s="1"/>
  <c r="BX166" i="12"/>
  <c r="CK166" i="12" s="1"/>
  <c r="CJ166" i="12"/>
  <c r="DE166" i="12"/>
  <c r="BV166" i="12"/>
  <c r="BK202" i="12"/>
  <c r="DG202" i="12" s="1"/>
  <c r="BJ202" i="12"/>
  <c r="BM202" i="12"/>
  <c r="DI202" i="12" s="1"/>
  <c r="BN202" i="12"/>
  <c r="DJ202" i="12" s="1"/>
  <c r="BL202" i="12"/>
  <c r="DH202" i="12" s="1"/>
  <c r="BO202" i="12"/>
  <c r="DK202" i="12" s="1"/>
  <c r="BX219" i="12"/>
  <c r="CK219" i="12" s="1"/>
  <c r="BV219" i="12"/>
  <c r="BS219" i="12"/>
  <c r="BZ219" i="12"/>
  <c r="DE219" i="12"/>
  <c r="BJ193" i="12"/>
  <c r="BO193" i="12"/>
  <c r="DK193" i="12" s="1"/>
  <c r="BL193" i="12"/>
  <c r="DH193" i="12" s="1"/>
  <c r="BM193" i="12"/>
  <c r="DI193" i="12" s="1"/>
  <c r="BK193" i="12"/>
  <c r="DG193" i="12" s="1"/>
  <c r="BN193" i="12"/>
  <c r="DJ193" i="12" s="1"/>
  <c r="BJ153" i="12"/>
  <c r="BO153" i="12"/>
  <c r="DK153" i="12" s="1"/>
  <c r="BK153" i="12"/>
  <c r="DG153" i="12" s="1"/>
  <c r="BN153" i="12"/>
  <c r="DJ153" i="12" s="1"/>
  <c r="BL153" i="12"/>
  <c r="DH153" i="12" s="1"/>
  <c r="BM153" i="12"/>
  <c r="DI153" i="12" s="1"/>
  <c r="BJ175" i="12"/>
  <c r="BO175" i="12"/>
  <c r="DK175" i="12" s="1"/>
  <c r="BN175" i="12"/>
  <c r="DJ175" i="12" s="1"/>
  <c r="BM175" i="12"/>
  <c r="DI175" i="12" s="1"/>
  <c r="BK175" i="12"/>
  <c r="DG175" i="12" s="1"/>
  <c r="BL175" i="12"/>
  <c r="DH175" i="12" s="1"/>
  <c r="BO168" i="12"/>
  <c r="DK168" i="12" s="1"/>
  <c r="BN168" i="12"/>
  <c r="DJ168" i="12" s="1"/>
  <c r="BK168" i="12"/>
  <c r="DG168" i="12" s="1"/>
  <c r="BL168" i="12"/>
  <c r="DH168" i="12" s="1"/>
  <c r="BJ168" i="12"/>
  <c r="BM168" i="12"/>
  <c r="DI168" i="12" s="1"/>
  <c r="BJ231" i="12"/>
  <c r="BO231" i="12"/>
  <c r="DK231" i="12" s="1"/>
  <c r="BN231" i="12"/>
  <c r="DJ231" i="12" s="1"/>
  <c r="BL231" i="12"/>
  <c r="DH231" i="12" s="1"/>
  <c r="BK231" i="12"/>
  <c r="DG231" i="12" s="1"/>
  <c r="BM231" i="12"/>
  <c r="DI231" i="12" s="1"/>
  <c r="BX165" i="12"/>
  <c r="CK165" i="12" s="1"/>
  <c r="BV165" i="12"/>
  <c r="CJ165" i="12"/>
  <c r="DE165" i="12"/>
  <c r="BX180" i="12"/>
  <c r="CK180" i="12" s="1"/>
  <c r="BV180" i="12"/>
  <c r="BZ180" i="12" s="1"/>
  <c r="DE180" i="12"/>
  <c r="BX162" i="12"/>
  <c r="CK162" i="12" s="1"/>
  <c r="BV162" i="12"/>
  <c r="DE162" i="12"/>
  <c r="BP128" i="12"/>
  <c r="BS128" i="12" s="1"/>
  <c r="BQ128" i="12"/>
  <c r="DF128" i="12"/>
  <c r="BS134" i="12"/>
  <c r="BX134" i="12"/>
  <c r="CK134" i="12" s="1"/>
  <c r="BV134" i="12"/>
  <c r="BZ134" i="12"/>
  <c r="DE134" i="12"/>
  <c r="BJ160" i="12"/>
  <c r="BO160" i="12"/>
  <c r="DK160" i="12" s="1"/>
  <c r="BN160" i="12"/>
  <c r="DJ160" i="12" s="1"/>
  <c r="BM160" i="12"/>
  <c r="DI160" i="12" s="1"/>
  <c r="BK160" i="12"/>
  <c r="DG160" i="12" s="1"/>
  <c r="BL160" i="12"/>
  <c r="DH160" i="12" s="1"/>
  <c r="BJ241" i="12"/>
  <c r="BO241" i="12"/>
  <c r="DK241" i="12" s="1"/>
  <c r="BL241" i="12"/>
  <c r="DH241" i="12" s="1"/>
  <c r="BM241" i="12"/>
  <c r="DI241" i="12" s="1"/>
  <c r="BK241" i="12"/>
  <c r="DG241" i="12" s="1"/>
  <c r="BN241" i="12"/>
  <c r="DJ241" i="12" s="1"/>
  <c r="BI237" i="12"/>
  <c r="BO150" i="12"/>
  <c r="DK150" i="12" s="1"/>
  <c r="BN150" i="12"/>
  <c r="DJ150" i="12" s="1"/>
  <c r="BM150" i="12"/>
  <c r="DI150" i="12" s="1"/>
  <c r="BL150" i="12"/>
  <c r="DH150" i="12" s="1"/>
  <c r="BJ150" i="12"/>
  <c r="BK150" i="12"/>
  <c r="DG150" i="12" s="1"/>
  <c r="BV216" i="12"/>
  <c r="BX216" i="12"/>
  <c r="CK216" i="12" s="1"/>
  <c r="CJ216" i="12"/>
  <c r="DE216" i="12"/>
  <c r="BM140" i="12"/>
  <c r="DI140" i="12" s="1"/>
  <c r="BL140" i="12"/>
  <c r="DH140" i="12" s="1"/>
  <c r="BK140" i="12"/>
  <c r="DG140" i="12" s="1"/>
  <c r="BJ140" i="12"/>
  <c r="BO140" i="12"/>
  <c r="DK140" i="12" s="1"/>
  <c r="BN140" i="12"/>
  <c r="DJ140" i="12" s="1"/>
  <c r="BV233" i="12"/>
  <c r="BS233" i="12"/>
  <c r="BZ233" i="12"/>
  <c r="BX233" i="12"/>
  <c r="CK233" i="12" s="1"/>
  <c r="DE233" i="12"/>
  <c r="BX178" i="12"/>
  <c r="CK178" i="12" s="1"/>
  <c r="BV178" i="12"/>
  <c r="BS178" i="12"/>
  <c r="BZ178" i="12"/>
  <c r="DE178" i="12"/>
  <c r="BM212" i="12"/>
  <c r="DI212" i="12" s="1"/>
  <c r="BL212" i="12"/>
  <c r="DH212" i="12" s="1"/>
  <c r="BK212" i="12"/>
  <c r="DG212" i="12" s="1"/>
  <c r="BJ212" i="12"/>
  <c r="BN212" i="12"/>
  <c r="DJ212" i="12" s="1"/>
  <c r="BO212" i="12"/>
  <c r="DK212" i="12" s="1"/>
  <c r="BS209" i="12"/>
  <c r="DE209" i="12"/>
  <c r="BX218" i="12"/>
  <c r="CK218" i="12" s="1"/>
  <c r="BV218" i="12"/>
  <c r="BS218" i="12"/>
  <c r="BZ218" i="12"/>
  <c r="DE218" i="12"/>
  <c r="BJ129" i="12"/>
  <c r="BO129" i="12"/>
  <c r="DK129" i="12" s="1"/>
  <c r="BL129" i="12"/>
  <c r="DH129" i="12" s="1"/>
  <c r="BM129" i="12"/>
  <c r="DI129" i="12" s="1"/>
  <c r="BK129" i="12"/>
  <c r="DG129" i="12" s="1"/>
  <c r="BN129" i="12"/>
  <c r="DJ129" i="12" s="1"/>
  <c r="BL187" i="12"/>
  <c r="DH187" i="12" s="1"/>
  <c r="BK187" i="12"/>
  <c r="DG187" i="12" s="1"/>
  <c r="BJ187" i="12"/>
  <c r="BM187" i="12"/>
  <c r="DI187" i="12" s="1"/>
  <c r="BN187" i="12"/>
  <c r="DJ187" i="12" s="1"/>
  <c r="BO187" i="12"/>
  <c r="DK187" i="12" s="1"/>
  <c r="BJ223" i="12"/>
  <c r="BO223" i="12"/>
  <c r="DK223" i="12" s="1"/>
  <c r="BN223" i="12"/>
  <c r="DJ223" i="12" s="1"/>
  <c r="BM223" i="12"/>
  <c r="DI223" i="12" s="1"/>
  <c r="BK223" i="12"/>
  <c r="DG223" i="12" s="1"/>
  <c r="BL223" i="12"/>
  <c r="DH223" i="12" s="1"/>
  <c r="BL163" i="12"/>
  <c r="DH163" i="12" s="1"/>
  <c r="BK163" i="12"/>
  <c r="DG163" i="12" s="1"/>
  <c r="BJ163" i="12"/>
  <c r="BN163" i="12"/>
  <c r="DJ163" i="12" s="1"/>
  <c r="BO163" i="12"/>
  <c r="DK163" i="12" s="1"/>
  <c r="BM163" i="12"/>
  <c r="DI163" i="12" s="1"/>
  <c r="BO192" i="12"/>
  <c r="DK192" i="12" s="1"/>
  <c r="BN192" i="12"/>
  <c r="DJ192" i="12" s="1"/>
  <c r="BM192" i="12"/>
  <c r="DI192" i="12" s="1"/>
  <c r="BK192" i="12"/>
  <c r="DG192" i="12" s="1"/>
  <c r="BJ192" i="12"/>
  <c r="BL192" i="12"/>
  <c r="DH192" i="12" s="1"/>
  <c r="BI187" i="12"/>
  <c r="BX132" i="12"/>
  <c r="CK132" i="12" s="1"/>
  <c r="BV132" i="12"/>
  <c r="CJ132" i="12"/>
  <c r="BZ132" i="12"/>
  <c r="DE132" i="12"/>
  <c r="BL147" i="12"/>
  <c r="DH147" i="12" s="1"/>
  <c r="BK147" i="12"/>
  <c r="DG147" i="12" s="1"/>
  <c r="BJ147" i="12"/>
  <c r="BN147" i="12"/>
  <c r="DJ147" i="12" s="1"/>
  <c r="BO147" i="12"/>
  <c r="DK147" i="12" s="1"/>
  <c r="BM147" i="12"/>
  <c r="DI147" i="12" s="1"/>
  <c r="BV256" i="12"/>
  <c r="BX256" i="12"/>
  <c r="CK256" i="12" s="1"/>
  <c r="DE256" i="12"/>
  <c r="BX171" i="12"/>
  <c r="CK171" i="12" s="1"/>
  <c r="BV171" i="12"/>
  <c r="DE171" i="12"/>
  <c r="BO256" i="12"/>
  <c r="DK256" i="12" s="1"/>
  <c r="BN256" i="12"/>
  <c r="DJ256" i="12" s="1"/>
  <c r="BJ256" i="12"/>
  <c r="BM256" i="12"/>
  <c r="DI256" i="12" s="1"/>
  <c r="BK256" i="12"/>
  <c r="DG256" i="12" s="1"/>
  <c r="BL256" i="12"/>
  <c r="DH256" i="12" s="1"/>
  <c r="BO206" i="12"/>
  <c r="DK206" i="12" s="1"/>
  <c r="BN206" i="12"/>
  <c r="DJ206" i="12" s="1"/>
  <c r="BM206" i="12"/>
  <c r="DI206" i="12" s="1"/>
  <c r="BL206" i="12"/>
  <c r="DH206" i="12" s="1"/>
  <c r="BK206" i="12"/>
  <c r="DG206" i="12" s="1"/>
  <c r="BJ206" i="12"/>
  <c r="BJ161" i="12"/>
  <c r="BO161" i="12"/>
  <c r="DK161" i="12" s="1"/>
  <c r="BL161" i="12"/>
  <c r="DH161" i="12" s="1"/>
  <c r="BM161" i="12"/>
  <c r="DI161" i="12" s="1"/>
  <c r="BK161" i="12"/>
  <c r="DG161" i="12" s="1"/>
  <c r="BN161" i="12"/>
  <c r="DJ161" i="12" s="1"/>
  <c r="BP152" i="12"/>
  <c r="BQ152" i="12"/>
  <c r="CB152" i="12" s="1"/>
  <c r="DF152" i="12"/>
  <c r="BS175" i="12"/>
  <c r="DE175" i="12"/>
  <c r="BX254" i="12"/>
  <c r="CK254" i="12" s="1"/>
  <c r="BV254" i="12"/>
  <c r="DE254" i="12"/>
  <c r="BL251" i="12"/>
  <c r="DH251" i="12" s="1"/>
  <c r="BK251" i="12"/>
  <c r="DG251" i="12" s="1"/>
  <c r="BJ251" i="12"/>
  <c r="BM251" i="12"/>
  <c r="DI251" i="12" s="1"/>
  <c r="BN251" i="12"/>
  <c r="DJ251" i="12" s="1"/>
  <c r="BO251" i="12"/>
  <c r="DK251" i="12" s="1"/>
  <c r="BV160" i="12"/>
  <c r="BX160" i="12"/>
  <c r="CK160" i="12" s="1"/>
  <c r="DE160" i="12"/>
  <c r="BJ215" i="12"/>
  <c r="BO215" i="12"/>
  <c r="DK215" i="12" s="1"/>
  <c r="BN215" i="12"/>
  <c r="DJ215" i="12" s="1"/>
  <c r="BM215" i="12"/>
  <c r="DI215" i="12" s="1"/>
  <c r="BL215" i="12"/>
  <c r="DH215" i="12" s="1"/>
  <c r="BK215" i="12"/>
  <c r="DG215" i="12" s="1"/>
  <c r="BN133" i="12"/>
  <c r="DJ133" i="12" s="1"/>
  <c r="BM133" i="12"/>
  <c r="DI133" i="12" s="1"/>
  <c r="BL133" i="12"/>
  <c r="DH133" i="12" s="1"/>
  <c r="BK133" i="12"/>
  <c r="DG133" i="12" s="1"/>
  <c r="BJ133" i="12"/>
  <c r="BO133" i="12"/>
  <c r="DK133" i="12" s="1"/>
  <c r="BK146" i="12"/>
  <c r="DG146" i="12" s="1"/>
  <c r="BJ146" i="12"/>
  <c r="BL146" i="12"/>
  <c r="DH146" i="12" s="1"/>
  <c r="BO146" i="12"/>
  <c r="DK146" i="12" s="1"/>
  <c r="BM146" i="12"/>
  <c r="DI146" i="12" s="1"/>
  <c r="BN146" i="12"/>
  <c r="DJ146" i="12" s="1"/>
  <c r="BQ172" i="12"/>
  <c r="BP172" i="12"/>
  <c r="DF172" i="12"/>
  <c r="BO253" i="12"/>
  <c r="DK253" i="12" s="1"/>
  <c r="BJ253" i="12"/>
  <c r="BM253" i="12"/>
  <c r="DI253" i="12" s="1"/>
  <c r="BN253" i="12"/>
  <c r="DJ253" i="12" s="1"/>
  <c r="BL253" i="12"/>
  <c r="DH253" i="12" s="1"/>
  <c r="BK253" i="12"/>
  <c r="DG253" i="12" s="1"/>
  <c r="BO254" i="12"/>
  <c r="DK254" i="12" s="1"/>
  <c r="BN254" i="12"/>
  <c r="DJ254" i="12" s="1"/>
  <c r="BK254" i="12"/>
  <c r="DG254" i="12" s="1"/>
  <c r="BJ254" i="12"/>
  <c r="BL254" i="12"/>
  <c r="DH254" i="12" s="1"/>
  <c r="BM254" i="12"/>
  <c r="DI254" i="12" s="1"/>
  <c r="BK186" i="12"/>
  <c r="DG186" i="12" s="1"/>
  <c r="BJ186" i="12"/>
  <c r="BM186" i="12"/>
  <c r="DI186" i="12" s="1"/>
  <c r="BN186" i="12"/>
  <c r="DJ186" i="12" s="1"/>
  <c r="BL186" i="12"/>
  <c r="DH186" i="12" s="1"/>
  <c r="BO186" i="12"/>
  <c r="DK186" i="12" s="1"/>
  <c r="BJ136" i="12"/>
  <c r="BO136" i="12"/>
  <c r="DK136" i="12" s="1"/>
  <c r="BN136" i="12"/>
  <c r="DJ136" i="12" s="1"/>
  <c r="BK136" i="12"/>
  <c r="DG136" i="12" s="1"/>
  <c r="BL136" i="12"/>
  <c r="DH136" i="12" s="1"/>
  <c r="BM136" i="12"/>
  <c r="DI136" i="12" s="1"/>
  <c r="BI195" i="12"/>
  <c r="BJ209" i="12"/>
  <c r="BO209" i="12"/>
  <c r="DK209" i="12" s="1"/>
  <c r="BL209" i="12"/>
  <c r="DH209" i="12" s="1"/>
  <c r="BM209" i="12"/>
  <c r="DI209" i="12" s="1"/>
  <c r="BK209" i="12"/>
  <c r="DG209" i="12" s="1"/>
  <c r="BN209" i="12"/>
  <c r="DJ209" i="12" s="1"/>
  <c r="CJ104" i="12"/>
  <c r="BO255" i="12"/>
  <c r="DK255" i="12" s="1"/>
  <c r="BN255" i="12"/>
  <c r="DJ255" i="12" s="1"/>
  <c r="BJ255" i="12"/>
  <c r="BK255" i="12"/>
  <c r="DG255" i="12" s="1"/>
  <c r="BL255" i="12"/>
  <c r="DH255" i="12" s="1"/>
  <c r="BM255" i="12"/>
  <c r="DI255" i="12" s="1"/>
  <c r="BP149" i="12"/>
  <c r="BQ149" i="12"/>
  <c r="CB149" i="12" s="1"/>
  <c r="DF149" i="12"/>
  <c r="BM156" i="12"/>
  <c r="DI156" i="12" s="1"/>
  <c r="BL156" i="12"/>
  <c r="DH156" i="12" s="1"/>
  <c r="BK156" i="12"/>
  <c r="DG156" i="12" s="1"/>
  <c r="BJ156" i="12"/>
  <c r="BO156" i="12"/>
  <c r="DK156" i="12" s="1"/>
  <c r="BN156" i="12"/>
  <c r="DJ156" i="12" s="1"/>
  <c r="BI176" i="12"/>
  <c r="BJ177" i="12"/>
  <c r="BO177" i="12"/>
  <c r="DK177" i="12" s="1"/>
  <c r="BL177" i="12"/>
  <c r="DH177" i="12" s="1"/>
  <c r="BM177" i="12"/>
  <c r="DI177" i="12" s="1"/>
  <c r="BK177" i="12"/>
  <c r="DG177" i="12" s="1"/>
  <c r="BN177" i="12"/>
  <c r="DJ177" i="12" s="1"/>
  <c r="BO221" i="12"/>
  <c r="DK221" i="12" s="1"/>
  <c r="BK221" i="12"/>
  <c r="DG221" i="12" s="1"/>
  <c r="BN221" i="12"/>
  <c r="DJ221" i="12" s="1"/>
  <c r="BM221" i="12"/>
  <c r="DI221" i="12" s="1"/>
  <c r="BJ221" i="12"/>
  <c r="BL221" i="12"/>
  <c r="DH221" i="12" s="1"/>
  <c r="BI150" i="12"/>
  <c r="BN173" i="12"/>
  <c r="DJ173" i="12" s="1"/>
  <c r="BM173" i="12"/>
  <c r="DI173" i="12" s="1"/>
  <c r="BL173" i="12"/>
  <c r="DH173" i="12" s="1"/>
  <c r="BK173" i="12"/>
  <c r="DG173" i="12" s="1"/>
  <c r="BO173" i="12"/>
  <c r="DK173" i="12" s="1"/>
  <c r="BJ173" i="12"/>
  <c r="BM204" i="12"/>
  <c r="DI204" i="12" s="1"/>
  <c r="BL204" i="12"/>
  <c r="DH204" i="12" s="1"/>
  <c r="BK204" i="12"/>
  <c r="DG204" i="12" s="1"/>
  <c r="BJ204" i="12"/>
  <c r="BO204" i="12"/>
  <c r="DK204" i="12" s="1"/>
  <c r="BN204" i="12"/>
  <c r="DJ204" i="12" s="1"/>
  <c r="BI232" i="12"/>
  <c r="BI221" i="12"/>
  <c r="BI140" i="12"/>
  <c r="BK226" i="12"/>
  <c r="DG226" i="12" s="1"/>
  <c r="BJ226" i="12"/>
  <c r="BL226" i="12"/>
  <c r="DH226" i="12" s="1"/>
  <c r="BO226" i="12"/>
  <c r="DK226" i="12" s="1"/>
  <c r="BM226" i="12"/>
  <c r="DI226" i="12" s="1"/>
  <c r="BN226" i="12"/>
  <c r="DJ226" i="12" s="1"/>
  <c r="BL203" i="12"/>
  <c r="DH203" i="12" s="1"/>
  <c r="BK203" i="12"/>
  <c r="DG203" i="12" s="1"/>
  <c r="BJ203" i="12"/>
  <c r="BM203" i="12"/>
  <c r="DI203" i="12" s="1"/>
  <c r="BN203" i="12"/>
  <c r="DJ203" i="12" s="1"/>
  <c r="BO203" i="12"/>
  <c r="DK203" i="12" s="1"/>
  <c r="BO182" i="12"/>
  <c r="DK182" i="12" s="1"/>
  <c r="BN182" i="12"/>
  <c r="DJ182" i="12" s="1"/>
  <c r="BM182" i="12"/>
  <c r="DI182" i="12" s="1"/>
  <c r="BL182" i="12"/>
  <c r="DH182" i="12" s="1"/>
  <c r="BJ182" i="12"/>
  <c r="BK182" i="12"/>
  <c r="DG182" i="12" s="1"/>
  <c r="BM228" i="12"/>
  <c r="DI228" i="12" s="1"/>
  <c r="BL228" i="12"/>
  <c r="DH228" i="12" s="1"/>
  <c r="BK228" i="12"/>
  <c r="DG228" i="12" s="1"/>
  <c r="BJ228" i="12"/>
  <c r="BN228" i="12"/>
  <c r="DJ228" i="12" s="1"/>
  <c r="BO228" i="12"/>
  <c r="DK228" i="12" s="1"/>
  <c r="BX204" i="12"/>
  <c r="CK204" i="12" s="1"/>
  <c r="BV204" i="12"/>
  <c r="BS204" i="12"/>
  <c r="BZ204" i="12"/>
  <c r="DE204" i="12"/>
  <c r="BV185" i="12"/>
  <c r="BX185" i="12"/>
  <c r="CK185" i="12" s="1"/>
  <c r="DE185" i="12"/>
  <c r="BJ207" i="12"/>
  <c r="BO207" i="12"/>
  <c r="DK207" i="12" s="1"/>
  <c r="BN207" i="12"/>
  <c r="DJ207" i="12" s="1"/>
  <c r="BM207" i="12"/>
  <c r="DI207" i="12" s="1"/>
  <c r="BK207" i="12"/>
  <c r="DG207" i="12" s="1"/>
  <c r="BL207" i="12"/>
  <c r="DH207" i="12" s="1"/>
  <c r="BO126" i="12"/>
  <c r="DK126" i="12" s="1"/>
  <c r="BN126" i="12"/>
  <c r="DJ126" i="12" s="1"/>
  <c r="BM126" i="12"/>
  <c r="DI126" i="12" s="1"/>
  <c r="BL126" i="12"/>
  <c r="DH126" i="12" s="1"/>
  <c r="BJ126" i="12"/>
  <c r="BK126" i="12"/>
  <c r="DG126" i="12" s="1"/>
  <c r="BX194" i="12"/>
  <c r="CK194" i="12" s="1"/>
  <c r="BV194" i="12"/>
  <c r="DE194" i="12"/>
  <c r="BX167" i="12"/>
  <c r="CK167" i="12" s="1"/>
  <c r="BV167" i="12"/>
  <c r="DE167" i="12"/>
  <c r="BI126" i="12"/>
  <c r="BL131" i="12"/>
  <c r="DH131" i="12" s="1"/>
  <c r="BK131" i="12"/>
  <c r="DG131" i="12" s="1"/>
  <c r="BJ131" i="12"/>
  <c r="BN131" i="12"/>
  <c r="DJ131" i="12" s="1"/>
  <c r="BO131" i="12"/>
  <c r="DK131" i="12" s="1"/>
  <c r="BM131" i="12"/>
  <c r="DI131" i="12" s="1"/>
  <c r="BX170" i="12"/>
  <c r="CK170" i="12" s="1"/>
  <c r="BV170" i="12"/>
  <c r="DE170" i="12"/>
  <c r="BI207" i="12"/>
  <c r="BV177" i="12"/>
  <c r="BX177" i="12"/>
  <c r="CK177" i="12" s="1"/>
  <c r="DE177" i="12"/>
  <c r="BL155" i="12"/>
  <c r="DH155" i="12" s="1"/>
  <c r="BK155" i="12"/>
  <c r="DG155" i="12" s="1"/>
  <c r="BJ155" i="12"/>
  <c r="BM155" i="12"/>
  <c r="DI155" i="12" s="1"/>
  <c r="BN155" i="12"/>
  <c r="DJ155" i="12" s="1"/>
  <c r="BO155" i="12"/>
  <c r="DK155" i="12" s="1"/>
  <c r="BO184" i="12"/>
  <c r="DK184" i="12" s="1"/>
  <c r="BN184" i="12"/>
  <c r="DJ184" i="12" s="1"/>
  <c r="BK184" i="12"/>
  <c r="DG184" i="12" s="1"/>
  <c r="BJ184" i="12"/>
  <c r="BL184" i="12"/>
  <c r="DH184" i="12" s="1"/>
  <c r="BM184" i="12"/>
  <c r="DI184" i="12" s="1"/>
  <c r="BV136" i="12"/>
  <c r="BX136" i="12"/>
  <c r="CK136" i="12" s="1"/>
  <c r="DE136" i="12"/>
  <c r="BN189" i="12"/>
  <c r="DJ189" i="12" s="1"/>
  <c r="BM189" i="12"/>
  <c r="DI189" i="12" s="1"/>
  <c r="BL189" i="12"/>
  <c r="DH189" i="12" s="1"/>
  <c r="BK189" i="12"/>
  <c r="DG189" i="12" s="1"/>
  <c r="BO189" i="12"/>
  <c r="DK189" i="12" s="1"/>
  <c r="BJ189" i="12"/>
  <c r="BL171" i="12"/>
  <c r="DH171" i="12" s="1"/>
  <c r="BK171" i="12"/>
  <c r="DG171" i="12" s="1"/>
  <c r="BJ171" i="12"/>
  <c r="BM171" i="12"/>
  <c r="DI171" i="12" s="1"/>
  <c r="BN171" i="12"/>
  <c r="DJ171" i="12" s="1"/>
  <c r="BO171" i="12"/>
  <c r="DK171" i="12" s="1"/>
  <c r="BI257" i="12"/>
  <c r="BI129" i="12"/>
  <c r="BX253" i="12"/>
  <c r="CK253" i="12" s="1"/>
  <c r="BV253" i="12"/>
  <c r="DE253" i="12"/>
  <c r="BO198" i="12"/>
  <c r="DK198" i="12" s="1"/>
  <c r="BN198" i="12"/>
  <c r="DJ198" i="12" s="1"/>
  <c r="BM198" i="12"/>
  <c r="DI198" i="12" s="1"/>
  <c r="BL198" i="12"/>
  <c r="DH198" i="12" s="1"/>
  <c r="BJ198" i="12"/>
  <c r="BK198" i="12"/>
  <c r="DG198" i="12" s="1"/>
  <c r="BV145" i="12"/>
  <c r="BS145" i="12"/>
  <c r="BZ145" i="12"/>
  <c r="BX145" i="12"/>
  <c r="CK145" i="12" s="1"/>
  <c r="DE145" i="12"/>
  <c r="BK218" i="12"/>
  <c r="DG218" i="12" s="1"/>
  <c r="BJ218" i="12"/>
  <c r="BM218" i="12"/>
  <c r="DI218" i="12" s="1"/>
  <c r="BN218" i="12"/>
  <c r="DJ218" i="12" s="1"/>
  <c r="BL218" i="12"/>
  <c r="DH218" i="12" s="1"/>
  <c r="BO218" i="12"/>
  <c r="DK218" i="12" s="1"/>
  <c r="BO224" i="12"/>
  <c r="DK224" i="12" s="1"/>
  <c r="BN224" i="12"/>
  <c r="DJ224" i="12" s="1"/>
  <c r="BJ224" i="12"/>
  <c r="BM224" i="12"/>
  <c r="DI224" i="12" s="1"/>
  <c r="BK224" i="12"/>
  <c r="DG224" i="12" s="1"/>
  <c r="BL224" i="12"/>
  <c r="DH224" i="12" s="1"/>
  <c r="BI146" i="12"/>
  <c r="BO238" i="12"/>
  <c r="DK238" i="12" s="1"/>
  <c r="BN238" i="12"/>
  <c r="DJ238" i="12" s="1"/>
  <c r="BK238" i="12"/>
  <c r="DG238" i="12" s="1"/>
  <c r="BJ238" i="12"/>
  <c r="BM238" i="12"/>
  <c r="DI238" i="12" s="1"/>
  <c r="BL238" i="12"/>
  <c r="DH238" i="12" s="1"/>
  <c r="BN141" i="12"/>
  <c r="DJ141" i="12" s="1"/>
  <c r="BM141" i="12"/>
  <c r="DI141" i="12" s="1"/>
  <c r="BL141" i="12"/>
  <c r="DH141" i="12" s="1"/>
  <c r="BK141" i="12"/>
  <c r="DG141" i="12" s="1"/>
  <c r="BO141" i="12"/>
  <c r="DK141" i="12" s="1"/>
  <c r="BJ141" i="12"/>
  <c r="BS157" i="12"/>
  <c r="BX157" i="12"/>
  <c r="CK157" i="12" s="1"/>
  <c r="BV157" i="12"/>
  <c r="DE157" i="12"/>
  <c r="BI179" i="12"/>
  <c r="BV201" i="12"/>
  <c r="BX201" i="12"/>
  <c r="CK201" i="12" s="1"/>
  <c r="DE201" i="12"/>
  <c r="BJ199" i="12"/>
  <c r="BO199" i="12"/>
  <c r="DK199" i="12" s="1"/>
  <c r="BN199" i="12"/>
  <c r="DJ199" i="12" s="1"/>
  <c r="BM199" i="12"/>
  <c r="DI199" i="12" s="1"/>
  <c r="BL199" i="12"/>
  <c r="DH199" i="12" s="1"/>
  <c r="BK199" i="12"/>
  <c r="DG199" i="12" s="1"/>
  <c r="BJ145" i="12"/>
  <c r="BO145" i="12"/>
  <c r="DK145" i="12" s="1"/>
  <c r="BL145" i="12"/>
  <c r="DH145" i="12" s="1"/>
  <c r="BM145" i="12"/>
  <c r="DI145" i="12" s="1"/>
  <c r="BK145" i="12"/>
  <c r="DG145" i="12" s="1"/>
  <c r="BN145" i="12"/>
  <c r="DJ145" i="12" s="1"/>
  <c r="BP216" i="12"/>
  <c r="BQ216" i="12"/>
  <c r="BS216" i="12" s="1"/>
  <c r="DF216" i="12"/>
  <c r="BX142" i="12"/>
  <c r="CK142" i="12" s="1"/>
  <c r="BV142" i="12"/>
  <c r="DE142" i="12"/>
  <c r="BN165" i="12"/>
  <c r="DJ165" i="12" s="1"/>
  <c r="BM165" i="12"/>
  <c r="DI165" i="12" s="1"/>
  <c r="BL165" i="12"/>
  <c r="DH165" i="12" s="1"/>
  <c r="BK165" i="12"/>
  <c r="DG165" i="12" s="1"/>
  <c r="BJ165" i="12"/>
  <c r="BO165" i="12"/>
  <c r="DK165" i="12" s="1"/>
  <c r="BM196" i="12"/>
  <c r="DI196" i="12" s="1"/>
  <c r="BL196" i="12"/>
  <c r="DH196" i="12" s="1"/>
  <c r="BK196" i="12"/>
  <c r="DG196" i="12" s="1"/>
  <c r="BJ196" i="12"/>
  <c r="BN196" i="12"/>
  <c r="DJ196" i="12" s="1"/>
  <c r="BO196" i="12"/>
  <c r="DK196" i="12" s="1"/>
  <c r="BJ233" i="12"/>
  <c r="BO233" i="12"/>
  <c r="DK233" i="12" s="1"/>
  <c r="BK233" i="12"/>
  <c r="DG233" i="12" s="1"/>
  <c r="BN233" i="12"/>
  <c r="DJ233" i="12" s="1"/>
  <c r="BL233" i="12"/>
  <c r="DH233" i="12" s="1"/>
  <c r="BM233" i="12"/>
  <c r="DI233" i="12" s="1"/>
  <c r="BI153" i="12"/>
  <c r="BJ151" i="12"/>
  <c r="BO151" i="12"/>
  <c r="DK151" i="12" s="1"/>
  <c r="BN151" i="12"/>
  <c r="DJ151" i="12" s="1"/>
  <c r="BM151" i="12"/>
  <c r="DI151" i="12" s="1"/>
  <c r="BL151" i="12"/>
  <c r="DH151" i="12" s="1"/>
  <c r="BK151" i="12"/>
  <c r="DG151" i="12" s="1"/>
  <c r="BS189" i="12"/>
  <c r="BX189" i="12"/>
  <c r="CK189" i="12" s="1"/>
  <c r="BV189" i="12"/>
  <c r="BZ189" i="12"/>
  <c r="DE189" i="12"/>
  <c r="BL243" i="12"/>
  <c r="DH243" i="12" s="1"/>
  <c r="BK243" i="12"/>
  <c r="DG243" i="12" s="1"/>
  <c r="BJ243" i="12"/>
  <c r="BN243" i="12"/>
  <c r="DJ243" i="12" s="1"/>
  <c r="BO243" i="12"/>
  <c r="DK243" i="12" s="1"/>
  <c r="BM243" i="12"/>
  <c r="DI243" i="12" s="1"/>
  <c r="BK154" i="12"/>
  <c r="DG154" i="12" s="1"/>
  <c r="BJ154" i="12"/>
  <c r="BM154" i="12"/>
  <c r="DI154" i="12" s="1"/>
  <c r="BN154" i="12"/>
  <c r="DJ154" i="12" s="1"/>
  <c r="BL154" i="12"/>
  <c r="DH154" i="12" s="1"/>
  <c r="BO154" i="12"/>
  <c r="DK154" i="12" s="1"/>
  <c r="BM236" i="12"/>
  <c r="DI236" i="12" s="1"/>
  <c r="BL236" i="12"/>
  <c r="DH236" i="12" s="1"/>
  <c r="BK236" i="12"/>
  <c r="DG236" i="12" s="1"/>
  <c r="BJ236" i="12"/>
  <c r="BO236" i="12"/>
  <c r="DK236" i="12" s="1"/>
  <c r="BN236" i="12"/>
  <c r="DJ236" i="12" s="1"/>
  <c r="BL139" i="12"/>
  <c r="DH139" i="12" s="1"/>
  <c r="BK139" i="12"/>
  <c r="DG139" i="12" s="1"/>
  <c r="BJ139" i="12"/>
  <c r="BM139" i="12"/>
  <c r="DI139" i="12" s="1"/>
  <c r="BN139" i="12"/>
  <c r="DJ139" i="12" s="1"/>
  <c r="BO139" i="12"/>
  <c r="DK139" i="12" s="1"/>
  <c r="BX229" i="12"/>
  <c r="CK229" i="12" s="1"/>
  <c r="BV229" i="12"/>
  <c r="DE229" i="12"/>
  <c r="BS159" i="12"/>
  <c r="BX159" i="12"/>
  <c r="CK159" i="12" s="1"/>
  <c r="BV159" i="12"/>
  <c r="BZ159" i="12"/>
  <c r="DE159" i="12"/>
  <c r="BJ245" i="12"/>
  <c r="BO245" i="12"/>
  <c r="DK245" i="12" s="1"/>
  <c r="BN245" i="12"/>
  <c r="DJ245" i="12" s="1"/>
  <c r="BM245" i="12"/>
  <c r="DI245" i="12" s="1"/>
  <c r="BL245" i="12"/>
  <c r="DH245" i="12" s="1"/>
  <c r="BK245" i="12"/>
  <c r="DG245" i="12" s="1"/>
  <c r="BS260" i="12"/>
  <c r="DE260" i="12"/>
  <c r="BX155" i="12"/>
  <c r="CK155" i="12" s="1"/>
  <c r="BV155" i="12"/>
  <c r="BS155" i="12"/>
  <c r="BZ155" i="12"/>
  <c r="DE155" i="12"/>
  <c r="BJ144" i="12"/>
  <c r="BO144" i="12"/>
  <c r="DK144" i="12" s="1"/>
  <c r="BN144" i="12"/>
  <c r="DJ144" i="12" s="1"/>
  <c r="BM144" i="12"/>
  <c r="DI144" i="12" s="1"/>
  <c r="BK144" i="12"/>
  <c r="DG144" i="12" s="1"/>
  <c r="BL144" i="12"/>
  <c r="DH144" i="12" s="1"/>
  <c r="BV184" i="12"/>
  <c r="BX184" i="12"/>
  <c r="CK184" i="12" s="1"/>
  <c r="DE184" i="12"/>
  <c r="BO229" i="12"/>
  <c r="DK229" i="12" s="1"/>
  <c r="BN229" i="12"/>
  <c r="DJ229" i="12" s="1"/>
  <c r="BM229" i="12"/>
  <c r="DI229" i="12" s="1"/>
  <c r="BL229" i="12"/>
  <c r="DH229" i="12" s="1"/>
  <c r="BJ229" i="12"/>
  <c r="BK229" i="12"/>
  <c r="DG229" i="12" s="1"/>
  <c r="BJ135" i="12"/>
  <c r="BO135" i="12"/>
  <c r="DK135" i="12" s="1"/>
  <c r="BN135" i="12"/>
  <c r="DJ135" i="12" s="1"/>
  <c r="BM135" i="12"/>
  <c r="DI135" i="12" s="1"/>
  <c r="BL135" i="12"/>
  <c r="DH135" i="12" s="1"/>
  <c r="BK135" i="12"/>
  <c r="DG135" i="12" s="1"/>
  <c r="BX174" i="12"/>
  <c r="CK174" i="12" s="1"/>
  <c r="BV174" i="12"/>
  <c r="DE174" i="12"/>
  <c r="BX164" i="12"/>
  <c r="CK164" i="12" s="1"/>
  <c r="BV164" i="12"/>
  <c r="BS164" i="12"/>
  <c r="DE164" i="12"/>
  <c r="BK194" i="12"/>
  <c r="DG194" i="12" s="1"/>
  <c r="BJ194" i="12"/>
  <c r="BL194" i="12"/>
  <c r="DH194" i="12" s="1"/>
  <c r="BO194" i="12"/>
  <c r="DK194" i="12" s="1"/>
  <c r="BM194" i="12"/>
  <c r="DI194" i="12" s="1"/>
  <c r="BN194" i="12"/>
  <c r="DJ194" i="12" s="1"/>
  <c r="BO246" i="12"/>
  <c r="DK246" i="12" s="1"/>
  <c r="BN246" i="12"/>
  <c r="DJ246" i="12" s="1"/>
  <c r="BJ246" i="12"/>
  <c r="BK246" i="12"/>
  <c r="DG246" i="12" s="1"/>
  <c r="BL246" i="12"/>
  <c r="DH246" i="12" s="1"/>
  <c r="BM246" i="12"/>
  <c r="DI246" i="12" s="1"/>
  <c r="BI240" i="12"/>
  <c r="BJ249" i="12"/>
  <c r="BO249" i="12"/>
  <c r="DK249" i="12" s="1"/>
  <c r="BK249" i="12"/>
  <c r="DG249" i="12" s="1"/>
  <c r="BN249" i="12"/>
  <c r="DJ249" i="12" s="1"/>
  <c r="BL249" i="12"/>
  <c r="DH249" i="12" s="1"/>
  <c r="BM249" i="12"/>
  <c r="DI249" i="12" s="1"/>
  <c r="BO213" i="12"/>
  <c r="DK213" i="12" s="1"/>
  <c r="BJ213" i="12"/>
  <c r="BN213" i="12"/>
  <c r="DJ213" i="12" s="1"/>
  <c r="BM213" i="12"/>
  <c r="DI213" i="12" s="1"/>
  <c r="BL213" i="12"/>
  <c r="DH213" i="12" s="1"/>
  <c r="BK213" i="12"/>
  <c r="DG213" i="12" s="1"/>
  <c r="BI198" i="12"/>
  <c r="BM252" i="12"/>
  <c r="DI252" i="12" s="1"/>
  <c r="BL252" i="12"/>
  <c r="DH252" i="12" s="1"/>
  <c r="BK252" i="12"/>
  <c r="DG252" i="12" s="1"/>
  <c r="BJ252" i="12"/>
  <c r="BO252" i="12"/>
  <c r="DK252" i="12" s="1"/>
  <c r="BN252" i="12"/>
  <c r="DJ252" i="12" s="1"/>
  <c r="BV128" i="12"/>
  <c r="BZ128" i="12"/>
  <c r="BX128" i="12"/>
  <c r="CK128" i="12" s="1"/>
  <c r="DE128" i="12"/>
  <c r="BS141" i="12"/>
  <c r="DE141" i="12"/>
  <c r="BI163" i="12"/>
  <c r="BV169" i="12"/>
  <c r="BX169" i="12"/>
  <c r="CK169" i="12" s="1"/>
  <c r="DE169" i="12"/>
  <c r="CA138" i="12"/>
  <c r="CU138" i="12"/>
  <c r="BJ183" i="12"/>
  <c r="BO183" i="12"/>
  <c r="DK183" i="12" s="1"/>
  <c r="BN183" i="12"/>
  <c r="DJ183" i="12" s="1"/>
  <c r="BM183" i="12"/>
  <c r="DI183" i="12" s="1"/>
  <c r="BL183" i="12"/>
  <c r="DH183" i="12" s="1"/>
  <c r="BK183" i="12"/>
  <c r="DG183" i="12" s="1"/>
  <c r="BI147" i="12"/>
  <c r="BI255" i="12"/>
  <c r="BI241" i="12"/>
  <c r="BX172" i="12"/>
  <c r="CK172" i="12" s="1"/>
  <c r="BV172" i="12"/>
  <c r="CJ172" i="12"/>
  <c r="BS172" i="12"/>
  <c r="DE172" i="12"/>
  <c r="BJ201" i="12"/>
  <c r="BO201" i="12"/>
  <c r="DK201" i="12" s="1"/>
  <c r="BK201" i="12"/>
  <c r="DG201" i="12" s="1"/>
  <c r="BN201" i="12"/>
  <c r="DJ201" i="12" s="1"/>
  <c r="BL201" i="12"/>
  <c r="DH201" i="12" s="1"/>
  <c r="BM201" i="12"/>
  <c r="DI201" i="12" s="1"/>
  <c r="BX143" i="12"/>
  <c r="CK143" i="12" s="1"/>
  <c r="BV143" i="12"/>
  <c r="DE143" i="12"/>
  <c r="BL227" i="12"/>
  <c r="DH227" i="12" s="1"/>
  <c r="BK227" i="12"/>
  <c r="DG227" i="12" s="1"/>
  <c r="BJ227" i="12"/>
  <c r="BN227" i="12"/>
  <c r="DJ227" i="12" s="1"/>
  <c r="BO227" i="12"/>
  <c r="DK227" i="12" s="1"/>
  <c r="BM227" i="12"/>
  <c r="DI227" i="12" s="1"/>
  <c r="BX154" i="12"/>
  <c r="CK154" i="12" s="1"/>
  <c r="BV154" i="12"/>
  <c r="BS154" i="12"/>
  <c r="BZ154" i="12"/>
  <c r="DE154" i="12"/>
  <c r="BX235" i="12"/>
  <c r="CK235" i="12" s="1"/>
  <c r="BV235" i="12"/>
  <c r="DE235" i="12"/>
  <c r="BV224" i="12"/>
  <c r="BS224" i="12"/>
  <c r="BX224" i="12"/>
  <c r="CK224" i="12" s="1"/>
  <c r="BZ224" i="12"/>
  <c r="DE224" i="12"/>
  <c r="BP197" i="12"/>
  <c r="BQ197" i="12"/>
  <c r="DF197" i="12"/>
  <c r="BI236" i="12"/>
  <c r="BI139" i="12"/>
  <c r="BS148" i="12"/>
  <c r="BX186" i="12"/>
  <c r="CK186" i="12" s="1"/>
  <c r="BV186" i="12"/>
  <c r="BZ186" i="12"/>
  <c r="DE186" i="12"/>
  <c r="BP138" i="12"/>
  <c r="BQ138" i="12"/>
  <c r="CB138" i="12" s="1"/>
  <c r="DF138" i="12"/>
  <c r="BX238" i="12"/>
  <c r="CK238" i="12" s="1"/>
  <c r="BV238" i="12"/>
  <c r="DE238" i="12"/>
  <c r="BV252" i="12"/>
  <c r="BS252" i="12"/>
  <c r="BZ252" i="12"/>
  <c r="BX252" i="12"/>
  <c r="CK252" i="12" s="1"/>
  <c r="DE252" i="12"/>
  <c r="BJ217" i="12"/>
  <c r="BO217" i="12"/>
  <c r="DK217" i="12" s="1"/>
  <c r="BK217" i="12"/>
  <c r="DG217" i="12" s="1"/>
  <c r="BN217" i="12"/>
  <c r="DJ217" i="12" s="1"/>
  <c r="BL217" i="12"/>
  <c r="DH217" i="12" s="1"/>
  <c r="BM217" i="12"/>
  <c r="DI217" i="12" s="1"/>
  <c r="BI231" i="12"/>
  <c r="BI182" i="12"/>
  <c r="BI228" i="12"/>
  <c r="BK210" i="12"/>
  <c r="DG210" i="12" s="1"/>
  <c r="BJ210" i="12"/>
  <c r="BL210" i="12"/>
  <c r="DH210" i="12" s="1"/>
  <c r="BO210" i="12"/>
  <c r="DK210" i="12" s="1"/>
  <c r="BM210" i="12"/>
  <c r="DI210" i="12" s="1"/>
  <c r="BN210" i="12"/>
  <c r="DJ210" i="12" s="1"/>
  <c r="BQ180" i="12"/>
  <c r="BP180" i="12"/>
  <c r="DF180" i="12"/>
  <c r="BJ143" i="12"/>
  <c r="BO143" i="12"/>
  <c r="DK143" i="12" s="1"/>
  <c r="BN143" i="12"/>
  <c r="DJ143" i="12" s="1"/>
  <c r="BM143" i="12"/>
  <c r="DI143" i="12" s="1"/>
  <c r="BK143" i="12"/>
  <c r="DG143" i="12" s="1"/>
  <c r="BL143" i="12"/>
  <c r="DH143" i="12" s="1"/>
  <c r="BQ148" i="12"/>
  <c r="BI131" i="12"/>
  <c r="BI183" i="12"/>
  <c r="BJ167" i="12"/>
  <c r="BO167" i="12"/>
  <c r="DK167" i="12" s="1"/>
  <c r="BN167" i="12"/>
  <c r="DJ167" i="12" s="1"/>
  <c r="BM167" i="12"/>
  <c r="DI167" i="12" s="1"/>
  <c r="BL167" i="12"/>
  <c r="DH167" i="12" s="1"/>
  <c r="BK167" i="12"/>
  <c r="DG167" i="12" s="1"/>
  <c r="BP134" i="12"/>
  <c r="BQ134" i="12"/>
  <c r="CB134" i="12" s="1"/>
  <c r="DF134" i="12"/>
  <c r="BM260" i="12"/>
  <c r="DI260" i="12" s="1"/>
  <c r="BL260" i="12"/>
  <c r="DH260" i="12" s="1"/>
  <c r="BK260" i="12"/>
  <c r="DG260" i="12" s="1"/>
  <c r="BJ260" i="12"/>
  <c r="BN260" i="12"/>
  <c r="DJ260" i="12" s="1"/>
  <c r="BO260" i="12"/>
  <c r="DK260" i="12" s="1"/>
  <c r="BJ169" i="12"/>
  <c r="BO169" i="12"/>
  <c r="DK169" i="12" s="1"/>
  <c r="BK169" i="12"/>
  <c r="DG169" i="12" s="1"/>
  <c r="BN169" i="12"/>
  <c r="DJ169" i="12" s="1"/>
  <c r="BL169" i="12"/>
  <c r="DH169" i="12" s="1"/>
  <c r="BM169" i="12"/>
  <c r="DI169" i="12" s="1"/>
  <c r="BI248" i="12"/>
  <c r="BX173" i="12"/>
  <c r="CK173" i="12" s="1"/>
  <c r="BV173" i="12"/>
  <c r="DE173" i="12"/>
  <c r="BX230" i="12"/>
  <c r="CK230" i="12" s="1"/>
  <c r="BV230" i="12"/>
  <c r="BZ230" i="12" s="1"/>
  <c r="DE230" i="12"/>
  <c r="BX258" i="12"/>
  <c r="CK258" i="12" s="1"/>
  <c r="BV258" i="12"/>
  <c r="DE258" i="12"/>
  <c r="BS246" i="12"/>
  <c r="BX246" i="12"/>
  <c r="CK246" i="12" s="1"/>
  <c r="BV246" i="12"/>
  <c r="BZ246" i="12"/>
  <c r="DE246" i="12"/>
  <c r="BO205" i="12"/>
  <c r="DK205" i="12" s="1"/>
  <c r="BJ205" i="12"/>
  <c r="BK205" i="12"/>
  <c r="DG205" i="12" s="1"/>
  <c r="BN205" i="12"/>
  <c r="DJ205" i="12" s="1"/>
  <c r="BL205" i="12"/>
  <c r="DH205" i="12" s="1"/>
  <c r="BM205" i="12"/>
  <c r="DI205" i="12" s="1"/>
  <c r="BO214" i="12"/>
  <c r="DK214" i="12" s="1"/>
  <c r="BN214" i="12"/>
  <c r="DJ214" i="12" s="1"/>
  <c r="BM214" i="12"/>
  <c r="DI214" i="12" s="1"/>
  <c r="BK214" i="12"/>
  <c r="DG214" i="12" s="1"/>
  <c r="BJ214" i="12"/>
  <c r="BL214" i="12"/>
  <c r="DH214" i="12" s="1"/>
  <c r="BX133" i="12"/>
  <c r="CK133" i="12" s="1"/>
  <c r="BV133" i="12"/>
  <c r="DE133" i="12"/>
  <c r="BL211" i="12"/>
  <c r="DH211" i="12" s="1"/>
  <c r="BK211" i="12"/>
  <c r="DG211" i="12" s="1"/>
  <c r="BJ211" i="12"/>
  <c r="BN211" i="12"/>
  <c r="DJ211" i="12" s="1"/>
  <c r="BO211" i="12"/>
  <c r="DK211" i="12" s="1"/>
  <c r="BM211" i="12"/>
  <c r="DI211" i="12" s="1"/>
  <c r="BX130" i="12"/>
  <c r="CK130" i="12" s="1"/>
  <c r="BV130" i="12"/>
  <c r="DE130" i="12"/>
  <c r="BO190" i="12"/>
  <c r="DK190" i="12" s="1"/>
  <c r="BN190" i="12"/>
  <c r="DJ190" i="12" s="1"/>
  <c r="BM190" i="12"/>
  <c r="DI190" i="12" s="1"/>
  <c r="BL190" i="12"/>
  <c r="DH190" i="12" s="1"/>
  <c r="BK190" i="12"/>
  <c r="DG190" i="12" s="1"/>
  <c r="BJ190" i="12"/>
  <c r="BL219" i="12"/>
  <c r="DH219" i="12" s="1"/>
  <c r="BK219" i="12"/>
  <c r="DG219" i="12" s="1"/>
  <c r="BJ219" i="12"/>
  <c r="BM219" i="12"/>
  <c r="DI219" i="12" s="1"/>
  <c r="BN219" i="12"/>
  <c r="DJ219" i="12" s="1"/>
  <c r="BO219" i="12"/>
  <c r="DK219" i="12" s="1"/>
  <c r="BK130" i="12"/>
  <c r="DG130" i="12" s="1"/>
  <c r="BJ130" i="12"/>
  <c r="BL130" i="12"/>
  <c r="DH130" i="12" s="1"/>
  <c r="BO130" i="12"/>
  <c r="DK130" i="12" s="1"/>
  <c r="BM130" i="12"/>
  <c r="DI130" i="12" s="1"/>
  <c r="BN130" i="12"/>
  <c r="DJ130" i="12" s="1"/>
  <c r="BQ142" i="12"/>
  <c r="BP142" i="12"/>
  <c r="DF142" i="12"/>
  <c r="BO247" i="12"/>
  <c r="DK247" i="12" s="1"/>
  <c r="BN247" i="12"/>
  <c r="DJ247" i="12" s="1"/>
  <c r="BL247" i="12"/>
  <c r="DH247" i="12" s="1"/>
  <c r="BJ247" i="12"/>
  <c r="BK247" i="12"/>
  <c r="DG247" i="12" s="1"/>
  <c r="BM247" i="12"/>
  <c r="DI247" i="12" s="1"/>
  <c r="BL259" i="12"/>
  <c r="DH259" i="12" s="1"/>
  <c r="BK259" i="12"/>
  <c r="DG259" i="12" s="1"/>
  <c r="BJ259" i="12"/>
  <c r="BN259" i="12"/>
  <c r="DJ259" i="12" s="1"/>
  <c r="BO259" i="12"/>
  <c r="DK259" i="12" s="1"/>
  <c r="BM259" i="12"/>
  <c r="DI259" i="12" s="1"/>
  <c r="BK242" i="12"/>
  <c r="DG242" i="12" s="1"/>
  <c r="BJ242" i="12"/>
  <c r="BL242" i="12"/>
  <c r="DH242" i="12" s="1"/>
  <c r="BO242" i="12"/>
  <c r="DK242" i="12" s="1"/>
  <c r="BM242" i="12"/>
  <c r="DI242" i="12" s="1"/>
  <c r="BN242" i="12"/>
  <c r="DJ242" i="12" s="1"/>
  <c r="BI225" i="12"/>
  <c r="BS197" i="12"/>
  <c r="BX197" i="12"/>
  <c r="CK197" i="12" s="1"/>
  <c r="BV197" i="12"/>
  <c r="BZ197" i="12"/>
  <c r="DE197" i="12"/>
  <c r="BK170" i="12"/>
  <c r="DG170" i="12" s="1"/>
  <c r="BJ170" i="12"/>
  <c r="BM170" i="12"/>
  <c r="DI170" i="12" s="1"/>
  <c r="BN170" i="12"/>
  <c r="DJ170" i="12" s="1"/>
  <c r="BL170" i="12"/>
  <c r="DH170" i="12" s="1"/>
  <c r="BO170" i="12"/>
  <c r="DK170" i="12" s="1"/>
  <c r="BO174" i="12"/>
  <c r="DK174" i="12" s="1"/>
  <c r="BN174" i="12"/>
  <c r="DJ174" i="12" s="1"/>
  <c r="BM174" i="12"/>
  <c r="DI174" i="12" s="1"/>
  <c r="BL174" i="12"/>
  <c r="DH174" i="12" s="1"/>
  <c r="BK174" i="12"/>
  <c r="DG174" i="12" s="1"/>
  <c r="BJ174" i="12"/>
  <c r="BM244" i="12"/>
  <c r="DI244" i="12" s="1"/>
  <c r="BL244" i="12"/>
  <c r="DH244" i="12" s="1"/>
  <c r="BK244" i="12"/>
  <c r="DG244" i="12" s="1"/>
  <c r="BJ244" i="12"/>
  <c r="BN244" i="12"/>
  <c r="DJ244" i="12" s="1"/>
  <c r="BO244" i="12"/>
  <c r="DK244" i="12" s="1"/>
  <c r="BK258" i="12"/>
  <c r="DG258" i="12" s="1"/>
  <c r="BJ258" i="12"/>
  <c r="BL258" i="12"/>
  <c r="DH258" i="12" s="1"/>
  <c r="BO258" i="12"/>
  <c r="DK258" i="12" s="1"/>
  <c r="BM258" i="12"/>
  <c r="DI258" i="12" s="1"/>
  <c r="BN258" i="12"/>
  <c r="DJ258" i="12" s="1"/>
  <c r="BJ185" i="12"/>
  <c r="BO185" i="12"/>
  <c r="DK185" i="12" s="1"/>
  <c r="BK185" i="12"/>
  <c r="DG185" i="12" s="1"/>
  <c r="BN185" i="12"/>
  <c r="DJ185" i="12" s="1"/>
  <c r="BL185" i="12"/>
  <c r="DH185" i="12" s="1"/>
  <c r="BM185" i="12"/>
  <c r="DI185" i="12" s="1"/>
  <c r="BI215" i="12"/>
  <c r="BO166" i="12"/>
  <c r="DK166" i="12" s="1"/>
  <c r="BN166" i="12"/>
  <c r="DJ166" i="12" s="1"/>
  <c r="BM166" i="12"/>
  <c r="DI166" i="12" s="1"/>
  <c r="BL166" i="12"/>
  <c r="DH166" i="12" s="1"/>
  <c r="BJ166" i="12"/>
  <c r="BK166" i="12"/>
  <c r="DG166" i="12" s="1"/>
  <c r="BM132" i="12"/>
  <c r="DI132" i="12" s="1"/>
  <c r="BL132" i="12"/>
  <c r="DH132" i="12" s="1"/>
  <c r="BK132" i="12"/>
  <c r="DG132" i="12" s="1"/>
  <c r="BJ132" i="12"/>
  <c r="BN132" i="12"/>
  <c r="DJ132" i="12" s="1"/>
  <c r="BO132" i="12"/>
  <c r="DK132" i="12" s="1"/>
  <c r="BX156" i="12"/>
  <c r="CK156" i="12" s="1"/>
  <c r="BV156" i="12"/>
  <c r="DE156" i="12"/>
  <c r="BI202" i="12"/>
  <c r="BI135" i="12"/>
  <c r="BX250" i="12"/>
  <c r="CK250" i="12" s="1"/>
  <c r="BV250" i="12"/>
  <c r="BS250" i="12"/>
  <c r="BZ250" i="12"/>
  <c r="DE250" i="12"/>
  <c r="BJ127" i="12"/>
  <c r="BO127" i="12"/>
  <c r="DK127" i="12" s="1"/>
  <c r="BN127" i="12"/>
  <c r="DJ127" i="12" s="1"/>
  <c r="BM127" i="12"/>
  <c r="DI127" i="12" s="1"/>
  <c r="BK127" i="12"/>
  <c r="DG127" i="12" s="1"/>
  <c r="BL127" i="12"/>
  <c r="DH127" i="12" s="1"/>
  <c r="BI244" i="12"/>
  <c r="BJ137" i="12"/>
  <c r="BO137" i="12"/>
  <c r="DK137" i="12" s="1"/>
  <c r="BK137" i="12"/>
  <c r="DG137" i="12" s="1"/>
  <c r="BN137" i="12"/>
  <c r="DJ137" i="12" s="1"/>
  <c r="BL137" i="12"/>
  <c r="DH137" i="12" s="1"/>
  <c r="BM137" i="12"/>
  <c r="DI137" i="12" s="1"/>
  <c r="BP239" i="12"/>
  <c r="BZ239" i="12" s="1"/>
  <c r="BQ239" i="12"/>
  <c r="DF239" i="12"/>
  <c r="BQ188" i="12"/>
  <c r="BP188" i="12"/>
  <c r="BZ188" i="12" s="1"/>
  <c r="DF188" i="12"/>
  <c r="BI137" i="12"/>
  <c r="AS6" i="16"/>
  <c r="E17" i="18"/>
  <c r="G18" i="18"/>
  <c r="F17" i="18"/>
  <c r="D18" i="18"/>
  <c r="I17" i="18"/>
  <c r="G17" i="18"/>
  <c r="H18" i="18"/>
  <c r="E18" i="18"/>
  <c r="I18" i="18"/>
  <c r="F18" i="18"/>
  <c r="D17" i="18"/>
  <c r="J18" i="18"/>
  <c r="H17" i="18"/>
  <c r="J17" i="18"/>
  <c r="BZ148" i="12" l="1"/>
  <c r="BV148" i="12"/>
  <c r="DE148" i="12"/>
  <c r="BP148" i="12"/>
  <c r="BZ142" i="12"/>
  <c r="BS180" i="12"/>
  <c r="BZ172" i="12"/>
  <c r="CA172" i="12" s="1"/>
  <c r="BZ157" i="12"/>
  <c r="BZ216" i="12"/>
  <c r="CA216" i="12" s="1"/>
  <c r="CU188" i="12"/>
  <c r="CA188" i="12"/>
  <c r="CA142" i="12"/>
  <c r="CU142" i="12"/>
  <c r="BP170" i="12"/>
  <c r="BZ170" i="12" s="1"/>
  <c r="BQ170" i="12"/>
  <c r="DF170" i="12"/>
  <c r="BQ259" i="12"/>
  <c r="BP259" i="12"/>
  <c r="BZ259" i="12" s="1"/>
  <c r="DF259" i="12"/>
  <c r="BQ205" i="12"/>
  <c r="CB205" i="12" s="1"/>
  <c r="BP205" i="12"/>
  <c r="DF205" i="12"/>
  <c r="BQ243" i="12"/>
  <c r="CB243" i="12" s="1"/>
  <c r="BP243" i="12"/>
  <c r="DF243" i="12"/>
  <c r="BQ189" i="12"/>
  <c r="CB189" i="12" s="1"/>
  <c r="BP189" i="12"/>
  <c r="DF189" i="12"/>
  <c r="BX187" i="12"/>
  <c r="CK187" i="12" s="1"/>
  <c r="BV187" i="12"/>
  <c r="DE187" i="12"/>
  <c r="BV244" i="12"/>
  <c r="BZ244" i="12"/>
  <c r="BS244" i="12"/>
  <c r="BX244" i="12"/>
  <c r="CK244" i="12" s="1"/>
  <c r="DE244" i="12"/>
  <c r="BP137" i="12"/>
  <c r="BQ137" i="12"/>
  <c r="DF137" i="12"/>
  <c r="BP214" i="12"/>
  <c r="BZ214" i="12" s="1"/>
  <c r="BQ214" i="12"/>
  <c r="DF214" i="12"/>
  <c r="BP143" i="12"/>
  <c r="BQ143" i="12"/>
  <c r="DF143" i="12"/>
  <c r="BP210" i="12"/>
  <c r="BQ210" i="12"/>
  <c r="CB210" i="12" s="1"/>
  <c r="DF210" i="12"/>
  <c r="BX236" i="12"/>
  <c r="CK236" i="12" s="1"/>
  <c r="BV236" i="12"/>
  <c r="DE236" i="12"/>
  <c r="BQ236" i="12"/>
  <c r="BP236" i="12"/>
  <c r="DF236" i="12"/>
  <c r="BP145" i="12"/>
  <c r="BQ145" i="12"/>
  <c r="CB145" i="12" s="1"/>
  <c r="DF145" i="12"/>
  <c r="BP224" i="12"/>
  <c r="BQ224" i="12"/>
  <c r="CB224" i="12" s="1"/>
  <c r="DF224" i="12"/>
  <c r="BQ254" i="12"/>
  <c r="BP254" i="12"/>
  <c r="BZ254" i="12" s="1"/>
  <c r="DF254" i="12"/>
  <c r="BQ253" i="12"/>
  <c r="BP253" i="12"/>
  <c r="BZ253" i="12" s="1"/>
  <c r="DF253" i="12"/>
  <c r="BP161" i="12"/>
  <c r="BZ161" i="12" s="1"/>
  <c r="BQ161" i="12"/>
  <c r="DF161" i="12"/>
  <c r="BQ147" i="12"/>
  <c r="BP147" i="12"/>
  <c r="DF147" i="12"/>
  <c r="BQ212" i="12"/>
  <c r="CB212" i="12" s="1"/>
  <c r="BP212" i="12"/>
  <c r="DF212" i="12"/>
  <c r="BQ140" i="12"/>
  <c r="BP140" i="12"/>
  <c r="DF140" i="12"/>
  <c r="BX237" i="12"/>
  <c r="CK237" i="12" s="1"/>
  <c r="BV237" i="12"/>
  <c r="DE237" i="12"/>
  <c r="CB128" i="12"/>
  <c r="BQ222" i="12"/>
  <c r="BP222" i="12"/>
  <c r="DF222" i="12"/>
  <c r="BQ237" i="12"/>
  <c r="BP237" i="12"/>
  <c r="DF237" i="12"/>
  <c r="BP225" i="12"/>
  <c r="BQ225" i="12"/>
  <c r="DF225" i="12"/>
  <c r="BZ222" i="12"/>
  <c r="CA212" i="12"/>
  <c r="CU212" i="12"/>
  <c r="CB250" i="12"/>
  <c r="CU144" i="12"/>
  <c r="CA144" i="12"/>
  <c r="BP146" i="12"/>
  <c r="BQ146" i="12"/>
  <c r="DF146" i="12"/>
  <c r="BX191" i="12"/>
  <c r="CK191" i="12" s="1"/>
  <c r="BV191" i="12"/>
  <c r="DE191" i="12"/>
  <c r="BQ220" i="12"/>
  <c r="CB220" i="12" s="1"/>
  <c r="BP220" i="12"/>
  <c r="DF220" i="12"/>
  <c r="CU168" i="12"/>
  <c r="CA168" i="12"/>
  <c r="CA190" i="12"/>
  <c r="CU190" i="12"/>
  <c r="CU239" i="12"/>
  <c r="CA239" i="12"/>
  <c r="BQ132" i="12"/>
  <c r="BP132" i="12"/>
  <c r="DF132" i="12"/>
  <c r="BP185" i="12"/>
  <c r="BZ185" i="12" s="1"/>
  <c r="BQ185" i="12"/>
  <c r="DF185" i="12"/>
  <c r="BP169" i="12"/>
  <c r="BZ169" i="12" s="1"/>
  <c r="BQ169" i="12"/>
  <c r="DF169" i="12"/>
  <c r="BP167" i="12"/>
  <c r="BZ167" i="12" s="1"/>
  <c r="BQ167" i="12"/>
  <c r="DF167" i="12"/>
  <c r="CB148" i="12"/>
  <c r="CB197" i="12"/>
  <c r="BV241" i="12"/>
  <c r="BX241" i="12"/>
  <c r="CK241" i="12" s="1"/>
  <c r="DE241" i="12"/>
  <c r="BP183" i="12"/>
  <c r="BQ183" i="12"/>
  <c r="DF183" i="12"/>
  <c r="BX163" i="12"/>
  <c r="CK163" i="12" s="1"/>
  <c r="BV163" i="12"/>
  <c r="DE163" i="12"/>
  <c r="BP213" i="12"/>
  <c r="BQ213" i="12"/>
  <c r="DF213" i="12"/>
  <c r="BV240" i="12"/>
  <c r="BZ240" i="12" s="1"/>
  <c r="BX240" i="12"/>
  <c r="CK240" i="12" s="1"/>
  <c r="CJ240" i="12"/>
  <c r="DE240" i="12"/>
  <c r="BP245" i="12"/>
  <c r="BQ245" i="12"/>
  <c r="CB245" i="12" s="1"/>
  <c r="DF245" i="12"/>
  <c r="BV257" i="12"/>
  <c r="BX257" i="12"/>
  <c r="CK257" i="12" s="1"/>
  <c r="CJ257" i="12"/>
  <c r="DE257" i="12"/>
  <c r="BQ126" i="12"/>
  <c r="BP126" i="12"/>
  <c r="DF126" i="12"/>
  <c r="BV232" i="12"/>
  <c r="BX232" i="12"/>
  <c r="CK232" i="12" s="1"/>
  <c r="DE232" i="12"/>
  <c r="BP209" i="12"/>
  <c r="BQ209" i="12"/>
  <c r="CB209" i="12" s="1"/>
  <c r="DF209" i="12"/>
  <c r="BQ256" i="12"/>
  <c r="BP256" i="12"/>
  <c r="BZ256" i="12" s="1"/>
  <c r="DF256" i="12"/>
  <c r="BQ195" i="12"/>
  <c r="BP195" i="12"/>
  <c r="DF195" i="12"/>
  <c r="CU220" i="12"/>
  <c r="CA220" i="12"/>
  <c r="CA149" i="12"/>
  <c r="CU149" i="12"/>
  <c r="CB230" i="12"/>
  <c r="CU213" i="12"/>
  <c r="CA213" i="12"/>
  <c r="CA249" i="12"/>
  <c r="CU249" i="12"/>
  <c r="CU199" i="12"/>
  <c r="CA199" i="12"/>
  <c r="CA180" i="12"/>
  <c r="CU180" i="12"/>
  <c r="BP240" i="12"/>
  <c r="BQ240" i="12"/>
  <c r="DF240" i="12"/>
  <c r="BP191" i="12"/>
  <c r="BQ191" i="12"/>
  <c r="DF191" i="12"/>
  <c r="BX135" i="12"/>
  <c r="CK135" i="12" s="1"/>
  <c r="BV135" i="12"/>
  <c r="DE135" i="12"/>
  <c r="BQ244" i="12"/>
  <c r="CB244" i="12" s="1"/>
  <c r="BP244" i="12"/>
  <c r="DF244" i="12"/>
  <c r="CU197" i="12"/>
  <c r="CA197" i="12"/>
  <c r="CB180" i="12"/>
  <c r="BP201" i="12"/>
  <c r="BZ201" i="12" s="1"/>
  <c r="BQ201" i="12"/>
  <c r="DF201" i="12"/>
  <c r="BX255" i="12"/>
  <c r="CK255" i="12" s="1"/>
  <c r="BV255" i="12"/>
  <c r="BZ255" i="12" s="1"/>
  <c r="DE255" i="12"/>
  <c r="BP194" i="12"/>
  <c r="BZ194" i="12" s="1"/>
  <c r="BQ194" i="12"/>
  <c r="DF194" i="12"/>
  <c r="BQ139" i="12"/>
  <c r="BP139" i="12"/>
  <c r="DF139" i="12"/>
  <c r="CU145" i="12"/>
  <c r="CA145" i="12"/>
  <c r="CA204" i="12"/>
  <c r="CU204" i="12"/>
  <c r="BP177" i="12"/>
  <c r="BZ177" i="12" s="1"/>
  <c r="BQ177" i="12"/>
  <c r="DF177" i="12"/>
  <c r="BX195" i="12"/>
  <c r="CK195" i="12" s="1"/>
  <c r="BV195" i="12"/>
  <c r="BS195" i="12"/>
  <c r="BZ195" i="12"/>
  <c r="DE195" i="12"/>
  <c r="BP192" i="12"/>
  <c r="BQ192" i="12"/>
  <c r="CB192" i="12" s="1"/>
  <c r="DF192" i="12"/>
  <c r="BQ163" i="12"/>
  <c r="BP163" i="12"/>
  <c r="BZ163" i="12" s="1"/>
  <c r="DF163" i="12"/>
  <c r="BP223" i="12"/>
  <c r="BZ223" i="12" s="1"/>
  <c r="BQ223" i="12"/>
  <c r="DF223" i="12"/>
  <c r="CA233" i="12"/>
  <c r="CU233" i="12"/>
  <c r="BP150" i="12"/>
  <c r="BQ150" i="12"/>
  <c r="DF150" i="12"/>
  <c r="CA134" i="12"/>
  <c r="CU134" i="12"/>
  <c r="BP193" i="12"/>
  <c r="BQ193" i="12"/>
  <c r="CB193" i="12" s="1"/>
  <c r="DF193" i="12"/>
  <c r="BP202" i="12"/>
  <c r="BQ202" i="12"/>
  <c r="DF202" i="12"/>
  <c r="BP232" i="12"/>
  <c r="BS232" i="12" s="1"/>
  <c r="BQ232" i="12"/>
  <c r="DF232" i="12"/>
  <c r="BP181" i="12"/>
  <c r="BQ181" i="12"/>
  <c r="DF181" i="12"/>
  <c r="CA234" i="12"/>
  <c r="CU234" i="12"/>
  <c r="CU245" i="12"/>
  <c r="CA245" i="12"/>
  <c r="BS221" i="12"/>
  <c r="BX221" i="12"/>
  <c r="CK221" i="12" s="1"/>
  <c r="BV221" i="12"/>
  <c r="BZ221" i="12"/>
  <c r="DE221" i="12"/>
  <c r="BP255" i="12"/>
  <c r="BQ255" i="12"/>
  <c r="DF255" i="12"/>
  <c r="BP136" i="12"/>
  <c r="BZ136" i="12" s="1"/>
  <c r="BQ136" i="12"/>
  <c r="DF136" i="12"/>
  <c r="BV137" i="12"/>
  <c r="BS137" i="12"/>
  <c r="BX137" i="12"/>
  <c r="CK137" i="12" s="1"/>
  <c r="DE137" i="12"/>
  <c r="BX202" i="12"/>
  <c r="CK202" i="12" s="1"/>
  <c r="BV202" i="12"/>
  <c r="BS202" i="12"/>
  <c r="BZ202" i="12"/>
  <c r="DE202" i="12"/>
  <c r="BX215" i="12"/>
  <c r="CK215" i="12" s="1"/>
  <c r="BV215" i="12"/>
  <c r="DE215" i="12"/>
  <c r="BP242" i="12"/>
  <c r="BZ242" i="12" s="1"/>
  <c r="BQ242" i="12"/>
  <c r="DF242" i="12"/>
  <c r="CB142" i="12"/>
  <c r="BQ219" i="12"/>
  <c r="CB219" i="12" s="1"/>
  <c r="BP219" i="12"/>
  <c r="DF219" i="12"/>
  <c r="CA246" i="12"/>
  <c r="CU246" i="12"/>
  <c r="BV248" i="12"/>
  <c r="BS248" i="12"/>
  <c r="BX248" i="12"/>
  <c r="CK248" i="12" s="1"/>
  <c r="BZ248" i="12"/>
  <c r="DE248" i="12"/>
  <c r="CA186" i="12"/>
  <c r="CU186" i="12"/>
  <c r="BZ143" i="12"/>
  <c r="BX147" i="12"/>
  <c r="CK147" i="12" s="1"/>
  <c r="BV147" i="12"/>
  <c r="BS147" i="12"/>
  <c r="BZ147" i="12"/>
  <c r="DE147" i="12"/>
  <c r="BP135" i="12"/>
  <c r="BQ135" i="12"/>
  <c r="DF135" i="12"/>
  <c r="BX179" i="12"/>
  <c r="CK179" i="12" s="1"/>
  <c r="BV179" i="12"/>
  <c r="DE179" i="12"/>
  <c r="BP207" i="12"/>
  <c r="BQ207" i="12"/>
  <c r="DF207" i="12"/>
  <c r="BV176" i="12"/>
  <c r="BX176" i="12"/>
  <c r="CK176" i="12" s="1"/>
  <c r="DE176" i="12"/>
  <c r="CB172" i="12"/>
  <c r="BP133" i="12"/>
  <c r="BZ133" i="12" s="1"/>
  <c r="BQ133" i="12"/>
  <c r="DF133" i="12"/>
  <c r="CA132" i="12"/>
  <c r="CU132" i="12"/>
  <c r="BP160" i="12"/>
  <c r="BZ160" i="12" s="1"/>
  <c r="BQ160" i="12"/>
  <c r="DF160" i="12"/>
  <c r="CA210" i="12"/>
  <c r="CU210" i="12"/>
  <c r="CB157" i="12"/>
  <c r="BP234" i="12"/>
  <c r="BQ234" i="12"/>
  <c r="CB234" i="12" s="1"/>
  <c r="DF234" i="12"/>
  <c r="CA152" i="12"/>
  <c r="CU152" i="12"/>
  <c r="CA217" i="12"/>
  <c r="CU217" i="12"/>
  <c r="CU205" i="12"/>
  <c r="CA205" i="12"/>
  <c r="CA211" i="12"/>
  <c r="CU211" i="12"/>
  <c r="CA148" i="12"/>
  <c r="CU148" i="12"/>
  <c r="BQ252" i="12"/>
  <c r="CB252" i="12" s="1"/>
  <c r="BP252" i="12"/>
  <c r="DF252" i="12"/>
  <c r="CB216" i="12"/>
  <c r="BQ228" i="12"/>
  <c r="BS228" i="12" s="1"/>
  <c r="BP228" i="12"/>
  <c r="DF228" i="12"/>
  <c r="BQ221" i="12"/>
  <c r="CB221" i="12" s="1"/>
  <c r="BP221" i="12"/>
  <c r="DF221" i="12"/>
  <c r="CA196" i="12"/>
  <c r="CU196" i="12"/>
  <c r="BQ235" i="12"/>
  <c r="BP235" i="12"/>
  <c r="BZ235" i="12" s="1"/>
  <c r="DF235" i="12"/>
  <c r="BP159" i="12"/>
  <c r="BQ159" i="12"/>
  <c r="CB159" i="12" s="1"/>
  <c r="DF159" i="12"/>
  <c r="BP127" i="12"/>
  <c r="BQ127" i="12"/>
  <c r="DF127" i="12"/>
  <c r="BX228" i="12"/>
  <c r="CK228" i="12" s="1"/>
  <c r="BV228" i="12"/>
  <c r="DE228" i="12"/>
  <c r="BP217" i="12"/>
  <c r="BQ217" i="12"/>
  <c r="CB217" i="12" s="1"/>
  <c r="DF217" i="12"/>
  <c r="CU252" i="12"/>
  <c r="CA252" i="12"/>
  <c r="CA224" i="12"/>
  <c r="CU224" i="12"/>
  <c r="BS198" i="12"/>
  <c r="BX198" i="12"/>
  <c r="CK198" i="12" s="1"/>
  <c r="BV198" i="12"/>
  <c r="DE198" i="12"/>
  <c r="BZ198" i="12"/>
  <c r="BP144" i="12"/>
  <c r="BQ144" i="12"/>
  <c r="DF144" i="12"/>
  <c r="CU189" i="12"/>
  <c r="CA189" i="12"/>
  <c r="BX146" i="12"/>
  <c r="CK146" i="12" s="1"/>
  <c r="BV146" i="12"/>
  <c r="BS146" i="12"/>
  <c r="BZ146" i="12"/>
  <c r="DE146" i="12"/>
  <c r="BQ155" i="12"/>
  <c r="CB155" i="12" s="1"/>
  <c r="BP155" i="12"/>
  <c r="DF155" i="12"/>
  <c r="BS207" i="12"/>
  <c r="BX207" i="12"/>
  <c r="CK207" i="12" s="1"/>
  <c r="BV207" i="12"/>
  <c r="BZ207" i="12"/>
  <c r="DE207" i="12"/>
  <c r="BP226" i="12"/>
  <c r="BQ226" i="12"/>
  <c r="CB226" i="12" s="1"/>
  <c r="DF226" i="12"/>
  <c r="BQ204" i="12"/>
  <c r="CB204" i="12" s="1"/>
  <c r="BP204" i="12"/>
  <c r="DF204" i="12"/>
  <c r="CA178" i="12"/>
  <c r="CU178" i="12"/>
  <c r="BP153" i="12"/>
  <c r="BQ153" i="12"/>
  <c r="DF153" i="12"/>
  <c r="CA219" i="12"/>
  <c r="CU219" i="12"/>
  <c r="BS181" i="12"/>
  <c r="BX181" i="12"/>
  <c r="CK181" i="12" s="1"/>
  <c r="BV181" i="12"/>
  <c r="BZ181" i="12"/>
  <c r="DE181" i="12"/>
  <c r="BP257" i="12"/>
  <c r="BQ257" i="12"/>
  <c r="BS257" i="12" s="1"/>
  <c r="DF257" i="12"/>
  <c r="BP208" i="12"/>
  <c r="BZ208" i="12" s="1"/>
  <c r="BQ208" i="12"/>
  <c r="DF208" i="12"/>
  <c r="BP178" i="12"/>
  <c r="BQ178" i="12"/>
  <c r="CB178" i="12" s="1"/>
  <c r="DF178" i="12"/>
  <c r="BP176" i="12"/>
  <c r="BQ176" i="12"/>
  <c r="DF176" i="12"/>
  <c r="CA206" i="12"/>
  <c r="CU206" i="12"/>
  <c r="CA151" i="12"/>
  <c r="CU151" i="12"/>
  <c r="CB239" i="12"/>
  <c r="BS239" i="12"/>
  <c r="BP249" i="12"/>
  <c r="BQ249" i="12"/>
  <c r="CB249" i="12" s="1"/>
  <c r="DF249" i="12"/>
  <c r="CA159" i="12"/>
  <c r="CU159" i="12"/>
  <c r="BQ196" i="12"/>
  <c r="CB196" i="12" s="1"/>
  <c r="BP196" i="12"/>
  <c r="DF196" i="12"/>
  <c r="BV129" i="12"/>
  <c r="BX129" i="12"/>
  <c r="CK129" i="12" s="1"/>
  <c r="DE129" i="12"/>
  <c r="BQ173" i="12"/>
  <c r="BP173" i="12"/>
  <c r="BZ173" i="12" s="1"/>
  <c r="DF173" i="12"/>
  <c r="BP168" i="12"/>
  <c r="BQ168" i="12"/>
  <c r="CB168" i="12" s="1"/>
  <c r="DF168" i="12"/>
  <c r="BP247" i="12"/>
  <c r="BQ247" i="12"/>
  <c r="CB247" i="12" s="1"/>
  <c r="DF247" i="12"/>
  <c r="CA230" i="12"/>
  <c r="CU230" i="12"/>
  <c r="BQ260" i="12"/>
  <c r="CB260" i="12" s="1"/>
  <c r="BP260" i="12"/>
  <c r="DF260" i="12"/>
  <c r="BS183" i="12"/>
  <c r="BX183" i="12"/>
  <c r="CK183" i="12" s="1"/>
  <c r="CJ183" i="12"/>
  <c r="BV183" i="12"/>
  <c r="BZ183" i="12"/>
  <c r="DE183" i="12"/>
  <c r="BX182" i="12"/>
  <c r="CK182" i="12" s="1"/>
  <c r="BV182" i="12"/>
  <c r="CJ182" i="12"/>
  <c r="DE182" i="12"/>
  <c r="BQ227" i="12"/>
  <c r="BP227" i="12"/>
  <c r="BZ227" i="12" s="1"/>
  <c r="DF227" i="12"/>
  <c r="BZ164" i="12"/>
  <c r="CB164" i="12" s="1"/>
  <c r="BP229" i="12"/>
  <c r="BZ229" i="12" s="1"/>
  <c r="BQ229" i="12"/>
  <c r="DF229" i="12"/>
  <c r="BP154" i="12"/>
  <c r="BQ154" i="12"/>
  <c r="CB154" i="12" s="1"/>
  <c r="DF154" i="12"/>
  <c r="BP151" i="12"/>
  <c r="BQ151" i="12"/>
  <c r="CB151" i="12" s="1"/>
  <c r="DF151" i="12"/>
  <c r="BP233" i="12"/>
  <c r="BQ233" i="12"/>
  <c r="CB233" i="12" s="1"/>
  <c r="DF233" i="12"/>
  <c r="BP165" i="12"/>
  <c r="BZ165" i="12" s="1"/>
  <c r="BQ165" i="12"/>
  <c r="DF165" i="12"/>
  <c r="BP199" i="12"/>
  <c r="BQ199" i="12"/>
  <c r="CB199" i="12" s="1"/>
  <c r="DF199" i="12"/>
  <c r="CU157" i="12"/>
  <c r="CA157" i="12"/>
  <c r="BQ141" i="12"/>
  <c r="CB141" i="12" s="1"/>
  <c r="BP141" i="12"/>
  <c r="DF141" i="12"/>
  <c r="BQ238" i="12"/>
  <c r="BP238" i="12"/>
  <c r="BZ238" i="12" s="1"/>
  <c r="DF238" i="12"/>
  <c r="BQ171" i="12"/>
  <c r="BP171" i="12"/>
  <c r="BZ171" i="12" s="1"/>
  <c r="DF171" i="12"/>
  <c r="BP184" i="12"/>
  <c r="BZ184" i="12" s="1"/>
  <c r="BQ184" i="12"/>
  <c r="DF184" i="12"/>
  <c r="BQ131" i="12"/>
  <c r="BP131" i="12"/>
  <c r="DF131" i="12"/>
  <c r="BS126" i="12"/>
  <c r="BX126" i="12"/>
  <c r="CK126" i="12" s="1"/>
  <c r="BV126" i="12"/>
  <c r="BZ126" i="12" s="1"/>
  <c r="DE126" i="12"/>
  <c r="BP182" i="12"/>
  <c r="BQ182" i="12"/>
  <c r="DF182" i="12"/>
  <c r="BQ203" i="12"/>
  <c r="CB203" i="12" s="1"/>
  <c r="BP203" i="12"/>
  <c r="DF203" i="12"/>
  <c r="BP186" i="12"/>
  <c r="BQ186" i="12"/>
  <c r="DF186" i="12"/>
  <c r="BP215" i="12"/>
  <c r="BQ215" i="12"/>
  <c r="BS215" i="12" s="1"/>
  <c r="DF215" i="12"/>
  <c r="BP241" i="12"/>
  <c r="BZ241" i="12" s="1"/>
  <c r="BQ241" i="12"/>
  <c r="DF241" i="12"/>
  <c r="BQ179" i="12"/>
  <c r="BP179" i="12"/>
  <c r="DF179" i="12"/>
  <c r="BP248" i="12"/>
  <c r="BQ248" i="12"/>
  <c r="DF248" i="12"/>
  <c r="CA247" i="12"/>
  <c r="CU247" i="12"/>
  <c r="CA251" i="12"/>
  <c r="CU251" i="12"/>
  <c r="CA193" i="12"/>
  <c r="CU193" i="12"/>
  <c r="BQ206" i="12"/>
  <c r="CB206" i="12" s="1"/>
  <c r="BP206" i="12"/>
  <c r="DF206" i="12"/>
  <c r="CA218" i="12"/>
  <c r="CU218" i="12"/>
  <c r="CB188" i="12"/>
  <c r="BS188" i="12"/>
  <c r="CA250" i="12"/>
  <c r="CU250" i="12"/>
  <c r="BP166" i="12"/>
  <c r="BZ166" i="12" s="1"/>
  <c r="BQ166" i="12"/>
  <c r="DF166" i="12"/>
  <c r="BP258" i="12"/>
  <c r="BZ258" i="12" s="1"/>
  <c r="BQ258" i="12"/>
  <c r="DF258" i="12"/>
  <c r="BQ174" i="12"/>
  <c r="BP174" i="12"/>
  <c r="BZ174" i="12" s="1"/>
  <c r="DF174" i="12"/>
  <c r="BV225" i="12"/>
  <c r="BZ225" i="12" s="1"/>
  <c r="BS225" i="12"/>
  <c r="BX225" i="12"/>
  <c r="CK225" i="12" s="1"/>
  <c r="DE225" i="12"/>
  <c r="BP130" i="12"/>
  <c r="BZ130" i="12" s="1"/>
  <c r="BQ130" i="12"/>
  <c r="DF130" i="12"/>
  <c r="BQ190" i="12"/>
  <c r="CB190" i="12" s="1"/>
  <c r="BP190" i="12"/>
  <c r="DF190" i="12"/>
  <c r="BQ211" i="12"/>
  <c r="CB211" i="12" s="1"/>
  <c r="BP211" i="12"/>
  <c r="DF211" i="12"/>
  <c r="BX131" i="12"/>
  <c r="CK131" i="12" s="1"/>
  <c r="BV131" i="12"/>
  <c r="BZ131" i="12" s="1"/>
  <c r="DE131" i="12"/>
  <c r="CJ131" i="12"/>
  <c r="BX231" i="12"/>
  <c r="CK231" i="12" s="1"/>
  <c r="BV231" i="12"/>
  <c r="DE231" i="12"/>
  <c r="BX139" i="12"/>
  <c r="CK139" i="12" s="1"/>
  <c r="BV139" i="12"/>
  <c r="BZ139" i="12" s="1"/>
  <c r="BS139" i="12"/>
  <c r="DE139" i="12"/>
  <c r="CA154" i="12"/>
  <c r="CU154" i="12"/>
  <c r="CA128" i="12"/>
  <c r="CU128" i="12"/>
  <c r="BP246" i="12"/>
  <c r="BQ246" i="12"/>
  <c r="CB246" i="12" s="1"/>
  <c r="DF246" i="12"/>
  <c r="CA155" i="12"/>
  <c r="CU155" i="12"/>
  <c r="BV153" i="12"/>
  <c r="BS153" i="12"/>
  <c r="BX153" i="12"/>
  <c r="CK153" i="12" s="1"/>
  <c r="DE153" i="12"/>
  <c r="BZ153" i="12"/>
  <c r="BS142" i="12"/>
  <c r="BP218" i="12"/>
  <c r="BQ218" i="12"/>
  <c r="CB218" i="12" s="1"/>
  <c r="DF218" i="12"/>
  <c r="BP198" i="12"/>
  <c r="BQ198" i="12"/>
  <c r="CB198" i="12" s="1"/>
  <c r="DF198" i="12"/>
  <c r="BX140" i="12"/>
  <c r="CK140" i="12" s="1"/>
  <c r="BV140" i="12"/>
  <c r="BS140" i="12"/>
  <c r="BZ140" i="12"/>
  <c r="DE140" i="12"/>
  <c r="BS150" i="12"/>
  <c r="BX150" i="12"/>
  <c r="CK150" i="12" s="1"/>
  <c r="BV150" i="12"/>
  <c r="BZ150" i="12"/>
  <c r="DE150" i="12"/>
  <c r="BQ156" i="12"/>
  <c r="BP156" i="12"/>
  <c r="BZ156" i="12" s="1"/>
  <c r="DF156" i="12"/>
  <c r="BQ251" i="12"/>
  <c r="CB251" i="12" s="1"/>
  <c r="BP251" i="12"/>
  <c r="DF251" i="12"/>
  <c r="BQ187" i="12"/>
  <c r="BS187" i="12" s="1"/>
  <c r="BP187" i="12"/>
  <c r="DF187" i="12"/>
  <c r="BP129" i="12"/>
  <c r="BQ129" i="12"/>
  <c r="DF129" i="12"/>
  <c r="BP231" i="12"/>
  <c r="BZ231" i="12" s="1"/>
  <c r="BQ231" i="12"/>
  <c r="BS231" i="12" s="1"/>
  <c r="DF231" i="12"/>
  <c r="BP175" i="12"/>
  <c r="BQ175" i="12"/>
  <c r="CB175" i="12" s="1"/>
  <c r="DF175" i="12"/>
  <c r="BP200" i="12"/>
  <c r="BQ200" i="12"/>
  <c r="CB200" i="12" s="1"/>
  <c r="DF200" i="12"/>
  <c r="BQ158" i="12"/>
  <c r="CB158" i="12" s="1"/>
  <c r="BP158" i="12"/>
  <c r="DF158" i="12"/>
  <c r="CU200" i="12"/>
  <c r="CA200" i="12"/>
  <c r="BP162" i="12"/>
  <c r="BZ162" i="12" s="1"/>
  <c r="BQ162" i="12"/>
  <c r="DF162" i="12"/>
  <c r="CA203" i="12"/>
  <c r="CU203" i="12"/>
  <c r="AF7" i="16"/>
  <c r="AF4" i="16" s="1"/>
  <c r="G19" i="18"/>
  <c r="I19" i="18"/>
  <c r="E19" i="18"/>
  <c r="D19" i="18"/>
  <c r="F19" i="18"/>
  <c r="H19" i="18"/>
  <c r="K18" i="18"/>
  <c r="K17" i="18"/>
  <c r="J19" i="18"/>
  <c r="AS7" i="16" s="1"/>
  <c r="BZ176" i="12" l="1"/>
  <c r="BZ182" i="12"/>
  <c r="BZ228" i="12"/>
  <c r="BZ236" i="12"/>
  <c r="CU216" i="12"/>
  <c r="BS255" i="12"/>
  <c r="BZ232" i="12"/>
  <c r="BZ179" i="12"/>
  <c r="CB202" i="12"/>
  <c r="CB150" i="12"/>
  <c r="BZ129" i="12"/>
  <c r="BS237" i="12"/>
  <c r="CB131" i="12"/>
  <c r="BZ137" i="12"/>
  <c r="BZ237" i="12"/>
  <c r="CU172" i="12"/>
  <c r="BZ135" i="12"/>
  <c r="BS240" i="12"/>
  <c r="BS236" i="12"/>
  <c r="BZ215" i="12"/>
  <c r="BZ187" i="12"/>
  <c r="CA126" i="12"/>
  <c r="CU126" i="12"/>
  <c r="CA182" i="12"/>
  <c r="CU182" i="12"/>
  <c r="CA235" i="12"/>
  <c r="CU235" i="12"/>
  <c r="CA254" i="12"/>
  <c r="CU254" i="12"/>
  <c r="CA187" i="12"/>
  <c r="CU187" i="12"/>
  <c r="CA170" i="12"/>
  <c r="CU170" i="12"/>
  <c r="CA194" i="12"/>
  <c r="CU194" i="12"/>
  <c r="CA169" i="12"/>
  <c r="CU169" i="12"/>
  <c r="CA161" i="12"/>
  <c r="CU161" i="12"/>
  <c r="CA156" i="12"/>
  <c r="CU156" i="12"/>
  <c r="CU176" i="12"/>
  <c r="CA176" i="12"/>
  <c r="CU241" i="12"/>
  <c r="CA241" i="12"/>
  <c r="CA171" i="12"/>
  <c r="CU171" i="12"/>
  <c r="CA179" i="12"/>
  <c r="CU179" i="12"/>
  <c r="CA163" i="12"/>
  <c r="CU163" i="12"/>
  <c r="CU177" i="12"/>
  <c r="CA177" i="12"/>
  <c r="CA166" i="12"/>
  <c r="CU166" i="12"/>
  <c r="CA129" i="12"/>
  <c r="CU129" i="12"/>
  <c r="CU133" i="12"/>
  <c r="CA133" i="12"/>
  <c r="CU253" i="12"/>
  <c r="CA253" i="12"/>
  <c r="CA214" i="12"/>
  <c r="CU214" i="12"/>
  <c r="CA228" i="12"/>
  <c r="CU228" i="12"/>
  <c r="CA227" i="12"/>
  <c r="CU227" i="12"/>
  <c r="CU137" i="12"/>
  <c r="CA137" i="12"/>
  <c r="CA185" i="12"/>
  <c r="CU185" i="12"/>
  <c r="CU237" i="12"/>
  <c r="CA237" i="12"/>
  <c r="CA184" i="12"/>
  <c r="CU184" i="12"/>
  <c r="CU231" i="12"/>
  <c r="CA231" i="12"/>
  <c r="CA174" i="12"/>
  <c r="CU174" i="12"/>
  <c r="CA130" i="12"/>
  <c r="CU130" i="12"/>
  <c r="CU165" i="12"/>
  <c r="CA165" i="12"/>
  <c r="CU135" i="12"/>
  <c r="CA135" i="12"/>
  <c r="CB156" i="12"/>
  <c r="BS156" i="12"/>
  <c r="CB165" i="12"/>
  <c r="BS165" i="12"/>
  <c r="CB173" i="12"/>
  <c r="BS173" i="12"/>
  <c r="CA183" i="12"/>
  <c r="CU183" i="12"/>
  <c r="CB176" i="12"/>
  <c r="CA131" i="12"/>
  <c r="CU131" i="12"/>
  <c r="CB129" i="12"/>
  <c r="CA140" i="12"/>
  <c r="CU140" i="12"/>
  <c r="CB174" i="12"/>
  <c r="BS174" i="12"/>
  <c r="CB179" i="12"/>
  <c r="CB182" i="12"/>
  <c r="BS182" i="12"/>
  <c r="CB153" i="12"/>
  <c r="BS176" i="12"/>
  <c r="CU143" i="12"/>
  <c r="CA143" i="12"/>
  <c r="CA242" i="12"/>
  <c r="CU242" i="12"/>
  <c r="CB177" i="12"/>
  <c r="BS177" i="12"/>
  <c r="CB194" i="12"/>
  <c r="BS194" i="12"/>
  <c r="CA201" i="12"/>
  <c r="CU201" i="12"/>
  <c r="CB195" i="12"/>
  <c r="CB132" i="12"/>
  <c r="BS132" i="12"/>
  <c r="CA222" i="12"/>
  <c r="CU222" i="12"/>
  <c r="CB236" i="12"/>
  <c r="CB137" i="12"/>
  <c r="CB135" i="12"/>
  <c r="CB169" i="12"/>
  <c r="BS169" i="12"/>
  <c r="CB222" i="12"/>
  <c r="BS222" i="12"/>
  <c r="CB170" i="12"/>
  <c r="BS170" i="12"/>
  <c r="CU173" i="12"/>
  <c r="CA173" i="12"/>
  <c r="CA223" i="12"/>
  <c r="CU223" i="12"/>
  <c r="CB235" i="12"/>
  <c r="BS235" i="12"/>
  <c r="CB160" i="12"/>
  <c r="BS160" i="12"/>
  <c r="CB133" i="12"/>
  <c r="BS133" i="12"/>
  <c r="CA248" i="12"/>
  <c r="CU248" i="12"/>
  <c r="CA215" i="12"/>
  <c r="CU215" i="12"/>
  <c r="CU221" i="12"/>
  <c r="CA221" i="12"/>
  <c r="CB163" i="12"/>
  <c r="CA195" i="12"/>
  <c r="CU195" i="12"/>
  <c r="CA255" i="12"/>
  <c r="CU255" i="12"/>
  <c r="CA256" i="12"/>
  <c r="CU256" i="12"/>
  <c r="BZ257" i="12"/>
  <c r="CB225" i="12"/>
  <c r="CB253" i="12"/>
  <c r="BS253" i="12"/>
  <c r="CA236" i="12"/>
  <c r="CU236" i="12"/>
  <c r="CB143" i="12"/>
  <c r="BS143" i="12"/>
  <c r="CA259" i="12"/>
  <c r="CU259" i="12"/>
  <c r="CU240" i="12"/>
  <c r="CA240" i="12"/>
  <c r="CB186" i="12"/>
  <c r="BS186" i="12"/>
  <c r="CA162" i="12"/>
  <c r="CU162" i="12"/>
  <c r="CB187" i="12"/>
  <c r="CA150" i="12"/>
  <c r="CU150" i="12"/>
  <c r="CA258" i="12"/>
  <c r="CU258" i="12"/>
  <c r="CB184" i="12"/>
  <c r="BS184" i="12"/>
  <c r="CB208" i="12"/>
  <c r="BS208" i="12"/>
  <c r="CB127" i="12"/>
  <c r="BS127" i="12"/>
  <c r="CA160" i="12"/>
  <c r="CU160" i="12"/>
  <c r="CB207" i="12"/>
  <c r="CB181" i="12"/>
  <c r="CB256" i="12"/>
  <c r="BS256" i="12"/>
  <c r="BS163" i="12"/>
  <c r="BZ191" i="12"/>
  <c r="CB191" i="12" s="1"/>
  <c r="CB146" i="12"/>
  <c r="CU181" i="12"/>
  <c r="CA181" i="12"/>
  <c r="CB231" i="12"/>
  <c r="CB241" i="12"/>
  <c r="CU208" i="12"/>
  <c r="CA208" i="12"/>
  <c r="CB144" i="12"/>
  <c r="BS144" i="12"/>
  <c r="CA147" i="12"/>
  <c r="CU147" i="12"/>
  <c r="CB136" i="12"/>
  <c r="BS136" i="12"/>
  <c r="BS241" i="12"/>
  <c r="CB185" i="12"/>
  <c r="BS185" i="12"/>
  <c r="CB147" i="12"/>
  <c r="CB227" i="12"/>
  <c r="BS227" i="12"/>
  <c r="CB248" i="12"/>
  <c r="CB229" i="12"/>
  <c r="BS229" i="12"/>
  <c r="BS129" i="12"/>
  <c r="CU207" i="12"/>
  <c r="CA207" i="12"/>
  <c r="CA146" i="12"/>
  <c r="CU146" i="12"/>
  <c r="CB228" i="12"/>
  <c r="BS179" i="12"/>
  <c r="CU136" i="12"/>
  <c r="CA136" i="12"/>
  <c r="CB139" i="12"/>
  <c r="CB240" i="12"/>
  <c r="CB254" i="12"/>
  <c r="BS254" i="12"/>
  <c r="CB214" i="12"/>
  <c r="BS214" i="12"/>
  <c r="CA244" i="12"/>
  <c r="CU244" i="12"/>
  <c r="CU232" i="12"/>
  <c r="CA232" i="12"/>
  <c r="BS131" i="12"/>
  <c r="CB166" i="12"/>
  <c r="BS166" i="12"/>
  <c r="CA153" i="12"/>
  <c r="CU153" i="12"/>
  <c r="CA238" i="12"/>
  <c r="CU238" i="12"/>
  <c r="CU229" i="12"/>
  <c r="CA229" i="12"/>
  <c r="CB257" i="12"/>
  <c r="CA198" i="12"/>
  <c r="CU198" i="12"/>
  <c r="CB232" i="12"/>
  <c r="CB223" i="12"/>
  <c r="BS223" i="12"/>
  <c r="BS135" i="12"/>
  <c r="CB126" i="12"/>
  <c r="CB167" i="12"/>
  <c r="BS167" i="12"/>
  <c r="BS191" i="12"/>
  <c r="CB237" i="12"/>
  <c r="CB140" i="12"/>
  <c r="CB161" i="12"/>
  <c r="BS161" i="12"/>
  <c r="CB162" i="12"/>
  <c r="BS162" i="12"/>
  <c r="CA139" i="12"/>
  <c r="CU139" i="12"/>
  <c r="CA225" i="12"/>
  <c r="CU225" i="12"/>
  <c r="CB258" i="12"/>
  <c r="BS258" i="12"/>
  <c r="CB130" i="12"/>
  <c r="BS130" i="12"/>
  <c r="CB215" i="12"/>
  <c r="CB171" i="12"/>
  <c r="BS171" i="12"/>
  <c r="CB238" i="12"/>
  <c r="BS238" i="12"/>
  <c r="CA164" i="12"/>
  <c r="CU164" i="12"/>
  <c r="CB242" i="12"/>
  <c r="BS242" i="12"/>
  <c r="CA202" i="12"/>
  <c r="CU202" i="12"/>
  <c r="CB255" i="12"/>
  <c r="CB201" i="12"/>
  <c r="BS201" i="12"/>
  <c r="CB213" i="12"/>
  <c r="BS213" i="12"/>
  <c r="CB183" i="12"/>
  <c r="CU167" i="12"/>
  <c r="CA167" i="12"/>
  <c r="CB259" i="12"/>
  <c r="BS259" i="12"/>
  <c r="AI7" i="16"/>
  <c r="AI4" i="16" s="1"/>
  <c r="AS4" i="16"/>
  <c r="AS3" i="16"/>
  <c r="K19" i="18"/>
  <c r="AP11" i="16"/>
  <c r="CA191" i="12" l="1"/>
  <c r="CU191" i="12"/>
  <c r="CA257" i="12"/>
  <c r="CU257" i="12"/>
  <c r="AP19" i="16"/>
  <c r="AP14" i="16"/>
  <c r="AP15" i="16" s="1"/>
  <c r="AP16" i="16" s="1"/>
  <c r="AL7" i="16"/>
  <c r="Q2" i="22"/>
  <c r="M2" i="22"/>
  <c r="M3" i="22" s="1"/>
  <c r="M4" i="22" s="1"/>
  <c r="P3" i="22"/>
  <c r="Q3" i="22" s="1"/>
  <c r="AL4" i="16" l="1"/>
  <c r="AM4" i="16" s="1"/>
  <c r="P4" i="22"/>
  <c r="P5" i="22" s="1"/>
  <c r="M5" i="22"/>
  <c r="M6" i="22"/>
  <c r="Q5" i="22"/>
  <c r="P6" i="22"/>
  <c r="Q4" i="22" l="1"/>
  <c r="AL5" i="16"/>
  <c r="AL6" i="16" s="1"/>
  <c r="Q6" i="22"/>
  <c r="P7" i="22"/>
  <c r="AT7" i="16" l="1"/>
  <c r="AT6" i="16"/>
  <c r="AM5" i="16"/>
  <c r="P8" i="22"/>
  <c r="Q7" i="22"/>
  <c r="BG3" i="12"/>
  <c r="F5" i="3"/>
  <c r="F4" i="3"/>
  <c r="B4" i="3"/>
  <c r="F3" i="3"/>
  <c r="C3" i="3"/>
  <c r="F2" i="3"/>
  <c r="B2" i="3"/>
  <c r="CJ65" i="12"/>
  <c r="CJ66" i="12"/>
  <c r="CJ67" i="12"/>
  <c r="CJ70" i="12"/>
  <c r="CJ71" i="12"/>
  <c r="CJ72" i="12"/>
  <c r="CJ73" i="12"/>
  <c r="CJ74" i="12"/>
  <c r="CJ75" i="12"/>
  <c r="CJ76" i="12"/>
  <c r="CJ79" i="12"/>
  <c r="CJ82" i="12"/>
  <c r="CJ83" i="12"/>
  <c r="CJ88" i="12"/>
  <c r="CJ89" i="12"/>
  <c r="CJ90" i="12"/>
  <c r="CJ91" i="12"/>
  <c r="DC62" i="12"/>
  <c r="DC63" i="12"/>
  <c r="DC64" i="12"/>
  <c r="DC65" i="12"/>
  <c r="DC66" i="12"/>
  <c r="DC67" i="12"/>
  <c r="DC68" i="12"/>
  <c r="DC70" i="12"/>
  <c r="DC71" i="12"/>
  <c r="DC72" i="12"/>
  <c r="DC73" i="12"/>
  <c r="DC74" i="12"/>
  <c r="DC75" i="12"/>
  <c r="DC76" i="12"/>
  <c r="DC78" i="12"/>
  <c r="DC79" i="12"/>
  <c r="DC80" i="12"/>
  <c r="DC81" i="12"/>
  <c r="DC82" i="12"/>
  <c r="DC83" i="12"/>
  <c r="DC84" i="12"/>
  <c r="DC86" i="12"/>
  <c r="DC87" i="12"/>
  <c r="DC88" i="12"/>
  <c r="DC89" i="12"/>
  <c r="DC90" i="12"/>
  <c r="DC91" i="12"/>
  <c r="DC92" i="12"/>
  <c r="DC93" i="12"/>
  <c r="Q8" i="22" l="1"/>
  <c r="P9" i="22"/>
  <c r="C2" i="11"/>
  <c r="Q9" i="22" l="1"/>
  <c r="P10" i="22"/>
  <c r="D2" i="11"/>
  <c r="F2" i="11" s="1"/>
  <c r="B3" i="11"/>
  <c r="C3" i="11" s="1"/>
  <c r="D3" i="11" s="1"/>
  <c r="Q10" i="22" l="1"/>
  <c r="P11" i="22"/>
  <c r="F3" i="11"/>
  <c r="B4" i="11"/>
  <c r="C4" i="11" s="1"/>
  <c r="D4" i="11" s="1"/>
  <c r="P12" i="22" l="1"/>
  <c r="Q11" i="22"/>
  <c r="B5" i="11"/>
  <c r="C5" i="11" s="1"/>
  <c r="D5" i="11" s="1"/>
  <c r="F4" i="11"/>
  <c r="Q12" i="22" l="1"/>
  <c r="P13" i="22"/>
  <c r="B6" i="11"/>
  <c r="C6" i="11" s="1"/>
  <c r="D6" i="11" s="1"/>
  <c r="F5" i="11"/>
  <c r="N9" i="27" l="1"/>
  <c r="AP9" i="27"/>
  <c r="AI9" i="27"/>
  <c r="AB9" i="27"/>
  <c r="G9" i="27"/>
  <c r="U9" i="27"/>
  <c r="AW9" i="27"/>
  <c r="Q13" i="22"/>
  <c r="P14" i="22"/>
  <c r="F6" i="11"/>
  <c r="B7" i="11"/>
  <c r="C7" i="11" s="1"/>
  <c r="D7" i="11" s="1"/>
  <c r="Q14" i="22" l="1"/>
  <c r="P15" i="22"/>
  <c r="B8" i="11"/>
  <c r="C8" i="11" s="1"/>
  <c r="D8" i="11" s="1"/>
  <c r="F7" i="11"/>
  <c r="P16" i="22" l="1"/>
  <c r="Q15" i="22"/>
  <c r="F8" i="11"/>
  <c r="B9" i="11"/>
  <c r="C9" i="11" s="1"/>
  <c r="D9" i="11" s="1"/>
  <c r="Q16" i="22" l="1"/>
  <c r="P17" i="22"/>
  <c r="F9" i="11"/>
  <c r="B10" i="11"/>
  <c r="C10" i="11" s="1"/>
  <c r="D10" i="11" s="1"/>
  <c r="Q17" i="22" l="1"/>
  <c r="P18" i="22"/>
  <c r="B11" i="11"/>
  <c r="C11" i="11" s="1"/>
  <c r="D11" i="11" s="1"/>
  <c r="F10" i="11"/>
  <c r="F11" i="11" l="1"/>
  <c r="Q18" i="22"/>
  <c r="P19" i="22"/>
  <c r="B12" i="11"/>
  <c r="C12" i="11" s="1"/>
  <c r="D12" i="11" s="1"/>
  <c r="F12" i="11" l="1"/>
  <c r="P20" i="22"/>
  <c r="Q19" i="22"/>
  <c r="B13" i="11"/>
  <c r="C13" i="11" s="1"/>
  <c r="D13" i="11" s="1"/>
  <c r="F13" i="11" l="1"/>
  <c r="Q20" i="22"/>
  <c r="P21" i="22"/>
  <c r="B14" i="11"/>
  <c r="C14" i="11" s="1"/>
  <c r="D14" i="11" s="1"/>
  <c r="F14" i="11" l="1"/>
  <c r="Q21" i="22"/>
  <c r="P22" i="22"/>
  <c r="B15" i="11"/>
  <c r="C15" i="11" s="1"/>
  <c r="D15" i="11" s="1"/>
  <c r="F15" i="11" l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Q22" i="22"/>
  <c r="P23" i="22"/>
  <c r="B16" i="11"/>
  <c r="C16" i="11" s="1"/>
  <c r="D16" i="11" s="1"/>
  <c r="P24" i="22" l="1"/>
  <c r="Q23" i="22"/>
  <c r="B17" i="11"/>
  <c r="C17" i="11" s="1"/>
  <c r="D17" i="11" s="1"/>
  <c r="Q24" i="22" l="1"/>
  <c r="P25" i="22"/>
  <c r="B18" i="11"/>
  <c r="C18" i="11" s="1"/>
  <c r="D18" i="11" s="1"/>
  <c r="Q25" i="22" l="1"/>
  <c r="P26" i="22"/>
  <c r="B19" i="11"/>
  <c r="C19" i="11" s="1"/>
  <c r="D19" i="11" s="1"/>
  <c r="Q26" i="22" l="1"/>
  <c r="P27" i="22"/>
  <c r="B20" i="11"/>
  <c r="C20" i="11" s="1"/>
  <c r="D20" i="11" s="1"/>
  <c r="P28" i="22" l="1"/>
  <c r="Q27" i="22"/>
  <c r="B21" i="11"/>
  <c r="C21" i="11" s="1"/>
  <c r="D21" i="11" s="1"/>
  <c r="P29" i="22" l="1"/>
  <c r="Q28" i="22"/>
  <c r="B22" i="11"/>
  <c r="C22" i="11" s="1"/>
  <c r="D22" i="11" s="1"/>
  <c r="Q29" i="22" l="1"/>
  <c r="P30" i="22"/>
  <c r="B23" i="11"/>
  <c r="C23" i="11" s="1"/>
  <c r="D23" i="11" s="1"/>
  <c r="Q30" i="22" l="1"/>
  <c r="P31" i="22"/>
  <c r="B24" i="11"/>
  <c r="C24" i="11" s="1"/>
  <c r="D24" i="11" s="1"/>
  <c r="P32" i="22" l="1"/>
  <c r="Q31" i="22"/>
  <c r="B25" i="11"/>
  <c r="C25" i="11" s="1"/>
  <c r="D25" i="11" s="1"/>
  <c r="Q32" i="22" l="1"/>
  <c r="P33" i="22"/>
  <c r="B26" i="11"/>
  <c r="C26" i="11" s="1"/>
  <c r="D26" i="11" s="1"/>
  <c r="Q33" i="22" l="1"/>
  <c r="P34" i="22"/>
  <c r="B27" i="11"/>
  <c r="C27" i="11" s="1"/>
  <c r="D27" i="11" s="1"/>
  <c r="Q34" i="22" l="1"/>
  <c r="P35" i="22"/>
  <c r="E27" i="11"/>
  <c r="B28" i="11"/>
  <c r="C28" i="11" s="1"/>
  <c r="D28" i="11" s="1"/>
  <c r="P36" i="22" l="1"/>
  <c r="Q35" i="22"/>
  <c r="E28" i="11"/>
  <c r="B29" i="11"/>
  <c r="C29" i="11" s="1"/>
  <c r="D29" i="11" s="1"/>
  <c r="Q36" i="22" l="1"/>
  <c r="P37" i="22"/>
  <c r="B30" i="11"/>
  <c r="C30" i="11" s="1"/>
  <c r="D30" i="11" s="1"/>
  <c r="E29" i="11"/>
  <c r="Q37" i="22" l="1"/>
  <c r="P38" i="22"/>
  <c r="B31" i="11"/>
  <c r="C31" i="11" s="1"/>
  <c r="D31" i="11" s="1"/>
  <c r="E30" i="11"/>
  <c r="Q38" i="22" l="1"/>
  <c r="P39" i="22"/>
  <c r="B32" i="11"/>
  <c r="C32" i="11" s="1"/>
  <c r="D32" i="11" s="1"/>
  <c r="E31" i="11"/>
  <c r="P40" i="22" l="1"/>
  <c r="Q39" i="22"/>
  <c r="E32" i="11"/>
  <c r="B33" i="11"/>
  <c r="C33" i="11" s="1"/>
  <c r="D33" i="11" s="1"/>
  <c r="Q40" i="22" l="1"/>
  <c r="P41" i="22"/>
  <c r="E33" i="11"/>
  <c r="B34" i="11"/>
  <c r="C34" i="11" s="1"/>
  <c r="D34" i="11" s="1"/>
  <c r="Q41" i="22" l="1"/>
  <c r="P42" i="22"/>
  <c r="E34" i="11"/>
  <c r="B35" i="11"/>
  <c r="C35" i="11" s="1"/>
  <c r="D35" i="11" s="1"/>
  <c r="Q42" i="22" l="1"/>
  <c r="P43" i="22"/>
  <c r="E35" i="11"/>
  <c r="B36" i="11"/>
  <c r="C36" i="11" s="1"/>
  <c r="D36" i="11" s="1"/>
  <c r="P44" i="22" l="1"/>
  <c r="Q43" i="22"/>
  <c r="E36" i="11"/>
  <c r="B37" i="11"/>
  <c r="C37" i="11" s="1"/>
  <c r="D37" i="11" s="1"/>
  <c r="Q44" i="22" l="1"/>
  <c r="P45" i="22"/>
  <c r="B38" i="11"/>
  <c r="C38" i="11" s="1"/>
  <c r="D38" i="11" s="1"/>
  <c r="E37" i="11"/>
  <c r="Q45" i="22" l="1"/>
  <c r="P46" i="22"/>
  <c r="E38" i="11"/>
  <c r="B39" i="11"/>
  <c r="C39" i="11" s="1"/>
  <c r="D39" i="11" s="1"/>
  <c r="Q46" i="22" l="1"/>
  <c r="P47" i="22"/>
  <c r="B40" i="11"/>
  <c r="C40" i="11" s="1"/>
  <c r="D40" i="11" s="1"/>
  <c r="E39" i="11"/>
  <c r="P48" i="22" l="1"/>
  <c r="Q47" i="22"/>
  <c r="E40" i="11"/>
  <c r="B41" i="11"/>
  <c r="C41" i="11" s="1"/>
  <c r="D41" i="11" s="1"/>
  <c r="Q48" i="22" l="1"/>
  <c r="P49" i="22"/>
  <c r="E41" i="11"/>
  <c r="B42" i="11"/>
  <c r="C42" i="11" s="1"/>
  <c r="D42" i="11" s="1"/>
  <c r="Q49" i="22" l="1"/>
  <c r="P50" i="22"/>
  <c r="E42" i="11"/>
  <c r="B43" i="11"/>
  <c r="C43" i="11" s="1"/>
  <c r="D43" i="11" s="1"/>
  <c r="Q50" i="22" l="1"/>
  <c r="P51" i="22"/>
  <c r="E43" i="11"/>
  <c r="B44" i="11"/>
  <c r="C44" i="11" s="1"/>
  <c r="D44" i="11" s="1"/>
  <c r="P52" i="22" l="1"/>
  <c r="Q51" i="22"/>
  <c r="E44" i="11"/>
  <c r="B45" i="11"/>
  <c r="C45" i="11" s="1"/>
  <c r="D45" i="11" s="1"/>
  <c r="Q52" i="22" l="1"/>
  <c r="P53" i="22"/>
  <c r="Q53" i="22" s="1"/>
  <c r="E45" i="11"/>
  <c r="B46" i="11"/>
  <c r="C46" i="11" s="1"/>
  <c r="D46" i="11" s="1"/>
  <c r="E46" i="11" l="1"/>
  <c r="B47" i="11"/>
  <c r="C47" i="11" s="1"/>
  <c r="D47" i="11" s="1"/>
  <c r="E47" i="11" l="1"/>
  <c r="B48" i="11"/>
  <c r="C48" i="11" s="1"/>
  <c r="D48" i="11" s="1"/>
  <c r="B49" i="11" l="1"/>
  <c r="C49" i="11" s="1"/>
  <c r="D49" i="11" s="1"/>
  <c r="E48" i="11"/>
  <c r="B50" i="11" l="1"/>
  <c r="C50" i="11" s="1"/>
  <c r="D50" i="11" s="1"/>
  <c r="E49" i="11"/>
  <c r="E50" i="11" l="1"/>
  <c r="B51" i="11"/>
  <c r="C51" i="11" s="1"/>
  <c r="D51" i="11" s="1"/>
  <c r="B52" i="11" l="1"/>
  <c r="C52" i="11" s="1"/>
  <c r="D52" i="11" s="1"/>
  <c r="E51" i="11"/>
  <c r="B53" i="11" l="1"/>
  <c r="C53" i="11" s="1"/>
  <c r="D53" i="11" s="1"/>
  <c r="E52" i="11"/>
  <c r="A15" i="23"/>
  <c r="A14" i="23"/>
  <c r="A13" i="23"/>
  <c r="A12" i="23"/>
  <c r="A11" i="23"/>
  <c r="A10" i="23"/>
  <c r="A9" i="23"/>
  <c r="A8" i="23"/>
  <c r="A7" i="23"/>
  <c r="A6" i="23"/>
  <c r="A5" i="23"/>
  <c r="A4" i="23"/>
  <c r="A2" i="23"/>
  <c r="A3" i="23"/>
  <c r="AP10" i="16"/>
  <c r="AI9" i="16" l="1"/>
  <c r="CJ7" i="12"/>
  <c r="CJ8" i="12"/>
  <c r="CJ9" i="12"/>
  <c r="CJ10" i="12"/>
  <c r="CJ15" i="12"/>
  <c r="CJ17" i="12"/>
  <c r="CJ18" i="12"/>
  <c r="CJ23" i="12"/>
  <c r="CJ24" i="12"/>
  <c r="CJ25" i="12"/>
  <c r="CJ26" i="12"/>
  <c r="CJ27" i="12"/>
  <c r="CJ31" i="12"/>
  <c r="CJ32" i="12"/>
  <c r="CJ33" i="12"/>
  <c r="CJ34" i="12"/>
  <c r="CJ39" i="12"/>
  <c r="CJ40" i="12"/>
  <c r="CJ42" i="12"/>
  <c r="CJ47" i="12"/>
  <c r="CJ48" i="12"/>
  <c r="CJ49" i="12"/>
  <c r="CJ55" i="12"/>
  <c r="CJ57" i="12"/>
  <c r="CJ58" i="12"/>
  <c r="CJ59" i="12"/>
  <c r="E53" i="11" l="1"/>
  <c r="DC7" i="12"/>
  <c r="DC8" i="12"/>
  <c r="DC9" i="12"/>
  <c r="DC10" i="12"/>
  <c r="DC11" i="12"/>
  <c r="DC12" i="12"/>
  <c r="DC14" i="12"/>
  <c r="DC15" i="12"/>
  <c r="DC16" i="12"/>
  <c r="DC17" i="12"/>
  <c r="DC18" i="12"/>
  <c r="DC19" i="12"/>
  <c r="DC20" i="12"/>
  <c r="DC22" i="12"/>
  <c r="DC23" i="12"/>
  <c r="DC24" i="12"/>
  <c r="DC25" i="12"/>
  <c r="DC26" i="12"/>
  <c r="DC27" i="12"/>
  <c r="DC28" i="12"/>
  <c r="DC30" i="12"/>
  <c r="DC31" i="12"/>
  <c r="DC32" i="12"/>
  <c r="DC33" i="12"/>
  <c r="DC34" i="12"/>
  <c r="DC35" i="12"/>
  <c r="DC36" i="12"/>
  <c r="DC38" i="12"/>
  <c r="DC39" i="12"/>
  <c r="DC40" i="12"/>
  <c r="DC41" i="12"/>
  <c r="DC42" i="12"/>
  <c r="DC43" i="12"/>
  <c r="DC44" i="12"/>
  <c r="DC46" i="12"/>
  <c r="DC47" i="12"/>
  <c r="DC48" i="12"/>
  <c r="DC49" i="12"/>
  <c r="DC50" i="12"/>
  <c r="DC51" i="12"/>
  <c r="DC52" i="12"/>
  <c r="DC54" i="12"/>
  <c r="DC55" i="12"/>
  <c r="DC56" i="12"/>
  <c r="DC57" i="12"/>
  <c r="DC58" i="12"/>
  <c r="DC59" i="12"/>
  <c r="DC60" i="12"/>
  <c r="AP21" i="16"/>
  <c r="AP3" i="16"/>
  <c r="AP5" i="16"/>
  <c r="AP4" i="16"/>
  <c r="DN7" i="12" l="1"/>
  <c r="DN8" i="12" s="1"/>
  <c r="DN9" i="12" s="1"/>
  <c r="DN10" i="12" s="1"/>
  <c r="DN11" i="12" s="1"/>
  <c r="DN12" i="12" s="1"/>
  <c r="DN13" i="12" s="1"/>
  <c r="DN14" i="12" s="1"/>
  <c r="DN15" i="12" s="1"/>
  <c r="DN16" i="12" s="1"/>
  <c r="DN17" i="12" s="1"/>
  <c r="DN18" i="12" s="1"/>
  <c r="DN19" i="12" s="1"/>
  <c r="DN20" i="12" s="1"/>
  <c r="DN21" i="12" s="1"/>
  <c r="DN22" i="12" s="1"/>
  <c r="DN23" i="12" s="1"/>
  <c r="DN24" i="12" s="1"/>
  <c r="DN25" i="12" s="1"/>
  <c r="DN26" i="12" s="1"/>
  <c r="DN27" i="12" s="1"/>
  <c r="DN28" i="12" s="1"/>
  <c r="DN29" i="12" s="1"/>
  <c r="DN30" i="12" s="1"/>
  <c r="DN31" i="12" s="1"/>
  <c r="DN32" i="12" s="1"/>
  <c r="DN33" i="12" s="1"/>
  <c r="DN34" i="12" s="1"/>
  <c r="DN35" i="12" s="1"/>
  <c r="DN36" i="12" s="1"/>
  <c r="DN37" i="12" s="1"/>
  <c r="DN38" i="12" s="1"/>
  <c r="DN39" i="12" s="1"/>
  <c r="DN40" i="12" s="1"/>
  <c r="DN41" i="12" s="1"/>
  <c r="DN42" i="12" s="1"/>
  <c r="DN43" i="12" s="1"/>
  <c r="DN44" i="12" s="1"/>
  <c r="DN45" i="12" s="1"/>
  <c r="DN46" i="12" s="1"/>
  <c r="DN47" i="12" s="1"/>
  <c r="DN48" i="12" s="1"/>
  <c r="DN49" i="12" s="1"/>
  <c r="DN50" i="12" s="1"/>
  <c r="DN51" i="12" s="1"/>
  <c r="DN52" i="12" s="1"/>
  <c r="DN53" i="12" s="1"/>
  <c r="DN54" i="12" s="1"/>
  <c r="DN55" i="12" s="1"/>
  <c r="DN56" i="12" s="1"/>
  <c r="DN57" i="12" s="1"/>
  <c r="DN58" i="12" s="1"/>
  <c r="DN59" i="12" s="1"/>
  <c r="DN60" i="12" s="1"/>
  <c r="DN61" i="12" s="1"/>
  <c r="DN62" i="12" s="1"/>
  <c r="DN63" i="12" s="1"/>
  <c r="DN64" i="12" s="1"/>
  <c r="DN65" i="12" s="1"/>
  <c r="DN66" i="12" s="1"/>
  <c r="DN67" i="12" s="1"/>
  <c r="DN68" i="12" s="1"/>
  <c r="DN69" i="12" s="1"/>
  <c r="DN70" i="12" s="1"/>
  <c r="DN71" i="12" s="1"/>
  <c r="DN72" i="12" s="1"/>
  <c r="DN73" i="12" s="1"/>
  <c r="DN74" i="12" s="1"/>
  <c r="DN75" i="12" s="1"/>
  <c r="DN76" i="12" s="1"/>
  <c r="DN77" i="12" s="1"/>
  <c r="DN78" i="12" s="1"/>
  <c r="DN79" i="12" s="1"/>
  <c r="DN80" i="12" s="1"/>
  <c r="DN81" i="12" s="1"/>
  <c r="DN82" i="12" s="1"/>
  <c r="DN83" i="12" s="1"/>
  <c r="DN84" i="12" s="1"/>
  <c r="DN85" i="12" s="1"/>
  <c r="DN86" i="12" s="1"/>
  <c r="DN87" i="12" s="1"/>
  <c r="DN88" i="12" s="1"/>
  <c r="DN89" i="12" s="1"/>
  <c r="DN90" i="12" s="1"/>
  <c r="DN91" i="12" s="1"/>
  <c r="DN92" i="12" s="1"/>
  <c r="DN93" i="12" s="1"/>
  <c r="DN94" i="12" s="1"/>
  <c r="DN95" i="12" s="1"/>
  <c r="DN96" i="12" s="1"/>
  <c r="DN97" i="12" s="1"/>
  <c r="DN98" i="12" s="1"/>
  <c r="DN99" i="12" s="1"/>
  <c r="DN100" i="12" s="1"/>
  <c r="DN101" i="12" s="1"/>
  <c r="DN102" i="12" s="1"/>
  <c r="DN103" i="12" s="1"/>
  <c r="DN104" i="12" s="1"/>
  <c r="DN105" i="12" s="1"/>
  <c r="DN106" i="12" s="1"/>
  <c r="DN107" i="12" s="1"/>
  <c r="DN108" i="12" s="1"/>
  <c r="DN109" i="12" s="1"/>
  <c r="DN110" i="12" s="1"/>
  <c r="DN111" i="12" s="1"/>
  <c r="DN112" i="12" s="1"/>
  <c r="DN113" i="12" s="1"/>
  <c r="DN114" i="12" s="1"/>
  <c r="DN115" i="12" s="1"/>
  <c r="DN116" i="12" s="1"/>
  <c r="DN117" i="12" s="1"/>
  <c r="DN118" i="12" s="1"/>
  <c r="DN119" i="12" s="1"/>
  <c r="DN120" i="12" s="1"/>
  <c r="DN121" i="12" s="1"/>
  <c r="DN122" i="12" s="1"/>
  <c r="DN123" i="12" s="1"/>
  <c r="DN124" i="12" s="1"/>
  <c r="DN125" i="12" s="1"/>
  <c r="DN126" i="12" s="1"/>
  <c r="DN127" i="12" s="1"/>
  <c r="DN128" i="12" s="1"/>
  <c r="DN129" i="12" s="1"/>
  <c r="DN130" i="12" s="1"/>
  <c r="DN131" i="12" s="1"/>
  <c r="DN132" i="12" s="1"/>
  <c r="DN133" i="12" s="1"/>
  <c r="DN134" i="12" s="1"/>
  <c r="DN135" i="12" s="1"/>
  <c r="DN136" i="12" s="1"/>
  <c r="DN137" i="12" s="1"/>
  <c r="DN138" i="12" s="1"/>
  <c r="DN139" i="12" s="1"/>
  <c r="DN140" i="12" s="1"/>
  <c r="DN141" i="12" s="1"/>
  <c r="DN142" i="12" s="1"/>
  <c r="DN143" i="12" s="1"/>
  <c r="DN144" i="12" s="1"/>
  <c r="DN145" i="12" s="1"/>
  <c r="DN146" i="12" s="1"/>
  <c r="DN147" i="12" s="1"/>
  <c r="DN148" i="12" s="1"/>
  <c r="DN149" i="12" s="1"/>
  <c r="DN150" i="12" s="1"/>
  <c r="DN151" i="12" s="1"/>
  <c r="DN152" i="12" s="1"/>
  <c r="DN153" i="12" s="1"/>
  <c r="DN154" i="12" s="1"/>
  <c r="DN155" i="12" s="1"/>
  <c r="DN156" i="12" s="1"/>
  <c r="DN157" i="12" s="1"/>
  <c r="DN158" i="12" s="1"/>
  <c r="DN159" i="12" s="1"/>
  <c r="DN160" i="12" s="1"/>
  <c r="DN161" i="12" s="1"/>
  <c r="DN162" i="12" s="1"/>
  <c r="DN163" i="12" s="1"/>
  <c r="DN164" i="12" s="1"/>
  <c r="DN165" i="12" s="1"/>
  <c r="DN166" i="12" s="1"/>
  <c r="DN167" i="12" s="1"/>
  <c r="DN168" i="12" s="1"/>
  <c r="DN169" i="12" s="1"/>
  <c r="DN170" i="12" s="1"/>
  <c r="DN171" i="12" s="1"/>
  <c r="DN172" i="12" s="1"/>
  <c r="DN173" i="12" s="1"/>
  <c r="DN174" i="12" s="1"/>
  <c r="DN175" i="12" s="1"/>
  <c r="DN176" i="12" s="1"/>
  <c r="DN177" i="12" s="1"/>
  <c r="DN178" i="12" s="1"/>
  <c r="DN179" i="12" s="1"/>
  <c r="DN180" i="12" s="1"/>
  <c r="DN181" i="12" s="1"/>
  <c r="DN182" i="12" s="1"/>
  <c r="DN183" i="12" s="1"/>
  <c r="DN184" i="12" s="1"/>
  <c r="DN185" i="12" s="1"/>
  <c r="DN186" i="12" s="1"/>
  <c r="DN187" i="12" s="1"/>
  <c r="DN188" i="12" s="1"/>
  <c r="DN189" i="12" s="1"/>
  <c r="DN190" i="12" s="1"/>
  <c r="DN191" i="12" s="1"/>
  <c r="DN192" i="12" s="1"/>
  <c r="DN193" i="12" s="1"/>
  <c r="DN194" i="12" s="1"/>
  <c r="DN195" i="12" s="1"/>
  <c r="DN196" i="12" s="1"/>
  <c r="DN197" i="12" s="1"/>
  <c r="DN198" i="12" s="1"/>
  <c r="DN199" i="12" s="1"/>
  <c r="DN200" i="12" s="1"/>
  <c r="DN201" i="12" s="1"/>
  <c r="DN202" i="12" s="1"/>
  <c r="DN203" i="12" s="1"/>
  <c r="DN204" i="12" s="1"/>
  <c r="DN205" i="12" s="1"/>
  <c r="DN206" i="12" s="1"/>
  <c r="DN207" i="12" s="1"/>
  <c r="DN208" i="12" s="1"/>
  <c r="DN209" i="12" s="1"/>
  <c r="DN210" i="12" s="1"/>
  <c r="DN211" i="12" s="1"/>
  <c r="DN212" i="12" s="1"/>
  <c r="DN213" i="12" s="1"/>
  <c r="DN214" i="12" s="1"/>
  <c r="DN215" i="12" s="1"/>
  <c r="DN216" i="12" s="1"/>
  <c r="DN217" i="12" s="1"/>
  <c r="DN218" i="12" s="1"/>
  <c r="DN219" i="12" s="1"/>
  <c r="DN220" i="12" s="1"/>
  <c r="DN221" i="12" s="1"/>
  <c r="DN222" i="12" s="1"/>
  <c r="DN223" i="12" s="1"/>
  <c r="DN224" i="12" s="1"/>
  <c r="DN225" i="12" s="1"/>
  <c r="DN226" i="12" s="1"/>
  <c r="DN227" i="12" s="1"/>
  <c r="DN228" i="12" s="1"/>
  <c r="DN229" i="12" s="1"/>
  <c r="DN230" i="12" s="1"/>
  <c r="DN231" i="12" s="1"/>
  <c r="DN232" i="12" s="1"/>
  <c r="DN233" i="12" s="1"/>
  <c r="DN234" i="12" s="1"/>
  <c r="DN235" i="12" s="1"/>
  <c r="DN236" i="12" s="1"/>
  <c r="DN237" i="12" s="1"/>
  <c r="DN238" i="12" s="1"/>
  <c r="DN239" i="12" s="1"/>
  <c r="DN240" i="12" s="1"/>
  <c r="DN241" i="12" s="1"/>
  <c r="DN242" i="12" s="1"/>
  <c r="DN243" i="12" s="1"/>
  <c r="DN244" i="12" s="1"/>
  <c r="DN245" i="12" s="1"/>
  <c r="DN246" i="12" s="1"/>
  <c r="DN247" i="12" s="1"/>
  <c r="DN248" i="12" s="1"/>
  <c r="DN249" i="12" s="1"/>
  <c r="DN250" i="12" s="1"/>
  <c r="DN251" i="12" s="1"/>
  <c r="DN252" i="12" s="1"/>
  <c r="DN253" i="12" s="1"/>
  <c r="DN254" i="12" s="1"/>
  <c r="DN255" i="12" s="1"/>
  <c r="DN256" i="12" s="1"/>
  <c r="DN257" i="12" s="1"/>
  <c r="DN258" i="12" s="1"/>
  <c r="DN259" i="12" s="1"/>
  <c r="DN260" i="12" s="1"/>
  <c r="AQ19" i="16"/>
  <c r="A1" i="18" a="1"/>
  <c r="A1" i="18" s="1"/>
  <c r="AP7" i="16"/>
  <c r="AP9" i="16"/>
  <c r="AP6" i="16"/>
  <c r="AF9" i="16" l="1"/>
  <c r="AP20" i="16"/>
  <c r="AQ20" i="16" s="1"/>
  <c r="BS3" i="12" l="1"/>
  <c r="BU3" i="12"/>
  <c r="BT3" i="12"/>
  <c r="BR3" i="12"/>
  <c r="BH99" i="12" l="1"/>
  <c r="BH107" i="12"/>
  <c r="BH115" i="12"/>
  <c r="BH123" i="12"/>
  <c r="BH100" i="12"/>
  <c r="BH108" i="12"/>
  <c r="BH116" i="12"/>
  <c r="BH124" i="12"/>
  <c r="BH112" i="12"/>
  <c r="BH105" i="12"/>
  <c r="BH101" i="12"/>
  <c r="BH109" i="12"/>
  <c r="BH117" i="12"/>
  <c r="BH125" i="12"/>
  <c r="BH113" i="12"/>
  <c r="BH94" i="12"/>
  <c r="BH102" i="12"/>
  <c r="BH110" i="12"/>
  <c r="BH118" i="12"/>
  <c r="BH104" i="12"/>
  <c r="BH97" i="12"/>
  <c r="BH95" i="12"/>
  <c r="BH103" i="12"/>
  <c r="BH111" i="12"/>
  <c r="BH119" i="12"/>
  <c r="BH96" i="12"/>
  <c r="BH121" i="12"/>
  <c r="BH98" i="12"/>
  <c r="BH106" i="12"/>
  <c r="BH114" i="12"/>
  <c r="BH122" i="12"/>
  <c r="BH120" i="12"/>
  <c r="BH13" i="12"/>
  <c r="BH21" i="12"/>
  <c r="BH29" i="12"/>
  <c r="BH37" i="12"/>
  <c r="BH45" i="12"/>
  <c r="BH53" i="12"/>
  <c r="BH61" i="12"/>
  <c r="BH69" i="12"/>
  <c r="BH77" i="12"/>
  <c r="BH6" i="12"/>
  <c r="BC6" i="12" s="1"/>
  <c r="BH85" i="12"/>
  <c r="BH67" i="12"/>
  <c r="BH75" i="12"/>
  <c r="BH83" i="12"/>
  <c r="BH91" i="12"/>
  <c r="BH68" i="12"/>
  <c r="BH76" i="12"/>
  <c r="BH84" i="12"/>
  <c r="BH92" i="12"/>
  <c r="BH93" i="12"/>
  <c r="BH62" i="12"/>
  <c r="BH70" i="12"/>
  <c r="BH78" i="12"/>
  <c r="BH86" i="12"/>
  <c r="BH63" i="12"/>
  <c r="BH71" i="12"/>
  <c r="BH79" i="12"/>
  <c r="BH87" i="12"/>
  <c r="BH73" i="12"/>
  <c r="BH81" i="12"/>
  <c r="BH74" i="12"/>
  <c r="BH82" i="12"/>
  <c r="BH64" i="12"/>
  <c r="BH88" i="12"/>
  <c r="BH72" i="12"/>
  <c r="BH65" i="12"/>
  <c r="BH80" i="12"/>
  <c r="BH66" i="12"/>
  <c r="BH90" i="12"/>
  <c r="BH89" i="12"/>
  <c r="BH8" i="12"/>
  <c r="BH12" i="12"/>
  <c r="BH16" i="12"/>
  <c r="BH20" i="12"/>
  <c r="BH24" i="12"/>
  <c r="BH28" i="12"/>
  <c r="BH32" i="12"/>
  <c r="BH36" i="12"/>
  <c r="BH40" i="12"/>
  <c r="BH44" i="12"/>
  <c r="BH48" i="12"/>
  <c r="BH52" i="12"/>
  <c r="BH56" i="12"/>
  <c r="BH60" i="12"/>
  <c r="BH9" i="12"/>
  <c r="BH17" i="12"/>
  <c r="BH25" i="12"/>
  <c r="BH33" i="12"/>
  <c r="BH41" i="12"/>
  <c r="BH49" i="12"/>
  <c r="BH57" i="12"/>
  <c r="BH10" i="12"/>
  <c r="BH14" i="12"/>
  <c r="BH18" i="12"/>
  <c r="BH22" i="12"/>
  <c r="BH26" i="12"/>
  <c r="BH30" i="12"/>
  <c r="BH34" i="12"/>
  <c r="BH38" i="12"/>
  <c r="BH42" i="12"/>
  <c r="BH46" i="12"/>
  <c r="BH50" i="12"/>
  <c r="BH54" i="12"/>
  <c r="BH58" i="12"/>
  <c r="BH7" i="12"/>
  <c r="BH11" i="12"/>
  <c r="BH15" i="12"/>
  <c r="BH19" i="12"/>
  <c r="BH23" i="12"/>
  <c r="BH27" i="12"/>
  <c r="BH31" i="12"/>
  <c r="BH35" i="12"/>
  <c r="BH39" i="12"/>
  <c r="BH43" i="12"/>
  <c r="BH47" i="12"/>
  <c r="BH51" i="12"/>
  <c r="BH59" i="12"/>
  <c r="BH55" i="12"/>
  <c r="BF120" i="12" l="1"/>
  <c r="BU120" i="12"/>
  <c r="BW120" i="12"/>
  <c r="BT120" i="12"/>
  <c r="DD120" i="12"/>
  <c r="CV120" i="12" s="1"/>
  <c r="DB120" i="12" s="1"/>
  <c r="BR120" i="12"/>
  <c r="BY120" i="12"/>
  <c r="AV120" i="12"/>
  <c r="AZ120" i="12"/>
  <c r="BC120" i="12"/>
  <c r="AT120" i="12"/>
  <c r="BD120" i="12"/>
  <c r="AY120" i="12"/>
  <c r="BB120" i="12"/>
  <c r="AW120" i="12"/>
  <c r="AX120" i="12"/>
  <c r="AU120" i="12"/>
  <c r="BE120" i="12"/>
  <c r="BA120" i="12"/>
  <c r="BU111" i="12"/>
  <c r="DD111" i="12"/>
  <c r="CV111" i="12" s="1"/>
  <c r="DB111" i="12" s="1"/>
  <c r="AZ111" i="12"/>
  <c r="AY111" i="12"/>
  <c r="AV111" i="12"/>
  <c r="AU111" i="12"/>
  <c r="BE111" i="12"/>
  <c r="AT111" i="12"/>
  <c r="BB111" i="12"/>
  <c r="BD111" i="12"/>
  <c r="AX111" i="12"/>
  <c r="BR111" i="12"/>
  <c r="BT111" i="12"/>
  <c r="AW111" i="12"/>
  <c r="BC111" i="12"/>
  <c r="BY111" i="12"/>
  <c r="BW111" i="12"/>
  <c r="BA111" i="12"/>
  <c r="BF111" i="12"/>
  <c r="BR94" i="12"/>
  <c r="BT94" i="12"/>
  <c r="BW94" i="12"/>
  <c r="DD94" i="12"/>
  <c r="CV94" i="12" s="1"/>
  <c r="DB94" i="12" s="1"/>
  <c r="BU94" i="12"/>
  <c r="BY94" i="12"/>
  <c r="BB94" i="12"/>
  <c r="AX94" i="12"/>
  <c r="AT94" i="12"/>
  <c r="BE94" i="12"/>
  <c r="BA94" i="12"/>
  <c r="AW94" i="12"/>
  <c r="BD94" i="12"/>
  <c r="AZ94" i="12"/>
  <c r="BC94" i="12"/>
  <c r="AU94" i="12"/>
  <c r="BF94" i="12"/>
  <c r="AY94" i="12"/>
  <c r="AV94" i="12"/>
  <c r="BF124" i="12"/>
  <c r="BW124" i="12"/>
  <c r="DD124" i="12"/>
  <c r="CV124" i="12" s="1"/>
  <c r="DB124" i="12" s="1"/>
  <c r="BA124" i="12"/>
  <c r="BT124" i="12"/>
  <c r="AW124" i="12"/>
  <c r="BC124" i="12"/>
  <c r="AU124" i="12"/>
  <c r="BE124" i="12"/>
  <c r="AY124" i="12"/>
  <c r="BD124" i="12"/>
  <c r="AT124" i="12"/>
  <c r="AX124" i="12"/>
  <c r="AZ124" i="12"/>
  <c r="BU124" i="12"/>
  <c r="AV124" i="12"/>
  <c r="BY124" i="12"/>
  <c r="BR124" i="12"/>
  <c r="BB124" i="12"/>
  <c r="BF114" i="12"/>
  <c r="BT114" i="12"/>
  <c r="DD114" i="12"/>
  <c r="CV114" i="12" s="1"/>
  <c r="DB114" i="12" s="1"/>
  <c r="BW114" i="12"/>
  <c r="BU114" i="12"/>
  <c r="BR114" i="12"/>
  <c r="BY114" i="12"/>
  <c r="AT114" i="12"/>
  <c r="AX114" i="12"/>
  <c r="BC114" i="12"/>
  <c r="BB114" i="12"/>
  <c r="AV114" i="12"/>
  <c r="BE114" i="12"/>
  <c r="AY114" i="12"/>
  <c r="AZ114" i="12"/>
  <c r="BA114" i="12"/>
  <c r="AU114" i="12"/>
  <c r="BD114" i="12"/>
  <c r="AW114" i="12"/>
  <c r="BU95" i="12"/>
  <c r="DD95" i="12"/>
  <c r="CV95" i="12" s="1"/>
  <c r="DB95" i="12" s="1"/>
  <c r="BA95" i="12"/>
  <c r="BF95" i="12"/>
  <c r="BY95" i="12"/>
  <c r="BW95" i="12"/>
  <c r="AV95" i="12"/>
  <c r="BT95" i="12"/>
  <c r="AZ95" i="12"/>
  <c r="BR95" i="12"/>
  <c r="AX95" i="12"/>
  <c r="AU95" i="12"/>
  <c r="BB95" i="12"/>
  <c r="AW95" i="12"/>
  <c r="BE95" i="12"/>
  <c r="BD95" i="12"/>
  <c r="AY95" i="12"/>
  <c r="BC95" i="12"/>
  <c r="AT95" i="12"/>
  <c r="BF125" i="12"/>
  <c r="BR125" i="12"/>
  <c r="BU125" i="12"/>
  <c r="BY125" i="12"/>
  <c r="DD125" i="12"/>
  <c r="CV125" i="12" s="1"/>
  <c r="DB125" i="12" s="1"/>
  <c r="BW125" i="12"/>
  <c r="BT125" i="12"/>
  <c r="BC125" i="12"/>
  <c r="AT125" i="12"/>
  <c r="AW125" i="12"/>
  <c r="BE125" i="12"/>
  <c r="AU125" i="12"/>
  <c r="BD125" i="12"/>
  <c r="AY125" i="12"/>
  <c r="AZ125" i="12"/>
  <c r="AV125" i="12"/>
  <c r="BA125" i="12"/>
  <c r="AX125" i="12"/>
  <c r="BB125" i="12"/>
  <c r="BF108" i="12"/>
  <c r="BY108" i="12"/>
  <c r="BA108" i="12"/>
  <c r="BW108" i="12"/>
  <c r="DD108" i="12"/>
  <c r="CV108" i="12" s="1"/>
  <c r="DB108" i="12" s="1"/>
  <c r="AW108" i="12"/>
  <c r="AZ108" i="12"/>
  <c r="AV108" i="12"/>
  <c r="AU108" i="12"/>
  <c r="BE108" i="12"/>
  <c r="BU108" i="12"/>
  <c r="AY108" i="12"/>
  <c r="BC108" i="12"/>
  <c r="BR108" i="12"/>
  <c r="AX108" i="12"/>
  <c r="BD108" i="12"/>
  <c r="AT108" i="12"/>
  <c r="BT108" i="12"/>
  <c r="BB108" i="12"/>
  <c r="BF106" i="12"/>
  <c r="BR106" i="12"/>
  <c r="BW106" i="12"/>
  <c r="DD106" i="12"/>
  <c r="CV106" i="12" s="1"/>
  <c r="DB106" i="12" s="1"/>
  <c r="BY106" i="12"/>
  <c r="BT106" i="12"/>
  <c r="BU106" i="12"/>
  <c r="AW106" i="12"/>
  <c r="BA106" i="12"/>
  <c r="AV106" i="12"/>
  <c r="AZ106" i="12"/>
  <c r="AY106" i="12"/>
  <c r="BC106" i="12"/>
  <c r="AU106" i="12"/>
  <c r="BD106" i="12"/>
  <c r="AX106" i="12"/>
  <c r="AT106" i="12"/>
  <c r="BE106" i="12"/>
  <c r="BB106" i="12"/>
  <c r="BE97" i="12"/>
  <c r="BU97" i="12"/>
  <c r="BT97" i="12"/>
  <c r="AX97" i="12"/>
  <c r="BY97" i="12"/>
  <c r="BR97" i="12"/>
  <c r="DD97" i="12"/>
  <c r="CV97" i="12" s="1"/>
  <c r="DB97" i="12" s="1"/>
  <c r="AY97" i="12"/>
  <c r="BB97" i="12"/>
  <c r="BW97" i="12"/>
  <c r="BA97" i="12"/>
  <c r="AZ97" i="12"/>
  <c r="BD97" i="12"/>
  <c r="AW97" i="12"/>
  <c r="BC97" i="12"/>
  <c r="AU97" i="12"/>
  <c r="AV97" i="12"/>
  <c r="BF97" i="12"/>
  <c r="AT97" i="12"/>
  <c r="BF117" i="12"/>
  <c r="DD117" i="12"/>
  <c r="CV117" i="12" s="1"/>
  <c r="DB117" i="12" s="1"/>
  <c r="BT117" i="12"/>
  <c r="BR117" i="12"/>
  <c r="BU117" i="12"/>
  <c r="BW117" i="12"/>
  <c r="BY117" i="12"/>
  <c r="AW117" i="12"/>
  <c r="AY117" i="12"/>
  <c r="BB117" i="12"/>
  <c r="BD117" i="12"/>
  <c r="BC117" i="12"/>
  <c r="BE117" i="12"/>
  <c r="AU117" i="12"/>
  <c r="AV117" i="12"/>
  <c r="AZ117" i="12"/>
  <c r="AT117" i="12"/>
  <c r="AX117" i="12"/>
  <c r="BA117" i="12"/>
  <c r="BF100" i="12"/>
  <c r="BT100" i="12"/>
  <c r="BR100" i="12"/>
  <c r="AY100" i="12"/>
  <c r="AZ100" i="12"/>
  <c r="BU100" i="12"/>
  <c r="DD100" i="12"/>
  <c r="CV100" i="12" s="1"/>
  <c r="DB100" i="12" s="1"/>
  <c r="AT100" i="12"/>
  <c r="AU100" i="12"/>
  <c r="AX100" i="12"/>
  <c r="BY100" i="12"/>
  <c r="BB100" i="12"/>
  <c r="BD100" i="12"/>
  <c r="BA100" i="12"/>
  <c r="AW100" i="12"/>
  <c r="AV100" i="12"/>
  <c r="BC100" i="12"/>
  <c r="BW100" i="12"/>
  <c r="BE100" i="12"/>
  <c r="BF116" i="12"/>
  <c r="BU116" i="12"/>
  <c r="BT116" i="12"/>
  <c r="BW116" i="12"/>
  <c r="AT116" i="12"/>
  <c r="BD116" i="12"/>
  <c r="BR116" i="12"/>
  <c r="AX116" i="12"/>
  <c r="BE116" i="12"/>
  <c r="AU116" i="12"/>
  <c r="BY116" i="12"/>
  <c r="BB116" i="12"/>
  <c r="BC116" i="12"/>
  <c r="DD116" i="12"/>
  <c r="CV116" i="12" s="1"/>
  <c r="DB116" i="12" s="1"/>
  <c r="BA116" i="12"/>
  <c r="AW116" i="12"/>
  <c r="AY116" i="12"/>
  <c r="AZ116" i="12"/>
  <c r="AV116" i="12"/>
  <c r="BE98" i="12"/>
  <c r="BY98" i="12"/>
  <c r="BW98" i="12"/>
  <c r="BU98" i="12"/>
  <c r="DD98" i="12"/>
  <c r="CV98" i="12" s="1"/>
  <c r="DB98" i="12" s="1"/>
  <c r="BR98" i="12"/>
  <c r="BT98" i="12"/>
  <c r="BC98" i="12"/>
  <c r="BB98" i="12"/>
  <c r="BA98" i="12"/>
  <c r="AY98" i="12"/>
  <c r="AW98" i="12"/>
  <c r="AZ98" i="12"/>
  <c r="BF98" i="12"/>
  <c r="AV98" i="12"/>
  <c r="BD98" i="12"/>
  <c r="AU98" i="12"/>
  <c r="AT98" i="12"/>
  <c r="AX98" i="12"/>
  <c r="BD104" i="12"/>
  <c r="BW104" i="12"/>
  <c r="DD104" i="12"/>
  <c r="CV104" i="12" s="1"/>
  <c r="DB104" i="12" s="1"/>
  <c r="BT104" i="12"/>
  <c r="BU104" i="12"/>
  <c r="BY104" i="12"/>
  <c r="BR104" i="12"/>
  <c r="AY104" i="12"/>
  <c r="AV104" i="12"/>
  <c r="AW104" i="12"/>
  <c r="BB104" i="12"/>
  <c r="AZ104" i="12"/>
  <c r="BF104" i="12"/>
  <c r="AX104" i="12"/>
  <c r="BC104" i="12"/>
  <c r="BE104" i="12"/>
  <c r="AT104" i="12"/>
  <c r="BA104" i="12"/>
  <c r="AU104" i="12"/>
  <c r="BF109" i="12"/>
  <c r="BR109" i="12"/>
  <c r="BY109" i="12"/>
  <c r="BT109" i="12"/>
  <c r="BW109" i="12"/>
  <c r="DD109" i="12"/>
  <c r="CV109" i="12" s="1"/>
  <c r="DB109" i="12" s="1"/>
  <c r="BU109" i="12"/>
  <c r="AW109" i="12"/>
  <c r="BA109" i="12"/>
  <c r="AU109" i="12"/>
  <c r="BE109" i="12"/>
  <c r="AY109" i="12"/>
  <c r="BC109" i="12"/>
  <c r="AX109" i="12"/>
  <c r="BD109" i="12"/>
  <c r="AV109" i="12"/>
  <c r="AT109" i="12"/>
  <c r="AZ109" i="12"/>
  <c r="BB109" i="12"/>
  <c r="BF123" i="12"/>
  <c r="BY123" i="12"/>
  <c r="BU123" i="12"/>
  <c r="BR123" i="12"/>
  <c r="AU123" i="12"/>
  <c r="BD123" i="12"/>
  <c r="BT123" i="12"/>
  <c r="AY123" i="12"/>
  <c r="AZ123" i="12"/>
  <c r="BC123" i="12"/>
  <c r="AX123" i="12"/>
  <c r="AW123" i="12"/>
  <c r="DD123" i="12"/>
  <c r="CV123" i="12" s="1"/>
  <c r="DB123" i="12" s="1"/>
  <c r="BW123" i="12"/>
  <c r="AT123" i="12"/>
  <c r="BB123" i="12"/>
  <c r="BA123" i="12"/>
  <c r="AV123" i="12"/>
  <c r="BE123" i="12"/>
  <c r="BF122" i="12"/>
  <c r="BY122" i="12"/>
  <c r="BR122" i="12"/>
  <c r="BU122" i="12"/>
  <c r="BT122" i="12"/>
  <c r="BW122" i="12"/>
  <c r="DD122" i="12"/>
  <c r="CV122" i="12" s="1"/>
  <c r="DB122" i="12" s="1"/>
  <c r="BB122" i="12"/>
  <c r="BE122" i="12"/>
  <c r="AT122" i="12"/>
  <c r="BA122" i="12"/>
  <c r="AW122" i="12"/>
  <c r="AZ122" i="12"/>
  <c r="AX122" i="12"/>
  <c r="AV122" i="12"/>
  <c r="AY122" i="12"/>
  <c r="AU122" i="12"/>
  <c r="BD122" i="12"/>
  <c r="BC122" i="12"/>
  <c r="BF121" i="12"/>
  <c r="BR121" i="12"/>
  <c r="BW121" i="12"/>
  <c r="BY121" i="12"/>
  <c r="BT121" i="12"/>
  <c r="BC121" i="12"/>
  <c r="AW121" i="12"/>
  <c r="AY121" i="12"/>
  <c r="BU121" i="12"/>
  <c r="AV121" i="12"/>
  <c r="AU121" i="12"/>
  <c r="AT121" i="12"/>
  <c r="BA121" i="12"/>
  <c r="DD121" i="12"/>
  <c r="CV121" i="12" s="1"/>
  <c r="DB121" i="12" s="1"/>
  <c r="AX121" i="12"/>
  <c r="BB121" i="12"/>
  <c r="BD121" i="12"/>
  <c r="AZ121" i="12"/>
  <c r="BE121" i="12"/>
  <c r="BW118" i="12"/>
  <c r="DD118" i="12"/>
  <c r="CV118" i="12" s="1"/>
  <c r="DB118" i="12" s="1"/>
  <c r="BR118" i="12"/>
  <c r="BT118" i="12"/>
  <c r="BY118" i="12"/>
  <c r="BU118" i="12"/>
  <c r="BC118" i="12"/>
  <c r="BE118" i="12"/>
  <c r="AW118" i="12"/>
  <c r="AT118" i="12"/>
  <c r="BD118" i="12"/>
  <c r="AV118" i="12"/>
  <c r="AU118" i="12"/>
  <c r="AX118" i="12"/>
  <c r="AY118" i="12"/>
  <c r="BA118" i="12"/>
  <c r="BB118" i="12"/>
  <c r="BF118" i="12"/>
  <c r="AZ118" i="12"/>
  <c r="BF101" i="12"/>
  <c r="BT101" i="12"/>
  <c r="BW101" i="12"/>
  <c r="BU101" i="12"/>
  <c r="BY101" i="12"/>
  <c r="BR101" i="12"/>
  <c r="DD101" i="12"/>
  <c r="CV101" i="12" s="1"/>
  <c r="DB101" i="12" s="1"/>
  <c r="AW101" i="12"/>
  <c r="AZ101" i="12"/>
  <c r="AT101" i="12"/>
  <c r="AU101" i="12"/>
  <c r="BB101" i="12"/>
  <c r="BD101" i="12"/>
  <c r="BC101" i="12"/>
  <c r="BA101" i="12"/>
  <c r="AV101" i="12"/>
  <c r="BE101" i="12"/>
  <c r="AY101" i="12"/>
  <c r="AX101" i="12"/>
  <c r="BF115" i="12"/>
  <c r="BT115" i="12"/>
  <c r="BU115" i="12"/>
  <c r="BY115" i="12"/>
  <c r="BR115" i="12"/>
  <c r="BA115" i="12"/>
  <c r="BW115" i="12"/>
  <c r="AW115" i="12"/>
  <c r="AZ115" i="12"/>
  <c r="AX115" i="12"/>
  <c r="AV115" i="12"/>
  <c r="BC115" i="12"/>
  <c r="AY115" i="12"/>
  <c r="BE115" i="12"/>
  <c r="DD115" i="12"/>
  <c r="CV115" i="12" s="1"/>
  <c r="DB115" i="12" s="1"/>
  <c r="AT115" i="12"/>
  <c r="BD115" i="12"/>
  <c r="AU115" i="12"/>
  <c r="BB115" i="12"/>
  <c r="BU103" i="12"/>
  <c r="DD103" i="12"/>
  <c r="CV103" i="12" s="1"/>
  <c r="DB103" i="12" s="1"/>
  <c r="BY103" i="12"/>
  <c r="BW103" i="12"/>
  <c r="AT103" i="12"/>
  <c r="BD103" i="12"/>
  <c r="AV103" i="12"/>
  <c r="BF103" i="12"/>
  <c r="AZ103" i="12"/>
  <c r="BB103" i="12"/>
  <c r="AY103" i="12"/>
  <c r="AW103" i="12"/>
  <c r="AX103" i="12"/>
  <c r="BC103" i="12"/>
  <c r="BA103" i="12"/>
  <c r="BR103" i="12"/>
  <c r="AU103" i="12"/>
  <c r="BE103" i="12"/>
  <c r="BT103" i="12"/>
  <c r="BF96" i="12"/>
  <c r="BR96" i="12"/>
  <c r="BT96" i="12"/>
  <c r="BW96" i="12"/>
  <c r="DD96" i="12"/>
  <c r="CV96" i="12" s="1"/>
  <c r="DB96" i="12" s="1"/>
  <c r="BU96" i="12"/>
  <c r="BY96" i="12"/>
  <c r="AT96" i="12"/>
  <c r="AW96" i="12"/>
  <c r="AY96" i="12"/>
  <c r="AZ96" i="12"/>
  <c r="BB96" i="12"/>
  <c r="BD96" i="12"/>
  <c r="BA96" i="12"/>
  <c r="AU96" i="12"/>
  <c r="BC96" i="12"/>
  <c r="BE96" i="12"/>
  <c r="AV96" i="12"/>
  <c r="AX96" i="12"/>
  <c r="BU110" i="12"/>
  <c r="DD110" i="12"/>
  <c r="CV110" i="12" s="1"/>
  <c r="DB110" i="12" s="1"/>
  <c r="BT110" i="12"/>
  <c r="BR110" i="12"/>
  <c r="BY110" i="12"/>
  <c r="BW110" i="12"/>
  <c r="AW110" i="12"/>
  <c r="BB110" i="12"/>
  <c r="AU110" i="12"/>
  <c r="BC110" i="12"/>
  <c r="AV110" i="12"/>
  <c r="AY110" i="12"/>
  <c r="BD110" i="12"/>
  <c r="AX110" i="12"/>
  <c r="BF110" i="12"/>
  <c r="AZ110" i="12"/>
  <c r="BA110" i="12"/>
  <c r="AT110" i="12"/>
  <c r="BE110" i="12"/>
  <c r="BD105" i="12"/>
  <c r="BY105" i="12"/>
  <c r="DD105" i="12"/>
  <c r="CV105" i="12" s="1"/>
  <c r="DB105" i="12" s="1"/>
  <c r="BA105" i="12"/>
  <c r="BU105" i="12"/>
  <c r="BR105" i="12"/>
  <c r="AZ105" i="12"/>
  <c r="BF105" i="12"/>
  <c r="BT105" i="12"/>
  <c r="BE105" i="12"/>
  <c r="AW105" i="12"/>
  <c r="BC105" i="12"/>
  <c r="AT105" i="12"/>
  <c r="AV105" i="12"/>
  <c r="AX105" i="12"/>
  <c r="BW105" i="12"/>
  <c r="AU105" i="12"/>
  <c r="AY105" i="12"/>
  <c r="BB105" i="12"/>
  <c r="BF107" i="12"/>
  <c r="BU107" i="12"/>
  <c r="BY107" i="12"/>
  <c r="AY107" i="12"/>
  <c r="BD107" i="12"/>
  <c r="AZ107" i="12"/>
  <c r="AV107" i="12"/>
  <c r="BT107" i="12"/>
  <c r="BW107" i="12"/>
  <c r="AX107" i="12"/>
  <c r="BR107" i="12"/>
  <c r="AT107" i="12"/>
  <c r="BB107" i="12"/>
  <c r="BE107" i="12"/>
  <c r="BA107" i="12"/>
  <c r="DD107" i="12"/>
  <c r="CV107" i="12" s="1"/>
  <c r="DB107" i="12" s="1"/>
  <c r="AW107" i="12"/>
  <c r="AU107" i="12"/>
  <c r="BC107" i="12"/>
  <c r="BF113" i="12"/>
  <c r="BU113" i="12"/>
  <c r="BW113" i="12"/>
  <c r="BT113" i="12"/>
  <c r="BE113" i="12"/>
  <c r="BA113" i="12"/>
  <c r="AW113" i="12"/>
  <c r="AZ113" i="12"/>
  <c r="BB113" i="12"/>
  <c r="BY113" i="12"/>
  <c r="AV113" i="12"/>
  <c r="BR113" i="12"/>
  <c r="BD113" i="12"/>
  <c r="AU113" i="12"/>
  <c r="AT113" i="12"/>
  <c r="AX113" i="12"/>
  <c r="DD113" i="12"/>
  <c r="CV113" i="12" s="1"/>
  <c r="DB113" i="12" s="1"/>
  <c r="BC113" i="12"/>
  <c r="AY113" i="12"/>
  <c r="BU119" i="12"/>
  <c r="DD119" i="12"/>
  <c r="CV119" i="12" s="1"/>
  <c r="DB119" i="12" s="1"/>
  <c r="AY119" i="12"/>
  <c r="BB119" i="12"/>
  <c r="AX119" i="12"/>
  <c r="BF119" i="12"/>
  <c r="BC119" i="12"/>
  <c r="AT119" i="12"/>
  <c r="AW119" i="12"/>
  <c r="AU119" i="12"/>
  <c r="BY119" i="12"/>
  <c r="BW119" i="12"/>
  <c r="BR119" i="12"/>
  <c r="BT119" i="12"/>
  <c r="BA119" i="12"/>
  <c r="AZ119" i="12"/>
  <c r="BE119" i="12"/>
  <c r="AV119" i="12"/>
  <c r="BD119" i="12"/>
  <c r="DD102" i="12"/>
  <c r="CV102" i="12" s="1"/>
  <c r="DB102" i="12" s="1"/>
  <c r="BR102" i="12"/>
  <c r="BT102" i="12"/>
  <c r="BU102" i="12"/>
  <c r="BY102" i="12"/>
  <c r="BW102" i="12"/>
  <c r="AW102" i="12"/>
  <c r="BF102" i="12"/>
  <c r="AZ102" i="12"/>
  <c r="AU102" i="12"/>
  <c r="BE102" i="12"/>
  <c r="BD102" i="12"/>
  <c r="BA102" i="12"/>
  <c r="AT102" i="12"/>
  <c r="BB102" i="12"/>
  <c r="AX102" i="12"/>
  <c r="BC102" i="12"/>
  <c r="AV102" i="12"/>
  <c r="AY102" i="12"/>
  <c r="BF112" i="12"/>
  <c r="BU112" i="12"/>
  <c r="BR112" i="12"/>
  <c r="BY112" i="12"/>
  <c r="BW112" i="12"/>
  <c r="BT112" i="12"/>
  <c r="DD112" i="12"/>
  <c r="CV112" i="12" s="1"/>
  <c r="DB112" i="12" s="1"/>
  <c r="AX112" i="12"/>
  <c r="BC112" i="12"/>
  <c r="AT112" i="12"/>
  <c r="BA112" i="12"/>
  <c r="AV112" i="12"/>
  <c r="AZ112" i="12"/>
  <c r="AU112" i="12"/>
  <c r="BE112" i="12"/>
  <c r="BD112" i="12"/>
  <c r="AY112" i="12"/>
  <c r="BB112" i="12"/>
  <c r="AW112" i="12"/>
  <c r="BF99" i="12"/>
  <c r="BY99" i="12"/>
  <c r="BT99" i="12"/>
  <c r="BA99" i="12"/>
  <c r="AW99" i="12"/>
  <c r="AZ99" i="12"/>
  <c r="BW99" i="12"/>
  <c r="AV99" i="12"/>
  <c r="BE99" i="12"/>
  <c r="DD99" i="12"/>
  <c r="CV99" i="12" s="1"/>
  <c r="DB99" i="12" s="1"/>
  <c r="BR99" i="12"/>
  <c r="AY99" i="12"/>
  <c r="BD99" i="12"/>
  <c r="BU99" i="12"/>
  <c r="AT99" i="12"/>
  <c r="BC99" i="12"/>
  <c r="AX99" i="12"/>
  <c r="BB99" i="12"/>
  <c r="AU99" i="12"/>
  <c r="AU17" i="12"/>
  <c r="AZ17" i="12"/>
  <c r="BF17" i="12"/>
  <c r="BF68" i="12"/>
  <c r="AU68" i="12"/>
  <c r="AZ68" i="12"/>
  <c r="BF59" i="12"/>
  <c r="AU59" i="12"/>
  <c r="AZ59" i="12"/>
  <c r="AU9" i="12"/>
  <c r="AZ9" i="12"/>
  <c r="BF9" i="12"/>
  <c r="AZ36" i="12"/>
  <c r="BF36" i="12"/>
  <c r="AU36" i="12"/>
  <c r="BF86" i="12"/>
  <c r="AU86" i="12"/>
  <c r="AZ86" i="12"/>
  <c r="BF69" i="12"/>
  <c r="AZ69" i="12"/>
  <c r="AU69" i="12"/>
  <c r="BF23" i="12"/>
  <c r="AU23" i="12"/>
  <c r="AZ23" i="12"/>
  <c r="AU46" i="12"/>
  <c r="AZ46" i="12"/>
  <c r="BF46" i="12"/>
  <c r="AU14" i="12"/>
  <c r="AZ14" i="12"/>
  <c r="BF14" i="12"/>
  <c r="AZ32" i="12"/>
  <c r="BF32" i="12"/>
  <c r="AU32" i="12"/>
  <c r="BF90" i="12"/>
  <c r="AU90" i="12"/>
  <c r="AZ90" i="12"/>
  <c r="BF74" i="12"/>
  <c r="AU74" i="12"/>
  <c r="AZ74" i="12"/>
  <c r="AU78" i="12"/>
  <c r="AZ78" i="12"/>
  <c r="BF78" i="12"/>
  <c r="BF91" i="12"/>
  <c r="AU91" i="12"/>
  <c r="AZ91" i="12"/>
  <c r="AU61" i="12"/>
  <c r="BF61" i="12"/>
  <c r="AZ61" i="12"/>
  <c r="BF51" i="12"/>
  <c r="AU51" i="12"/>
  <c r="AZ51" i="12"/>
  <c r="BF19" i="12"/>
  <c r="AU19" i="12"/>
  <c r="AZ19" i="12"/>
  <c r="BF42" i="12"/>
  <c r="AU42" i="12"/>
  <c r="AZ42" i="12"/>
  <c r="BF10" i="12"/>
  <c r="AU10" i="12"/>
  <c r="AZ10" i="12"/>
  <c r="AZ60" i="12"/>
  <c r="BF60" i="12"/>
  <c r="AU60" i="12"/>
  <c r="BF28" i="12"/>
  <c r="AU28" i="12"/>
  <c r="AZ28" i="12"/>
  <c r="BF66" i="12"/>
  <c r="AU66" i="12"/>
  <c r="AZ66" i="12"/>
  <c r="AU81" i="12"/>
  <c r="AZ81" i="12"/>
  <c r="BF81" i="12"/>
  <c r="BF70" i="12"/>
  <c r="AU70" i="12"/>
  <c r="AZ70" i="12"/>
  <c r="BF83" i="12"/>
  <c r="AU83" i="12"/>
  <c r="AZ83" i="12"/>
  <c r="BF53" i="12"/>
  <c r="AZ53" i="12"/>
  <c r="AU53" i="12"/>
  <c r="BF50" i="12"/>
  <c r="AU50" i="12"/>
  <c r="AZ50" i="12"/>
  <c r="AU57" i="12"/>
  <c r="AZ57" i="12"/>
  <c r="BF57" i="12"/>
  <c r="BF27" i="12"/>
  <c r="AU27" i="12"/>
  <c r="AZ27" i="12"/>
  <c r="BF82" i="12"/>
  <c r="AU82" i="12"/>
  <c r="AZ82" i="12"/>
  <c r="BF38" i="12"/>
  <c r="AU38" i="12"/>
  <c r="AZ38" i="12"/>
  <c r="AZ24" i="12"/>
  <c r="BF24" i="12"/>
  <c r="AU24" i="12"/>
  <c r="AU73" i="12"/>
  <c r="AZ73" i="12"/>
  <c r="BF73" i="12"/>
  <c r="BF75" i="12"/>
  <c r="AU75" i="12"/>
  <c r="AZ75" i="12"/>
  <c r="BF43" i="12"/>
  <c r="AU43" i="12"/>
  <c r="AZ43" i="12"/>
  <c r="BF34" i="12"/>
  <c r="AU34" i="12"/>
  <c r="AZ34" i="12"/>
  <c r="BF52" i="12"/>
  <c r="AU52" i="12"/>
  <c r="AZ52" i="12"/>
  <c r="AZ20" i="12"/>
  <c r="BF20" i="12"/>
  <c r="AU20" i="12"/>
  <c r="AU65" i="12"/>
  <c r="AZ65" i="12"/>
  <c r="BF65" i="12"/>
  <c r="BF87" i="12"/>
  <c r="AU87" i="12"/>
  <c r="AZ87" i="12"/>
  <c r="AU93" i="12"/>
  <c r="BF93" i="12"/>
  <c r="AZ93" i="12"/>
  <c r="BF67" i="12"/>
  <c r="AU67" i="12"/>
  <c r="AZ67" i="12"/>
  <c r="AU37" i="12"/>
  <c r="BF37" i="12"/>
  <c r="AZ37" i="12"/>
  <c r="BF39" i="12"/>
  <c r="AU39" i="12"/>
  <c r="AZ39" i="12"/>
  <c r="BF7" i="12"/>
  <c r="AU7" i="12"/>
  <c r="AZ7" i="12"/>
  <c r="AU30" i="12"/>
  <c r="AZ30" i="12"/>
  <c r="BF30" i="12"/>
  <c r="AU41" i="12"/>
  <c r="AZ41" i="12"/>
  <c r="BF41" i="12"/>
  <c r="AZ48" i="12"/>
  <c r="BF48" i="12"/>
  <c r="AU48" i="12"/>
  <c r="AZ16" i="12"/>
  <c r="BF16" i="12"/>
  <c r="AU16" i="12"/>
  <c r="AZ72" i="12"/>
  <c r="BF72" i="12"/>
  <c r="AU72" i="12"/>
  <c r="BF79" i="12"/>
  <c r="AU79" i="12"/>
  <c r="AZ79" i="12"/>
  <c r="BF92" i="12"/>
  <c r="AU92" i="12"/>
  <c r="AZ92" i="12"/>
  <c r="BF85" i="12"/>
  <c r="AZ85" i="12"/>
  <c r="AU85" i="12"/>
  <c r="BF29" i="12"/>
  <c r="AZ29" i="12"/>
  <c r="AU29" i="12"/>
  <c r="BF55" i="12"/>
  <c r="AU55" i="12"/>
  <c r="AZ55" i="12"/>
  <c r="AU89" i="12"/>
  <c r="AZ89" i="12"/>
  <c r="BF89" i="12"/>
  <c r="BF15" i="12"/>
  <c r="AU15" i="12"/>
  <c r="AZ15" i="12"/>
  <c r="AZ56" i="12"/>
  <c r="BF56" i="12"/>
  <c r="AU56" i="12"/>
  <c r="AZ80" i="12"/>
  <c r="BF80" i="12"/>
  <c r="AU80" i="12"/>
  <c r="AU62" i="12"/>
  <c r="AZ62" i="12"/>
  <c r="BF62" i="12"/>
  <c r="BF45" i="12"/>
  <c r="AZ45" i="12"/>
  <c r="AU45" i="12"/>
  <c r="BF11" i="12"/>
  <c r="AU11" i="12"/>
  <c r="AZ11" i="12"/>
  <c r="AU49" i="12"/>
  <c r="AZ49" i="12"/>
  <c r="BF49" i="12"/>
  <c r="BF35" i="12"/>
  <c r="AU35" i="12"/>
  <c r="AZ35" i="12"/>
  <c r="BF58" i="12"/>
  <c r="AU58" i="12"/>
  <c r="AZ58" i="12"/>
  <c r="BF26" i="12"/>
  <c r="AU26" i="12"/>
  <c r="AZ26" i="12"/>
  <c r="AU33" i="12"/>
  <c r="AZ33" i="12"/>
  <c r="BF33" i="12"/>
  <c r="BF44" i="12"/>
  <c r="AU44" i="12"/>
  <c r="AZ44" i="12"/>
  <c r="BF12" i="12"/>
  <c r="AU12" i="12"/>
  <c r="AZ12" i="12"/>
  <c r="AZ88" i="12"/>
  <c r="BF88" i="12"/>
  <c r="AU88" i="12"/>
  <c r="BF71" i="12"/>
  <c r="AU71" i="12"/>
  <c r="AZ71" i="12"/>
  <c r="BF84" i="12"/>
  <c r="AU84" i="12"/>
  <c r="AZ84" i="12"/>
  <c r="BF21" i="12"/>
  <c r="AZ21" i="12"/>
  <c r="AU21" i="12"/>
  <c r="BF18" i="12"/>
  <c r="AU18" i="12"/>
  <c r="AZ18" i="12"/>
  <c r="BF47" i="12"/>
  <c r="AU47" i="12"/>
  <c r="AZ47" i="12"/>
  <c r="BF31" i="12"/>
  <c r="AU31" i="12"/>
  <c r="AZ31" i="12"/>
  <c r="BF54" i="12"/>
  <c r="AU54" i="12"/>
  <c r="AZ54" i="12"/>
  <c r="BF22" i="12"/>
  <c r="AU22" i="12"/>
  <c r="AZ22" i="12"/>
  <c r="AU25" i="12"/>
  <c r="AZ25" i="12"/>
  <c r="BF25" i="12"/>
  <c r="AZ40" i="12"/>
  <c r="BF40" i="12"/>
  <c r="AU40" i="12"/>
  <c r="AZ8" i="12"/>
  <c r="BF8" i="12"/>
  <c r="AU8" i="12"/>
  <c r="AZ64" i="12"/>
  <c r="BF64" i="12"/>
  <c r="AU64" i="12"/>
  <c r="BF63" i="12"/>
  <c r="AU63" i="12"/>
  <c r="AZ63" i="12"/>
  <c r="AZ76" i="12"/>
  <c r="BF76" i="12"/>
  <c r="AU76" i="12"/>
  <c r="AU77" i="12"/>
  <c r="BF77" i="12"/>
  <c r="AZ77" i="12"/>
  <c r="BF13" i="12"/>
  <c r="AZ13" i="12"/>
  <c r="AU13" i="12"/>
  <c r="AT13" i="12"/>
  <c r="BB13" i="12"/>
  <c r="BR13" i="12"/>
  <c r="BC13" i="12"/>
  <c r="AV13" i="12"/>
  <c r="BD13" i="12"/>
  <c r="BT13" i="12"/>
  <c r="AW13" i="12"/>
  <c r="BE13" i="12"/>
  <c r="BU13" i="12"/>
  <c r="AX13" i="12"/>
  <c r="DD13" i="12"/>
  <c r="CV13" i="12" s="1"/>
  <c r="DB13" i="12" s="1"/>
  <c r="AY13" i="12"/>
  <c r="BA13" i="12"/>
  <c r="BW13" i="12"/>
  <c r="BY13" i="12"/>
  <c r="AX6" i="12"/>
  <c r="AT21" i="12"/>
  <c r="BB21" i="12"/>
  <c r="BR21" i="12"/>
  <c r="BC21" i="12"/>
  <c r="AV21" i="12"/>
  <c r="BD21" i="12"/>
  <c r="BT21" i="12"/>
  <c r="AW21" i="12"/>
  <c r="BE21" i="12"/>
  <c r="BU21" i="12"/>
  <c r="AX21" i="12"/>
  <c r="AY21" i="12"/>
  <c r="BW21" i="12"/>
  <c r="DD21" i="12"/>
  <c r="CV21" i="12" s="1"/>
  <c r="DB21" i="12" s="1"/>
  <c r="BA21" i="12"/>
  <c r="BY21" i="12"/>
  <c r="BE6" i="12"/>
  <c r="AY6" i="12"/>
  <c r="AW6" i="12"/>
  <c r="AZ6" i="12"/>
  <c r="BR6" i="12"/>
  <c r="AU6" i="12"/>
  <c r="BA6" i="12"/>
  <c r="BC29" i="12"/>
  <c r="AV29" i="12"/>
  <c r="BD29" i="12"/>
  <c r="BT29" i="12"/>
  <c r="AW29" i="12"/>
  <c r="BE29" i="12"/>
  <c r="BU29" i="12"/>
  <c r="AX29" i="12"/>
  <c r="AY29" i="12"/>
  <c r="BW29" i="12"/>
  <c r="DD29" i="12"/>
  <c r="CV29" i="12" s="1"/>
  <c r="DB29" i="12" s="1"/>
  <c r="BA29" i="12"/>
  <c r="BY29" i="12"/>
  <c r="AT29" i="12"/>
  <c r="BR29" i="12"/>
  <c r="BB29" i="12"/>
  <c r="AT37" i="12"/>
  <c r="BB37" i="12"/>
  <c r="BR37" i="12"/>
  <c r="BC37" i="12"/>
  <c r="AV37" i="12"/>
  <c r="BD37" i="12"/>
  <c r="BT37" i="12"/>
  <c r="AW37" i="12"/>
  <c r="BE37" i="12"/>
  <c r="BU37" i="12"/>
  <c r="BA37" i="12"/>
  <c r="AX37" i="12"/>
  <c r="BY37" i="12"/>
  <c r="AY37" i="12"/>
  <c r="BW37" i="12"/>
  <c r="DD37" i="12"/>
  <c r="CV37" i="12" s="1"/>
  <c r="DB37" i="12" s="1"/>
  <c r="DD6" i="12"/>
  <c r="CV6" i="12" s="1"/>
  <c r="DB6" i="12" s="1"/>
  <c r="BT6" i="12"/>
  <c r="BW6" i="12"/>
  <c r="AT6" i="12"/>
  <c r="AT45" i="12"/>
  <c r="BB45" i="12"/>
  <c r="BR45" i="12"/>
  <c r="BC45" i="12"/>
  <c r="BA45" i="12"/>
  <c r="AV45" i="12"/>
  <c r="BD45" i="12"/>
  <c r="BT45" i="12"/>
  <c r="AW45" i="12"/>
  <c r="BE45" i="12"/>
  <c r="BU45" i="12"/>
  <c r="AX45" i="12"/>
  <c r="BY45" i="12"/>
  <c r="AY45" i="12"/>
  <c r="BW45" i="12"/>
  <c r="DD45" i="12"/>
  <c r="CV45" i="12" s="1"/>
  <c r="DB45" i="12" s="1"/>
  <c r="BF6" i="12"/>
  <c r="AT53" i="12"/>
  <c r="BC53" i="12"/>
  <c r="AV53" i="12"/>
  <c r="BD53" i="12"/>
  <c r="BT53" i="12"/>
  <c r="AW53" i="12"/>
  <c r="BE53" i="12"/>
  <c r="BU53" i="12"/>
  <c r="BY53" i="12"/>
  <c r="AX53" i="12"/>
  <c r="BA53" i="12"/>
  <c r="AY53" i="12"/>
  <c r="BW53" i="12"/>
  <c r="DD53" i="12"/>
  <c r="CV53" i="12" s="1"/>
  <c r="DB53" i="12" s="1"/>
  <c r="BB53" i="12"/>
  <c r="BR53" i="12"/>
  <c r="BB6" i="12"/>
  <c r="BD6" i="12"/>
  <c r="AV6" i="12"/>
  <c r="BY6" i="12"/>
  <c r="BU6" i="12"/>
  <c r="AT61" i="12"/>
  <c r="BB61" i="12"/>
  <c r="BR61" i="12"/>
  <c r="BC61" i="12"/>
  <c r="AV61" i="12"/>
  <c r="BD61" i="12"/>
  <c r="BT61" i="12"/>
  <c r="AX61" i="12"/>
  <c r="AW61" i="12"/>
  <c r="BE61" i="12"/>
  <c r="BU61" i="12"/>
  <c r="AY61" i="12"/>
  <c r="BW61" i="12"/>
  <c r="DD61" i="12"/>
  <c r="CV61" i="12" s="1"/>
  <c r="DB61" i="12" s="1"/>
  <c r="BY61" i="12"/>
  <c r="BA61" i="12"/>
  <c r="AT69" i="12"/>
  <c r="BB69" i="12"/>
  <c r="BR69" i="12"/>
  <c r="BC69" i="12"/>
  <c r="AV69" i="12"/>
  <c r="BD69" i="12"/>
  <c r="BT69" i="12"/>
  <c r="AW69" i="12"/>
  <c r="BE69" i="12"/>
  <c r="BU69" i="12"/>
  <c r="AY69" i="12"/>
  <c r="BW69" i="12"/>
  <c r="AX69" i="12"/>
  <c r="DD69" i="12"/>
  <c r="CV69" i="12" s="1"/>
  <c r="DB69" i="12" s="1"/>
  <c r="BA69" i="12"/>
  <c r="BY69" i="12"/>
  <c r="AT77" i="12"/>
  <c r="BB77" i="12"/>
  <c r="BR77" i="12"/>
  <c r="BC77" i="12"/>
  <c r="AV77" i="12"/>
  <c r="BD77" i="12"/>
  <c r="BT77" i="12"/>
  <c r="AW77" i="12"/>
  <c r="BE77" i="12"/>
  <c r="BU77" i="12"/>
  <c r="AX77" i="12"/>
  <c r="DD77" i="12"/>
  <c r="CV77" i="12" s="1"/>
  <c r="DB77" i="12" s="1"/>
  <c r="BA77" i="12"/>
  <c r="BW77" i="12"/>
  <c r="BY77" i="12"/>
  <c r="AY77" i="12"/>
  <c r="AT85" i="12"/>
  <c r="BB85" i="12"/>
  <c r="BR85" i="12"/>
  <c r="BC85" i="12"/>
  <c r="AV85" i="12"/>
  <c r="BD85" i="12"/>
  <c r="BT85" i="12"/>
  <c r="AW85" i="12"/>
  <c r="BE85" i="12"/>
  <c r="BU85" i="12"/>
  <c r="AY85" i="12"/>
  <c r="BW85" i="12"/>
  <c r="AX85" i="12"/>
  <c r="DD85" i="12"/>
  <c r="CV85" i="12" s="1"/>
  <c r="DB85" i="12" s="1"/>
  <c r="BA85" i="12"/>
  <c r="BY85" i="12"/>
  <c r="BE74" i="12"/>
  <c r="BT74" i="12"/>
  <c r="BR74" i="12"/>
  <c r="BW74" i="12"/>
  <c r="BY74" i="12"/>
  <c r="BU74" i="12"/>
  <c r="DD74" i="12"/>
  <c r="CV74" i="12" s="1"/>
  <c r="DB74" i="12" s="1"/>
  <c r="AW74" i="12"/>
  <c r="AX74" i="12"/>
  <c r="BD74" i="12"/>
  <c r="AY74" i="12"/>
  <c r="BA74" i="12"/>
  <c r="AT74" i="12"/>
  <c r="BC74" i="12"/>
  <c r="AV74" i="12"/>
  <c r="BB74" i="12"/>
  <c r="BR87" i="12"/>
  <c r="BT87" i="12"/>
  <c r="BW87" i="12"/>
  <c r="BY87" i="12"/>
  <c r="BU87" i="12"/>
  <c r="DD87" i="12"/>
  <c r="CV87" i="12" s="1"/>
  <c r="DB87" i="12" s="1"/>
  <c r="BB87" i="12"/>
  <c r="BA87" i="12"/>
  <c r="AT87" i="12"/>
  <c r="BD87" i="12"/>
  <c r="AX87" i="12"/>
  <c r="BE87" i="12"/>
  <c r="AW87" i="12"/>
  <c r="BC87" i="12"/>
  <c r="AV87" i="12"/>
  <c r="AY87" i="12"/>
  <c r="BR63" i="12"/>
  <c r="BT63" i="12"/>
  <c r="BW63" i="12"/>
  <c r="BY63" i="12"/>
  <c r="BU63" i="12"/>
  <c r="DD63" i="12"/>
  <c r="CV63" i="12" s="1"/>
  <c r="DB63" i="12" s="1"/>
  <c r="BA63" i="12"/>
  <c r="AT63" i="12"/>
  <c r="BC63" i="12"/>
  <c r="AV63" i="12"/>
  <c r="AW63" i="12"/>
  <c r="BD63" i="12"/>
  <c r="AX63" i="12"/>
  <c r="BE63" i="12"/>
  <c r="AY63" i="12"/>
  <c r="BB63" i="12"/>
  <c r="BR84" i="12"/>
  <c r="BT84" i="12"/>
  <c r="BU84" i="12"/>
  <c r="BW84" i="12"/>
  <c r="BY84" i="12"/>
  <c r="DD84" i="12"/>
  <c r="CV84" i="12" s="1"/>
  <c r="DB84" i="12" s="1"/>
  <c r="BD84" i="12"/>
  <c r="AV84" i="12"/>
  <c r="BE84" i="12"/>
  <c r="AW84" i="12"/>
  <c r="BC84" i="12"/>
  <c r="BA84" i="12"/>
  <c r="AX84" i="12"/>
  <c r="BB84" i="12"/>
  <c r="AY84" i="12"/>
  <c r="AT84" i="12"/>
  <c r="BR76" i="12"/>
  <c r="BT76" i="12"/>
  <c r="BU76" i="12"/>
  <c r="BW76" i="12"/>
  <c r="BY76" i="12"/>
  <c r="DD76" i="12"/>
  <c r="CV76" i="12" s="1"/>
  <c r="DB76" i="12" s="1"/>
  <c r="AV76" i="12"/>
  <c r="BE76" i="12"/>
  <c r="BA76" i="12"/>
  <c r="BC76" i="12"/>
  <c r="AX76" i="12"/>
  <c r="AW76" i="12"/>
  <c r="BB76" i="12"/>
  <c r="AT76" i="12"/>
  <c r="AY76" i="12"/>
  <c r="BD76" i="12"/>
  <c r="BE65" i="12"/>
  <c r="BR65" i="12"/>
  <c r="BT65" i="12"/>
  <c r="BU65" i="12"/>
  <c r="BW65" i="12"/>
  <c r="BY65" i="12"/>
  <c r="DD65" i="12"/>
  <c r="CV65" i="12" s="1"/>
  <c r="DB65" i="12" s="1"/>
  <c r="BC65" i="12"/>
  <c r="AV65" i="12"/>
  <c r="AW65" i="12"/>
  <c r="AX65" i="12"/>
  <c r="AY65" i="12"/>
  <c r="BD65" i="12"/>
  <c r="AT65" i="12"/>
  <c r="BA65" i="12"/>
  <c r="BB65" i="12"/>
  <c r="BR86" i="12"/>
  <c r="BT86" i="12"/>
  <c r="BU86" i="12"/>
  <c r="DD86" i="12"/>
  <c r="CV86" i="12" s="1"/>
  <c r="DB86" i="12" s="1"/>
  <c r="BY86" i="12"/>
  <c r="BW86" i="12"/>
  <c r="AX86" i="12"/>
  <c r="BB86" i="12"/>
  <c r="AW86" i="12"/>
  <c r="BE86" i="12"/>
  <c r="AY86" i="12"/>
  <c r="BA86" i="12"/>
  <c r="AT86" i="12"/>
  <c r="BD86" i="12"/>
  <c r="BC86" i="12"/>
  <c r="AV86" i="12"/>
  <c r="BR62" i="12"/>
  <c r="BT62" i="12"/>
  <c r="BW62" i="12"/>
  <c r="BU62" i="12"/>
  <c r="DD62" i="12"/>
  <c r="CV62" i="12" s="1"/>
  <c r="DB62" i="12" s="1"/>
  <c r="BY62" i="12"/>
  <c r="AW62" i="12"/>
  <c r="BE62" i="12"/>
  <c r="AX62" i="12"/>
  <c r="BB62" i="12"/>
  <c r="AY62" i="12"/>
  <c r="BA62" i="12"/>
  <c r="BD62" i="12"/>
  <c r="AT62" i="12"/>
  <c r="BC62" i="12"/>
  <c r="AV62" i="12"/>
  <c r="BR64" i="12"/>
  <c r="BT64" i="12"/>
  <c r="BW64" i="12"/>
  <c r="BY64" i="12"/>
  <c r="BU64" i="12"/>
  <c r="DD64" i="12"/>
  <c r="CV64" i="12" s="1"/>
  <c r="DB64" i="12" s="1"/>
  <c r="BA64" i="12"/>
  <c r="AW64" i="12"/>
  <c r="BB64" i="12"/>
  <c r="AT64" i="12"/>
  <c r="BD64" i="12"/>
  <c r="BC64" i="12"/>
  <c r="AV64" i="12"/>
  <c r="BE64" i="12"/>
  <c r="AY64" i="12"/>
  <c r="AX64" i="12"/>
  <c r="BT93" i="12"/>
  <c r="BR93" i="12"/>
  <c r="BU93" i="12"/>
  <c r="BW93" i="12"/>
  <c r="DD93" i="12"/>
  <c r="CV93" i="12" s="1"/>
  <c r="DB93" i="12" s="1"/>
  <c r="BY93" i="12"/>
  <c r="BC93" i="12"/>
  <c r="AV93" i="12"/>
  <c r="BE93" i="12"/>
  <c r="AX93" i="12"/>
  <c r="BD93" i="12"/>
  <c r="AW93" i="12"/>
  <c r="AY93" i="12"/>
  <c r="BB93" i="12"/>
  <c r="AT93" i="12"/>
  <c r="BA93" i="12"/>
  <c r="BD83" i="12"/>
  <c r="BT83" i="12"/>
  <c r="BR83" i="12"/>
  <c r="BU83" i="12"/>
  <c r="BW83" i="12"/>
  <c r="DD83" i="12"/>
  <c r="CV83" i="12" s="1"/>
  <c r="DB83" i="12" s="1"/>
  <c r="BY83" i="12"/>
  <c r="AV83" i="12"/>
  <c r="BE83" i="12"/>
  <c r="AW83" i="12"/>
  <c r="AX83" i="12"/>
  <c r="AY83" i="12"/>
  <c r="BA83" i="12"/>
  <c r="AT83" i="12"/>
  <c r="BC83" i="12"/>
  <c r="BB83" i="12"/>
  <c r="BT75" i="12"/>
  <c r="BR75" i="12"/>
  <c r="BW75" i="12"/>
  <c r="DD75" i="12"/>
  <c r="CV75" i="12" s="1"/>
  <c r="DB75" i="12" s="1"/>
  <c r="BU75" i="12"/>
  <c r="BY75" i="12"/>
  <c r="AY75" i="12"/>
  <c r="BB75" i="12"/>
  <c r="BA75" i="12"/>
  <c r="BC75" i="12"/>
  <c r="BE75" i="12"/>
  <c r="AT75" i="12"/>
  <c r="AV75" i="12"/>
  <c r="AW75" i="12"/>
  <c r="AX75" i="12"/>
  <c r="BD75" i="12"/>
  <c r="BE90" i="12"/>
  <c r="BR90" i="12"/>
  <c r="BT90" i="12"/>
  <c r="BU90" i="12"/>
  <c r="BW90" i="12"/>
  <c r="BY90" i="12"/>
  <c r="DD90" i="12"/>
  <c r="CV90" i="12" s="1"/>
  <c r="DB90" i="12" s="1"/>
  <c r="AT90" i="12"/>
  <c r="BB90" i="12"/>
  <c r="BC90" i="12"/>
  <c r="AW90" i="12"/>
  <c r="BD90" i="12"/>
  <c r="AV90" i="12"/>
  <c r="AX90" i="12"/>
  <c r="AY90" i="12"/>
  <c r="BA90" i="12"/>
  <c r="BE73" i="12"/>
  <c r="BR73" i="12"/>
  <c r="BT73" i="12"/>
  <c r="BY73" i="12"/>
  <c r="BW73" i="12"/>
  <c r="DD73" i="12"/>
  <c r="CV73" i="12" s="1"/>
  <c r="DB73" i="12" s="1"/>
  <c r="BU73" i="12"/>
  <c r="BC73" i="12"/>
  <c r="AV73" i="12"/>
  <c r="BD73" i="12"/>
  <c r="AW73" i="12"/>
  <c r="AX73" i="12"/>
  <c r="AY73" i="12"/>
  <c r="AT73" i="12"/>
  <c r="BA73" i="12"/>
  <c r="BB73" i="12"/>
  <c r="BR79" i="12"/>
  <c r="BT79" i="12"/>
  <c r="BU79" i="12"/>
  <c r="BW79" i="12"/>
  <c r="BY79" i="12"/>
  <c r="DD79" i="12"/>
  <c r="CV79" i="12" s="1"/>
  <c r="DB79" i="12" s="1"/>
  <c r="AV79" i="12"/>
  <c r="BC79" i="12"/>
  <c r="AX79" i="12"/>
  <c r="BD79" i="12"/>
  <c r="AW79" i="12"/>
  <c r="BE79" i="12"/>
  <c r="AY79" i="12"/>
  <c r="AT79" i="12"/>
  <c r="BA79" i="12"/>
  <c r="BB79" i="12"/>
  <c r="BR71" i="12"/>
  <c r="BT71" i="12"/>
  <c r="BU71" i="12"/>
  <c r="BW71" i="12"/>
  <c r="BY71" i="12"/>
  <c r="DD71" i="12"/>
  <c r="CV71" i="12" s="1"/>
  <c r="DB71" i="12" s="1"/>
  <c r="AV71" i="12"/>
  <c r="BC71" i="12"/>
  <c r="AW71" i="12"/>
  <c r="BD71" i="12"/>
  <c r="AX71" i="12"/>
  <c r="BE71" i="12"/>
  <c r="AY71" i="12"/>
  <c r="BB71" i="12"/>
  <c r="BA71" i="12"/>
  <c r="AT71" i="12"/>
  <c r="BR92" i="12"/>
  <c r="BT92" i="12"/>
  <c r="BU92" i="12"/>
  <c r="BW92" i="12"/>
  <c r="BY92" i="12"/>
  <c r="DD92" i="12"/>
  <c r="CV92" i="12" s="1"/>
  <c r="DB92" i="12" s="1"/>
  <c r="AT92" i="12"/>
  <c r="BB92" i="12"/>
  <c r="BD92" i="12"/>
  <c r="AV92" i="12"/>
  <c r="BC92" i="12"/>
  <c r="AW92" i="12"/>
  <c r="BE92" i="12"/>
  <c r="AX92" i="12"/>
  <c r="BA92" i="12"/>
  <c r="AY92" i="12"/>
  <c r="BR68" i="12"/>
  <c r="BT68" i="12"/>
  <c r="BU68" i="12"/>
  <c r="BW68" i="12"/>
  <c r="BY68" i="12"/>
  <c r="DD68" i="12"/>
  <c r="CV68" i="12" s="1"/>
  <c r="DB68" i="12" s="1"/>
  <c r="AV68" i="12"/>
  <c r="BD68" i="12"/>
  <c r="AW68" i="12"/>
  <c r="BE68" i="12"/>
  <c r="AX68" i="12"/>
  <c r="BA68" i="12"/>
  <c r="AY68" i="12"/>
  <c r="AT68" i="12"/>
  <c r="BB68" i="12"/>
  <c r="BC68" i="12"/>
  <c r="BR72" i="12"/>
  <c r="BT72" i="12"/>
  <c r="BY72" i="12"/>
  <c r="BU72" i="12"/>
  <c r="BW72" i="12"/>
  <c r="DD72" i="12"/>
  <c r="CV72" i="12" s="1"/>
  <c r="DB72" i="12" s="1"/>
  <c r="AX72" i="12"/>
  <c r="AY72" i="12"/>
  <c r="BA72" i="12"/>
  <c r="AT72" i="12"/>
  <c r="BB72" i="12"/>
  <c r="AV72" i="12"/>
  <c r="BD72" i="12"/>
  <c r="BC72" i="12"/>
  <c r="AW72" i="12"/>
  <c r="BE72" i="12"/>
  <c r="BE89" i="12"/>
  <c r="BR89" i="12"/>
  <c r="BT89" i="12"/>
  <c r="BU89" i="12"/>
  <c r="BW89" i="12"/>
  <c r="BY89" i="12"/>
  <c r="DD89" i="12"/>
  <c r="CV89" i="12" s="1"/>
  <c r="DB89" i="12" s="1"/>
  <c r="AV89" i="12"/>
  <c r="BD89" i="12"/>
  <c r="AW89" i="12"/>
  <c r="AY89" i="12"/>
  <c r="AX89" i="12"/>
  <c r="BA89" i="12"/>
  <c r="AT89" i="12"/>
  <c r="BB89" i="12"/>
  <c r="BC89" i="12"/>
  <c r="BR80" i="12"/>
  <c r="BT80" i="12"/>
  <c r="BY80" i="12"/>
  <c r="BW80" i="12"/>
  <c r="BU80" i="12"/>
  <c r="DD80" i="12"/>
  <c r="CV80" i="12" s="1"/>
  <c r="DB80" i="12" s="1"/>
  <c r="AW80" i="12"/>
  <c r="BE80" i="12"/>
  <c r="AX80" i="12"/>
  <c r="AT80" i="12"/>
  <c r="AY80" i="12"/>
  <c r="BA80" i="12"/>
  <c r="BB80" i="12"/>
  <c r="BD80" i="12"/>
  <c r="AV80" i="12"/>
  <c r="BC80" i="12"/>
  <c r="BE82" i="12"/>
  <c r="BT82" i="12"/>
  <c r="BR82" i="12"/>
  <c r="BU82" i="12"/>
  <c r="BY82" i="12"/>
  <c r="DD82" i="12"/>
  <c r="CV82" i="12" s="1"/>
  <c r="DB82" i="12" s="1"/>
  <c r="BW82" i="12"/>
  <c r="AT82" i="12"/>
  <c r="BC82" i="12"/>
  <c r="BB82" i="12"/>
  <c r="AW82" i="12"/>
  <c r="AV82" i="12"/>
  <c r="AX82" i="12"/>
  <c r="AY82" i="12"/>
  <c r="BD82" i="12"/>
  <c r="BA82" i="12"/>
  <c r="BR78" i="12"/>
  <c r="BT78" i="12"/>
  <c r="BU78" i="12"/>
  <c r="BW78" i="12"/>
  <c r="DD78" i="12"/>
  <c r="CV78" i="12" s="1"/>
  <c r="DB78" i="12" s="1"/>
  <c r="BY78" i="12"/>
  <c r="BB78" i="12"/>
  <c r="AT78" i="12"/>
  <c r="BD78" i="12"/>
  <c r="AV78" i="12"/>
  <c r="BC78" i="12"/>
  <c r="AX78" i="12"/>
  <c r="AW78" i="12"/>
  <c r="BE78" i="12"/>
  <c r="AY78" i="12"/>
  <c r="BA78" i="12"/>
  <c r="BR70" i="12"/>
  <c r="BT70" i="12"/>
  <c r="BU70" i="12"/>
  <c r="DD70" i="12"/>
  <c r="CV70" i="12" s="1"/>
  <c r="DB70" i="12" s="1"/>
  <c r="BY70" i="12"/>
  <c r="BW70" i="12"/>
  <c r="BD70" i="12"/>
  <c r="AT70" i="12"/>
  <c r="BB70" i="12"/>
  <c r="AV70" i="12"/>
  <c r="BC70" i="12"/>
  <c r="AW70" i="12"/>
  <c r="AX70" i="12"/>
  <c r="BE70" i="12"/>
  <c r="AY70" i="12"/>
  <c r="BA70" i="12"/>
  <c r="BE81" i="12"/>
  <c r="BR81" i="12"/>
  <c r="BT81" i="12"/>
  <c r="BU81" i="12"/>
  <c r="BY81" i="12"/>
  <c r="BW81" i="12"/>
  <c r="DD81" i="12"/>
  <c r="CV81" i="12" s="1"/>
  <c r="DB81" i="12" s="1"/>
  <c r="BA81" i="12"/>
  <c r="AT81" i="12"/>
  <c r="BB81" i="12"/>
  <c r="BC81" i="12"/>
  <c r="AV81" i="12"/>
  <c r="BD81" i="12"/>
  <c r="AW81" i="12"/>
  <c r="AX81" i="12"/>
  <c r="AY81" i="12"/>
  <c r="BE66" i="12"/>
  <c r="BR66" i="12"/>
  <c r="BT66" i="12"/>
  <c r="BU66" i="12"/>
  <c r="BW66" i="12"/>
  <c r="BY66" i="12"/>
  <c r="DD66" i="12"/>
  <c r="CV66" i="12" s="1"/>
  <c r="DB66" i="12" s="1"/>
  <c r="AX66" i="12"/>
  <c r="AY66" i="12"/>
  <c r="BA66" i="12"/>
  <c r="AT66" i="12"/>
  <c r="BB66" i="12"/>
  <c r="BC66" i="12"/>
  <c r="AV66" i="12"/>
  <c r="BD66" i="12"/>
  <c r="AW66" i="12"/>
  <c r="BR88" i="12"/>
  <c r="BT88" i="12"/>
  <c r="BW88" i="12"/>
  <c r="BY88" i="12"/>
  <c r="BU88" i="12"/>
  <c r="DD88" i="12"/>
  <c r="CV88" i="12" s="1"/>
  <c r="DB88" i="12" s="1"/>
  <c r="AV88" i="12"/>
  <c r="BE88" i="12"/>
  <c r="AW88" i="12"/>
  <c r="BC88" i="12"/>
  <c r="AY88" i="12"/>
  <c r="BA88" i="12"/>
  <c r="AX88" i="12"/>
  <c r="AT88" i="12"/>
  <c r="BB88" i="12"/>
  <c r="BD88" i="12"/>
  <c r="BR91" i="12"/>
  <c r="BT91" i="12"/>
  <c r="BU91" i="12"/>
  <c r="BW91" i="12"/>
  <c r="BY91" i="12"/>
  <c r="DD91" i="12"/>
  <c r="CV91" i="12" s="1"/>
  <c r="DB91" i="12" s="1"/>
  <c r="BC91" i="12"/>
  <c r="AV91" i="12"/>
  <c r="BE91" i="12"/>
  <c r="AW91" i="12"/>
  <c r="BD91" i="12"/>
  <c r="AX91" i="12"/>
  <c r="AY91" i="12"/>
  <c r="BA91" i="12"/>
  <c r="AT91" i="12"/>
  <c r="BB91" i="12"/>
  <c r="BR67" i="12"/>
  <c r="BT67" i="12"/>
  <c r="BU67" i="12"/>
  <c r="BW67" i="12"/>
  <c r="BY67" i="12"/>
  <c r="DD67" i="12"/>
  <c r="CV67" i="12" s="1"/>
  <c r="DB67" i="12" s="1"/>
  <c r="AX67" i="12"/>
  <c r="AY67" i="12"/>
  <c r="BA67" i="12"/>
  <c r="AT67" i="12"/>
  <c r="BB67" i="12"/>
  <c r="BC67" i="12"/>
  <c r="AV67" i="12"/>
  <c r="BE67" i="12"/>
  <c r="AW67" i="12"/>
  <c r="BD67" i="12"/>
  <c r="DD55" i="12"/>
  <c r="CV55" i="12" s="1"/>
  <c r="DD40" i="12"/>
  <c r="CV40" i="12" s="1"/>
  <c r="DD49" i="12"/>
  <c r="CV49" i="12" s="1"/>
  <c r="DD43" i="12"/>
  <c r="CV43" i="12" s="1"/>
  <c r="DD27" i="12"/>
  <c r="CV27" i="12" s="1"/>
  <c r="DD19" i="12"/>
  <c r="CV19" i="12" s="1"/>
  <c r="DD50" i="12"/>
  <c r="CV50" i="12" s="1"/>
  <c r="DD42" i="12"/>
  <c r="CV42" i="12" s="1"/>
  <c r="DD26" i="12"/>
  <c r="CV26" i="12" s="1"/>
  <c r="DD18" i="12"/>
  <c r="CV18" i="12" s="1"/>
  <c r="DD48" i="12"/>
  <c r="CV48" i="12" s="1"/>
  <c r="DD24" i="12"/>
  <c r="CV24" i="12" s="1"/>
  <c r="DD17" i="12"/>
  <c r="CV17" i="12" s="1"/>
  <c r="DD51" i="12"/>
  <c r="CV51" i="12" s="1"/>
  <c r="DD47" i="12"/>
  <c r="CV47" i="12" s="1"/>
  <c r="DD39" i="12"/>
  <c r="CV39" i="12" s="1"/>
  <c r="DD23" i="12"/>
  <c r="CV23" i="12" s="1"/>
  <c r="DD15" i="12"/>
  <c r="CV15" i="12" s="1"/>
  <c r="DD46" i="12"/>
  <c r="CV46" i="12" s="1"/>
  <c r="DD38" i="12"/>
  <c r="CV38" i="12" s="1"/>
  <c r="DD22" i="12"/>
  <c r="CV22" i="12" s="1"/>
  <c r="DD14" i="12"/>
  <c r="CV14" i="12" s="1"/>
  <c r="DD60" i="12"/>
  <c r="CV60" i="12" s="1"/>
  <c r="DD36" i="12"/>
  <c r="CV36" i="12" s="1"/>
  <c r="DD12" i="12"/>
  <c r="CV12" i="12" s="1"/>
  <c r="DD25" i="12"/>
  <c r="CV25" i="12" s="1"/>
  <c r="DD56" i="12"/>
  <c r="CV56" i="12" s="1"/>
  <c r="DD32" i="12"/>
  <c r="CV32" i="12" s="1"/>
  <c r="DD8" i="12"/>
  <c r="CV8" i="12" s="1"/>
  <c r="DD41" i="12"/>
  <c r="CV41" i="12" s="1"/>
  <c r="DD57" i="12"/>
  <c r="CV57" i="12" s="1"/>
  <c r="DD33" i="12"/>
  <c r="CV33" i="12" s="1"/>
  <c r="DD9" i="12"/>
  <c r="CV9" i="12" s="1"/>
  <c r="DD16" i="12"/>
  <c r="CV16" i="12" s="1"/>
  <c r="DD59" i="12"/>
  <c r="CV59" i="12" s="1"/>
  <c r="DD35" i="12"/>
  <c r="CV35" i="12" s="1"/>
  <c r="DD11" i="12"/>
  <c r="CV11" i="12" s="1"/>
  <c r="DD58" i="12"/>
  <c r="CV58" i="12" s="1"/>
  <c r="DD34" i="12"/>
  <c r="CV34" i="12" s="1"/>
  <c r="DD10" i="12"/>
  <c r="CV10" i="12" s="1"/>
  <c r="DD31" i="12"/>
  <c r="CV31" i="12" s="1"/>
  <c r="DD7" i="12"/>
  <c r="CV7" i="12" s="1"/>
  <c r="DD54" i="12"/>
  <c r="CV54" i="12" s="1"/>
  <c r="DD30" i="12"/>
  <c r="CV30" i="12" s="1"/>
  <c r="DD52" i="12"/>
  <c r="CV52" i="12" s="1"/>
  <c r="DD44" i="12"/>
  <c r="CV44" i="12" s="1"/>
  <c r="DD28" i="12"/>
  <c r="CV28" i="12" s="1"/>
  <c r="DD20" i="12"/>
  <c r="CV20" i="12" s="1"/>
  <c r="BR57" i="12"/>
  <c r="BT57" i="12"/>
  <c r="BU57" i="12"/>
  <c r="BW57" i="12"/>
  <c r="BY57" i="12"/>
  <c r="AT57" i="12"/>
  <c r="AX57" i="12"/>
  <c r="BC57" i="12"/>
  <c r="AY57" i="12"/>
  <c r="BD57" i="12"/>
  <c r="AV57" i="12"/>
  <c r="BE57" i="12"/>
  <c r="BB57" i="12"/>
  <c r="AW57" i="12"/>
  <c r="BA57" i="12"/>
  <c r="BR49" i="12"/>
  <c r="BT49" i="12"/>
  <c r="BU49" i="12"/>
  <c r="BW49" i="12"/>
  <c r="BY49" i="12"/>
  <c r="AY49" i="12"/>
  <c r="BD49" i="12"/>
  <c r="AV49" i="12"/>
  <c r="BE49" i="12"/>
  <c r="AW49" i="12"/>
  <c r="BA49" i="12"/>
  <c r="BB49" i="12"/>
  <c r="AT49" i="12"/>
  <c r="AX49" i="12"/>
  <c r="BC49" i="12"/>
  <c r="BR41" i="12"/>
  <c r="BT41" i="12"/>
  <c r="BU41" i="12"/>
  <c r="BW41" i="12"/>
  <c r="BY41" i="12"/>
  <c r="AW41" i="12"/>
  <c r="BE41" i="12"/>
  <c r="AX41" i="12"/>
  <c r="BA41" i="12"/>
  <c r="BB41" i="12"/>
  <c r="AT41" i="12"/>
  <c r="AV41" i="12"/>
  <c r="BC41" i="12"/>
  <c r="AY41" i="12"/>
  <c r="BD41" i="12"/>
  <c r="BR33" i="12"/>
  <c r="BT33" i="12"/>
  <c r="BU33" i="12"/>
  <c r="BW33" i="12"/>
  <c r="BY33" i="12"/>
  <c r="AY33" i="12"/>
  <c r="BD33" i="12"/>
  <c r="AW33" i="12"/>
  <c r="BE33" i="12"/>
  <c r="AV33" i="12"/>
  <c r="BA33" i="12"/>
  <c r="BB33" i="12"/>
  <c r="AT33" i="12"/>
  <c r="AX33" i="12"/>
  <c r="BC33" i="12"/>
  <c r="BR25" i="12"/>
  <c r="BT25" i="12"/>
  <c r="BU25" i="12"/>
  <c r="BW25" i="12"/>
  <c r="BY25" i="12"/>
  <c r="AW25" i="12"/>
  <c r="BE25" i="12"/>
  <c r="AX25" i="12"/>
  <c r="BA25" i="12"/>
  <c r="BB25" i="12"/>
  <c r="AT25" i="12"/>
  <c r="AV25" i="12"/>
  <c r="BC25" i="12"/>
  <c r="AY25" i="12"/>
  <c r="BD25" i="12"/>
  <c r="BR17" i="12"/>
  <c r="BT17" i="12"/>
  <c r="BU17" i="12"/>
  <c r="BW17" i="12"/>
  <c r="BY17" i="12"/>
  <c r="AY17" i="12"/>
  <c r="BD17" i="12"/>
  <c r="AV17" i="12"/>
  <c r="BE17" i="12"/>
  <c r="AT17" i="12"/>
  <c r="BB17" i="12"/>
  <c r="AW17" i="12"/>
  <c r="AX17" i="12"/>
  <c r="BA17" i="12"/>
  <c r="BC17" i="12"/>
  <c r="BR9" i="12"/>
  <c r="BT9" i="12"/>
  <c r="BU9" i="12"/>
  <c r="BW9" i="12"/>
  <c r="BY9" i="12"/>
  <c r="AW9" i="12"/>
  <c r="BA9" i="12"/>
  <c r="AT9" i="12"/>
  <c r="AX9" i="12"/>
  <c r="BB9" i="12"/>
  <c r="BC9" i="12"/>
  <c r="BD9" i="12"/>
  <c r="AV9" i="12"/>
  <c r="BE9" i="12"/>
  <c r="AY9" i="12"/>
  <c r="BE42" i="12"/>
  <c r="BT42" i="12"/>
  <c r="BR42" i="12"/>
  <c r="BU42" i="12"/>
  <c r="BW42" i="12"/>
  <c r="BY42" i="12"/>
  <c r="AT42" i="12"/>
  <c r="AX42" i="12"/>
  <c r="BC42" i="12"/>
  <c r="AY42" i="12"/>
  <c r="BA42" i="12"/>
  <c r="AW42" i="12"/>
  <c r="AV42" i="12"/>
  <c r="BD42" i="12"/>
  <c r="BB42" i="12"/>
  <c r="BR10" i="12"/>
  <c r="BT10" i="12"/>
  <c r="BU10" i="12"/>
  <c r="BY10" i="12"/>
  <c r="BW10" i="12"/>
  <c r="AV10" i="12"/>
  <c r="BA10" i="12"/>
  <c r="BD10" i="12"/>
  <c r="AW10" i="12"/>
  <c r="BB10" i="12"/>
  <c r="BE10" i="12"/>
  <c r="AT10" i="12"/>
  <c r="AX10" i="12"/>
  <c r="BC10" i="12"/>
  <c r="AY10" i="12"/>
  <c r="BR59" i="12"/>
  <c r="BT59" i="12"/>
  <c r="BU59" i="12"/>
  <c r="BW59" i="12"/>
  <c r="BY59" i="12"/>
  <c r="AV59" i="12"/>
  <c r="AW59" i="12"/>
  <c r="BD59" i="12"/>
  <c r="AY59" i="12"/>
  <c r="AX59" i="12"/>
  <c r="BE59" i="12"/>
  <c r="AT59" i="12"/>
  <c r="BB59" i="12"/>
  <c r="BA59" i="12"/>
  <c r="BC59" i="12"/>
  <c r="BR51" i="12"/>
  <c r="BT51" i="12"/>
  <c r="BU51" i="12"/>
  <c r="BW51" i="12"/>
  <c r="BY51" i="12"/>
  <c r="AW51" i="12"/>
  <c r="BA51" i="12"/>
  <c r="BE51" i="12"/>
  <c r="AT51" i="12"/>
  <c r="AX51" i="12"/>
  <c r="BB51" i="12"/>
  <c r="AY51" i="12"/>
  <c r="BC51" i="12"/>
  <c r="AV51" i="12"/>
  <c r="BD51" i="12"/>
  <c r="BR43" i="12"/>
  <c r="BT43" i="12"/>
  <c r="BU43" i="12"/>
  <c r="BW43" i="12"/>
  <c r="BY43" i="12"/>
  <c r="AW43" i="12"/>
  <c r="BA43" i="12"/>
  <c r="BE43" i="12"/>
  <c r="AT43" i="12"/>
  <c r="AX43" i="12"/>
  <c r="BB43" i="12"/>
  <c r="AY43" i="12"/>
  <c r="BC43" i="12"/>
  <c r="AV43" i="12"/>
  <c r="BD43" i="12"/>
  <c r="BR27" i="12"/>
  <c r="BT27" i="12"/>
  <c r="BU27" i="12"/>
  <c r="BW27" i="12"/>
  <c r="BY27" i="12"/>
  <c r="AW27" i="12"/>
  <c r="BA27" i="12"/>
  <c r="BE27" i="12"/>
  <c r="AY27" i="12"/>
  <c r="BC27" i="12"/>
  <c r="AV27" i="12"/>
  <c r="BD27" i="12"/>
  <c r="AT27" i="12"/>
  <c r="BB27" i="12"/>
  <c r="AX27" i="12"/>
  <c r="BR19" i="12"/>
  <c r="BT19" i="12"/>
  <c r="BU19" i="12"/>
  <c r="BW19" i="12"/>
  <c r="BY19" i="12"/>
  <c r="AW19" i="12"/>
  <c r="BA19" i="12"/>
  <c r="BE19" i="12"/>
  <c r="AY19" i="12"/>
  <c r="BC19" i="12"/>
  <c r="AX19" i="12"/>
  <c r="AT19" i="12"/>
  <c r="AV19" i="12"/>
  <c r="BB19" i="12"/>
  <c r="BD19" i="12"/>
  <c r="BE50" i="12"/>
  <c r="BT50" i="12"/>
  <c r="BR50" i="12"/>
  <c r="BU50" i="12"/>
  <c r="BW50" i="12"/>
  <c r="BY50" i="12"/>
  <c r="AV50" i="12"/>
  <c r="BD50" i="12"/>
  <c r="AW50" i="12"/>
  <c r="BB50" i="12"/>
  <c r="BA50" i="12"/>
  <c r="AT50" i="12"/>
  <c r="AX50" i="12"/>
  <c r="BC50" i="12"/>
  <c r="AY50" i="12"/>
  <c r="BE34" i="12"/>
  <c r="BT34" i="12"/>
  <c r="BR34" i="12"/>
  <c r="BU34" i="12"/>
  <c r="BW34" i="12"/>
  <c r="BY34" i="12"/>
  <c r="AT34" i="12"/>
  <c r="AX34" i="12"/>
  <c r="BC34" i="12"/>
  <c r="AY34" i="12"/>
  <c r="BA34" i="12"/>
  <c r="BB34" i="12"/>
  <c r="AV34" i="12"/>
  <c r="BD34" i="12"/>
  <c r="AW34" i="12"/>
  <c r="BR18" i="12"/>
  <c r="BT18" i="12"/>
  <c r="BU18" i="12"/>
  <c r="BW18" i="12"/>
  <c r="BY18" i="12"/>
  <c r="AW18" i="12"/>
  <c r="BB18" i="12"/>
  <c r="BE18" i="12"/>
  <c r="AV18" i="12"/>
  <c r="AT18" i="12"/>
  <c r="AX18" i="12"/>
  <c r="BC18" i="12"/>
  <c r="AY18" i="12"/>
  <c r="BD18" i="12"/>
  <c r="BA18" i="12"/>
  <c r="BR31" i="12"/>
  <c r="BT31" i="12"/>
  <c r="BU31" i="12"/>
  <c r="BW31" i="12"/>
  <c r="BY31" i="12"/>
  <c r="AW31" i="12"/>
  <c r="AY31" i="12"/>
  <c r="BE31" i="12"/>
  <c r="AT31" i="12"/>
  <c r="AX31" i="12"/>
  <c r="BB31" i="12"/>
  <c r="BC31" i="12"/>
  <c r="BD31" i="12"/>
  <c r="BA31" i="12"/>
  <c r="AV31" i="12"/>
  <c r="BR7" i="12"/>
  <c r="BT7" i="12"/>
  <c r="BU7" i="12"/>
  <c r="BW7" i="12"/>
  <c r="BY7" i="12"/>
  <c r="AV7" i="12"/>
  <c r="BA7" i="12"/>
  <c r="BB7" i="12"/>
  <c r="AT7" i="12"/>
  <c r="AW7" i="12"/>
  <c r="BC7" i="12"/>
  <c r="BD7" i="12"/>
  <c r="AY7" i="12"/>
  <c r="BE7" i="12"/>
  <c r="AX7" i="12"/>
  <c r="BE54" i="12"/>
  <c r="BT54" i="12"/>
  <c r="BR54" i="12"/>
  <c r="BU54" i="12"/>
  <c r="BW54" i="12"/>
  <c r="BY54" i="12"/>
  <c r="AW54" i="12"/>
  <c r="BC54" i="12"/>
  <c r="AV54" i="12"/>
  <c r="BB54" i="12"/>
  <c r="AX54" i="12"/>
  <c r="BD54" i="12"/>
  <c r="AY54" i="12"/>
  <c r="AT54" i="12"/>
  <c r="BA54" i="12"/>
  <c r="BE46" i="12"/>
  <c r="BT46" i="12"/>
  <c r="BR46" i="12"/>
  <c r="BU46" i="12"/>
  <c r="BW46" i="12"/>
  <c r="BY46" i="12"/>
  <c r="AW46" i="12"/>
  <c r="BC46" i="12"/>
  <c r="AV46" i="12"/>
  <c r="AT46" i="12"/>
  <c r="AX46" i="12"/>
  <c r="BA46" i="12"/>
  <c r="AY46" i="12"/>
  <c r="BD46" i="12"/>
  <c r="BB46" i="12"/>
  <c r="BE38" i="12"/>
  <c r="BT38" i="12"/>
  <c r="BR38" i="12"/>
  <c r="BU38" i="12"/>
  <c r="BW38" i="12"/>
  <c r="BY38" i="12"/>
  <c r="AY38" i="12"/>
  <c r="AT38" i="12"/>
  <c r="AV38" i="12"/>
  <c r="BB38" i="12"/>
  <c r="BD38" i="12"/>
  <c r="BA38" i="12"/>
  <c r="AW38" i="12"/>
  <c r="BC38" i="12"/>
  <c r="AX38" i="12"/>
  <c r="BE30" i="12"/>
  <c r="BT30" i="12"/>
  <c r="BR30" i="12"/>
  <c r="BU30" i="12"/>
  <c r="BW30" i="12"/>
  <c r="BY30" i="12"/>
  <c r="AY30" i="12"/>
  <c r="AX30" i="12"/>
  <c r="AV30" i="12"/>
  <c r="BB30" i="12"/>
  <c r="BD30" i="12"/>
  <c r="AW30" i="12"/>
  <c r="BC30" i="12"/>
  <c r="AT30" i="12"/>
  <c r="BA30" i="12"/>
  <c r="BE22" i="12"/>
  <c r="BT22" i="12"/>
  <c r="BR22" i="12"/>
  <c r="BU22" i="12"/>
  <c r="BW22" i="12"/>
  <c r="BY22" i="12"/>
  <c r="AX22" i="12"/>
  <c r="BA22" i="12"/>
  <c r="AT22" i="12"/>
  <c r="AY22" i="12"/>
  <c r="BD22" i="12"/>
  <c r="BC22" i="12"/>
  <c r="AV22" i="12"/>
  <c r="BB22" i="12"/>
  <c r="AW22" i="12"/>
  <c r="BR14" i="12"/>
  <c r="BT14" i="12"/>
  <c r="BU14" i="12"/>
  <c r="BW14" i="12"/>
  <c r="BY14" i="12"/>
  <c r="AW14" i="12"/>
  <c r="BD14" i="12"/>
  <c r="BC14" i="12"/>
  <c r="AT14" i="12"/>
  <c r="AX14" i="12"/>
  <c r="BA14" i="12"/>
  <c r="BE14" i="12"/>
  <c r="AY14" i="12"/>
  <c r="BB14" i="12"/>
  <c r="AV14" i="12"/>
  <c r="BR60" i="12"/>
  <c r="BT60" i="12"/>
  <c r="BU60" i="12"/>
  <c r="BW60" i="12"/>
  <c r="BY60" i="12"/>
  <c r="AY60" i="12"/>
  <c r="BC60" i="12"/>
  <c r="AV60" i="12"/>
  <c r="AT60" i="12"/>
  <c r="BB60" i="12"/>
  <c r="BE60" i="12"/>
  <c r="AW60" i="12"/>
  <c r="AX60" i="12"/>
  <c r="BD60" i="12"/>
  <c r="BA60" i="12"/>
  <c r="BR52" i="12"/>
  <c r="BT52" i="12"/>
  <c r="BU52" i="12"/>
  <c r="BW52" i="12"/>
  <c r="BY52" i="12"/>
  <c r="AW52" i="12"/>
  <c r="BA52" i="12"/>
  <c r="AT52" i="12"/>
  <c r="AX52" i="12"/>
  <c r="BB52" i="12"/>
  <c r="AV52" i="12"/>
  <c r="AY52" i="12"/>
  <c r="BE52" i="12"/>
  <c r="BC52" i="12"/>
  <c r="BD52" i="12"/>
  <c r="BR44" i="12"/>
  <c r="BT44" i="12"/>
  <c r="BU44" i="12"/>
  <c r="BW44" i="12"/>
  <c r="BY44" i="12"/>
  <c r="AW44" i="12"/>
  <c r="BA44" i="12"/>
  <c r="AT44" i="12"/>
  <c r="AX44" i="12"/>
  <c r="BB44" i="12"/>
  <c r="AV44" i="12"/>
  <c r="AY44" i="12"/>
  <c r="BE44" i="12"/>
  <c r="BC44" i="12"/>
  <c r="BD44" i="12"/>
  <c r="BR36" i="12"/>
  <c r="BT36" i="12"/>
  <c r="BU36" i="12"/>
  <c r="BW36" i="12"/>
  <c r="BY36" i="12"/>
  <c r="AY36" i="12"/>
  <c r="BC36" i="12"/>
  <c r="AV36" i="12"/>
  <c r="AX36" i="12"/>
  <c r="BE36" i="12"/>
  <c r="BA36" i="12"/>
  <c r="AT36" i="12"/>
  <c r="BB36" i="12"/>
  <c r="AW36" i="12"/>
  <c r="BD36" i="12"/>
  <c r="BR28" i="12"/>
  <c r="BT28" i="12"/>
  <c r="BU28" i="12"/>
  <c r="BW28" i="12"/>
  <c r="BY28" i="12"/>
  <c r="AW28" i="12"/>
  <c r="BA28" i="12"/>
  <c r="AT28" i="12"/>
  <c r="AX28" i="12"/>
  <c r="BB28" i="12"/>
  <c r="BC28" i="12"/>
  <c r="AV28" i="12"/>
  <c r="BE28" i="12"/>
  <c r="AY28" i="12"/>
  <c r="BD28" i="12"/>
  <c r="BE20" i="12"/>
  <c r="BR20" i="12"/>
  <c r="BT20" i="12"/>
  <c r="BU20" i="12"/>
  <c r="BW20" i="12"/>
  <c r="BY20" i="12"/>
  <c r="AW20" i="12"/>
  <c r="BA20" i="12"/>
  <c r="AT20" i="12"/>
  <c r="AX20" i="12"/>
  <c r="BB20" i="12"/>
  <c r="AV20" i="12"/>
  <c r="BD20" i="12"/>
  <c r="AY20" i="12"/>
  <c r="BC20" i="12"/>
  <c r="BE12" i="12"/>
  <c r="BR12" i="12"/>
  <c r="BT12" i="12"/>
  <c r="BU12" i="12"/>
  <c r="BW12" i="12"/>
  <c r="BY12" i="12"/>
  <c r="AY12" i="12"/>
  <c r="BC12" i="12"/>
  <c r="AV12" i="12"/>
  <c r="BD12" i="12"/>
  <c r="AX12" i="12"/>
  <c r="BA12" i="12"/>
  <c r="AT12" i="12"/>
  <c r="BB12" i="12"/>
  <c r="AW12" i="12"/>
  <c r="BR35" i="12"/>
  <c r="BT35" i="12"/>
  <c r="BU35" i="12"/>
  <c r="BW35" i="12"/>
  <c r="BY35" i="12"/>
  <c r="AX35" i="12"/>
  <c r="AW35" i="12"/>
  <c r="BE35" i="12"/>
  <c r="AT35" i="12"/>
  <c r="AY35" i="12"/>
  <c r="BB35" i="12"/>
  <c r="AV35" i="12"/>
  <c r="BC35" i="12"/>
  <c r="BA35" i="12"/>
  <c r="BD35" i="12"/>
  <c r="BR11" i="12"/>
  <c r="BT11" i="12"/>
  <c r="BU11" i="12"/>
  <c r="BY11" i="12"/>
  <c r="BW11" i="12"/>
  <c r="AW11" i="12"/>
  <c r="BA11" i="12"/>
  <c r="BE11" i="12"/>
  <c r="AY11" i="12"/>
  <c r="BC11" i="12"/>
  <c r="AX11" i="12"/>
  <c r="BB11" i="12"/>
  <c r="BD11" i="12"/>
  <c r="AT11" i="12"/>
  <c r="AV11" i="12"/>
  <c r="BE58" i="12"/>
  <c r="BT58" i="12"/>
  <c r="BR58" i="12"/>
  <c r="BU58" i="12"/>
  <c r="BW58" i="12"/>
  <c r="BY58" i="12"/>
  <c r="AV58" i="12"/>
  <c r="BD58" i="12"/>
  <c r="AY58" i="12"/>
  <c r="BA58" i="12"/>
  <c r="BB58" i="12"/>
  <c r="AX58" i="12"/>
  <c r="AT58" i="12"/>
  <c r="BC58" i="12"/>
  <c r="AW58" i="12"/>
  <c r="BE26" i="12"/>
  <c r="BT26" i="12"/>
  <c r="BR26" i="12"/>
  <c r="BU26" i="12"/>
  <c r="BW26" i="12"/>
  <c r="BY26" i="12"/>
  <c r="AW26" i="12"/>
  <c r="BB26" i="12"/>
  <c r="AT26" i="12"/>
  <c r="AX26" i="12"/>
  <c r="BC26" i="12"/>
  <c r="BD26" i="12"/>
  <c r="AY26" i="12"/>
  <c r="BA26" i="12"/>
  <c r="AV26" i="12"/>
  <c r="BR47" i="12"/>
  <c r="BT47" i="12"/>
  <c r="BU47" i="12"/>
  <c r="BW47" i="12"/>
  <c r="BY47" i="12"/>
  <c r="AW47" i="12"/>
  <c r="AY47" i="12"/>
  <c r="BE47" i="12"/>
  <c r="AT47" i="12"/>
  <c r="AX47" i="12"/>
  <c r="BB47" i="12"/>
  <c r="BC47" i="12"/>
  <c r="BD47" i="12"/>
  <c r="BA47" i="12"/>
  <c r="AV47" i="12"/>
  <c r="BR39" i="12"/>
  <c r="BT39" i="12"/>
  <c r="BU39" i="12"/>
  <c r="BW39" i="12"/>
  <c r="BY39" i="12"/>
  <c r="AW39" i="12"/>
  <c r="AY39" i="12"/>
  <c r="BE39" i="12"/>
  <c r="AT39" i="12"/>
  <c r="AX39" i="12"/>
  <c r="BB39" i="12"/>
  <c r="BC39" i="12"/>
  <c r="BD39" i="12"/>
  <c r="BA39" i="12"/>
  <c r="AV39" i="12"/>
  <c r="AY23" i="12"/>
  <c r="BR23" i="12"/>
  <c r="BT23" i="12"/>
  <c r="BU23" i="12"/>
  <c r="BW23" i="12"/>
  <c r="BY23" i="12"/>
  <c r="AX23" i="12"/>
  <c r="BB23" i="12"/>
  <c r="BD23" i="12"/>
  <c r="BA23" i="12"/>
  <c r="AW23" i="12"/>
  <c r="BC23" i="12"/>
  <c r="BE23" i="12"/>
  <c r="AT23" i="12"/>
  <c r="AV23" i="12"/>
  <c r="AY15" i="12"/>
  <c r="BR15" i="12"/>
  <c r="BT15" i="12"/>
  <c r="BU15" i="12"/>
  <c r="BW15" i="12"/>
  <c r="BY15" i="12"/>
  <c r="AV15" i="12"/>
  <c r="BA15" i="12"/>
  <c r="BE15" i="12"/>
  <c r="AT15" i="12"/>
  <c r="AW15" i="12"/>
  <c r="BD15" i="12"/>
  <c r="BB15" i="12"/>
  <c r="BC15" i="12"/>
  <c r="AX15" i="12"/>
  <c r="BR55" i="12"/>
  <c r="BT55" i="12"/>
  <c r="BU55" i="12"/>
  <c r="BW55" i="12"/>
  <c r="BY55" i="12"/>
  <c r="AV55" i="12"/>
  <c r="AX55" i="12"/>
  <c r="BD55" i="12"/>
  <c r="AW55" i="12"/>
  <c r="BB55" i="12"/>
  <c r="BE55" i="12"/>
  <c r="AT55" i="12"/>
  <c r="BC55" i="12"/>
  <c r="AY55" i="12"/>
  <c r="BA55" i="12"/>
  <c r="BR56" i="12"/>
  <c r="BT56" i="12"/>
  <c r="BU56" i="12"/>
  <c r="BW56" i="12"/>
  <c r="BY56" i="12"/>
  <c r="AW56" i="12"/>
  <c r="BA56" i="12"/>
  <c r="AT56" i="12"/>
  <c r="AX56" i="12"/>
  <c r="BB56" i="12"/>
  <c r="AV56" i="12"/>
  <c r="AY56" i="12"/>
  <c r="BC56" i="12"/>
  <c r="BD56" i="12"/>
  <c r="BE56" i="12"/>
  <c r="BC48" i="12"/>
  <c r="BR48" i="12"/>
  <c r="BT48" i="12"/>
  <c r="BU48" i="12"/>
  <c r="BW48" i="12"/>
  <c r="BY48" i="12"/>
  <c r="AY48" i="12"/>
  <c r="AV48" i="12"/>
  <c r="AT48" i="12"/>
  <c r="BB48" i="12"/>
  <c r="AW48" i="12"/>
  <c r="AX48" i="12"/>
  <c r="BA48" i="12"/>
  <c r="BE48" i="12"/>
  <c r="BD48" i="12"/>
  <c r="BC40" i="12"/>
  <c r="BR40" i="12"/>
  <c r="BT40" i="12"/>
  <c r="BU40" i="12"/>
  <c r="BW40" i="12"/>
  <c r="BY40" i="12"/>
  <c r="AY40" i="12"/>
  <c r="AV40" i="12"/>
  <c r="AT40" i="12"/>
  <c r="BB40" i="12"/>
  <c r="AW40" i="12"/>
  <c r="AX40" i="12"/>
  <c r="BA40" i="12"/>
  <c r="BE40" i="12"/>
  <c r="BD40" i="12"/>
  <c r="BR32" i="12"/>
  <c r="BT32" i="12"/>
  <c r="BU32" i="12"/>
  <c r="BW32" i="12"/>
  <c r="BY32" i="12"/>
  <c r="AW32" i="12"/>
  <c r="BA32" i="12"/>
  <c r="AT32" i="12"/>
  <c r="AX32" i="12"/>
  <c r="BB32" i="12"/>
  <c r="AV32" i="12"/>
  <c r="AY32" i="12"/>
  <c r="BC32" i="12"/>
  <c r="BE32" i="12"/>
  <c r="BD32" i="12"/>
  <c r="BC24" i="12"/>
  <c r="BR24" i="12"/>
  <c r="BT24" i="12"/>
  <c r="BU24" i="12"/>
  <c r="BW24" i="12"/>
  <c r="BY24" i="12"/>
  <c r="AY24" i="12"/>
  <c r="AV24" i="12"/>
  <c r="AX24" i="12"/>
  <c r="BA24" i="12"/>
  <c r="AT24" i="12"/>
  <c r="BB24" i="12"/>
  <c r="AW24" i="12"/>
  <c r="BD24" i="12"/>
  <c r="BE24" i="12"/>
  <c r="BT16" i="12"/>
  <c r="BR16" i="12"/>
  <c r="BU16" i="12"/>
  <c r="BW16" i="12"/>
  <c r="BY16" i="12"/>
  <c r="AT16" i="12"/>
  <c r="AX16" i="12"/>
  <c r="BB16" i="12"/>
  <c r="AY16" i="12"/>
  <c r="BC16" i="12"/>
  <c r="BA16" i="12"/>
  <c r="BD16" i="12"/>
  <c r="AV16" i="12"/>
  <c r="AW16" i="12"/>
  <c r="BE16" i="12"/>
  <c r="BT8" i="12"/>
  <c r="BR8" i="12"/>
  <c r="BW8" i="12"/>
  <c r="BU8" i="12"/>
  <c r="BY8" i="12"/>
  <c r="AV8" i="12"/>
  <c r="AW8" i="12"/>
  <c r="BA8" i="12"/>
  <c r="BC8" i="12"/>
  <c r="AX8" i="12"/>
  <c r="BE8" i="12"/>
  <c r="AY8" i="12"/>
  <c r="BB8" i="12"/>
  <c r="AT8" i="12"/>
  <c r="BD8" i="12"/>
  <c r="AI12" i="16"/>
  <c r="AI11" i="16" s="1"/>
  <c r="BG123" i="12" l="1"/>
  <c r="BG97" i="12"/>
  <c r="BM97" i="12" s="1"/>
  <c r="DI97" i="12" s="1"/>
  <c r="BG106" i="12"/>
  <c r="BG124" i="12"/>
  <c r="BI124" i="12" s="1"/>
  <c r="BG112" i="12"/>
  <c r="BL112" i="12" s="1"/>
  <c r="DH112" i="12" s="1"/>
  <c r="BG125" i="12"/>
  <c r="BN123" i="12"/>
  <c r="DJ123" i="12" s="1"/>
  <c r="BG109" i="12"/>
  <c r="BG104" i="12"/>
  <c r="BI104" i="12" s="1"/>
  <c r="BG98" i="12"/>
  <c r="BL97" i="12"/>
  <c r="DH97" i="12" s="1"/>
  <c r="BN125" i="12"/>
  <c r="DJ125" i="12" s="1"/>
  <c r="BG111" i="12"/>
  <c r="BN112" i="12"/>
  <c r="DJ112" i="12" s="1"/>
  <c r="BG110" i="12"/>
  <c r="BI110" i="12" s="1"/>
  <c r="BG121" i="12"/>
  <c r="BJ123" i="12"/>
  <c r="BI109" i="12"/>
  <c r="BO112" i="12"/>
  <c r="DK112" i="12" s="1"/>
  <c r="BI112" i="12"/>
  <c r="BG119" i="12"/>
  <c r="BG101" i="12"/>
  <c r="BG118" i="12"/>
  <c r="BI118" i="12" s="1"/>
  <c r="BK123" i="12"/>
  <c r="DG123" i="12" s="1"/>
  <c r="BO97" i="12"/>
  <c r="DK97" i="12" s="1"/>
  <c r="BI106" i="12"/>
  <c r="BN124" i="12"/>
  <c r="DJ124" i="12" s="1"/>
  <c r="BK112" i="12"/>
  <c r="DG112" i="12" s="1"/>
  <c r="BG113" i="12"/>
  <c r="BG96" i="12"/>
  <c r="BG115" i="12"/>
  <c r="BL123" i="12"/>
  <c r="DH123" i="12" s="1"/>
  <c r="BG100" i="12"/>
  <c r="BG117" i="12"/>
  <c r="BJ97" i="12"/>
  <c r="BG108" i="12"/>
  <c r="BG95" i="12"/>
  <c r="BI95" i="12" s="1"/>
  <c r="BG99" i="12"/>
  <c r="BI99" i="12" s="1"/>
  <c r="BJ112" i="12"/>
  <c r="BG102" i="12"/>
  <c r="BI102" i="12" s="1"/>
  <c r="BI103" i="12"/>
  <c r="BG122" i="12"/>
  <c r="BO123" i="12"/>
  <c r="DK123" i="12" s="1"/>
  <c r="BN97" i="12"/>
  <c r="DJ97" i="12" s="1"/>
  <c r="BO124" i="12"/>
  <c r="DK124" i="12" s="1"/>
  <c r="BG120" i="12"/>
  <c r="BM112" i="12"/>
  <c r="DI112" i="12" s="1"/>
  <c r="BI113" i="12"/>
  <c r="BG107" i="12"/>
  <c r="BI107" i="12"/>
  <c r="BG105" i="12"/>
  <c r="BG103" i="12"/>
  <c r="BG116" i="12"/>
  <c r="BI116" i="12" s="1"/>
  <c r="BK97" i="12"/>
  <c r="DG97" i="12" s="1"/>
  <c r="BM106" i="12"/>
  <c r="DI106" i="12" s="1"/>
  <c r="BL125" i="12"/>
  <c r="DH125" i="12" s="1"/>
  <c r="BI96" i="12"/>
  <c r="BI100" i="12"/>
  <c r="BI97" i="12"/>
  <c r="BJ106" i="12"/>
  <c r="BG114" i="12"/>
  <c r="BI114" i="12" s="1"/>
  <c r="BG94" i="12"/>
  <c r="BG6" i="12"/>
  <c r="BM6" i="12" s="1"/>
  <c r="DI6" i="12" s="1"/>
  <c r="BG13" i="12"/>
  <c r="BI13" i="12" s="1"/>
  <c r="BG29" i="12"/>
  <c r="BK29" i="12" s="1"/>
  <c r="DG29" i="12" s="1"/>
  <c r="BG21" i="12"/>
  <c r="BI21" i="12" s="1"/>
  <c r="BG37" i="12"/>
  <c r="BI37" i="12" s="1"/>
  <c r="BG45" i="12"/>
  <c r="BI45" i="12" s="1"/>
  <c r="BG53" i="12"/>
  <c r="BI53" i="12" s="1"/>
  <c r="CJ53" i="12" s="1"/>
  <c r="BG61" i="12"/>
  <c r="BG69" i="12"/>
  <c r="BI69" i="12" s="1"/>
  <c r="BG77" i="12"/>
  <c r="BI77" i="12" s="1"/>
  <c r="BG85" i="12"/>
  <c r="BL6" i="12"/>
  <c r="DH6" i="12" s="1"/>
  <c r="BN6" i="12"/>
  <c r="DJ6" i="12" s="1"/>
  <c r="AP22" i="16"/>
  <c r="BG74" i="12"/>
  <c r="BO74" i="12" s="1"/>
  <c r="DK74" i="12" s="1"/>
  <c r="BG64" i="12"/>
  <c r="BI64" i="12" s="1"/>
  <c r="CJ64" i="12" s="1"/>
  <c r="BG88" i="12"/>
  <c r="BM88" i="12" s="1"/>
  <c r="DI88" i="12" s="1"/>
  <c r="BG71" i="12"/>
  <c r="BI71" i="12" s="1"/>
  <c r="BG72" i="12"/>
  <c r="BK72" i="12" s="1"/>
  <c r="DG72" i="12" s="1"/>
  <c r="BG89" i="12"/>
  <c r="BL89" i="12" s="1"/>
  <c r="DH89" i="12" s="1"/>
  <c r="BG90" i="12"/>
  <c r="BG91" i="12"/>
  <c r="BG66" i="12"/>
  <c r="BG67" i="12"/>
  <c r="BI67" i="12" s="1"/>
  <c r="BG70" i="12"/>
  <c r="BI70" i="12" s="1"/>
  <c r="BG81" i="12"/>
  <c r="BI81" i="12" s="1"/>
  <c r="CJ81" i="12" s="1"/>
  <c r="BG82" i="12"/>
  <c r="BG80" i="12"/>
  <c r="BI80" i="12" s="1"/>
  <c r="CJ80" i="12" s="1"/>
  <c r="BG78" i="12"/>
  <c r="BG68" i="12"/>
  <c r="BI68" i="12" s="1"/>
  <c r="BG75" i="12"/>
  <c r="BI75" i="12" s="1"/>
  <c r="BG92" i="12"/>
  <c r="BI92" i="12" s="1"/>
  <c r="BG73" i="12"/>
  <c r="BG79" i="12"/>
  <c r="BI79" i="12" s="1"/>
  <c r="BG83" i="12"/>
  <c r="BI83" i="12" s="1"/>
  <c r="BG87" i="12"/>
  <c r="BI87" i="12" s="1"/>
  <c r="CJ87" i="12" s="1"/>
  <c r="BG76" i="12"/>
  <c r="BI76" i="12" s="1"/>
  <c r="BG93" i="12"/>
  <c r="BG65" i="12"/>
  <c r="BG84" i="12"/>
  <c r="BI84" i="12" s="1"/>
  <c r="BG63" i="12"/>
  <c r="BI63" i="12" s="1"/>
  <c r="CJ63" i="12" s="1"/>
  <c r="BG62" i="12"/>
  <c r="BI62" i="12" s="1"/>
  <c r="CJ62" i="12" s="1"/>
  <c r="BG86" i="12"/>
  <c r="DB9" i="12"/>
  <c r="DB10" i="12"/>
  <c r="DB16" i="12"/>
  <c r="DB20" i="12"/>
  <c r="DB11" i="12"/>
  <c r="DB17" i="12"/>
  <c r="DB12" i="12"/>
  <c r="DB18" i="12"/>
  <c r="DB7" i="12"/>
  <c r="DB14" i="12"/>
  <c r="DB25" i="12"/>
  <c r="DB24" i="12"/>
  <c r="DB28" i="12"/>
  <c r="DB32" i="12"/>
  <c r="DB36" i="12"/>
  <c r="DB8" i="12"/>
  <c r="DB26" i="12"/>
  <c r="DB30" i="12"/>
  <c r="DB35" i="12"/>
  <c r="DB40" i="12"/>
  <c r="DB44" i="12"/>
  <c r="DB47" i="12"/>
  <c r="DB51" i="12"/>
  <c r="DB15" i="12"/>
  <c r="DB22" i="12"/>
  <c r="DB33" i="12"/>
  <c r="DB38" i="12"/>
  <c r="DB42" i="12"/>
  <c r="DB49" i="12"/>
  <c r="DB19" i="12"/>
  <c r="DB23" i="12"/>
  <c r="DB34" i="12"/>
  <c r="DB39" i="12"/>
  <c r="DB43" i="12"/>
  <c r="DB46" i="12"/>
  <c r="DB50" i="12"/>
  <c r="DB52" i="12"/>
  <c r="DB55" i="12"/>
  <c r="DB59" i="12"/>
  <c r="DB54" i="12"/>
  <c r="DB56" i="12"/>
  <c r="DB60" i="12"/>
  <c r="DB58" i="12"/>
  <c r="DB27" i="12"/>
  <c r="DB31" i="12"/>
  <c r="DB41" i="12"/>
  <c r="DB48" i="12"/>
  <c r="DB57" i="12"/>
  <c r="BG50" i="12"/>
  <c r="BJ50" i="12" s="1"/>
  <c r="DF50" i="12" s="1"/>
  <c r="BG54" i="12"/>
  <c r="BI54" i="12" s="1"/>
  <c r="BG16" i="12"/>
  <c r="BI16" i="12" s="1"/>
  <c r="BG32" i="12"/>
  <c r="BO32" i="12" s="1"/>
  <c r="DK32" i="12" s="1"/>
  <c r="BG39" i="12"/>
  <c r="BK39" i="12" s="1"/>
  <c r="DG39" i="12" s="1"/>
  <c r="BG15" i="12"/>
  <c r="BO15" i="12" s="1"/>
  <c r="DK15" i="12" s="1"/>
  <c r="BG57" i="12"/>
  <c r="BI57" i="12" s="1"/>
  <c r="BG8" i="12"/>
  <c r="BG56" i="12"/>
  <c r="BG24" i="12"/>
  <c r="BI24" i="12" s="1"/>
  <c r="BG40" i="12"/>
  <c r="BG48" i="12"/>
  <c r="BG23" i="12"/>
  <c r="BI23" i="12" s="1"/>
  <c r="BG12" i="12"/>
  <c r="BI12" i="12" s="1"/>
  <c r="BG20" i="12"/>
  <c r="BG52" i="12"/>
  <c r="BI52" i="12" s="1"/>
  <c r="BG14" i="12"/>
  <c r="BI14" i="12" s="1"/>
  <c r="BG22" i="12"/>
  <c r="BI22" i="12" s="1"/>
  <c r="BG30" i="12"/>
  <c r="BI30" i="12" s="1"/>
  <c r="BG7" i="12"/>
  <c r="BI7" i="12" s="1"/>
  <c r="BG18" i="12"/>
  <c r="BI18" i="12" s="1"/>
  <c r="BG19" i="12"/>
  <c r="BI19" i="12" s="1"/>
  <c r="BG27" i="12"/>
  <c r="BI27" i="12" s="1"/>
  <c r="BG51" i="12"/>
  <c r="BI51" i="12" s="1"/>
  <c r="BG59" i="12"/>
  <c r="BI59" i="12" s="1"/>
  <c r="BG9" i="12"/>
  <c r="BI9" i="12" s="1"/>
  <c r="BG49" i="12"/>
  <c r="BI49" i="12" s="1"/>
  <c r="BG44" i="12"/>
  <c r="BI44" i="12" s="1"/>
  <c r="BG60" i="12"/>
  <c r="BI60" i="12" s="1"/>
  <c r="BG38" i="12"/>
  <c r="BI38" i="12" s="1"/>
  <c r="BG31" i="12"/>
  <c r="BI31" i="12" s="1"/>
  <c r="BG25" i="12"/>
  <c r="BI25" i="12" s="1"/>
  <c r="BG33" i="12"/>
  <c r="BI33" i="12" s="1"/>
  <c r="BG55" i="12"/>
  <c r="BG47" i="12"/>
  <c r="BI47" i="12" s="1"/>
  <c r="BG26" i="12"/>
  <c r="BI26" i="12" s="1"/>
  <c r="BG35" i="12"/>
  <c r="BG36" i="12"/>
  <c r="BI36" i="12" s="1"/>
  <c r="BG46" i="12"/>
  <c r="BG34" i="12"/>
  <c r="BG43" i="12"/>
  <c r="BG10" i="12"/>
  <c r="BG42" i="12"/>
  <c r="BI42" i="12" s="1"/>
  <c r="BG17" i="12"/>
  <c r="BG41" i="12"/>
  <c r="BI41" i="12" s="1"/>
  <c r="BG58" i="12"/>
  <c r="BI58" i="12" s="1"/>
  <c r="BG11" i="12"/>
  <c r="BI11" i="12" s="1"/>
  <c r="BG28" i="12"/>
  <c r="AJ4" i="16"/>
  <c r="AI5" i="16" s="1"/>
  <c r="BM125" i="12" l="1"/>
  <c r="DI125" i="12" s="1"/>
  <c r="BO125" i="12"/>
  <c r="DK125" i="12" s="1"/>
  <c r="BK125" i="12"/>
  <c r="DG125" i="12" s="1"/>
  <c r="BI6" i="12"/>
  <c r="BM124" i="12"/>
  <c r="DI124" i="12" s="1"/>
  <c r="BJ124" i="12"/>
  <c r="BK6" i="12"/>
  <c r="DG6" i="12" s="1"/>
  <c r="BL124" i="12"/>
  <c r="DH124" i="12" s="1"/>
  <c r="BJ125" i="12"/>
  <c r="BK106" i="12"/>
  <c r="DG106" i="12" s="1"/>
  <c r="BL106" i="12"/>
  <c r="DH106" i="12" s="1"/>
  <c r="BO106" i="12"/>
  <c r="DK106" i="12" s="1"/>
  <c r="BN106" i="12"/>
  <c r="DJ106" i="12" s="1"/>
  <c r="BK124" i="12"/>
  <c r="DG124" i="12" s="1"/>
  <c r="BJ6" i="12"/>
  <c r="BO6" i="12"/>
  <c r="DK6" i="12" s="1"/>
  <c r="BI123" i="12"/>
  <c r="BM123" i="12"/>
  <c r="DI123" i="12" s="1"/>
  <c r="BI125" i="12"/>
  <c r="DE118" i="12"/>
  <c r="BS118" i="12"/>
  <c r="BX118" i="12"/>
  <c r="CK118" i="12" s="1"/>
  <c r="BV118" i="12"/>
  <c r="DE104" i="12"/>
  <c r="BV104" i="12"/>
  <c r="BZ104" i="12" s="1"/>
  <c r="BX104" i="12"/>
  <c r="CK104" i="12" s="1"/>
  <c r="BS104" i="12"/>
  <c r="DE114" i="12"/>
  <c r="BX114" i="12"/>
  <c r="CK114" i="12" s="1"/>
  <c r="BV114" i="12"/>
  <c r="BV97" i="12"/>
  <c r="DE97" i="12"/>
  <c r="BS97" i="12"/>
  <c r="BX97" i="12"/>
  <c r="CK97" i="12" s="1"/>
  <c r="DE113" i="12"/>
  <c r="BV113" i="12"/>
  <c r="BX113" i="12"/>
  <c r="CK113" i="12" s="1"/>
  <c r="BM122" i="12"/>
  <c r="DI122" i="12" s="1"/>
  <c r="BK122" i="12"/>
  <c r="DG122" i="12" s="1"/>
  <c r="BN122" i="12"/>
  <c r="DJ122" i="12" s="1"/>
  <c r="BJ122" i="12"/>
  <c r="BL122" i="12"/>
  <c r="DH122" i="12" s="1"/>
  <c r="BO122" i="12"/>
  <c r="DK122" i="12" s="1"/>
  <c r="BL95" i="12"/>
  <c r="DH95" i="12" s="1"/>
  <c r="BJ95" i="12"/>
  <c r="BN95" i="12"/>
  <c r="DJ95" i="12" s="1"/>
  <c r="BM95" i="12"/>
  <c r="DI95" i="12" s="1"/>
  <c r="BK95" i="12"/>
  <c r="DG95" i="12" s="1"/>
  <c r="BO95" i="12"/>
  <c r="DK95" i="12" s="1"/>
  <c r="BO115" i="12"/>
  <c r="DK115" i="12" s="1"/>
  <c r="BM115" i="12"/>
  <c r="DI115" i="12" s="1"/>
  <c r="BK115" i="12"/>
  <c r="DG115" i="12" s="1"/>
  <c r="BL115" i="12"/>
  <c r="DH115" i="12" s="1"/>
  <c r="BJ115" i="12"/>
  <c r="BN115" i="12"/>
  <c r="DJ115" i="12" s="1"/>
  <c r="BV124" i="12"/>
  <c r="BZ124" i="12" s="1"/>
  <c r="CJ124" i="12"/>
  <c r="DE124" i="12"/>
  <c r="BX124" i="12"/>
  <c r="CK124" i="12" s="1"/>
  <c r="BM121" i="12"/>
  <c r="DI121" i="12" s="1"/>
  <c r="BK121" i="12"/>
  <c r="DG121" i="12" s="1"/>
  <c r="BJ121" i="12"/>
  <c r="BN121" i="12"/>
  <c r="DJ121" i="12" s="1"/>
  <c r="BL121" i="12"/>
  <c r="DH121" i="12" s="1"/>
  <c r="BO121" i="12"/>
  <c r="DK121" i="12" s="1"/>
  <c r="DE100" i="12"/>
  <c r="BZ100" i="12"/>
  <c r="BS100" i="12"/>
  <c r="BX100" i="12"/>
  <c r="CK100" i="12" s="1"/>
  <c r="BV100" i="12"/>
  <c r="BI122" i="12"/>
  <c r="BN96" i="12"/>
  <c r="DJ96" i="12" s="1"/>
  <c r="BM96" i="12"/>
  <c r="DI96" i="12" s="1"/>
  <c r="BK96" i="12"/>
  <c r="DG96" i="12" s="1"/>
  <c r="BL96" i="12"/>
  <c r="DH96" i="12" s="1"/>
  <c r="BJ96" i="12"/>
  <c r="BO96" i="12"/>
  <c r="DK96" i="12" s="1"/>
  <c r="BL98" i="12"/>
  <c r="DH98" i="12" s="1"/>
  <c r="BO98" i="12"/>
  <c r="DK98" i="12" s="1"/>
  <c r="BM98" i="12"/>
  <c r="DI98" i="12" s="1"/>
  <c r="BN98" i="12"/>
  <c r="DJ98" i="12" s="1"/>
  <c r="BK98" i="12"/>
  <c r="DG98" i="12" s="1"/>
  <c r="BJ98" i="12"/>
  <c r="BL116" i="12"/>
  <c r="DH116" i="12" s="1"/>
  <c r="BM116" i="12"/>
  <c r="DI116" i="12" s="1"/>
  <c r="BK116" i="12"/>
  <c r="DG116" i="12" s="1"/>
  <c r="BJ116" i="12"/>
  <c r="BN116" i="12"/>
  <c r="DJ116" i="12" s="1"/>
  <c r="BO116" i="12"/>
  <c r="DK116" i="12" s="1"/>
  <c r="BI120" i="12"/>
  <c r="BL120" i="12"/>
  <c r="DH120" i="12" s="1"/>
  <c r="BM120" i="12"/>
  <c r="DI120" i="12" s="1"/>
  <c r="BJ120" i="12"/>
  <c r="BN120" i="12"/>
  <c r="DJ120" i="12" s="1"/>
  <c r="BO120" i="12"/>
  <c r="DK120" i="12" s="1"/>
  <c r="BK120" i="12"/>
  <c r="DG120" i="12" s="1"/>
  <c r="BI121" i="12"/>
  <c r="BI108" i="12"/>
  <c r="BJ108" i="12"/>
  <c r="BO108" i="12"/>
  <c r="DK108" i="12" s="1"/>
  <c r="BM108" i="12"/>
  <c r="DI108" i="12" s="1"/>
  <c r="BN108" i="12"/>
  <c r="DJ108" i="12" s="1"/>
  <c r="BK108" i="12"/>
  <c r="DG108" i="12" s="1"/>
  <c r="BL108" i="12"/>
  <c r="DH108" i="12" s="1"/>
  <c r="BK113" i="12"/>
  <c r="DG113" i="12" s="1"/>
  <c r="BM113" i="12"/>
  <c r="DI113" i="12" s="1"/>
  <c r="BN113" i="12"/>
  <c r="DJ113" i="12" s="1"/>
  <c r="BL113" i="12"/>
  <c r="DH113" i="12" s="1"/>
  <c r="BJ113" i="12"/>
  <c r="BO113" i="12"/>
  <c r="DK113" i="12" s="1"/>
  <c r="BK118" i="12"/>
  <c r="DG118" i="12" s="1"/>
  <c r="BL118" i="12"/>
  <c r="DH118" i="12" s="1"/>
  <c r="BO118" i="12"/>
  <c r="DK118" i="12" s="1"/>
  <c r="BN118" i="12"/>
  <c r="DJ118" i="12" s="1"/>
  <c r="BM118" i="12"/>
  <c r="DI118" i="12" s="1"/>
  <c r="BJ118" i="12"/>
  <c r="DF125" i="12"/>
  <c r="BQ125" i="12"/>
  <c r="BP125" i="12"/>
  <c r="BM110" i="12"/>
  <c r="DI110" i="12" s="1"/>
  <c r="BL110" i="12"/>
  <c r="DH110" i="12" s="1"/>
  <c r="BK110" i="12"/>
  <c r="DG110" i="12" s="1"/>
  <c r="BO110" i="12"/>
  <c r="DK110" i="12" s="1"/>
  <c r="BJ110" i="12"/>
  <c r="BN110" i="12"/>
  <c r="DJ110" i="12" s="1"/>
  <c r="BO94" i="12"/>
  <c r="DK94" i="12" s="1"/>
  <c r="BM94" i="12"/>
  <c r="DI94" i="12" s="1"/>
  <c r="BL94" i="12"/>
  <c r="DH94" i="12" s="1"/>
  <c r="BJ94" i="12"/>
  <c r="BK94" i="12"/>
  <c r="DG94" i="12" s="1"/>
  <c r="BN94" i="12"/>
  <c r="DJ94" i="12" s="1"/>
  <c r="DE96" i="12"/>
  <c r="BV96" i="12"/>
  <c r="BX96" i="12"/>
  <c r="CK96" i="12" s="1"/>
  <c r="BS96" i="12"/>
  <c r="DE103" i="12"/>
  <c r="BV103" i="12"/>
  <c r="BZ103" i="12"/>
  <c r="BX103" i="12"/>
  <c r="CK103" i="12" s="1"/>
  <c r="DF97" i="12"/>
  <c r="BP97" i="12"/>
  <c r="BZ97" i="12" s="1"/>
  <c r="BQ97" i="12"/>
  <c r="BO101" i="12"/>
  <c r="DK101" i="12" s="1"/>
  <c r="BL101" i="12"/>
  <c r="DH101" i="12" s="1"/>
  <c r="BK101" i="12"/>
  <c r="DG101" i="12" s="1"/>
  <c r="BJ101" i="12"/>
  <c r="BN101" i="12"/>
  <c r="DJ101" i="12" s="1"/>
  <c r="BM101" i="12"/>
  <c r="DI101" i="12" s="1"/>
  <c r="BJ104" i="12"/>
  <c r="BO104" i="12"/>
  <c r="DK104" i="12" s="1"/>
  <c r="BN104" i="12"/>
  <c r="DJ104" i="12" s="1"/>
  <c r="BK104" i="12"/>
  <c r="DG104" i="12" s="1"/>
  <c r="BL104" i="12"/>
  <c r="DH104" i="12" s="1"/>
  <c r="BM104" i="12"/>
  <c r="DI104" i="12" s="1"/>
  <c r="DE110" i="12"/>
  <c r="BS110" i="12"/>
  <c r="BX110" i="12"/>
  <c r="CK110" i="12" s="1"/>
  <c r="BZ110" i="12"/>
  <c r="BV110" i="12"/>
  <c r="BJ103" i="12"/>
  <c r="BO103" i="12"/>
  <c r="DK103" i="12" s="1"/>
  <c r="BN103" i="12"/>
  <c r="DJ103" i="12" s="1"/>
  <c r="BM103" i="12"/>
  <c r="DI103" i="12" s="1"/>
  <c r="BL103" i="12"/>
  <c r="DH103" i="12" s="1"/>
  <c r="BK103" i="12"/>
  <c r="DG103" i="12" s="1"/>
  <c r="BK102" i="12"/>
  <c r="DG102" i="12" s="1"/>
  <c r="BO102" i="12"/>
  <c r="DK102" i="12" s="1"/>
  <c r="BN102" i="12"/>
  <c r="DJ102" i="12" s="1"/>
  <c r="BM102" i="12"/>
  <c r="DI102" i="12" s="1"/>
  <c r="BL102" i="12"/>
  <c r="DH102" i="12" s="1"/>
  <c r="BJ102" i="12"/>
  <c r="BL117" i="12"/>
  <c r="DH117" i="12" s="1"/>
  <c r="BK117" i="12"/>
  <c r="DG117" i="12" s="1"/>
  <c r="BO117" i="12"/>
  <c r="DK117" i="12" s="1"/>
  <c r="BJ117" i="12"/>
  <c r="BN117" i="12"/>
  <c r="DJ117" i="12" s="1"/>
  <c r="BM117" i="12"/>
  <c r="DI117" i="12" s="1"/>
  <c r="BI94" i="12"/>
  <c r="BI115" i="12"/>
  <c r="BI117" i="12"/>
  <c r="BI111" i="12"/>
  <c r="BJ111" i="12"/>
  <c r="BO111" i="12"/>
  <c r="DK111" i="12" s="1"/>
  <c r="BK111" i="12"/>
  <c r="DG111" i="12" s="1"/>
  <c r="BN111" i="12"/>
  <c r="DJ111" i="12" s="1"/>
  <c r="BL111" i="12"/>
  <c r="DH111" i="12" s="1"/>
  <c r="BM111" i="12"/>
  <c r="DI111" i="12" s="1"/>
  <c r="BK109" i="12"/>
  <c r="DG109" i="12" s="1"/>
  <c r="BO109" i="12"/>
  <c r="DK109" i="12" s="1"/>
  <c r="BJ109" i="12"/>
  <c r="BM109" i="12"/>
  <c r="DI109" i="12" s="1"/>
  <c r="BL109" i="12"/>
  <c r="DH109" i="12" s="1"/>
  <c r="BN109" i="12"/>
  <c r="DJ109" i="12" s="1"/>
  <c r="BJ114" i="12"/>
  <c r="BK114" i="12"/>
  <c r="DG114" i="12" s="1"/>
  <c r="BO114" i="12"/>
  <c r="DK114" i="12" s="1"/>
  <c r="BM114" i="12"/>
  <c r="DI114" i="12" s="1"/>
  <c r="BN114" i="12"/>
  <c r="DJ114" i="12" s="1"/>
  <c r="BL114" i="12"/>
  <c r="DH114" i="12" s="1"/>
  <c r="DE102" i="12"/>
  <c r="BV102" i="12"/>
  <c r="BX102" i="12"/>
  <c r="CK102" i="12" s="1"/>
  <c r="BZ102" i="12"/>
  <c r="BI105" i="12"/>
  <c r="BM105" i="12"/>
  <c r="DI105" i="12" s="1"/>
  <c r="BJ105" i="12"/>
  <c r="BO105" i="12"/>
  <c r="DK105" i="12" s="1"/>
  <c r="BN105" i="12"/>
  <c r="DJ105" i="12" s="1"/>
  <c r="BL105" i="12"/>
  <c r="DH105" i="12" s="1"/>
  <c r="BK105" i="12"/>
  <c r="DG105" i="12" s="1"/>
  <c r="DF112" i="12"/>
  <c r="BQ112" i="12"/>
  <c r="BP112" i="12"/>
  <c r="BL100" i="12"/>
  <c r="DH100" i="12" s="1"/>
  <c r="BK100" i="12"/>
  <c r="DG100" i="12" s="1"/>
  <c r="BJ100" i="12"/>
  <c r="BN100" i="12"/>
  <c r="DJ100" i="12" s="1"/>
  <c r="BO100" i="12"/>
  <c r="DK100" i="12" s="1"/>
  <c r="BM100" i="12"/>
  <c r="DI100" i="12" s="1"/>
  <c r="BM119" i="12"/>
  <c r="DI119" i="12" s="1"/>
  <c r="BL119" i="12"/>
  <c r="DH119" i="12" s="1"/>
  <c r="BK119" i="12"/>
  <c r="DG119" i="12" s="1"/>
  <c r="BN119" i="12"/>
  <c r="DJ119" i="12" s="1"/>
  <c r="BO119" i="12"/>
  <c r="DK119" i="12" s="1"/>
  <c r="BJ119" i="12"/>
  <c r="BI98" i="12"/>
  <c r="BP124" i="12"/>
  <c r="BM29" i="12"/>
  <c r="DI29" i="12" s="1"/>
  <c r="DE95" i="12"/>
  <c r="BV95" i="12"/>
  <c r="BX95" i="12"/>
  <c r="CK95" i="12" s="1"/>
  <c r="DE99" i="12"/>
  <c r="BX99" i="12"/>
  <c r="CK99" i="12" s="1"/>
  <c r="BZ99" i="12"/>
  <c r="BS99" i="12"/>
  <c r="BV99" i="12"/>
  <c r="DE107" i="12"/>
  <c r="BV107" i="12"/>
  <c r="BX107" i="12"/>
  <c r="CK107" i="12" s="1"/>
  <c r="CJ116" i="12"/>
  <c r="DE116" i="12"/>
  <c r="BX116" i="12"/>
  <c r="CK116" i="12" s="1"/>
  <c r="BV116" i="12"/>
  <c r="BM99" i="12"/>
  <c r="DI99" i="12" s="1"/>
  <c r="BK99" i="12"/>
  <c r="DG99" i="12" s="1"/>
  <c r="BL99" i="12"/>
  <c r="DH99" i="12" s="1"/>
  <c r="BJ99" i="12"/>
  <c r="BN99" i="12"/>
  <c r="DJ99" i="12" s="1"/>
  <c r="BO99" i="12"/>
  <c r="DK99" i="12" s="1"/>
  <c r="DE106" i="12"/>
  <c r="BS106" i="12"/>
  <c r="BX106" i="12"/>
  <c r="CK106" i="12" s="1"/>
  <c r="BV106" i="12"/>
  <c r="DE112" i="12"/>
  <c r="BX112" i="12"/>
  <c r="CK112" i="12" s="1"/>
  <c r="BV112" i="12"/>
  <c r="DE109" i="12"/>
  <c r="BS109" i="12"/>
  <c r="BZ109" i="12"/>
  <c r="BX109" i="12"/>
  <c r="CK109" i="12" s="1"/>
  <c r="BV109" i="12"/>
  <c r="BI101" i="12"/>
  <c r="DF106" i="12"/>
  <c r="BP106" i="12"/>
  <c r="BZ106" i="12" s="1"/>
  <c r="BQ106" i="12"/>
  <c r="CB106" i="12" s="1"/>
  <c r="BJ107" i="12"/>
  <c r="BM107" i="12"/>
  <c r="DI107" i="12" s="1"/>
  <c r="BO107" i="12"/>
  <c r="DK107" i="12" s="1"/>
  <c r="BL107" i="12"/>
  <c r="DH107" i="12" s="1"/>
  <c r="BN107" i="12"/>
  <c r="DJ107" i="12" s="1"/>
  <c r="BK107" i="12"/>
  <c r="DG107" i="12" s="1"/>
  <c r="DF123" i="12"/>
  <c r="BQ123" i="12"/>
  <c r="BP123" i="12"/>
  <c r="BI119" i="12"/>
  <c r="BO29" i="12"/>
  <c r="DK29" i="12" s="1"/>
  <c r="BV60" i="12"/>
  <c r="BX60" i="12"/>
  <c r="CK60" i="12" s="1"/>
  <c r="BX37" i="12"/>
  <c r="CK37" i="12" s="1"/>
  <c r="BV37" i="12"/>
  <c r="BV47" i="12"/>
  <c r="BX47" i="12"/>
  <c r="CK47" i="12" s="1"/>
  <c r="BX49" i="12"/>
  <c r="BV49" i="12"/>
  <c r="BV30" i="12"/>
  <c r="BX30" i="12"/>
  <c r="CK30" i="12" s="1"/>
  <c r="BV16" i="12"/>
  <c r="BX16" i="12"/>
  <c r="CK16" i="12" s="1"/>
  <c r="BV68" i="12"/>
  <c r="BX68" i="12"/>
  <c r="CK68" i="12" s="1"/>
  <c r="BX18" i="12"/>
  <c r="CK18" i="12" s="1"/>
  <c r="BV18" i="12"/>
  <c r="BV64" i="12"/>
  <c r="BX64" i="12"/>
  <c r="CK64" i="12" s="1"/>
  <c r="BS75" i="12"/>
  <c r="BX75" i="12"/>
  <c r="CK75" i="12" s="1"/>
  <c r="BV75" i="12"/>
  <c r="BV54" i="12"/>
  <c r="BX54" i="12"/>
  <c r="BX59" i="12"/>
  <c r="CK59" i="12" s="1"/>
  <c r="BV59" i="12"/>
  <c r="BV87" i="12"/>
  <c r="BX87" i="12"/>
  <c r="CK87" i="12" s="1"/>
  <c r="BV80" i="12"/>
  <c r="BX80" i="12"/>
  <c r="CK80" i="12" s="1"/>
  <c r="BV69" i="12"/>
  <c r="BX69" i="12"/>
  <c r="BV13" i="12"/>
  <c r="BX13" i="12"/>
  <c r="CK13" i="12" s="1"/>
  <c r="BV23" i="12"/>
  <c r="BX23" i="12"/>
  <c r="BV92" i="12"/>
  <c r="BX92" i="12"/>
  <c r="CK92" i="12" s="1"/>
  <c r="BV44" i="12"/>
  <c r="BX44" i="12"/>
  <c r="BV24" i="12"/>
  <c r="BX24" i="12"/>
  <c r="BV77" i="12"/>
  <c r="BX77" i="12"/>
  <c r="CK77" i="12" s="1"/>
  <c r="BX33" i="12"/>
  <c r="BV33" i="12"/>
  <c r="BS14" i="12"/>
  <c r="BV14" i="12"/>
  <c r="BX14" i="12"/>
  <c r="CK14" i="12" s="1"/>
  <c r="BV25" i="12"/>
  <c r="BX25" i="12"/>
  <c r="CK25" i="12" s="1"/>
  <c r="BV51" i="12"/>
  <c r="BX51" i="12"/>
  <c r="CK51" i="12" s="1"/>
  <c r="BV52" i="12"/>
  <c r="BX52" i="12"/>
  <c r="BV83" i="12"/>
  <c r="BX83" i="12"/>
  <c r="CK83" i="12" s="1"/>
  <c r="BX41" i="12"/>
  <c r="BV41" i="12"/>
  <c r="BV67" i="12"/>
  <c r="BX67" i="12"/>
  <c r="CK67" i="12" s="1"/>
  <c r="BX7" i="12"/>
  <c r="CK7" i="12" s="1"/>
  <c r="BV7" i="12"/>
  <c r="BV9" i="12"/>
  <c r="BX9" i="12"/>
  <c r="CK9" i="12" s="1"/>
  <c r="BV76" i="12"/>
  <c r="BX76" i="12"/>
  <c r="CK76" i="12" s="1"/>
  <c r="BX11" i="12"/>
  <c r="CK11" i="12" s="1"/>
  <c r="BV11" i="12"/>
  <c r="BV31" i="12"/>
  <c r="BX31" i="12"/>
  <c r="CK31" i="12" s="1"/>
  <c r="BV27" i="12"/>
  <c r="BX27" i="12"/>
  <c r="BV57" i="12"/>
  <c r="BX57" i="12"/>
  <c r="CK57" i="12" s="1"/>
  <c r="BV62" i="12"/>
  <c r="BX62" i="12"/>
  <c r="BV79" i="12"/>
  <c r="BX79" i="12"/>
  <c r="CK79" i="12" s="1"/>
  <c r="BV81" i="12"/>
  <c r="BX81" i="12"/>
  <c r="CK81" i="12" s="1"/>
  <c r="BS71" i="12"/>
  <c r="BV71" i="12"/>
  <c r="BX71" i="12"/>
  <c r="CK71" i="12" s="1"/>
  <c r="BV53" i="12"/>
  <c r="BX53" i="12"/>
  <c r="CK53" i="12" s="1"/>
  <c r="BV84" i="12"/>
  <c r="BX84" i="12"/>
  <c r="BX26" i="12"/>
  <c r="CK26" i="12" s="1"/>
  <c r="BV26" i="12"/>
  <c r="BX42" i="12"/>
  <c r="CK42" i="12" s="1"/>
  <c r="BV42" i="12"/>
  <c r="BV22" i="12"/>
  <c r="BX22" i="12"/>
  <c r="CK22" i="12" s="1"/>
  <c r="BV21" i="12"/>
  <c r="BX21" i="12"/>
  <c r="BX58" i="12"/>
  <c r="CK58" i="12" s="1"/>
  <c r="BV58" i="12"/>
  <c r="BV36" i="12"/>
  <c r="BX36" i="12"/>
  <c r="CK36" i="12" s="1"/>
  <c r="BV38" i="12"/>
  <c r="BX38" i="12"/>
  <c r="CK38" i="12" s="1"/>
  <c r="BV19" i="12"/>
  <c r="BX19" i="12"/>
  <c r="CK19" i="12" s="1"/>
  <c r="BV12" i="12"/>
  <c r="BX12" i="12"/>
  <c r="BV63" i="12"/>
  <c r="BX63" i="12"/>
  <c r="CK63" i="12" s="1"/>
  <c r="BV70" i="12"/>
  <c r="BX70" i="12"/>
  <c r="CK70" i="12" s="1"/>
  <c r="BS70" i="12"/>
  <c r="BV45" i="12"/>
  <c r="BX45" i="12"/>
  <c r="CK45" i="12" s="1"/>
  <c r="AI6" i="16"/>
  <c r="AI13" i="16" s="1"/>
  <c r="BI29" i="12"/>
  <c r="DE29" i="12" s="1"/>
  <c r="BL29" i="12"/>
  <c r="DH29" i="12" s="1"/>
  <c r="BN29" i="12"/>
  <c r="DJ29" i="12" s="1"/>
  <c r="BJ29" i="12"/>
  <c r="DF29" i="12" s="1"/>
  <c r="DE13" i="12"/>
  <c r="BJ13" i="12"/>
  <c r="BL13" i="12"/>
  <c r="DH13" i="12" s="1"/>
  <c r="BN13" i="12"/>
  <c r="DJ13" i="12" s="1"/>
  <c r="BO13" i="12"/>
  <c r="DK13" i="12" s="1"/>
  <c r="BK13" i="12"/>
  <c r="DG13" i="12" s="1"/>
  <c r="BM13" i="12"/>
  <c r="DI13" i="12" s="1"/>
  <c r="CK27" i="12"/>
  <c r="CK44" i="12"/>
  <c r="CK49" i="12"/>
  <c r="CK24" i="12"/>
  <c r="CK54" i="12"/>
  <c r="CK23" i="12"/>
  <c r="CK33" i="12"/>
  <c r="DE21" i="12"/>
  <c r="CK21" i="12"/>
  <c r="BK21" i="12"/>
  <c r="DG21" i="12" s="1"/>
  <c r="BM21" i="12"/>
  <c r="DI21" i="12" s="1"/>
  <c r="BO21" i="12"/>
  <c r="DK21" i="12" s="1"/>
  <c r="BJ21" i="12"/>
  <c r="BL21" i="12"/>
  <c r="DH21" i="12" s="1"/>
  <c r="BN21" i="12"/>
  <c r="DJ21" i="12" s="1"/>
  <c r="DE37" i="12"/>
  <c r="BL37" i="12"/>
  <c r="DH37" i="12" s="1"/>
  <c r="BN37" i="12"/>
  <c r="DJ37" i="12" s="1"/>
  <c r="BK37" i="12"/>
  <c r="DG37" i="12" s="1"/>
  <c r="BM37" i="12"/>
  <c r="DI37" i="12" s="1"/>
  <c r="BJ37" i="12"/>
  <c r="BO37" i="12"/>
  <c r="DK37" i="12" s="1"/>
  <c r="DE45" i="12"/>
  <c r="BJ45" i="12"/>
  <c r="BM45" i="12"/>
  <c r="DI45" i="12" s="1"/>
  <c r="BO45" i="12"/>
  <c r="DK45" i="12" s="1"/>
  <c r="BL45" i="12"/>
  <c r="DH45" i="12" s="1"/>
  <c r="BK45" i="12"/>
  <c r="DG45" i="12" s="1"/>
  <c r="BN45" i="12"/>
  <c r="DJ45" i="12" s="1"/>
  <c r="BO69" i="12"/>
  <c r="DK69" i="12" s="1"/>
  <c r="BM53" i="12"/>
  <c r="DI53" i="12" s="1"/>
  <c r="BO53" i="12"/>
  <c r="DK53" i="12" s="1"/>
  <c r="BJ53" i="12"/>
  <c r="BL53" i="12"/>
  <c r="DH53" i="12" s="1"/>
  <c r="BK53" i="12"/>
  <c r="DG53" i="12" s="1"/>
  <c r="BN53" i="12"/>
  <c r="DJ53" i="12" s="1"/>
  <c r="DE53" i="12"/>
  <c r="BL69" i="12"/>
  <c r="DH69" i="12" s="1"/>
  <c r="BK69" i="12"/>
  <c r="DG69" i="12" s="1"/>
  <c r="BJ61" i="12"/>
  <c r="BM61" i="12"/>
  <c r="DI61" i="12" s="1"/>
  <c r="BL61" i="12"/>
  <c r="DH61" i="12" s="1"/>
  <c r="BO61" i="12"/>
  <c r="DK61" i="12" s="1"/>
  <c r="BN61" i="12"/>
  <c r="DJ61" i="12" s="1"/>
  <c r="BK61" i="12"/>
  <c r="DG61" i="12" s="1"/>
  <c r="BJ69" i="12"/>
  <c r="DF69" i="12" s="1"/>
  <c r="BM69" i="12"/>
  <c r="DI69" i="12" s="1"/>
  <c r="BN69" i="12"/>
  <c r="DJ69" i="12" s="1"/>
  <c r="BI61" i="12"/>
  <c r="DE69" i="12"/>
  <c r="CK69" i="12"/>
  <c r="BM74" i="12"/>
  <c r="DI74" i="12" s="1"/>
  <c r="DE77" i="12"/>
  <c r="BJ77" i="12"/>
  <c r="BL77" i="12"/>
  <c r="DH77" i="12" s="1"/>
  <c r="BN77" i="12"/>
  <c r="DJ77" i="12" s="1"/>
  <c r="BO77" i="12"/>
  <c r="DK77" i="12" s="1"/>
  <c r="BK77" i="12"/>
  <c r="DG77" i="12" s="1"/>
  <c r="BM77" i="12"/>
  <c r="DI77" i="12" s="1"/>
  <c r="BN85" i="12"/>
  <c r="DJ85" i="12" s="1"/>
  <c r="BK85" i="12"/>
  <c r="DG85" i="12" s="1"/>
  <c r="BM85" i="12"/>
  <c r="DI85" i="12" s="1"/>
  <c r="BO85" i="12"/>
  <c r="DK85" i="12" s="1"/>
  <c r="BJ85" i="12"/>
  <c r="BL85" i="12"/>
  <c r="DH85" i="12" s="1"/>
  <c r="BI85" i="12"/>
  <c r="CK41" i="12"/>
  <c r="CK12" i="12"/>
  <c r="CK62" i="12"/>
  <c r="CJ84" i="12"/>
  <c r="CJ92" i="12"/>
  <c r="CJ30" i="12"/>
  <c r="CJ54" i="12"/>
  <c r="CJ22" i="12"/>
  <c r="CJ68" i="12"/>
  <c r="CJ41" i="12"/>
  <c r="CJ16" i="12"/>
  <c r="DE6" i="12"/>
  <c r="BV6" i="12"/>
  <c r="BS6" i="12"/>
  <c r="BX6" i="12"/>
  <c r="CK6" i="12" s="1"/>
  <c r="BZ6" i="12"/>
  <c r="DF6" i="12"/>
  <c r="BQ6" i="12"/>
  <c r="BP6" i="12"/>
  <c r="AL12" i="16"/>
  <c r="AL11" i="16" s="1"/>
  <c r="BI74" i="12"/>
  <c r="BJ74" i="12"/>
  <c r="DF74" i="12" s="1"/>
  <c r="BL74" i="12"/>
  <c r="DH74" i="12" s="1"/>
  <c r="BK74" i="12"/>
  <c r="DG74" i="12" s="1"/>
  <c r="BN74" i="12"/>
  <c r="DJ74" i="12" s="1"/>
  <c r="BK71" i="12"/>
  <c r="DG71" i="12" s="1"/>
  <c r="BO71" i="12"/>
  <c r="DK71" i="12" s="1"/>
  <c r="BO89" i="12"/>
  <c r="DK89" i="12" s="1"/>
  <c r="BM89" i="12"/>
  <c r="DI89" i="12" s="1"/>
  <c r="BN89" i="12"/>
  <c r="DJ89" i="12" s="1"/>
  <c r="BK89" i="12"/>
  <c r="DG89" i="12" s="1"/>
  <c r="BI89" i="12"/>
  <c r="BJ89" i="12"/>
  <c r="DF89" i="12" s="1"/>
  <c r="BO72" i="12"/>
  <c r="DK72" i="12" s="1"/>
  <c r="BN71" i="12"/>
  <c r="DJ71" i="12" s="1"/>
  <c r="BL64" i="12"/>
  <c r="DH64" i="12" s="1"/>
  <c r="BN72" i="12"/>
  <c r="DJ72" i="12" s="1"/>
  <c r="BJ64" i="12"/>
  <c r="DF64" i="12" s="1"/>
  <c r="BL72" i="12"/>
  <c r="DH72" i="12" s="1"/>
  <c r="BM64" i="12"/>
  <c r="DI64" i="12" s="1"/>
  <c r="BM72" i="12"/>
  <c r="DI72" i="12" s="1"/>
  <c r="BN64" i="12"/>
  <c r="DJ64" i="12" s="1"/>
  <c r="BI72" i="12"/>
  <c r="BO88" i="12"/>
  <c r="DK88" i="12" s="1"/>
  <c r="BI88" i="12"/>
  <c r="BJ88" i="12"/>
  <c r="DF88" i="12" s="1"/>
  <c r="BJ72" i="12"/>
  <c r="DF72" i="12" s="1"/>
  <c r="BL88" i="12"/>
  <c r="DH88" i="12" s="1"/>
  <c r="BN88" i="12"/>
  <c r="DJ88" i="12" s="1"/>
  <c r="BK88" i="12"/>
  <c r="DG88" i="12" s="1"/>
  <c r="BO64" i="12"/>
  <c r="DK64" i="12" s="1"/>
  <c r="BK64" i="12"/>
  <c r="DG64" i="12" s="1"/>
  <c r="BJ71" i="12"/>
  <c r="DF71" i="12" s="1"/>
  <c r="BL71" i="12"/>
  <c r="DH71" i="12" s="1"/>
  <c r="BM71" i="12"/>
  <c r="DI71" i="12" s="1"/>
  <c r="DE79" i="12"/>
  <c r="DE92" i="12"/>
  <c r="DE83" i="12"/>
  <c r="DE68" i="12"/>
  <c r="DE81" i="12"/>
  <c r="BO66" i="12"/>
  <c r="DK66" i="12" s="1"/>
  <c r="BK66" i="12"/>
  <c r="DG66" i="12" s="1"/>
  <c r="BM66" i="12"/>
  <c r="DI66" i="12" s="1"/>
  <c r="BJ66" i="12"/>
  <c r="BL66" i="12"/>
  <c r="DH66" i="12" s="1"/>
  <c r="BN66" i="12"/>
  <c r="DJ66" i="12" s="1"/>
  <c r="BJ91" i="12"/>
  <c r="BK91" i="12"/>
  <c r="DG91" i="12" s="1"/>
  <c r="BM91" i="12"/>
  <c r="DI91" i="12" s="1"/>
  <c r="BL91" i="12"/>
  <c r="DH91" i="12" s="1"/>
  <c r="BO91" i="12"/>
  <c r="DK91" i="12" s="1"/>
  <c r="BN91" i="12"/>
  <c r="DJ91" i="12" s="1"/>
  <c r="BO76" i="12"/>
  <c r="DK76" i="12" s="1"/>
  <c r="BL76" i="12"/>
  <c r="DH76" i="12" s="1"/>
  <c r="BJ76" i="12"/>
  <c r="BK76" i="12"/>
  <c r="DG76" i="12" s="1"/>
  <c r="BN76" i="12"/>
  <c r="DJ76" i="12" s="1"/>
  <c r="BM76" i="12"/>
  <c r="DI76" i="12" s="1"/>
  <c r="DE75" i="12"/>
  <c r="BZ75" i="12"/>
  <c r="DM75" i="12" s="1"/>
  <c r="BI78" i="12"/>
  <c r="BO78" i="12"/>
  <c r="DK78" i="12" s="1"/>
  <c r="BN78" i="12"/>
  <c r="DJ78" i="12" s="1"/>
  <c r="BM78" i="12"/>
  <c r="DI78" i="12" s="1"/>
  <c r="BK78" i="12"/>
  <c r="DG78" i="12" s="1"/>
  <c r="BL78" i="12"/>
  <c r="DH78" i="12" s="1"/>
  <c r="BJ78" i="12"/>
  <c r="BO80" i="12"/>
  <c r="DK80" i="12" s="1"/>
  <c r="BM80" i="12"/>
  <c r="DI80" i="12" s="1"/>
  <c r="BJ80" i="12"/>
  <c r="BK80" i="12"/>
  <c r="DG80" i="12" s="1"/>
  <c r="BN80" i="12"/>
  <c r="DJ80" i="12" s="1"/>
  <c r="BL80" i="12"/>
  <c r="DH80" i="12" s="1"/>
  <c r="DE67" i="12"/>
  <c r="BM70" i="12"/>
  <c r="DI70" i="12" s="1"/>
  <c r="BJ70" i="12"/>
  <c r="BL70" i="12"/>
  <c r="DH70" i="12" s="1"/>
  <c r="BK70" i="12"/>
  <c r="DG70" i="12" s="1"/>
  <c r="BO70" i="12"/>
  <c r="DK70" i="12" s="1"/>
  <c r="BN70" i="12"/>
  <c r="DJ70" i="12" s="1"/>
  <c r="BL82" i="12"/>
  <c r="DH82" i="12" s="1"/>
  <c r="BO82" i="12"/>
  <c r="DK82" i="12" s="1"/>
  <c r="BK82" i="12"/>
  <c r="DG82" i="12" s="1"/>
  <c r="BJ82" i="12"/>
  <c r="BM82" i="12"/>
  <c r="DI82" i="12" s="1"/>
  <c r="BN82" i="12"/>
  <c r="DJ82" i="12" s="1"/>
  <c r="BN84" i="12"/>
  <c r="DJ84" i="12" s="1"/>
  <c r="BL84" i="12"/>
  <c r="DH84" i="12" s="1"/>
  <c r="BJ84" i="12"/>
  <c r="BM84" i="12"/>
  <c r="DI84" i="12" s="1"/>
  <c r="BK84" i="12"/>
  <c r="DG84" i="12" s="1"/>
  <c r="BO84" i="12"/>
  <c r="DK84" i="12" s="1"/>
  <c r="DE64" i="12"/>
  <c r="BO75" i="12"/>
  <c r="DK75" i="12" s="1"/>
  <c r="BJ75" i="12"/>
  <c r="BN75" i="12"/>
  <c r="DJ75" i="12" s="1"/>
  <c r="BL75" i="12"/>
  <c r="DH75" i="12" s="1"/>
  <c r="BM75" i="12"/>
  <c r="DI75" i="12" s="1"/>
  <c r="BK75" i="12"/>
  <c r="DG75" i="12" s="1"/>
  <c r="BI91" i="12"/>
  <c r="DE63" i="12"/>
  <c r="BJ68" i="12"/>
  <c r="BK68" i="12"/>
  <c r="DG68" i="12" s="1"/>
  <c r="BO68" i="12"/>
  <c r="DK68" i="12" s="1"/>
  <c r="BN68" i="12"/>
  <c r="DJ68" i="12" s="1"/>
  <c r="BL68" i="12"/>
  <c r="DH68" i="12" s="1"/>
  <c r="BM68" i="12"/>
  <c r="DI68" i="12" s="1"/>
  <c r="BI66" i="12"/>
  <c r="BK86" i="12"/>
  <c r="DG86" i="12" s="1"/>
  <c r="BJ86" i="12"/>
  <c r="BL86" i="12"/>
  <c r="DH86" i="12" s="1"/>
  <c r="BN86" i="12"/>
  <c r="DJ86" i="12" s="1"/>
  <c r="BO86" i="12"/>
  <c r="DK86" i="12" s="1"/>
  <c r="BM86" i="12"/>
  <c r="DI86" i="12" s="1"/>
  <c r="DE84" i="12"/>
  <c r="CK84" i="12"/>
  <c r="BI86" i="12"/>
  <c r="CJ86" i="12" s="1"/>
  <c r="BO63" i="12"/>
  <c r="DK63" i="12" s="1"/>
  <c r="BJ63" i="12"/>
  <c r="BN63" i="12"/>
  <c r="DJ63" i="12" s="1"/>
  <c r="BK63" i="12"/>
  <c r="DG63" i="12" s="1"/>
  <c r="BM63" i="12"/>
  <c r="DI63" i="12" s="1"/>
  <c r="BL63" i="12"/>
  <c r="DH63" i="12" s="1"/>
  <c r="BI65" i="12"/>
  <c r="BJ65" i="12"/>
  <c r="BN65" i="12"/>
  <c r="DJ65" i="12" s="1"/>
  <c r="BK65" i="12"/>
  <c r="DG65" i="12" s="1"/>
  <c r="BM65" i="12"/>
  <c r="DI65" i="12" s="1"/>
  <c r="BO65" i="12"/>
  <c r="DK65" i="12" s="1"/>
  <c r="BL65" i="12"/>
  <c r="DH65" i="12" s="1"/>
  <c r="BN73" i="12"/>
  <c r="DJ73" i="12" s="1"/>
  <c r="BM73" i="12"/>
  <c r="DI73" i="12" s="1"/>
  <c r="BO73" i="12"/>
  <c r="DK73" i="12" s="1"/>
  <c r="BJ73" i="12"/>
  <c r="BL73" i="12"/>
  <c r="DH73" i="12" s="1"/>
  <c r="BK73" i="12"/>
  <c r="DG73" i="12" s="1"/>
  <c r="DE87" i="12"/>
  <c r="BL93" i="12"/>
  <c r="DH93" i="12" s="1"/>
  <c r="BK93" i="12"/>
  <c r="DG93" i="12" s="1"/>
  <c r="BN93" i="12"/>
  <c r="DJ93" i="12" s="1"/>
  <c r="BM93" i="12"/>
  <c r="DI93" i="12" s="1"/>
  <c r="BO93" i="12"/>
  <c r="DK93" i="12" s="1"/>
  <c r="BJ93" i="12"/>
  <c r="BM87" i="12"/>
  <c r="DI87" i="12" s="1"/>
  <c r="BO87" i="12"/>
  <c r="DK87" i="12" s="1"/>
  <c r="BN87" i="12"/>
  <c r="DJ87" i="12" s="1"/>
  <c r="BJ87" i="12"/>
  <c r="BK87" i="12"/>
  <c r="DG87" i="12" s="1"/>
  <c r="BL87" i="12"/>
  <c r="DH87" i="12" s="1"/>
  <c r="DE62" i="12"/>
  <c r="DE76" i="12"/>
  <c r="BZ76" i="12"/>
  <c r="DM76" i="12" s="1"/>
  <c r="BM62" i="12"/>
  <c r="DI62" i="12" s="1"/>
  <c r="BK62" i="12"/>
  <c r="DG62" i="12" s="1"/>
  <c r="BJ62" i="12"/>
  <c r="BL62" i="12"/>
  <c r="DH62" i="12" s="1"/>
  <c r="BO62" i="12"/>
  <c r="DK62" i="12" s="1"/>
  <c r="BN62" i="12"/>
  <c r="DJ62" i="12" s="1"/>
  <c r="BI93" i="12"/>
  <c r="DE71" i="12"/>
  <c r="BZ71" i="12"/>
  <c r="DM71" i="12" s="1"/>
  <c r="BO81" i="12"/>
  <c r="DK81" i="12" s="1"/>
  <c r="BJ81" i="12"/>
  <c r="BL81" i="12"/>
  <c r="DH81" i="12" s="1"/>
  <c r="BM81" i="12"/>
  <c r="DI81" i="12" s="1"/>
  <c r="BN81" i="12"/>
  <c r="DJ81" i="12" s="1"/>
  <c r="BK81" i="12"/>
  <c r="DG81" i="12" s="1"/>
  <c r="BM67" i="12"/>
  <c r="DI67" i="12" s="1"/>
  <c r="BK67" i="12"/>
  <c r="DG67" i="12" s="1"/>
  <c r="BN67" i="12"/>
  <c r="DJ67" i="12" s="1"/>
  <c r="BL67" i="12"/>
  <c r="DH67" i="12" s="1"/>
  <c r="BJ67" i="12"/>
  <c r="BO67" i="12"/>
  <c r="DK67" i="12" s="1"/>
  <c r="BI82" i="12"/>
  <c r="BO79" i="12"/>
  <c r="DK79" i="12" s="1"/>
  <c r="BN79" i="12"/>
  <c r="DJ79" i="12" s="1"/>
  <c r="BJ79" i="12"/>
  <c r="BL79" i="12"/>
  <c r="DH79" i="12" s="1"/>
  <c r="BK79" i="12"/>
  <c r="DG79" i="12" s="1"/>
  <c r="BM79" i="12"/>
  <c r="DI79" i="12" s="1"/>
  <c r="BN92" i="12"/>
  <c r="DJ92" i="12" s="1"/>
  <c r="BK92" i="12"/>
  <c r="DG92" i="12" s="1"/>
  <c r="BM92" i="12"/>
  <c r="DI92" i="12" s="1"/>
  <c r="BO92" i="12"/>
  <c r="DK92" i="12" s="1"/>
  <c r="BJ92" i="12"/>
  <c r="BL92" i="12"/>
  <c r="DH92" i="12" s="1"/>
  <c r="DE80" i="12"/>
  <c r="DE70" i="12"/>
  <c r="BZ70" i="12"/>
  <c r="BI90" i="12"/>
  <c r="BO90" i="12"/>
  <c r="DK90" i="12" s="1"/>
  <c r="BK90" i="12"/>
  <c r="DG90" i="12" s="1"/>
  <c r="BM90" i="12"/>
  <c r="DI90" i="12" s="1"/>
  <c r="BN90" i="12"/>
  <c r="DJ90" i="12" s="1"/>
  <c r="BJ90" i="12"/>
  <c r="BL90" i="12"/>
  <c r="DH90" i="12" s="1"/>
  <c r="BO83" i="12"/>
  <c r="DK83" i="12" s="1"/>
  <c r="BK83" i="12"/>
  <c r="DG83" i="12" s="1"/>
  <c r="BM83" i="12"/>
  <c r="DI83" i="12" s="1"/>
  <c r="BN83" i="12"/>
  <c r="DJ83" i="12" s="1"/>
  <c r="BL83" i="12"/>
  <c r="DH83" i="12" s="1"/>
  <c r="BJ83" i="12"/>
  <c r="BI73" i="12"/>
  <c r="CJ19" i="12"/>
  <c r="CJ11" i="12"/>
  <c r="CJ51" i="12"/>
  <c r="BJ54" i="12"/>
  <c r="DF54" i="12" s="1"/>
  <c r="BO54" i="12"/>
  <c r="DK54" i="12" s="1"/>
  <c r="DE54" i="12"/>
  <c r="CJ38" i="12"/>
  <c r="CJ14" i="12"/>
  <c r="BM50" i="12"/>
  <c r="DI50" i="12" s="1"/>
  <c r="BL50" i="12"/>
  <c r="DH50" i="12" s="1"/>
  <c r="BN54" i="12"/>
  <c r="DJ54" i="12" s="1"/>
  <c r="CJ12" i="12"/>
  <c r="DE57" i="12"/>
  <c r="DE24" i="12"/>
  <c r="CJ36" i="12"/>
  <c r="DE47" i="12"/>
  <c r="CJ60" i="12"/>
  <c r="CJ44" i="12"/>
  <c r="CJ52" i="12"/>
  <c r="DE16" i="12"/>
  <c r="BM54" i="12"/>
  <c r="DI54" i="12" s="1"/>
  <c r="BK50" i="12"/>
  <c r="DG50" i="12" s="1"/>
  <c r="BN50" i="12"/>
  <c r="DJ50" i="12" s="1"/>
  <c r="BI50" i="12"/>
  <c r="BI15" i="12"/>
  <c r="BL57" i="12"/>
  <c r="DH57" i="12" s="1"/>
  <c r="BL39" i="12"/>
  <c r="DH39" i="12" s="1"/>
  <c r="BO57" i="12"/>
  <c r="DK57" i="12" s="1"/>
  <c r="BJ39" i="12"/>
  <c r="DF39" i="12" s="1"/>
  <c r="BL15" i="12"/>
  <c r="DH15" i="12" s="1"/>
  <c r="BN39" i="12"/>
  <c r="DJ39" i="12" s="1"/>
  <c r="BJ15" i="12"/>
  <c r="DF15" i="12" s="1"/>
  <c r="BO50" i="12"/>
  <c r="DK50" i="12" s="1"/>
  <c r="BK54" i="12"/>
  <c r="DG54" i="12" s="1"/>
  <c r="BN32" i="12"/>
  <c r="DJ32" i="12" s="1"/>
  <c r="BI39" i="12"/>
  <c r="BK15" i="12"/>
  <c r="DG15" i="12" s="1"/>
  <c r="BO39" i="12"/>
  <c r="DK39" i="12" s="1"/>
  <c r="BM39" i="12"/>
  <c r="DI39" i="12" s="1"/>
  <c r="BM15" i="12"/>
  <c r="DI15" i="12" s="1"/>
  <c r="BL54" i="12"/>
  <c r="DH54" i="12" s="1"/>
  <c r="BN15" i="12"/>
  <c r="DJ15" i="12" s="1"/>
  <c r="BJ16" i="12"/>
  <c r="DF16" i="12" s="1"/>
  <c r="BJ32" i="12"/>
  <c r="DF32" i="12" s="1"/>
  <c r="BI32" i="12"/>
  <c r="BN16" i="12"/>
  <c r="DJ16" i="12" s="1"/>
  <c r="BK16" i="12"/>
  <c r="DG16" i="12" s="1"/>
  <c r="BO16" i="12"/>
  <c r="DK16" i="12" s="1"/>
  <c r="BM57" i="12"/>
  <c r="DI57" i="12" s="1"/>
  <c r="BK57" i="12"/>
  <c r="DG57" i="12" s="1"/>
  <c r="BN57" i="12"/>
  <c r="DJ57" i="12" s="1"/>
  <c r="BJ57" i="12"/>
  <c r="BM32" i="12"/>
  <c r="DI32" i="12" s="1"/>
  <c r="BL32" i="12"/>
  <c r="DH32" i="12" s="1"/>
  <c r="BK32" i="12"/>
  <c r="DG32" i="12" s="1"/>
  <c r="BM16" i="12"/>
  <c r="DI16" i="12" s="1"/>
  <c r="BL16" i="12"/>
  <c r="DH16" i="12" s="1"/>
  <c r="DE42" i="12"/>
  <c r="DE58" i="12"/>
  <c r="DE11" i="12"/>
  <c r="DE33" i="12"/>
  <c r="DE12" i="12"/>
  <c r="DE51" i="12"/>
  <c r="BI34" i="12"/>
  <c r="BJ34" i="12"/>
  <c r="BM34" i="12"/>
  <c r="DI34" i="12" s="1"/>
  <c r="BO34" i="12"/>
  <c r="DK34" i="12" s="1"/>
  <c r="BL34" i="12"/>
  <c r="DH34" i="12" s="1"/>
  <c r="BN34" i="12"/>
  <c r="DJ34" i="12" s="1"/>
  <c r="BK34" i="12"/>
  <c r="DG34" i="12" s="1"/>
  <c r="DE14" i="12"/>
  <c r="BK26" i="12"/>
  <c r="DG26" i="12" s="1"/>
  <c r="BN26" i="12"/>
  <c r="DJ26" i="12" s="1"/>
  <c r="BL26" i="12"/>
  <c r="DH26" i="12" s="1"/>
  <c r="BO26" i="12"/>
  <c r="DK26" i="12" s="1"/>
  <c r="BJ26" i="12"/>
  <c r="BM26" i="12"/>
  <c r="DI26" i="12" s="1"/>
  <c r="DE23" i="12"/>
  <c r="BO38" i="12"/>
  <c r="DK38" i="12" s="1"/>
  <c r="BM38" i="12"/>
  <c r="DI38" i="12" s="1"/>
  <c r="BN38" i="12"/>
  <c r="DJ38" i="12" s="1"/>
  <c r="BL38" i="12"/>
  <c r="DH38" i="12" s="1"/>
  <c r="BK38" i="12"/>
  <c r="DG38" i="12" s="1"/>
  <c r="BJ38" i="12"/>
  <c r="BJ60" i="12"/>
  <c r="BL60" i="12"/>
  <c r="DH60" i="12" s="1"/>
  <c r="BN60" i="12"/>
  <c r="DJ60" i="12" s="1"/>
  <c r="BK60" i="12"/>
  <c r="DG60" i="12" s="1"/>
  <c r="BO60" i="12"/>
  <c r="DK60" i="12" s="1"/>
  <c r="BM60" i="12"/>
  <c r="DI60" i="12" s="1"/>
  <c r="BO9" i="12"/>
  <c r="DK9" i="12" s="1"/>
  <c r="BK9" i="12"/>
  <c r="DG9" i="12" s="1"/>
  <c r="BN9" i="12"/>
  <c r="DJ9" i="12" s="1"/>
  <c r="BL9" i="12"/>
  <c r="DH9" i="12" s="1"/>
  <c r="BJ9" i="12"/>
  <c r="BM9" i="12"/>
  <c r="DI9" i="12" s="1"/>
  <c r="BK51" i="12"/>
  <c r="DG51" i="12" s="1"/>
  <c r="BM51" i="12"/>
  <c r="DI51" i="12" s="1"/>
  <c r="BJ51" i="12"/>
  <c r="BO51" i="12"/>
  <c r="DK51" i="12" s="1"/>
  <c r="BL51" i="12"/>
  <c r="DH51" i="12" s="1"/>
  <c r="BN51" i="12"/>
  <c r="DJ51" i="12" s="1"/>
  <c r="BN20" i="12"/>
  <c r="DJ20" i="12" s="1"/>
  <c r="BJ20" i="12"/>
  <c r="BL20" i="12"/>
  <c r="DH20" i="12" s="1"/>
  <c r="BO20" i="12"/>
  <c r="DK20" i="12" s="1"/>
  <c r="BM20" i="12"/>
  <c r="DI20" i="12" s="1"/>
  <c r="BK20" i="12"/>
  <c r="DG20" i="12" s="1"/>
  <c r="DE19" i="12"/>
  <c r="DE38" i="12"/>
  <c r="BM58" i="12"/>
  <c r="DI58" i="12" s="1"/>
  <c r="BN58" i="12"/>
  <c r="DJ58" i="12" s="1"/>
  <c r="BK58" i="12"/>
  <c r="DG58" i="12" s="1"/>
  <c r="BO58" i="12"/>
  <c r="DK58" i="12" s="1"/>
  <c r="BJ58" i="12"/>
  <c r="BL58" i="12"/>
  <c r="DH58" i="12" s="1"/>
  <c r="BJ43" i="12"/>
  <c r="BO43" i="12"/>
  <c r="DK43" i="12" s="1"/>
  <c r="BL43" i="12"/>
  <c r="DH43" i="12" s="1"/>
  <c r="BN43" i="12"/>
  <c r="DJ43" i="12" s="1"/>
  <c r="BK43" i="12"/>
  <c r="DG43" i="12" s="1"/>
  <c r="BM43" i="12"/>
  <c r="DI43" i="12" s="1"/>
  <c r="DE18" i="12"/>
  <c r="DE31" i="12"/>
  <c r="DE52" i="12"/>
  <c r="DE44" i="12"/>
  <c r="BM55" i="12"/>
  <c r="DI55" i="12" s="1"/>
  <c r="BO55" i="12"/>
  <c r="DK55" i="12" s="1"/>
  <c r="BK55" i="12"/>
  <c r="DG55" i="12" s="1"/>
  <c r="BL55" i="12"/>
  <c r="DH55" i="12" s="1"/>
  <c r="BN55" i="12"/>
  <c r="DJ55" i="12" s="1"/>
  <c r="BJ55" i="12"/>
  <c r="DE59" i="12"/>
  <c r="BL31" i="12"/>
  <c r="DH31" i="12" s="1"/>
  <c r="BN31" i="12"/>
  <c r="DJ31" i="12" s="1"/>
  <c r="BO31" i="12"/>
  <c r="DK31" i="12" s="1"/>
  <c r="BK31" i="12"/>
  <c r="DG31" i="12" s="1"/>
  <c r="BM31" i="12"/>
  <c r="DI31" i="12" s="1"/>
  <c r="BJ31" i="12"/>
  <c r="BM49" i="12"/>
  <c r="DI49" i="12" s="1"/>
  <c r="BK49" i="12"/>
  <c r="DG49" i="12" s="1"/>
  <c r="BJ49" i="12"/>
  <c r="BN49" i="12"/>
  <c r="DJ49" i="12" s="1"/>
  <c r="BL49" i="12"/>
  <c r="DH49" i="12" s="1"/>
  <c r="BO49" i="12"/>
  <c r="DK49" i="12" s="1"/>
  <c r="BJ27" i="12"/>
  <c r="BM27" i="12"/>
  <c r="DI27" i="12" s="1"/>
  <c r="BL27" i="12"/>
  <c r="DH27" i="12" s="1"/>
  <c r="BO27" i="12"/>
  <c r="DK27" i="12" s="1"/>
  <c r="BK27" i="12"/>
  <c r="DG27" i="12" s="1"/>
  <c r="BN27" i="12"/>
  <c r="DJ27" i="12" s="1"/>
  <c r="BK23" i="12"/>
  <c r="DG23" i="12" s="1"/>
  <c r="BM23" i="12"/>
  <c r="DI23" i="12" s="1"/>
  <c r="BL23" i="12"/>
  <c r="DH23" i="12" s="1"/>
  <c r="BO23" i="12"/>
  <c r="DK23" i="12" s="1"/>
  <c r="BJ23" i="12"/>
  <c r="BN23" i="12"/>
  <c r="DJ23" i="12" s="1"/>
  <c r="BK40" i="12"/>
  <c r="DG40" i="12" s="1"/>
  <c r="BJ40" i="12"/>
  <c r="BN40" i="12"/>
  <c r="DJ40" i="12" s="1"/>
  <c r="BO40" i="12"/>
  <c r="DK40" i="12" s="1"/>
  <c r="BL40" i="12"/>
  <c r="DH40" i="12" s="1"/>
  <c r="BM40" i="12"/>
  <c r="DI40" i="12" s="1"/>
  <c r="BJ56" i="12"/>
  <c r="BL56" i="12"/>
  <c r="DH56" i="12" s="1"/>
  <c r="BO56" i="12"/>
  <c r="DK56" i="12" s="1"/>
  <c r="BM56" i="12"/>
  <c r="DI56" i="12" s="1"/>
  <c r="BK56" i="12"/>
  <c r="DG56" i="12" s="1"/>
  <c r="BN56" i="12"/>
  <c r="DJ56" i="12" s="1"/>
  <c r="DE25" i="12"/>
  <c r="DE9" i="12"/>
  <c r="DE7" i="12"/>
  <c r="DE22" i="12"/>
  <c r="DE60" i="12"/>
  <c r="BM11" i="12"/>
  <c r="DI11" i="12" s="1"/>
  <c r="BO11" i="12"/>
  <c r="DK11" i="12" s="1"/>
  <c r="BL11" i="12"/>
  <c r="DH11" i="12" s="1"/>
  <c r="BN11" i="12"/>
  <c r="DJ11" i="12" s="1"/>
  <c r="BK11" i="12"/>
  <c r="DG11" i="12" s="1"/>
  <c r="BJ11" i="12"/>
  <c r="DE26" i="12"/>
  <c r="BJ41" i="12"/>
  <c r="BL41" i="12"/>
  <c r="DH41" i="12" s="1"/>
  <c r="BN41" i="12"/>
  <c r="DJ41" i="12" s="1"/>
  <c r="BO41" i="12"/>
  <c r="DK41" i="12" s="1"/>
  <c r="BM41" i="12"/>
  <c r="DI41" i="12" s="1"/>
  <c r="BK41" i="12"/>
  <c r="DG41" i="12" s="1"/>
  <c r="BK17" i="12"/>
  <c r="DG17" i="12" s="1"/>
  <c r="BN17" i="12"/>
  <c r="DJ17" i="12" s="1"/>
  <c r="BO17" i="12"/>
  <c r="DK17" i="12" s="1"/>
  <c r="BJ17" i="12"/>
  <c r="BM17" i="12"/>
  <c r="DI17" i="12" s="1"/>
  <c r="BL17" i="12"/>
  <c r="DH17" i="12" s="1"/>
  <c r="BK42" i="12"/>
  <c r="DG42" i="12" s="1"/>
  <c r="BL42" i="12"/>
  <c r="DH42" i="12" s="1"/>
  <c r="BN42" i="12"/>
  <c r="DJ42" i="12" s="1"/>
  <c r="BO42" i="12"/>
  <c r="DK42" i="12" s="1"/>
  <c r="BJ42" i="12"/>
  <c r="BM42" i="12"/>
  <c r="DI42" i="12" s="1"/>
  <c r="BI10" i="12"/>
  <c r="BO10" i="12"/>
  <c r="DK10" i="12" s="1"/>
  <c r="BL10" i="12"/>
  <c r="DH10" i="12" s="1"/>
  <c r="BN10" i="12"/>
  <c r="DJ10" i="12" s="1"/>
  <c r="BK10" i="12"/>
  <c r="DG10" i="12" s="1"/>
  <c r="BJ10" i="12"/>
  <c r="BM10" i="12"/>
  <c r="DI10" i="12" s="1"/>
  <c r="BO36" i="12"/>
  <c r="DK36" i="12" s="1"/>
  <c r="BK36" i="12"/>
  <c r="DG36" i="12" s="1"/>
  <c r="BM36" i="12"/>
  <c r="DI36" i="12" s="1"/>
  <c r="BN36" i="12"/>
  <c r="DJ36" i="12" s="1"/>
  <c r="BJ36" i="12"/>
  <c r="BL36" i="12"/>
  <c r="DH36" i="12" s="1"/>
  <c r="DE27" i="12"/>
  <c r="BO19" i="12"/>
  <c r="DK19" i="12" s="1"/>
  <c r="BL19" i="12"/>
  <c r="DH19" i="12" s="1"/>
  <c r="BN19" i="12"/>
  <c r="DJ19" i="12" s="1"/>
  <c r="BK19" i="12"/>
  <c r="DG19" i="12" s="1"/>
  <c r="BJ19" i="12"/>
  <c r="BM19" i="12"/>
  <c r="DI19" i="12" s="1"/>
  <c r="BO18" i="12"/>
  <c r="DK18" i="12" s="1"/>
  <c r="BK18" i="12"/>
  <c r="DG18" i="12" s="1"/>
  <c r="BM18" i="12"/>
  <c r="DI18" i="12" s="1"/>
  <c r="BN18" i="12"/>
  <c r="DJ18" i="12" s="1"/>
  <c r="BL18" i="12"/>
  <c r="DH18" i="12" s="1"/>
  <c r="BJ18" i="12"/>
  <c r="BL7" i="12"/>
  <c r="DH7" i="12" s="1"/>
  <c r="BN7" i="12"/>
  <c r="DJ7" i="12" s="1"/>
  <c r="BO7" i="12"/>
  <c r="DK7" i="12" s="1"/>
  <c r="BK7" i="12"/>
  <c r="DG7" i="12" s="1"/>
  <c r="BM7" i="12"/>
  <c r="DI7" i="12" s="1"/>
  <c r="BJ7" i="12"/>
  <c r="BN22" i="12"/>
  <c r="DJ22" i="12" s="1"/>
  <c r="BL22" i="12"/>
  <c r="DH22" i="12" s="1"/>
  <c r="BK22" i="12"/>
  <c r="DG22" i="12" s="1"/>
  <c r="BJ22" i="12"/>
  <c r="BO22" i="12"/>
  <c r="DK22" i="12" s="1"/>
  <c r="BM22" i="12"/>
  <c r="DI22" i="12" s="1"/>
  <c r="BI55" i="12"/>
  <c r="BI48" i="12"/>
  <c r="BM48" i="12"/>
  <c r="DI48" i="12" s="1"/>
  <c r="BN48" i="12"/>
  <c r="DJ48" i="12" s="1"/>
  <c r="BJ48" i="12"/>
  <c r="BO48" i="12"/>
  <c r="DK48" i="12" s="1"/>
  <c r="BL48" i="12"/>
  <c r="DH48" i="12" s="1"/>
  <c r="BK48" i="12"/>
  <c r="DG48" i="12" s="1"/>
  <c r="BO24" i="12"/>
  <c r="DK24" i="12" s="1"/>
  <c r="BL24" i="12"/>
  <c r="DH24" i="12" s="1"/>
  <c r="BK24" i="12"/>
  <c r="DG24" i="12" s="1"/>
  <c r="BM24" i="12"/>
  <c r="DI24" i="12" s="1"/>
  <c r="BN24" i="12"/>
  <c r="DJ24" i="12" s="1"/>
  <c r="BJ24" i="12"/>
  <c r="BI56" i="12"/>
  <c r="BM8" i="12"/>
  <c r="DI8" i="12" s="1"/>
  <c r="BN8" i="12"/>
  <c r="DJ8" i="12" s="1"/>
  <c r="BJ8" i="12"/>
  <c r="BL8" i="12"/>
  <c r="DH8" i="12" s="1"/>
  <c r="BO8" i="12"/>
  <c r="DK8" i="12" s="1"/>
  <c r="BK8" i="12"/>
  <c r="DG8" i="12" s="1"/>
  <c r="DE41" i="12"/>
  <c r="BI28" i="12"/>
  <c r="BJ28" i="12"/>
  <c r="BL28" i="12"/>
  <c r="DH28" i="12" s="1"/>
  <c r="BO28" i="12"/>
  <c r="DK28" i="12" s="1"/>
  <c r="BK28" i="12"/>
  <c r="DG28" i="12" s="1"/>
  <c r="BM28" i="12"/>
  <c r="DI28" i="12" s="1"/>
  <c r="BN28" i="12"/>
  <c r="DJ28" i="12" s="1"/>
  <c r="DE49" i="12"/>
  <c r="BI46" i="12"/>
  <c r="BO46" i="12"/>
  <c r="DK46" i="12" s="1"/>
  <c r="BJ46" i="12"/>
  <c r="BM46" i="12"/>
  <c r="DI46" i="12" s="1"/>
  <c r="BN46" i="12"/>
  <c r="DJ46" i="12" s="1"/>
  <c r="BK46" i="12"/>
  <c r="DG46" i="12" s="1"/>
  <c r="BL46" i="12"/>
  <c r="DH46" i="12" s="1"/>
  <c r="DE30" i="12"/>
  <c r="DE36" i="12"/>
  <c r="BJ35" i="12"/>
  <c r="BO35" i="12"/>
  <c r="DK35" i="12" s="1"/>
  <c r="BL35" i="12"/>
  <c r="DH35" i="12" s="1"/>
  <c r="BK35" i="12"/>
  <c r="DG35" i="12" s="1"/>
  <c r="BN35" i="12"/>
  <c r="DJ35" i="12" s="1"/>
  <c r="BM35" i="12"/>
  <c r="DI35" i="12" s="1"/>
  <c r="BN47" i="12"/>
  <c r="DJ47" i="12" s="1"/>
  <c r="BO47" i="12"/>
  <c r="DK47" i="12" s="1"/>
  <c r="BK47" i="12"/>
  <c r="DG47" i="12" s="1"/>
  <c r="BL47" i="12"/>
  <c r="DH47" i="12" s="1"/>
  <c r="BJ47" i="12"/>
  <c r="BM47" i="12"/>
  <c r="DI47" i="12" s="1"/>
  <c r="BO33" i="12"/>
  <c r="DK33" i="12" s="1"/>
  <c r="BM33" i="12"/>
  <c r="DI33" i="12" s="1"/>
  <c r="BN33" i="12"/>
  <c r="DJ33" i="12" s="1"/>
  <c r="BJ33" i="12"/>
  <c r="BL33" i="12"/>
  <c r="DH33" i="12" s="1"/>
  <c r="BK33" i="12"/>
  <c r="DG33" i="12" s="1"/>
  <c r="BN25" i="12"/>
  <c r="DJ25" i="12" s="1"/>
  <c r="BO25" i="12"/>
  <c r="DK25" i="12" s="1"/>
  <c r="BK25" i="12"/>
  <c r="DG25" i="12" s="1"/>
  <c r="BJ25" i="12"/>
  <c r="BM25" i="12"/>
  <c r="DI25" i="12" s="1"/>
  <c r="BL25" i="12"/>
  <c r="DH25" i="12" s="1"/>
  <c r="BK44" i="12"/>
  <c r="DG44" i="12" s="1"/>
  <c r="BM44" i="12"/>
  <c r="DI44" i="12" s="1"/>
  <c r="BN44" i="12"/>
  <c r="DJ44" i="12" s="1"/>
  <c r="BJ44" i="12"/>
  <c r="BL44" i="12"/>
  <c r="DH44" i="12" s="1"/>
  <c r="BO44" i="12"/>
  <c r="DK44" i="12" s="1"/>
  <c r="BI35" i="12"/>
  <c r="BI17" i="12"/>
  <c r="BN59" i="12"/>
  <c r="DJ59" i="12" s="1"/>
  <c r="BL59" i="12"/>
  <c r="DH59" i="12" s="1"/>
  <c r="BO59" i="12"/>
  <c r="DK59" i="12" s="1"/>
  <c r="BK59" i="12"/>
  <c r="DG59" i="12" s="1"/>
  <c r="BM59" i="12"/>
  <c r="DI59" i="12" s="1"/>
  <c r="BJ59" i="12"/>
  <c r="BI43" i="12"/>
  <c r="BM30" i="12"/>
  <c r="DI30" i="12" s="1"/>
  <c r="BL30" i="12"/>
  <c r="DH30" i="12" s="1"/>
  <c r="BN30" i="12"/>
  <c r="DJ30" i="12" s="1"/>
  <c r="BO30" i="12"/>
  <c r="DK30" i="12" s="1"/>
  <c r="BJ30" i="12"/>
  <c r="BK30" i="12"/>
  <c r="DG30" i="12" s="1"/>
  <c r="BJ14" i="12"/>
  <c r="BN14" i="12"/>
  <c r="DJ14" i="12" s="1"/>
  <c r="BM14" i="12"/>
  <c r="DI14" i="12" s="1"/>
  <c r="BL14" i="12"/>
  <c r="DH14" i="12" s="1"/>
  <c r="BK14" i="12"/>
  <c r="DG14" i="12" s="1"/>
  <c r="BO14" i="12"/>
  <c r="DK14" i="12" s="1"/>
  <c r="BM52" i="12"/>
  <c r="DI52" i="12" s="1"/>
  <c r="BN52" i="12"/>
  <c r="DJ52" i="12" s="1"/>
  <c r="BJ52" i="12"/>
  <c r="BO52" i="12"/>
  <c r="DK52" i="12" s="1"/>
  <c r="BL52" i="12"/>
  <c r="DH52" i="12" s="1"/>
  <c r="BK52" i="12"/>
  <c r="DG52" i="12" s="1"/>
  <c r="BI20" i="12"/>
  <c r="BJ12" i="12"/>
  <c r="BL12" i="12"/>
  <c r="DH12" i="12" s="1"/>
  <c r="BO12" i="12"/>
  <c r="DK12" i="12" s="1"/>
  <c r="BK12" i="12"/>
  <c r="DG12" i="12" s="1"/>
  <c r="BM12" i="12"/>
  <c r="DI12" i="12" s="1"/>
  <c r="BN12" i="12"/>
  <c r="DJ12" i="12" s="1"/>
  <c r="BI40" i="12"/>
  <c r="BI8" i="12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DF124" i="12" l="1"/>
  <c r="BQ124" i="12"/>
  <c r="BS124" i="12"/>
  <c r="DE125" i="12"/>
  <c r="BX125" i="12"/>
  <c r="CK125" i="12" s="1"/>
  <c r="BV125" i="12"/>
  <c r="BZ125" i="12" s="1"/>
  <c r="DE123" i="12"/>
  <c r="BV123" i="12"/>
  <c r="BZ123" i="12" s="1"/>
  <c r="BX123" i="12"/>
  <c r="CK123" i="12" s="1"/>
  <c r="CU124" i="12"/>
  <c r="CA124" i="12"/>
  <c r="CB124" i="12"/>
  <c r="DE101" i="12"/>
  <c r="BZ101" i="12"/>
  <c r="BS101" i="12"/>
  <c r="BV101" i="12"/>
  <c r="BX101" i="12"/>
  <c r="CK101" i="12" s="1"/>
  <c r="CU99" i="12"/>
  <c r="CA99" i="12"/>
  <c r="BS112" i="12"/>
  <c r="DE105" i="12"/>
  <c r="BS105" i="12"/>
  <c r="BV105" i="12"/>
  <c r="BX105" i="12"/>
  <c r="CK105" i="12" s="1"/>
  <c r="DE117" i="12"/>
  <c r="BX117" i="12"/>
  <c r="CK117" i="12" s="1"/>
  <c r="BV117" i="12"/>
  <c r="DF104" i="12"/>
  <c r="BQ104" i="12"/>
  <c r="CB104" i="12" s="1"/>
  <c r="BP104" i="12"/>
  <c r="CU97" i="12"/>
  <c r="CA97" i="12"/>
  <c r="BS125" i="12"/>
  <c r="DF121" i="12"/>
  <c r="BP121" i="12"/>
  <c r="BQ121" i="12"/>
  <c r="CA102" i="12"/>
  <c r="CU102" i="12"/>
  <c r="DE115" i="12"/>
  <c r="BV115" i="12"/>
  <c r="BX115" i="12"/>
  <c r="CK115" i="12" s="1"/>
  <c r="DF102" i="12"/>
  <c r="BP102" i="12"/>
  <c r="BS102" i="12" s="1"/>
  <c r="BQ102" i="12"/>
  <c r="CB102" i="12" s="1"/>
  <c r="DF113" i="12"/>
  <c r="BQ113" i="12"/>
  <c r="BP113" i="12"/>
  <c r="DF120" i="12"/>
  <c r="BQ120" i="12"/>
  <c r="BP120" i="12"/>
  <c r="DE98" i="12"/>
  <c r="BS98" i="12"/>
  <c r="BX98" i="12"/>
  <c r="CK98" i="12" s="1"/>
  <c r="BV98" i="12"/>
  <c r="BZ98" i="12"/>
  <c r="DF114" i="12"/>
  <c r="BP114" i="12"/>
  <c r="BZ114" i="12" s="1"/>
  <c r="BQ114" i="12"/>
  <c r="DE94" i="12"/>
  <c r="BV94" i="12"/>
  <c r="BS94" i="12"/>
  <c r="BZ94" i="12" s="1"/>
  <c r="BX94" i="12"/>
  <c r="CK94" i="12" s="1"/>
  <c r="DF110" i="12"/>
  <c r="BQ110" i="12"/>
  <c r="CB110" i="12" s="1"/>
  <c r="BP110" i="12"/>
  <c r="DF118" i="12"/>
  <c r="BP118" i="12"/>
  <c r="BZ118" i="12" s="1"/>
  <c r="BQ118" i="12"/>
  <c r="DF96" i="12"/>
  <c r="BQ96" i="12"/>
  <c r="BP96" i="12"/>
  <c r="BZ96" i="12" s="1"/>
  <c r="DF115" i="12"/>
  <c r="BP115" i="12"/>
  <c r="BQ115" i="12"/>
  <c r="CU104" i="12"/>
  <c r="CA104" i="12"/>
  <c r="DE119" i="12"/>
  <c r="BX119" i="12"/>
  <c r="CK119" i="12" s="1"/>
  <c r="BZ119" i="12"/>
  <c r="BV119" i="12"/>
  <c r="CU109" i="12"/>
  <c r="CA109" i="12"/>
  <c r="DF119" i="12"/>
  <c r="BQ119" i="12"/>
  <c r="BP119" i="12"/>
  <c r="BS119" i="12" s="1"/>
  <c r="DF101" i="12"/>
  <c r="BP101" i="12"/>
  <c r="BQ101" i="12"/>
  <c r="CB101" i="12" s="1"/>
  <c r="CA103" i="12"/>
  <c r="CU103" i="12"/>
  <c r="DF108" i="12"/>
  <c r="BP108" i="12"/>
  <c r="BQ108" i="12"/>
  <c r="DF98" i="12"/>
  <c r="BP98" i="12"/>
  <c r="BQ98" i="12"/>
  <c r="CU100" i="12"/>
  <c r="CA100" i="12"/>
  <c r="DF95" i="12"/>
  <c r="BP95" i="12"/>
  <c r="BZ95" i="12" s="1"/>
  <c r="BQ95" i="12"/>
  <c r="DF107" i="12"/>
  <c r="BQ107" i="12"/>
  <c r="BP107" i="12"/>
  <c r="BZ107" i="12" s="1"/>
  <c r="DF100" i="12"/>
  <c r="BP100" i="12"/>
  <c r="BQ100" i="12"/>
  <c r="CB100" i="12" s="1"/>
  <c r="DF103" i="12"/>
  <c r="BQ103" i="12"/>
  <c r="BP103" i="12"/>
  <c r="CJ108" i="12"/>
  <c r="DE108" i="12"/>
  <c r="BX108" i="12"/>
  <c r="CK108" i="12" s="1"/>
  <c r="BV108" i="12"/>
  <c r="BZ108" i="12" s="1"/>
  <c r="DE120" i="12"/>
  <c r="BX120" i="12"/>
  <c r="CK120" i="12" s="1"/>
  <c r="BV120" i="12"/>
  <c r="BS123" i="12"/>
  <c r="DF117" i="12"/>
  <c r="BP117" i="12"/>
  <c r="BQ117" i="12"/>
  <c r="DF94" i="12"/>
  <c r="BQ94" i="12"/>
  <c r="CB94" i="12" s="1"/>
  <c r="BP94" i="12"/>
  <c r="DE121" i="12"/>
  <c r="BX121" i="12"/>
  <c r="CK121" i="12" s="1"/>
  <c r="BV121" i="12"/>
  <c r="CA106" i="12"/>
  <c r="CU106" i="12"/>
  <c r="BZ112" i="12"/>
  <c r="DF105" i="12"/>
  <c r="BP105" i="12"/>
  <c r="BZ105" i="12" s="1"/>
  <c r="BQ105" i="12"/>
  <c r="DF109" i="12"/>
  <c r="BQ109" i="12"/>
  <c r="CB109" i="12" s="1"/>
  <c r="BP109" i="12"/>
  <c r="DF111" i="12"/>
  <c r="BQ111" i="12"/>
  <c r="BS111" i="12" s="1"/>
  <c r="BP111" i="12"/>
  <c r="CU110" i="12"/>
  <c r="CA110" i="12"/>
  <c r="DF99" i="12"/>
  <c r="BQ99" i="12"/>
  <c r="CB99" i="12" s="1"/>
  <c r="BP99" i="12"/>
  <c r="DE111" i="12"/>
  <c r="BV111" i="12"/>
  <c r="BX111" i="12"/>
  <c r="CK111" i="12" s="1"/>
  <c r="CB97" i="12"/>
  <c r="DF116" i="12"/>
  <c r="BQ116" i="12"/>
  <c r="BP116" i="12"/>
  <c r="BZ116" i="12" s="1"/>
  <c r="DE122" i="12"/>
  <c r="BX122" i="12"/>
  <c r="CK122" i="12" s="1"/>
  <c r="BV122" i="12"/>
  <c r="DF122" i="12"/>
  <c r="BP122" i="12"/>
  <c r="BQ122" i="12"/>
  <c r="BX17" i="12"/>
  <c r="BV17" i="12"/>
  <c r="BV46" i="12"/>
  <c r="BX46" i="12"/>
  <c r="CK46" i="12" s="1"/>
  <c r="BS46" i="12"/>
  <c r="BV28" i="12"/>
  <c r="BX28" i="12"/>
  <c r="CK28" i="12" s="1"/>
  <c r="BV56" i="12"/>
  <c r="BX56" i="12"/>
  <c r="CK56" i="12" s="1"/>
  <c r="BS39" i="12"/>
  <c r="BV39" i="12"/>
  <c r="BX39" i="12"/>
  <c r="CK39" i="12" s="1"/>
  <c r="BS93" i="12"/>
  <c r="BV93" i="12"/>
  <c r="BX93" i="12"/>
  <c r="CK93" i="12" s="1"/>
  <c r="BX89" i="12"/>
  <c r="CK89" i="12" s="1"/>
  <c r="BV89" i="12"/>
  <c r="BV8" i="12"/>
  <c r="BX8" i="12"/>
  <c r="CK8" i="12" s="1"/>
  <c r="BS8" i="12"/>
  <c r="BV55" i="12"/>
  <c r="BX55" i="12"/>
  <c r="BV40" i="12"/>
  <c r="BX40" i="12"/>
  <c r="BV29" i="12"/>
  <c r="BX29" i="12"/>
  <c r="CK29" i="12" s="1"/>
  <c r="BV20" i="12"/>
  <c r="BX20" i="12"/>
  <c r="CK20" i="12" s="1"/>
  <c r="BV43" i="12"/>
  <c r="BX43" i="12"/>
  <c r="CK43" i="12" s="1"/>
  <c r="BX15" i="12"/>
  <c r="CK15" i="12" s="1"/>
  <c r="BV15" i="12"/>
  <c r="BV86" i="12"/>
  <c r="BX86" i="12"/>
  <c r="CK86" i="12" s="1"/>
  <c r="BV88" i="12"/>
  <c r="BX88" i="12"/>
  <c r="CK88" i="12" s="1"/>
  <c r="DE74" i="12"/>
  <c r="BV74" i="12"/>
  <c r="BX74" i="12"/>
  <c r="BV91" i="12"/>
  <c r="BX91" i="12"/>
  <c r="CK91" i="12" s="1"/>
  <c r="BV35" i="12"/>
  <c r="BX35" i="12"/>
  <c r="CK35" i="12" s="1"/>
  <c r="BX82" i="12"/>
  <c r="CK82" i="12" s="1"/>
  <c r="BV82" i="12"/>
  <c r="BS10" i="12"/>
  <c r="BX10" i="12"/>
  <c r="CK10" i="12" s="1"/>
  <c r="BV10" i="12"/>
  <c r="BV34" i="12"/>
  <c r="BX34" i="12"/>
  <c r="CK34" i="12" s="1"/>
  <c r="BV50" i="12"/>
  <c r="BX50" i="12"/>
  <c r="CK50" i="12" s="1"/>
  <c r="BS73" i="12"/>
  <c r="BV73" i="12"/>
  <c r="BX73" i="12"/>
  <c r="CK73" i="12" s="1"/>
  <c r="BX65" i="12"/>
  <c r="CK65" i="12" s="1"/>
  <c r="BV65" i="12"/>
  <c r="BX66" i="12"/>
  <c r="CK66" i="12" s="1"/>
  <c r="BV66" i="12"/>
  <c r="BV78" i="12"/>
  <c r="BX78" i="12"/>
  <c r="CK78" i="12" s="1"/>
  <c r="BV32" i="12"/>
  <c r="BX32" i="12"/>
  <c r="CK32" i="12" s="1"/>
  <c r="BX61" i="12"/>
  <c r="CK61" i="12" s="1"/>
  <c r="BV61" i="12"/>
  <c r="BV90" i="12"/>
  <c r="BX90" i="12"/>
  <c r="CK90" i="12" s="1"/>
  <c r="BV48" i="12"/>
  <c r="BX48" i="12"/>
  <c r="CK48" i="12" s="1"/>
  <c r="BS72" i="12"/>
  <c r="BV72" i="12"/>
  <c r="BX72" i="12"/>
  <c r="CK72" i="12" s="1"/>
  <c r="BV85" i="12"/>
  <c r="BX85" i="12"/>
  <c r="CK85" i="12" s="1"/>
  <c r="AJ5" i="16"/>
  <c r="AJ6" i="16" s="1"/>
  <c r="BP29" i="12"/>
  <c r="BQ29" i="12"/>
  <c r="DF13" i="12"/>
  <c r="BQ13" i="12"/>
  <c r="BP13" i="12"/>
  <c r="BZ13" i="12" s="1"/>
  <c r="CK17" i="12"/>
  <c r="BP69" i="12"/>
  <c r="BZ69" i="12" s="1"/>
  <c r="DF21" i="12"/>
  <c r="BQ21" i="12"/>
  <c r="BS21" i="12" s="1"/>
  <c r="BP21" i="12"/>
  <c r="BZ21" i="12" s="1"/>
  <c r="DF37" i="12"/>
  <c r="BP37" i="12"/>
  <c r="BZ37" i="12" s="1"/>
  <c r="BQ37" i="12"/>
  <c r="BS37" i="12" s="1"/>
  <c r="DF45" i="12"/>
  <c r="BQ45" i="12"/>
  <c r="BP45" i="12"/>
  <c r="BZ45" i="12" s="1"/>
  <c r="CA45" i="12" s="1"/>
  <c r="BQ69" i="12"/>
  <c r="DF53" i="12"/>
  <c r="BQ53" i="12"/>
  <c r="BP53" i="12"/>
  <c r="BZ53" i="12" s="1"/>
  <c r="DF61" i="12"/>
  <c r="BP61" i="12"/>
  <c r="BQ61" i="12"/>
  <c r="DE61" i="12"/>
  <c r="DM70" i="12"/>
  <c r="DF77" i="12"/>
  <c r="BQ77" i="12"/>
  <c r="BP77" i="12"/>
  <c r="BZ77" i="12" s="1"/>
  <c r="CU77" i="12" s="1"/>
  <c r="DF85" i="12"/>
  <c r="BQ85" i="12"/>
  <c r="BP85" i="12"/>
  <c r="DE85" i="12"/>
  <c r="CB6" i="12"/>
  <c r="CK40" i="12"/>
  <c r="CK55" i="12"/>
  <c r="DE72" i="12"/>
  <c r="CJ46" i="12"/>
  <c r="DE88" i="12"/>
  <c r="DM6" i="12"/>
  <c r="DA6" i="12"/>
  <c r="CZ6" i="12"/>
  <c r="CA6" i="12"/>
  <c r="CU6" i="12"/>
  <c r="AL13" i="16"/>
  <c r="AF12" i="16"/>
  <c r="AF11" i="16" s="1"/>
  <c r="AG4" i="16"/>
  <c r="AF5" i="16" s="1"/>
  <c r="DE89" i="12"/>
  <c r="BQ74" i="12"/>
  <c r="BP74" i="12"/>
  <c r="BQ89" i="12"/>
  <c r="BP89" i="12"/>
  <c r="BP71" i="12"/>
  <c r="BP64" i="12"/>
  <c r="BZ64" i="12" s="1"/>
  <c r="BQ64" i="12"/>
  <c r="BZ72" i="12"/>
  <c r="BQ72" i="12"/>
  <c r="BP88" i="12"/>
  <c r="BQ88" i="12"/>
  <c r="BP72" i="12"/>
  <c r="BQ71" i="12"/>
  <c r="CB71" i="12" s="1"/>
  <c r="DE73" i="12"/>
  <c r="BZ73" i="12"/>
  <c r="DM73" i="12" s="1"/>
  <c r="DE86" i="12"/>
  <c r="DF79" i="12"/>
  <c r="BQ79" i="12"/>
  <c r="BP79" i="12"/>
  <c r="BZ79" i="12" s="1"/>
  <c r="DM79" i="12" s="1"/>
  <c r="DF81" i="12"/>
  <c r="BP81" i="12"/>
  <c r="BZ81" i="12" s="1"/>
  <c r="DM81" i="12" s="1"/>
  <c r="BQ81" i="12"/>
  <c r="CJ93" i="12"/>
  <c r="DE93" i="12"/>
  <c r="DF68" i="12"/>
  <c r="BP68" i="12"/>
  <c r="BQ68" i="12"/>
  <c r="DF75" i="12"/>
  <c r="BP75" i="12"/>
  <c r="BQ75" i="12"/>
  <c r="CB75" i="12" s="1"/>
  <c r="DF82" i="12"/>
  <c r="BP82" i="12"/>
  <c r="BQ82" i="12"/>
  <c r="DE78" i="12"/>
  <c r="CJ78" i="12"/>
  <c r="CU75" i="12"/>
  <c r="CA75" i="12"/>
  <c r="DF83" i="12"/>
  <c r="BQ83" i="12"/>
  <c r="BP83" i="12"/>
  <c r="BZ83" i="12" s="1"/>
  <c r="DM83" i="12" s="1"/>
  <c r="DE90" i="12"/>
  <c r="DE82" i="12"/>
  <c r="DF93" i="12"/>
  <c r="BQ93" i="12"/>
  <c r="BP93" i="12"/>
  <c r="DE66" i="12"/>
  <c r="DF70" i="12"/>
  <c r="BP70" i="12"/>
  <c r="BQ70" i="12"/>
  <c r="CB70" i="12" s="1"/>
  <c r="DF91" i="12"/>
  <c r="BQ91" i="12"/>
  <c r="BS91" i="12" s="1"/>
  <c r="BP91" i="12"/>
  <c r="DF87" i="12"/>
  <c r="BQ87" i="12"/>
  <c r="BP87" i="12"/>
  <c r="BZ87" i="12" s="1"/>
  <c r="DM87" i="12" s="1"/>
  <c r="DF73" i="12"/>
  <c r="BQ73" i="12"/>
  <c r="BP73" i="12"/>
  <c r="DF65" i="12"/>
  <c r="BQ65" i="12"/>
  <c r="BP65" i="12"/>
  <c r="DF78" i="12"/>
  <c r="BP78" i="12"/>
  <c r="BQ78" i="12"/>
  <c r="DF76" i="12"/>
  <c r="BQ76" i="12"/>
  <c r="BP76" i="12"/>
  <c r="CA71" i="12"/>
  <c r="CU71" i="12"/>
  <c r="DF62" i="12"/>
  <c r="BQ62" i="12"/>
  <c r="BP62" i="12"/>
  <c r="BZ62" i="12" s="1"/>
  <c r="DM62" i="12" s="1"/>
  <c r="DE65" i="12"/>
  <c r="DE91" i="12"/>
  <c r="DF90" i="12"/>
  <c r="BQ90" i="12"/>
  <c r="BP90" i="12"/>
  <c r="DF86" i="12"/>
  <c r="BP86" i="12"/>
  <c r="BQ86" i="12"/>
  <c r="DF66" i="12"/>
  <c r="BP66" i="12"/>
  <c r="BQ66" i="12"/>
  <c r="CA70" i="12"/>
  <c r="CU70" i="12"/>
  <c r="DF84" i="12"/>
  <c r="BP84" i="12"/>
  <c r="BZ84" i="12" s="1"/>
  <c r="DM84" i="12" s="1"/>
  <c r="BQ84" i="12"/>
  <c r="DF80" i="12"/>
  <c r="BQ80" i="12"/>
  <c r="BP80" i="12"/>
  <c r="BZ80" i="12" s="1"/>
  <c r="DM80" i="12" s="1"/>
  <c r="DF92" i="12"/>
  <c r="BQ92" i="12"/>
  <c r="BP92" i="12"/>
  <c r="BZ92" i="12" s="1"/>
  <c r="DM92" i="12" s="1"/>
  <c r="DF67" i="12"/>
  <c r="BQ67" i="12"/>
  <c r="BP67" i="12"/>
  <c r="BZ67" i="12" s="1"/>
  <c r="DM67" i="12" s="1"/>
  <c r="CU76" i="12"/>
  <c r="CA76" i="12"/>
  <c r="DF63" i="12"/>
  <c r="BQ63" i="12"/>
  <c r="BP63" i="12"/>
  <c r="BZ63" i="12" s="1"/>
  <c r="CJ43" i="12"/>
  <c r="CJ35" i="12"/>
  <c r="CK52" i="12"/>
  <c r="CJ56" i="12"/>
  <c r="DE50" i="12"/>
  <c r="CJ50" i="12"/>
  <c r="BP39" i="12"/>
  <c r="BZ39" i="12" s="1"/>
  <c r="BP54" i="12"/>
  <c r="BZ54" i="12" s="1"/>
  <c r="CJ20" i="12"/>
  <c r="CJ28" i="12"/>
  <c r="DE39" i="12"/>
  <c r="DE15" i="12"/>
  <c r="DE32" i="12"/>
  <c r="BP32" i="12"/>
  <c r="BP50" i="12"/>
  <c r="BQ54" i="12"/>
  <c r="BS54" i="12" s="1"/>
  <c r="BQ39" i="12"/>
  <c r="BQ15" i="12"/>
  <c r="BS15" i="12" s="1"/>
  <c r="BQ50" i="12"/>
  <c r="BQ32" i="12"/>
  <c r="BP15" i="12"/>
  <c r="BP16" i="12"/>
  <c r="BZ16" i="12" s="1"/>
  <c r="DM16" i="12" s="1"/>
  <c r="BQ16" i="12"/>
  <c r="BS16" i="12" s="1"/>
  <c r="DF57" i="12"/>
  <c r="BQ57" i="12"/>
  <c r="BP57" i="12"/>
  <c r="BZ57" i="12" s="1"/>
  <c r="DM57" i="12" s="1"/>
  <c r="DE43" i="12"/>
  <c r="DF44" i="12"/>
  <c r="BQ44" i="12"/>
  <c r="BP44" i="12"/>
  <c r="BZ44" i="12" s="1"/>
  <c r="DF33" i="12"/>
  <c r="BQ33" i="12"/>
  <c r="BP33" i="12"/>
  <c r="BZ33" i="12" s="1"/>
  <c r="DM33" i="12" s="1"/>
  <c r="DF35" i="12"/>
  <c r="BP35" i="12"/>
  <c r="BQ35" i="12"/>
  <c r="DE46" i="12"/>
  <c r="DF8" i="12"/>
  <c r="BP8" i="12"/>
  <c r="BQ8" i="12"/>
  <c r="DE55" i="12"/>
  <c r="DF22" i="12"/>
  <c r="BQ22" i="12"/>
  <c r="BS22" i="12" s="1"/>
  <c r="BP22" i="12"/>
  <c r="BZ22" i="12" s="1"/>
  <c r="DF18" i="12"/>
  <c r="BP18" i="12"/>
  <c r="BZ18" i="12" s="1"/>
  <c r="DM18" i="12" s="1"/>
  <c r="BQ18" i="12"/>
  <c r="BS18" i="12" s="1"/>
  <c r="DF11" i="12"/>
  <c r="BP11" i="12"/>
  <c r="BZ11" i="12" s="1"/>
  <c r="DM11" i="12" s="1"/>
  <c r="BQ11" i="12"/>
  <c r="BS11" i="12" s="1"/>
  <c r="DF56" i="12"/>
  <c r="BP56" i="12"/>
  <c r="BQ56" i="12"/>
  <c r="BS56" i="12" s="1"/>
  <c r="DF27" i="12"/>
  <c r="BP27" i="12"/>
  <c r="BZ27" i="12" s="1"/>
  <c r="DM27" i="12" s="1"/>
  <c r="BQ27" i="12"/>
  <c r="DF58" i="12"/>
  <c r="BP58" i="12"/>
  <c r="BZ58" i="12" s="1"/>
  <c r="DM58" i="12" s="1"/>
  <c r="BQ58" i="12"/>
  <c r="DF9" i="12"/>
  <c r="BP9" i="12"/>
  <c r="BZ9" i="12" s="1"/>
  <c r="DM9" i="12" s="1"/>
  <c r="BQ9" i="12"/>
  <c r="BS9" i="12" s="1"/>
  <c r="DF60" i="12"/>
  <c r="BP60" i="12"/>
  <c r="BZ60" i="12" s="1"/>
  <c r="DM60" i="12" s="1"/>
  <c r="BQ60" i="12"/>
  <c r="DF26" i="12"/>
  <c r="BP26" i="12"/>
  <c r="BZ26" i="12" s="1"/>
  <c r="DM26" i="12" s="1"/>
  <c r="BQ26" i="12"/>
  <c r="DE20" i="12"/>
  <c r="DF14" i="12"/>
  <c r="BP14" i="12"/>
  <c r="BZ14" i="12" s="1"/>
  <c r="BQ14" i="12"/>
  <c r="DF59" i="12"/>
  <c r="BQ59" i="12"/>
  <c r="BP59" i="12"/>
  <c r="BZ59" i="12" s="1"/>
  <c r="DM59" i="12" s="1"/>
  <c r="DE48" i="12"/>
  <c r="DF19" i="12"/>
  <c r="BQ19" i="12"/>
  <c r="BP19" i="12"/>
  <c r="BZ19" i="12" s="1"/>
  <c r="DM19" i="12" s="1"/>
  <c r="DF42" i="12"/>
  <c r="BP42" i="12"/>
  <c r="BZ42" i="12" s="1"/>
  <c r="BQ42" i="12"/>
  <c r="BS42" i="12" s="1"/>
  <c r="DF31" i="12"/>
  <c r="BQ31" i="12"/>
  <c r="BS31" i="12" s="1"/>
  <c r="BP31" i="12"/>
  <c r="BZ31" i="12" s="1"/>
  <c r="DM31" i="12" s="1"/>
  <c r="DF43" i="12"/>
  <c r="BP43" i="12"/>
  <c r="BQ43" i="12"/>
  <c r="DF20" i="12"/>
  <c r="BP20" i="12"/>
  <c r="BQ20" i="12"/>
  <c r="BS20" i="12" s="1"/>
  <c r="DF51" i="12"/>
  <c r="BP51" i="12"/>
  <c r="BZ51" i="12" s="1"/>
  <c r="DM51" i="12" s="1"/>
  <c r="BQ51" i="12"/>
  <c r="DF34" i="12"/>
  <c r="BP34" i="12"/>
  <c r="BQ34" i="12"/>
  <c r="BS34" i="12" s="1"/>
  <c r="DE8" i="12"/>
  <c r="DE40" i="12"/>
  <c r="DF25" i="12"/>
  <c r="BP25" i="12"/>
  <c r="BZ25" i="12" s="1"/>
  <c r="DM25" i="12" s="1"/>
  <c r="BQ25" i="12"/>
  <c r="DF47" i="12"/>
  <c r="BQ47" i="12"/>
  <c r="BP47" i="12"/>
  <c r="BZ47" i="12" s="1"/>
  <c r="DM47" i="12" s="1"/>
  <c r="DF46" i="12"/>
  <c r="BP46" i="12"/>
  <c r="BQ46" i="12"/>
  <c r="DF28" i="12"/>
  <c r="BQ28" i="12"/>
  <c r="BP28" i="12"/>
  <c r="DF24" i="12"/>
  <c r="BQ24" i="12"/>
  <c r="BP24" i="12"/>
  <c r="BZ24" i="12" s="1"/>
  <c r="DM24" i="12" s="1"/>
  <c r="DF48" i="12"/>
  <c r="BP48" i="12"/>
  <c r="BQ48" i="12"/>
  <c r="DF10" i="12"/>
  <c r="BP10" i="12"/>
  <c r="BQ10" i="12"/>
  <c r="DF41" i="12"/>
  <c r="BP41" i="12"/>
  <c r="BZ41" i="12" s="1"/>
  <c r="BQ41" i="12"/>
  <c r="DF40" i="12"/>
  <c r="BQ40" i="12"/>
  <c r="BP40" i="12"/>
  <c r="DE34" i="12"/>
  <c r="DF12" i="12"/>
  <c r="BP12" i="12"/>
  <c r="BZ12" i="12" s="1"/>
  <c r="DM12" i="12" s="1"/>
  <c r="BQ12" i="12"/>
  <c r="BS12" i="12" s="1"/>
  <c r="DF52" i="12"/>
  <c r="BQ52" i="12"/>
  <c r="BP52" i="12"/>
  <c r="BZ52" i="12" s="1"/>
  <c r="DM52" i="12" s="1"/>
  <c r="DF30" i="12"/>
  <c r="BP30" i="12"/>
  <c r="BZ30" i="12" s="1"/>
  <c r="BQ30" i="12"/>
  <c r="DE17" i="12"/>
  <c r="DE35" i="12"/>
  <c r="DE28" i="12"/>
  <c r="DE56" i="12"/>
  <c r="DF7" i="12"/>
  <c r="BP7" i="12"/>
  <c r="BZ7" i="12" s="1"/>
  <c r="DM7" i="12" s="1"/>
  <c r="BQ7" i="12"/>
  <c r="BS7" i="12" s="1"/>
  <c r="DF36" i="12"/>
  <c r="BP36" i="12"/>
  <c r="BZ36" i="12" s="1"/>
  <c r="DM36" i="12" s="1"/>
  <c r="BQ36" i="12"/>
  <c r="BS36" i="12" s="1"/>
  <c r="DE10" i="12"/>
  <c r="DF17" i="12"/>
  <c r="BP17" i="12"/>
  <c r="BQ17" i="12"/>
  <c r="BS17" i="12" s="1"/>
  <c r="DF23" i="12"/>
  <c r="BP23" i="12"/>
  <c r="BZ23" i="12" s="1"/>
  <c r="DM23" i="12" s="1"/>
  <c r="BQ23" i="12"/>
  <c r="BS23" i="12" s="1"/>
  <c r="DF49" i="12"/>
  <c r="BP49" i="12"/>
  <c r="BZ49" i="12" s="1"/>
  <c r="DM49" i="12" s="1"/>
  <c r="BQ49" i="12"/>
  <c r="DF55" i="12"/>
  <c r="BP55" i="12"/>
  <c r="BQ55" i="12"/>
  <c r="BS55" i="12" s="1"/>
  <c r="DF38" i="12"/>
  <c r="BP38" i="12"/>
  <c r="BZ38" i="12" s="1"/>
  <c r="BQ38" i="12"/>
  <c r="BS38" i="12" s="1"/>
  <c r="CU123" i="12" l="1"/>
  <c r="CB123" i="12"/>
  <c r="CA123" i="12"/>
  <c r="CU125" i="12"/>
  <c r="CA125" i="12"/>
  <c r="CB125" i="12"/>
  <c r="BZ29" i="12"/>
  <c r="DM29" i="12" s="1"/>
  <c r="CB98" i="12"/>
  <c r="CB96" i="12"/>
  <c r="BS29" i="12"/>
  <c r="BZ122" i="12"/>
  <c r="CU122" i="12" s="1"/>
  <c r="BZ111" i="12"/>
  <c r="CB118" i="12"/>
  <c r="BZ40" i="12"/>
  <c r="BS28" i="12"/>
  <c r="BS90" i="12"/>
  <c r="BS65" i="12"/>
  <c r="BZ121" i="12"/>
  <c r="CB121" i="12" s="1"/>
  <c r="BS48" i="12"/>
  <c r="BS120" i="12"/>
  <c r="BZ117" i="12"/>
  <c r="CA117" i="12"/>
  <c r="CU117" i="12"/>
  <c r="CA107" i="12"/>
  <c r="CU107" i="12"/>
  <c r="CA108" i="12"/>
  <c r="CU108" i="12"/>
  <c r="CA114" i="12"/>
  <c r="CU114" i="12"/>
  <c r="CA121" i="12"/>
  <c r="CU121" i="12"/>
  <c r="CA116" i="12"/>
  <c r="CU116" i="12"/>
  <c r="CA122" i="12"/>
  <c r="CA95" i="12"/>
  <c r="CU95" i="12"/>
  <c r="BS58" i="12"/>
  <c r="BS82" i="12"/>
  <c r="CU105" i="12"/>
  <c r="CA105" i="12"/>
  <c r="BS114" i="12"/>
  <c r="CB114" i="12"/>
  <c r="BZ120" i="12"/>
  <c r="CB111" i="12"/>
  <c r="CU112" i="12"/>
  <c r="CA112" i="12"/>
  <c r="BZ115" i="12"/>
  <c r="CU111" i="12"/>
  <c r="CA111" i="12"/>
  <c r="BS30" i="12"/>
  <c r="BS27" i="12"/>
  <c r="BS33" i="12"/>
  <c r="BS87" i="12"/>
  <c r="CB107" i="12"/>
  <c r="BS107" i="12"/>
  <c r="CB119" i="12"/>
  <c r="CA119" i="12"/>
  <c r="CU119" i="12"/>
  <c r="CA96" i="12"/>
  <c r="CU96" i="12"/>
  <c r="CA98" i="12"/>
  <c r="CU98" i="12"/>
  <c r="BS113" i="12"/>
  <c r="BZ113" i="12"/>
  <c r="CU101" i="12"/>
  <c r="CA101" i="12"/>
  <c r="BS115" i="12"/>
  <c r="CB112" i="12"/>
  <c r="BS25" i="12"/>
  <c r="CB116" i="12"/>
  <c r="BS116" i="12"/>
  <c r="BS121" i="12"/>
  <c r="CB117" i="12"/>
  <c r="BS103" i="12"/>
  <c r="CB103" i="12"/>
  <c r="CB95" i="12"/>
  <c r="BS95" i="12"/>
  <c r="CB108" i="12"/>
  <c r="CA94" i="12"/>
  <c r="CU94" i="12"/>
  <c r="BS117" i="12"/>
  <c r="BS26" i="12"/>
  <c r="BS35" i="12"/>
  <c r="BS32" i="12"/>
  <c r="BS122" i="12"/>
  <c r="CB105" i="12"/>
  <c r="BS108" i="12"/>
  <c r="CA118" i="12"/>
  <c r="CU118" i="12"/>
  <c r="BS89" i="12"/>
  <c r="BS74" i="12"/>
  <c r="BS51" i="12"/>
  <c r="CA62" i="12"/>
  <c r="BS61" i="12"/>
  <c r="BS41" i="12"/>
  <c r="BS50" i="12"/>
  <c r="BS86" i="12"/>
  <c r="BS88" i="12"/>
  <c r="BS43" i="12"/>
  <c r="CU45" i="12"/>
  <c r="BZ61" i="12"/>
  <c r="DM61" i="12" s="1"/>
  <c r="BS40" i="12"/>
  <c r="BS44" i="12"/>
  <c r="CU62" i="12"/>
  <c r="BS81" i="12"/>
  <c r="DM77" i="12"/>
  <c r="BZ74" i="12"/>
  <c r="DM74" i="12" s="1"/>
  <c r="DM63" i="12"/>
  <c r="CA63" i="12"/>
  <c r="CU63" i="12"/>
  <c r="DM64" i="12"/>
  <c r="CA64" i="12"/>
  <c r="CU64" i="12"/>
  <c r="BS59" i="12"/>
  <c r="BS85" i="12"/>
  <c r="BS53" i="12"/>
  <c r="BS60" i="12"/>
  <c r="BS84" i="12"/>
  <c r="CB76" i="12"/>
  <c r="BS76" i="12"/>
  <c r="CB64" i="12"/>
  <c r="BS64" i="12"/>
  <c r="CK74" i="12"/>
  <c r="BS78" i="12"/>
  <c r="BS79" i="12"/>
  <c r="CB77" i="12"/>
  <c r="BS77" i="12"/>
  <c r="CB63" i="12"/>
  <c r="BS63" i="12"/>
  <c r="BS92" i="12"/>
  <c r="CB62" i="12"/>
  <c r="BS62" i="12"/>
  <c r="CB45" i="12"/>
  <c r="BS45" i="12"/>
  <c r="CA77" i="12"/>
  <c r="BS52" i="12"/>
  <c r="BS66" i="12"/>
  <c r="BS47" i="12"/>
  <c r="BS80" i="12"/>
  <c r="BS69" i="12"/>
  <c r="BS83" i="12"/>
  <c r="BS19" i="12"/>
  <c r="BS67" i="12"/>
  <c r="BS68" i="12"/>
  <c r="BZ68" i="12" s="1"/>
  <c r="BS13" i="12"/>
  <c r="BS24" i="12"/>
  <c r="BS57" i="12"/>
  <c r="BS49" i="12"/>
  <c r="CB69" i="12"/>
  <c r="DM13" i="12"/>
  <c r="CA13" i="12"/>
  <c r="CU13" i="12"/>
  <c r="CB13" i="12"/>
  <c r="CA69" i="12"/>
  <c r="DM21" i="12"/>
  <c r="CA21" i="12"/>
  <c r="CU21" i="12"/>
  <c r="CU69" i="12"/>
  <c r="DM69" i="12"/>
  <c r="DM14" i="12"/>
  <c r="CB21" i="12"/>
  <c r="DM22" i="12"/>
  <c r="CB37" i="12"/>
  <c r="DM37" i="12"/>
  <c r="CA37" i="12"/>
  <c r="CU37" i="12"/>
  <c r="DM30" i="12"/>
  <c r="BZ86" i="12"/>
  <c r="DM53" i="12"/>
  <c r="CA53" i="12"/>
  <c r="CU53" i="12"/>
  <c r="CB53" i="12"/>
  <c r="CU61" i="12"/>
  <c r="BZ90" i="12"/>
  <c r="DM90" i="12" s="1"/>
  <c r="DM54" i="12"/>
  <c r="BZ85" i="12"/>
  <c r="DM85" i="12" s="1"/>
  <c r="BZ65" i="12"/>
  <c r="BZ82" i="12"/>
  <c r="DM82" i="12" s="1"/>
  <c r="BZ15" i="12"/>
  <c r="DM15" i="12" s="1"/>
  <c r="BZ34" i="12"/>
  <c r="DM34" i="12" s="1"/>
  <c r="CO6" i="12"/>
  <c r="CP6" i="12"/>
  <c r="AF6" i="16"/>
  <c r="AF13" i="16" s="1"/>
  <c r="AG5" i="16"/>
  <c r="AM6" i="16"/>
  <c r="CA72" i="12"/>
  <c r="DM72" i="12"/>
  <c r="BZ89" i="12"/>
  <c r="CB89" i="12" s="1"/>
  <c r="CU72" i="12"/>
  <c r="CZ7" i="12"/>
  <c r="CB73" i="12"/>
  <c r="BZ88" i="12"/>
  <c r="CB72" i="12"/>
  <c r="BZ78" i="12"/>
  <c r="BZ91" i="12"/>
  <c r="BZ93" i="12"/>
  <c r="CU84" i="12"/>
  <c r="CA84" i="12"/>
  <c r="CA79" i="12"/>
  <c r="CU79" i="12"/>
  <c r="CU81" i="12"/>
  <c r="CA81" i="12"/>
  <c r="CB84" i="12"/>
  <c r="CA92" i="12"/>
  <c r="CU92" i="12"/>
  <c r="CA67" i="12"/>
  <c r="CU67" i="12"/>
  <c r="CB67" i="12"/>
  <c r="CA80" i="12"/>
  <c r="CU80" i="12"/>
  <c r="CA87" i="12"/>
  <c r="CU87" i="12"/>
  <c r="CA83" i="12"/>
  <c r="CU83" i="12"/>
  <c r="CB80" i="12"/>
  <c r="CB87" i="12"/>
  <c r="BZ66" i="12"/>
  <c r="DM66" i="12" s="1"/>
  <c r="CB83" i="12"/>
  <c r="CB81" i="12"/>
  <c r="CB79" i="12"/>
  <c r="CA73" i="12"/>
  <c r="CU73" i="12"/>
  <c r="CB92" i="12"/>
  <c r="BZ50" i="12"/>
  <c r="DM50" i="12" s="1"/>
  <c r="CA54" i="12"/>
  <c r="CU54" i="12"/>
  <c r="BZ10" i="12"/>
  <c r="DM10" i="12" s="1"/>
  <c r="BZ56" i="12"/>
  <c r="DM56" i="12" s="1"/>
  <c r="BZ48" i="12"/>
  <c r="DM48" i="12" s="1"/>
  <c r="BZ20" i="12"/>
  <c r="BZ55" i="12"/>
  <c r="BZ46" i="12"/>
  <c r="BZ8" i="12"/>
  <c r="CB54" i="12"/>
  <c r="BZ35" i="12"/>
  <c r="DM35" i="12" s="1"/>
  <c r="BZ17" i="12"/>
  <c r="DM17" i="12" s="1"/>
  <c r="BZ43" i="12"/>
  <c r="BZ28" i="12"/>
  <c r="BZ32" i="12"/>
  <c r="CU16" i="12"/>
  <c r="CU40" i="12"/>
  <c r="CB7" i="12"/>
  <c r="CB51" i="12"/>
  <c r="CB44" i="12"/>
  <c r="CB25" i="12"/>
  <c r="CB52" i="12"/>
  <c r="CA57" i="12"/>
  <c r="CU57" i="12"/>
  <c r="CB57" i="12"/>
  <c r="CU30" i="12"/>
  <c r="CA30" i="12"/>
  <c r="CB41" i="12"/>
  <c r="CB24" i="12"/>
  <c r="CU47" i="12"/>
  <c r="CA47" i="12"/>
  <c r="CU19" i="12"/>
  <c r="CA19" i="12"/>
  <c r="CU59" i="12"/>
  <c r="CA59" i="12"/>
  <c r="CB60" i="12"/>
  <c r="CU58" i="12"/>
  <c r="CA58" i="12"/>
  <c r="CA27" i="12"/>
  <c r="CU27" i="12"/>
  <c r="CB33" i="12"/>
  <c r="CA38" i="12"/>
  <c r="CU38" i="12"/>
  <c r="CB23" i="12"/>
  <c r="CB36" i="12"/>
  <c r="CA41" i="12"/>
  <c r="CU41" i="12"/>
  <c r="CB47" i="12"/>
  <c r="CA25" i="12"/>
  <c r="CU25" i="12"/>
  <c r="CA31" i="12"/>
  <c r="CU31" i="12"/>
  <c r="CB19" i="12"/>
  <c r="CB59" i="12"/>
  <c r="CB14" i="12"/>
  <c r="CB26" i="12"/>
  <c r="CU60" i="12"/>
  <c r="CA60" i="12"/>
  <c r="CB49" i="12"/>
  <c r="CA23" i="12"/>
  <c r="CU23" i="12"/>
  <c r="CA36" i="12"/>
  <c r="CU36" i="12"/>
  <c r="CU7" i="12"/>
  <c r="CA7" i="12"/>
  <c r="CA52" i="12"/>
  <c r="CU52" i="12"/>
  <c r="CB31" i="12"/>
  <c r="CB42" i="12"/>
  <c r="CA14" i="12"/>
  <c r="CU14" i="12"/>
  <c r="CU26" i="12"/>
  <c r="CA26" i="12"/>
  <c r="CB9" i="12"/>
  <c r="CB11" i="12"/>
  <c r="CB18" i="12"/>
  <c r="CA22" i="12"/>
  <c r="CU22" i="12"/>
  <c r="CB38" i="12"/>
  <c r="CU49" i="12"/>
  <c r="CA49" i="12"/>
  <c r="CB30" i="12"/>
  <c r="CA24" i="12"/>
  <c r="CU24" i="12"/>
  <c r="CA51" i="12"/>
  <c r="CU51" i="12"/>
  <c r="CA42" i="12"/>
  <c r="CU42" i="12"/>
  <c r="CA9" i="12"/>
  <c r="CU9" i="12"/>
  <c r="CB58" i="12"/>
  <c r="CB27" i="12"/>
  <c r="CU11" i="12"/>
  <c r="CA11" i="12"/>
  <c r="CU18" i="12"/>
  <c r="CA18" i="12"/>
  <c r="CB22" i="12"/>
  <c r="CA33" i="12"/>
  <c r="CU33" i="12"/>
  <c r="CA44" i="12"/>
  <c r="CU44" i="12"/>
  <c r="CU29" i="12" l="1"/>
  <c r="CB29" i="12"/>
  <c r="DM86" i="12"/>
  <c r="DA93" i="12"/>
  <c r="CZ93" i="12"/>
  <c r="CB122" i="12"/>
  <c r="CA29" i="12"/>
  <c r="CA120" i="12"/>
  <c r="CU120" i="12"/>
  <c r="CU113" i="12"/>
  <c r="CA113" i="12"/>
  <c r="CA115" i="12"/>
  <c r="CU115" i="12"/>
  <c r="CB115" i="12"/>
  <c r="CB120" i="12"/>
  <c r="CB113" i="12"/>
  <c r="CZ204" i="12"/>
  <c r="CZ252" i="12"/>
  <c r="DA139" i="12"/>
  <c r="DA189" i="12"/>
  <c r="DA114" i="12"/>
  <c r="CZ257" i="12"/>
  <c r="DA183" i="12"/>
  <c r="CZ183" i="12"/>
  <c r="CZ150" i="12"/>
  <c r="CZ143" i="12"/>
  <c r="DA148" i="12"/>
  <c r="CZ209" i="12"/>
  <c r="CZ125" i="12"/>
  <c r="CZ232" i="12"/>
  <c r="DA180" i="12"/>
  <c r="DA220" i="12"/>
  <c r="CZ211" i="12"/>
  <c r="DA206" i="12"/>
  <c r="CZ226" i="12"/>
  <c r="CZ129" i="12"/>
  <c r="DA238" i="12"/>
  <c r="DA157" i="12"/>
  <c r="DA113" i="12"/>
  <c r="DA193" i="12"/>
  <c r="DA175" i="12"/>
  <c r="DA254" i="12"/>
  <c r="DA132" i="12"/>
  <c r="CZ136" i="12"/>
  <c r="DA257" i="12"/>
  <c r="DA109" i="12"/>
  <c r="CZ190" i="12"/>
  <c r="DA174" i="12"/>
  <c r="DA112" i="12"/>
  <c r="CZ165" i="12"/>
  <c r="CZ163" i="12"/>
  <c r="DA226" i="12"/>
  <c r="CZ133" i="12"/>
  <c r="DA202" i="12"/>
  <c r="DA165" i="12"/>
  <c r="DA197" i="12"/>
  <c r="CZ182" i="12"/>
  <c r="DA211" i="12"/>
  <c r="CZ156" i="12"/>
  <c r="CZ221" i="12"/>
  <c r="CZ162" i="12"/>
  <c r="DA154" i="12"/>
  <c r="CZ179" i="12"/>
  <c r="CZ128" i="12"/>
  <c r="CZ234" i="12"/>
  <c r="CZ212" i="12"/>
  <c r="DA126" i="12"/>
  <c r="CZ241" i="12"/>
  <c r="CZ220" i="12"/>
  <c r="DA215" i="12"/>
  <c r="DA251" i="12"/>
  <c r="CZ164" i="12"/>
  <c r="DA209" i="12"/>
  <c r="DA205" i="12"/>
  <c r="CZ248" i="12"/>
  <c r="CZ228" i="12"/>
  <c r="DA149" i="12"/>
  <c r="CZ217" i="12"/>
  <c r="DA172" i="12"/>
  <c r="DA156" i="12"/>
  <c r="CZ219" i="12"/>
  <c r="DA152" i="12"/>
  <c r="CZ155" i="12"/>
  <c r="DA136" i="12"/>
  <c r="CZ154" i="12"/>
  <c r="DA248" i="12"/>
  <c r="DA232" i="12"/>
  <c r="CZ132" i="12"/>
  <c r="DA218" i="12"/>
  <c r="DA219" i="12"/>
  <c r="CZ149" i="12"/>
  <c r="CZ223" i="12"/>
  <c r="CZ130" i="12"/>
  <c r="CZ247" i="12"/>
  <c r="CZ124" i="12"/>
  <c r="DA190" i="12"/>
  <c r="DA233" i="12"/>
  <c r="DA182" i="12"/>
  <c r="CZ171" i="12"/>
  <c r="CZ205" i="12"/>
  <c r="CZ121" i="12"/>
  <c r="CZ170" i="12"/>
  <c r="CZ245" i="12"/>
  <c r="CZ193" i="12"/>
  <c r="DA162" i="12"/>
  <c r="DA213" i="12"/>
  <c r="DA258" i="12"/>
  <c r="CZ239" i="12"/>
  <c r="DA235" i="12"/>
  <c r="CZ146" i="12"/>
  <c r="DA250" i="12"/>
  <c r="CZ184" i="12"/>
  <c r="CZ166" i="12"/>
  <c r="CZ233" i="12"/>
  <c r="DA116" i="12"/>
  <c r="CZ160" i="12"/>
  <c r="DA178" i="12"/>
  <c r="CZ158" i="12"/>
  <c r="CZ202" i="12"/>
  <c r="CZ255" i="12"/>
  <c r="DA125" i="12"/>
  <c r="DA214" i="12"/>
  <c r="CZ208" i="12"/>
  <c r="DA130" i="12"/>
  <c r="DA122" i="12"/>
  <c r="DA151" i="12"/>
  <c r="CZ259" i="12"/>
  <c r="DA110" i="12"/>
  <c r="DA217" i="12"/>
  <c r="DA200" i="12"/>
  <c r="DA128" i="12"/>
  <c r="DA253" i="12"/>
  <c r="CZ169" i="12"/>
  <c r="DA127" i="12"/>
  <c r="CZ224" i="12"/>
  <c r="DA129" i="12"/>
  <c r="DA155" i="12"/>
  <c r="CZ127" i="12"/>
  <c r="DA245" i="12"/>
  <c r="DA164" i="12"/>
  <c r="DA247" i="12"/>
  <c r="DA221" i="12"/>
  <c r="DA236" i="12"/>
  <c r="DA166" i="12"/>
  <c r="DA170" i="12"/>
  <c r="CZ118" i="12"/>
  <c r="CZ180" i="12"/>
  <c r="CZ145" i="12"/>
  <c r="DA159" i="12"/>
  <c r="CZ131" i="12"/>
  <c r="DA237" i="12"/>
  <c r="CZ181" i="12"/>
  <c r="DA177" i="12"/>
  <c r="DA252" i="12"/>
  <c r="DA228" i="12"/>
  <c r="DA108" i="12"/>
  <c r="DA176" i="12"/>
  <c r="DA212" i="12"/>
  <c r="DA187" i="12"/>
  <c r="CZ137" i="12"/>
  <c r="CZ196" i="12"/>
  <c r="DA142" i="12"/>
  <c r="DA224" i="12"/>
  <c r="CZ250" i="12"/>
  <c r="DA231" i="12"/>
  <c r="CZ172" i="12"/>
  <c r="CZ192" i="12"/>
  <c r="DA184" i="12"/>
  <c r="CZ194" i="12"/>
  <c r="CZ249" i="12"/>
  <c r="CZ157" i="12"/>
  <c r="CZ225" i="12"/>
  <c r="DA168" i="12"/>
  <c r="CZ177" i="12"/>
  <c r="CZ229" i="12"/>
  <c r="DA222" i="12"/>
  <c r="DA194" i="12"/>
  <c r="DA146" i="12"/>
  <c r="DA207" i="12"/>
  <c r="CZ188" i="12"/>
  <c r="DA201" i="12"/>
  <c r="CZ258" i="12"/>
  <c r="CZ115" i="12"/>
  <c r="CZ119" i="12"/>
  <c r="CZ215" i="12"/>
  <c r="CZ207" i="12"/>
  <c r="CZ237" i="12"/>
  <c r="CZ222" i="12"/>
  <c r="CZ117" i="12"/>
  <c r="DA239" i="12"/>
  <c r="DA118" i="12"/>
  <c r="CZ206" i="12"/>
  <c r="DA120" i="12"/>
  <c r="CZ152" i="12"/>
  <c r="DA223" i="12"/>
  <c r="DA246" i="12"/>
  <c r="CZ244" i="12"/>
  <c r="CZ116" i="12"/>
  <c r="DA242" i="12"/>
  <c r="CZ231" i="12"/>
  <c r="CZ135" i="12"/>
  <c r="CZ123" i="12"/>
  <c r="DA124" i="12"/>
  <c r="CZ175" i="12"/>
  <c r="CZ230" i="12"/>
  <c r="DA230" i="12"/>
  <c r="CZ218" i="12"/>
  <c r="DA169" i="12"/>
  <c r="DA140" i="12"/>
  <c r="CZ198" i="12"/>
  <c r="DA131" i="12"/>
  <c r="CZ108" i="12"/>
  <c r="CZ148" i="12"/>
  <c r="DA225" i="12"/>
  <c r="CZ134" i="12"/>
  <c r="DA256" i="12"/>
  <c r="CZ138" i="12"/>
  <c r="CZ112" i="12"/>
  <c r="CZ243" i="12"/>
  <c r="CZ140" i="12"/>
  <c r="DA179" i="12"/>
  <c r="DA255" i="12"/>
  <c r="CZ139" i="12"/>
  <c r="CZ197" i="12"/>
  <c r="CZ236" i="12"/>
  <c r="CZ253" i="12"/>
  <c r="DA161" i="12"/>
  <c r="DA121" i="12"/>
  <c r="CZ141" i="12"/>
  <c r="CZ200" i="12"/>
  <c r="DA123" i="12"/>
  <c r="DA173" i="12"/>
  <c r="DA150" i="12"/>
  <c r="DA259" i="12"/>
  <c r="CZ111" i="12"/>
  <c r="CZ186" i="12"/>
  <c r="CZ214" i="12"/>
  <c r="CZ242" i="12"/>
  <c r="CZ238" i="12"/>
  <c r="CZ187" i="12"/>
  <c r="CZ153" i="12"/>
  <c r="DA229" i="12"/>
  <c r="CZ109" i="12"/>
  <c r="DA153" i="12"/>
  <c r="CZ161" i="12"/>
  <c r="CZ142" i="12"/>
  <c r="DA195" i="12"/>
  <c r="DA241" i="12"/>
  <c r="DA135" i="12"/>
  <c r="DA134" i="12"/>
  <c r="DA119" i="12"/>
  <c r="CZ178" i="12"/>
  <c r="DA243" i="12"/>
  <c r="DA145" i="12"/>
  <c r="DA111" i="12"/>
  <c r="CZ144" i="12"/>
  <c r="CZ240" i="12"/>
  <c r="CZ235" i="12"/>
  <c r="CZ126" i="12"/>
  <c r="CZ185" i="12"/>
  <c r="DA204" i="12"/>
  <c r="CZ256" i="12"/>
  <c r="CZ189" i="12"/>
  <c r="DA117" i="12"/>
  <c r="CZ210" i="12"/>
  <c r="CZ227" i="12"/>
  <c r="CZ110" i="12"/>
  <c r="DA240" i="12"/>
  <c r="CZ122" i="12"/>
  <c r="DA192" i="12"/>
  <c r="CZ147" i="12"/>
  <c r="DA115" i="12"/>
  <c r="DA144" i="12"/>
  <c r="DA208" i="12"/>
  <c r="CZ159" i="12"/>
  <c r="DA171" i="12"/>
  <c r="CZ167" i="12"/>
  <c r="CZ174" i="12"/>
  <c r="CZ176" i="12"/>
  <c r="DA167" i="12"/>
  <c r="CZ216" i="12"/>
  <c r="DA181" i="12"/>
  <c r="CZ114" i="12"/>
  <c r="CZ199" i="12"/>
  <c r="DA133" i="12"/>
  <c r="CZ168" i="12"/>
  <c r="CZ195" i="12"/>
  <c r="CZ246" i="12"/>
  <c r="DA198" i="12"/>
  <c r="DA244" i="12"/>
  <c r="CZ191" i="12"/>
  <c r="CZ151" i="12"/>
  <c r="DA163" i="12"/>
  <c r="DA210" i="12"/>
  <c r="DA188" i="12"/>
  <c r="CZ173" i="12"/>
  <c r="CZ201" i="12"/>
  <c r="DA143" i="12"/>
  <c r="DA199" i="12"/>
  <c r="CZ254" i="12"/>
  <c r="DA137" i="12"/>
  <c r="DA185" i="12"/>
  <c r="DA186" i="12"/>
  <c r="DA158" i="12"/>
  <c r="DA203" i="12"/>
  <c r="DA138" i="12"/>
  <c r="CZ113" i="12"/>
  <c r="CZ203" i="12"/>
  <c r="DA234" i="12"/>
  <c r="CZ251" i="12"/>
  <c r="CZ213" i="12"/>
  <c r="DA196" i="12"/>
  <c r="DA147" i="12"/>
  <c r="DA249" i="12"/>
  <c r="DA160" i="12"/>
  <c r="DA141" i="12"/>
  <c r="DA227" i="12"/>
  <c r="DA191" i="12"/>
  <c r="DA216" i="12"/>
  <c r="CZ120" i="12"/>
  <c r="CB61" i="12"/>
  <c r="DA94" i="12"/>
  <c r="DA102" i="12"/>
  <c r="CZ101" i="12"/>
  <c r="CZ94" i="12"/>
  <c r="DA99" i="12"/>
  <c r="CZ97" i="12"/>
  <c r="DA106" i="12"/>
  <c r="DA96" i="12"/>
  <c r="CZ96" i="12"/>
  <c r="DA98" i="12"/>
  <c r="CZ98" i="12"/>
  <c r="DA107" i="12"/>
  <c r="DA103" i="12"/>
  <c r="CZ100" i="12"/>
  <c r="CZ99" i="12"/>
  <c r="DA105" i="12"/>
  <c r="DA104" i="12"/>
  <c r="DA95" i="12"/>
  <c r="DA97" i="12"/>
  <c r="CZ103" i="12"/>
  <c r="CZ95" i="12"/>
  <c r="CZ102" i="12"/>
  <c r="DA101" i="12"/>
  <c r="DA100" i="12"/>
  <c r="CA61" i="12"/>
  <c r="CU86" i="12"/>
  <c r="CB86" i="12"/>
  <c r="CA86" i="12"/>
  <c r="CA74" i="12"/>
  <c r="CB74" i="12"/>
  <c r="CU74" i="12"/>
  <c r="DM68" i="12"/>
  <c r="CU68" i="12"/>
  <c r="CA68" i="12"/>
  <c r="CB68" i="12"/>
  <c r="CZ70" i="12"/>
  <c r="CZ73" i="12"/>
  <c r="CZ22" i="12"/>
  <c r="CZ87" i="12"/>
  <c r="CZ14" i="12"/>
  <c r="CZ23" i="12"/>
  <c r="CZ41" i="12"/>
  <c r="CZ39" i="12"/>
  <c r="CZ27" i="12"/>
  <c r="CZ42" i="12"/>
  <c r="CZ65" i="12"/>
  <c r="CZ31" i="12"/>
  <c r="CZ74" i="12"/>
  <c r="CZ75" i="12"/>
  <c r="DA77" i="12"/>
  <c r="CZ30" i="12"/>
  <c r="CZ76" i="12"/>
  <c r="CZ77" i="12"/>
  <c r="CP77" i="12" s="1"/>
  <c r="CZ62" i="12"/>
  <c r="CZ26" i="12"/>
  <c r="CZ40" i="12"/>
  <c r="CZ64" i="12"/>
  <c r="CZ71" i="12"/>
  <c r="CZ25" i="12"/>
  <c r="CZ72" i="12"/>
  <c r="CZ63" i="12"/>
  <c r="CZ24" i="12"/>
  <c r="CZ86" i="12"/>
  <c r="CZ38" i="12"/>
  <c r="DA13" i="12"/>
  <c r="CZ54" i="12"/>
  <c r="CZ13" i="12"/>
  <c r="CU15" i="12"/>
  <c r="CZ15" i="12"/>
  <c r="CZ21" i="12"/>
  <c r="DA21" i="12"/>
  <c r="CZ29" i="12"/>
  <c r="DA29" i="12"/>
  <c r="DA37" i="12"/>
  <c r="CZ37" i="12"/>
  <c r="DA45" i="12"/>
  <c r="CB90" i="12"/>
  <c r="CA90" i="12"/>
  <c r="CZ45" i="12"/>
  <c r="CU90" i="12"/>
  <c r="CU82" i="12"/>
  <c r="DM46" i="12"/>
  <c r="CZ53" i="12"/>
  <c r="DA53" i="12"/>
  <c r="CZ61" i="12"/>
  <c r="DA61" i="12"/>
  <c r="DM65" i="12"/>
  <c r="DA69" i="12"/>
  <c r="CZ69" i="12"/>
  <c r="CB85" i="12"/>
  <c r="CU85" i="12"/>
  <c r="CA85" i="12"/>
  <c r="CB65" i="12"/>
  <c r="CA65" i="12"/>
  <c r="CU65" i="12"/>
  <c r="DM78" i="12"/>
  <c r="CZ85" i="12"/>
  <c r="DA85" i="12"/>
  <c r="CZ16" i="12"/>
  <c r="CA82" i="12"/>
  <c r="CB82" i="12"/>
  <c r="AG6" i="16"/>
  <c r="CY6" i="12"/>
  <c r="CU89" i="12"/>
  <c r="CB88" i="12"/>
  <c r="DM88" i="12"/>
  <c r="CZ28" i="12"/>
  <c r="DM28" i="12"/>
  <c r="CZ10" i="12"/>
  <c r="DM8" i="12"/>
  <c r="CZ34" i="12"/>
  <c r="DM32" i="12"/>
  <c r="CU55" i="12"/>
  <c r="DM55" i="12"/>
  <c r="CB91" i="12"/>
  <c r="DM91" i="12"/>
  <c r="CA89" i="12"/>
  <c r="DM89" i="12"/>
  <c r="CU20" i="12"/>
  <c r="DM20" i="12"/>
  <c r="CA93" i="12"/>
  <c r="DM93" i="12"/>
  <c r="CZ35" i="12"/>
  <c r="CZ8" i="12"/>
  <c r="CU88" i="12"/>
  <c r="CA88" i="12"/>
  <c r="CZ12" i="12"/>
  <c r="CZ18" i="12"/>
  <c r="CZ58" i="12"/>
  <c r="CB66" i="12"/>
  <c r="CZ66" i="12"/>
  <c r="CZ20" i="12"/>
  <c r="CZ36" i="12"/>
  <c r="CZ92" i="12"/>
  <c r="CZ60" i="12"/>
  <c r="CZ19" i="12"/>
  <c r="CZ17" i="12"/>
  <c r="CZ33" i="12"/>
  <c r="CZ51" i="12"/>
  <c r="CZ49" i="12"/>
  <c r="CZ47" i="12"/>
  <c r="CZ46" i="12"/>
  <c r="CZ48" i="12"/>
  <c r="CZ50" i="12"/>
  <c r="CZ52" i="12"/>
  <c r="CZ91" i="12"/>
  <c r="CZ43" i="12"/>
  <c r="CZ56" i="12"/>
  <c r="CZ67" i="12"/>
  <c r="CZ32" i="12"/>
  <c r="CZ44" i="12"/>
  <c r="CB78" i="12"/>
  <c r="CZ83" i="12"/>
  <c r="CZ78" i="12"/>
  <c r="CZ82" i="12"/>
  <c r="CZ79" i="12"/>
  <c r="CZ81" i="12"/>
  <c r="CZ80" i="12"/>
  <c r="CZ84" i="12"/>
  <c r="CZ11" i="12"/>
  <c r="CZ55" i="12"/>
  <c r="CZ9" i="12"/>
  <c r="CZ59" i="12"/>
  <c r="CZ57" i="12"/>
  <c r="CZ68" i="12"/>
  <c r="CU91" i="12"/>
  <c r="CA91" i="12"/>
  <c r="CA78" i="12"/>
  <c r="CB93" i="12"/>
  <c r="CU93" i="12"/>
  <c r="CU78" i="12"/>
  <c r="CU35" i="12"/>
  <c r="CA35" i="12"/>
  <c r="CB48" i="12"/>
  <c r="CA66" i="12"/>
  <c r="CU66" i="12"/>
  <c r="CU48" i="12"/>
  <c r="CA48" i="12"/>
  <c r="CB35" i="12"/>
  <c r="CB8" i="12"/>
  <c r="CA46" i="12"/>
  <c r="CU10" i="12"/>
  <c r="CA55" i="12"/>
  <c r="CA16" i="12"/>
  <c r="CB16" i="12"/>
  <c r="CB20" i="12"/>
  <c r="CA20" i="12"/>
  <c r="CU46" i="12"/>
  <c r="CU8" i="12"/>
  <c r="DL244" i="12" s="1"/>
  <c r="CB15" i="12"/>
  <c r="CU17" i="12"/>
  <c r="CB17" i="12"/>
  <c r="CB10" i="12"/>
  <c r="CU56" i="12"/>
  <c r="CA56" i="12"/>
  <c r="CU34" i="12"/>
  <c r="CU28" i="12"/>
  <c r="CA10" i="12"/>
  <c r="CU43" i="12"/>
  <c r="CU50" i="12"/>
  <c r="DL226" i="12" s="1"/>
  <c r="CA50" i="12"/>
  <c r="CA43" i="12"/>
  <c r="CB43" i="12"/>
  <c r="CA15" i="12"/>
  <c r="CA40" i="12"/>
  <c r="CU39" i="12"/>
  <c r="CA17" i="12"/>
  <c r="CB32" i="12"/>
  <c r="CB40" i="12"/>
  <c r="CB46" i="12"/>
  <c r="CB56" i="12"/>
  <c r="CB50" i="12"/>
  <c r="CB39" i="12"/>
  <c r="CA39" i="12"/>
  <c r="CA8" i="12"/>
  <c r="CA28" i="12"/>
  <c r="CA34" i="12"/>
  <c r="CB55" i="12"/>
  <c r="CB34" i="12"/>
  <c r="CB28" i="12"/>
  <c r="CA32" i="12"/>
  <c r="CU32" i="12"/>
  <c r="CB12" i="12"/>
  <c r="CA12" i="12"/>
  <c r="CU12" i="12"/>
  <c r="CO147" i="12" l="1"/>
  <c r="CP147" i="12"/>
  <c r="CP144" i="12"/>
  <c r="CO144" i="12"/>
  <c r="CO238" i="12"/>
  <c r="CP238" i="12"/>
  <c r="CP141" i="12"/>
  <c r="CO141" i="12"/>
  <c r="CP139" i="12"/>
  <c r="CO139" i="12"/>
  <c r="CP230" i="12"/>
  <c r="CO230" i="12"/>
  <c r="CO152" i="12"/>
  <c r="CP152" i="12"/>
  <c r="CO117" i="12"/>
  <c r="CP117" i="12"/>
  <c r="CP215" i="12"/>
  <c r="CO215" i="12"/>
  <c r="CO225" i="12"/>
  <c r="CP225" i="12"/>
  <c r="CO172" i="12"/>
  <c r="CP172" i="12"/>
  <c r="CP196" i="12"/>
  <c r="CO196" i="12"/>
  <c r="CO171" i="12"/>
  <c r="CP171" i="12"/>
  <c r="CO247" i="12"/>
  <c r="CP247" i="12"/>
  <c r="CP156" i="12"/>
  <c r="CO156" i="12"/>
  <c r="CO165" i="12"/>
  <c r="CP165" i="12"/>
  <c r="CP209" i="12"/>
  <c r="CO209" i="12"/>
  <c r="DL198" i="12"/>
  <c r="DL132" i="12"/>
  <c r="DL246" i="12"/>
  <c r="DL159" i="12"/>
  <c r="DL202" i="12"/>
  <c r="DL254" i="12"/>
  <c r="DL204" i="12"/>
  <c r="DL245" i="12"/>
  <c r="DL112" i="12"/>
  <c r="DL210" i="12"/>
  <c r="DL230" i="12"/>
  <c r="DL209" i="12"/>
  <c r="DL148" i="12"/>
  <c r="DL116" i="12"/>
  <c r="DL149" i="12"/>
  <c r="DL162" i="12"/>
  <c r="CO113" i="12"/>
  <c r="CP113" i="12"/>
  <c r="CO195" i="12"/>
  <c r="CP195" i="12"/>
  <c r="CP216" i="12"/>
  <c r="CO216" i="12"/>
  <c r="CO159" i="12"/>
  <c r="CP159" i="12"/>
  <c r="CO210" i="12"/>
  <c r="CP210" i="12"/>
  <c r="CP185" i="12"/>
  <c r="CO185" i="12"/>
  <c r="CP109" i="12"/>
  <c r="CO109" i="12"/>
  <c r="CP242" i="12"/>
  <c r="CO242" i="12"/>
  <c r="CP198" i="12"/>
  <c r="CO198" i="12"/>
  <c r="CO175" i="12"/>
  <c r="CP175" i="12"/>
  <c r="CP116" i="12"/>
  <c r="CO116" i="12"/>
  <c r="CP119" i="12"/>
  <c r="CO119" i="12"/>
  <c r="CO157" i="12"/>
  <c r="CP157" i="12"/>
  <c r="CO181" i="12"/>
  <c r="CP181" i="12"/>
  <c r="CO255" i="12"/>
  <c r="CP255" i="12"/>
  <c r="CO130" i="12"/>
  <c r="CP130" i="12"/>
  <c r="CP217" i="12"/>
  <c r="CO217" i="12"/>
  <c r="CO211" i="12"/>
  <c r="CP211" i="12"/>
  <c r="DL247" i="12"/>
  <c r="DL134" i="12"/>
  <c r="DL176" i="12"/>
  <c r="DL235" i="12"/>
  <c r="DL234" i="12"/>
  <c r="DL240" i="12"/>
  <c r="DL143" i="12"/>
  <c r="DL151" i="12"/>
  <c r="DL218" i="12"/>
  <c r="DL147" i="12"/>
  <c r="DL253" i="12"/>
  <c r="DL252" i="12"/>
  <c r="DL197" i="12"/>
  <c r="DL168" i="12"/>
  <c r="DL229" i="12"/>
  <c r="DL260" i="12"/>
  <c r="DL127" i="12"/>
  <c r="DL142" i="12"/>
  <c r="DL185" i="12"/>
  <c r="CP213" i="12"/>
  <c r="CO213" i="12"/>
  <c r="CP254" i="12"/>
  <c r="CO254" i="12"/>
  <c r="CO191" i="12"/>
  <c r="CP191" i="12"/>
  <c r="CP168" i="12"/>
  <c r="CO168" i="12"/>
  <c r="CO126" i="12"/>
  <c r="CP126" i="12"/>
  <c r="CO214" i="12"/>
  <c r="CP214" i="12"/>
  <c r="CO134" i="12"/>
  <c r="CP134" i="12"/>
  <c r="CO244" i="12"/>
  <c r="CP244" i="12"/>
  <c r="CP249" i="12"/>
  <c r="CO249" i="12"/>
  <c r="CP224" i="12"/>
  <c r="CO224" i="12"/>
  <c r="CO259" i="12"/>
  <c r="CP259" i="12"/>
  <c r="CO202" i="12"/>
  <c r="CP202" i="12"/>
  <c r="CO223" i="12"/>
  <c r="CP223" i="12"/>
  <c r="CP154" i="12"/>
  <c r="CO154" i="12"/>
  <c r="CO164" i="12"/>
  <c r="CP164" i="12"/>
  <c r="CP128" i="12"/>
  <c r="CO128" i="12"/>
  <c r="CP136" i="12"/>
  <c r="CO136" i="12"/>
  <c r="DL242" i="12"/>
  <c r="DL186" i="12"/>
  <c r="DL225" i="12"/>
  <c r="DL122" i="12"/>
  <c r="DL108" i="12"/>
  <c r="DL124" i="12"/>
  <c r="DL123" i="12"/>
  <c r="DL193" i="12"/>
  <c r="DL172" i="12"/>
  <c r="DL243" i="12"/>
  <c r="DL208" i="12"/>
  <c r="DL114" i="12"/>
  <c r="DL223" i="12"/>
  <c r="DL111" i="12"/>
  <c r="DL137" i="12"/>
  <c r="DL217" i="12"/>
  <c r="DL213" i="12"/>
  <c r="CP176" i="12"/>
  <c r="CO176" i="12"/>
  <c r="CP122" i="12"/>
  <c r="CO122" i="12"/>
  <c r="CO189" i="12"/>
  <c r="CP189" i="12"/>
  <c r="CP235" i="12"/>
  <c r="CO235" i="12"/>
  <c r="CO186" i="12"/>
  <c r="CP186" i="12"/>
  <c r="CP253" i="12"/>
  <c r="CO253" i="12"/>
  <c r="CO140" i="12"/>
  <c r="CP140" i="12"/>
  <c r="CO123" i="12"/>
  <c r="CP123" i="12"/>
  <c r="CO115" i="12"/>
  <c r="CP115" i="12"/>
  <c r="CO229" i="12"/>
  <c r="CP229" i="12"/>
  <c r="CO131" i="12"/>
  <c r="CP131" i="12"/>
  <c r="CO160" i="12"/>
  <c r="CP160" i="12"/>
  <c r="CO193" i="12"/>
  <c r="CP193" i="12"/>
  <c r="CO149" i="12"/>
  <c r="CP149" i="12"/>
  <c r="CP228" i="12"/>
  <c r="CO228" i="12"/>
  <c r="CP179" i="12"/>
  <c r="CO179" i="12"/>
  <c r="CO143" i="12"/>
  <c r="CP143" i="12"/>
  <c r="DL145" i="12"/>
  <c r="DL157" i="12"/>
  <c r="DL241" i="12"/>
  <c r="DL133" i="12"/>
  <c r="DL201" i="12"/>
  <c r="DL113" i="12"/>
  <c r="DL196" i="12"/>
  <c r="DL130" i="12"/>
  <c r="DL249" i="12"/>
  <c r="DL110" i="12"/>
  <c r="DL250" i="12"/>
  <c r="DL178" i="12"/>
  <c r="DL139" i="12"/>
  <c r="DL174" i="12"/>
  <c r="CO199" i="12"/>
  <c r="CP199" i="12"/>
  <c r="CO174" i="12"/>
  <c r="CP174" i="12"/>
  <c r="CO256" i="12"/>
  <c r="CP256" i="12"/>
  <c r="CO240" i="12"/>
  <c r="CP240" i="12"/>
  <c r="CP178" i="12"/>
  <c r="CO178" i="12"/>
  <c r="CP111" i="12"/>
  <c r="CO111" i="12"/>
  <c r="CP200" i="12"/>
  <c r="CO200" i="12"/>
  <c r="CP236" i="12"/>
  <c r="CO236" i="12"/>
  <c r="CO243" i="12"/>
  <c r="CP243" i="12"/>
  <c r="CO148" i="12"/>
  <c r="CP148" i="12"/>
  <c r="CO218" i="12"/>
  <c r="CP218" i="12"/>
  <c r="CP135" i="12"/>
  <c r="CO135" i="12"/>
  <c r="CO222" i="12"/>
  <c r="CP222" i="12"/>
  <c r="CP258" i="12"/>
  <c r="CO258" i="12"/>
  <c r="CO137" i="12"/>
  <c r="CP137" i="12"/>
  <c r="CP169" i="12"/>
  <c r="CO169" i="12"/>
  <c r="CO245" i="12"/>
  <c r="CP245" i="12"/>
  <c r="CP155" i="12"/>
  <c r="CO155" i="12"/>
  <c r="CP248" i="12"/>
  <c r="CO248" i="12"/>
  <c r="CO129" i="12"/>
  <c r="CP129" i="12"/>
  <c r="CP150" i="12"/>
  <c r="CO150" i="12"/>
  <c r="CP252" i="12"/>
  <c r="CO252" i="12"/>
  <c r="DL164" i="12"/>
  <c r="DL126" i="12"/>
  <c r="DL180" i="12"/>
  <c r="DL248" i="12"/>
  <c r="DL233" i="12"/>
  <c r="DL173" i="12"/>
  <c r="DL231" i="12"/>
  <c r="DL129" i="12"/>
  <c r="DL153" i="12"/>
  <c r="DL179" i="12"/>
  <c r="DL189" i="12"/>
  <c r="DL183" i="12"/>
  <c r="DL181" i="12"/>
  <c r="DL221" i="12"/>
  <c r="DL165" i="12"/>
  <c r="DL199" i="12"/>
  <c r="DL211" i="12"/>
  <c r="DL203" i="12"/>
  <c r="DL256" i="12"/>
  <c r="DL220" i="12"/>
  <c r="DL117" i="12"/>
  <c r="DL160" i="12"/>
  <c r="DL258" i="12"/>
  <c r="DL227" i="12"/>
  <c r="DL119" i="12"/>
  <c r="DL190" i="12"/>
  <c r="DL257" i="12"/>
  <c r="DL259" i="12"/>
  <c r="DL118" i="12"/>
  <c r="DL141" i="12"/>
  <c r="DL175" i="12"/>
  <c r="DL177" i="12"/>
  <c r="DL236" i="12"/>
  <c r="DL115" i="12"/>
  <c r="DL200" i="12"/>
  <c r="DL207" i="12"/>
  <c r="DL154" i="12"/>
  <c r="DL140" i="12"/>
  <c r="DL163" i="12"/>
  <c r="DL214" i="12"/>
  <c r="DL120" i="12"/>
  <c r="DL150" i="12"/>
  <c r="DL146" i="12"/>
  <c r="DL169" i="12"/>
  <c r="DL167" i="12"/>
  <c r="DL121" i="12"/>
  <c r="DL232" i="12"/>
  <c r="DL212" i="12"/>
  <c r="DL206" i="12"/>
  <c r="DL161" i="12"/>
  <c r="DL192" i="12"/>
  <c r="DL135" i="12"/>
  <c r="DL182" i="12"/>
  <c r="DL228" i="12"/>
  <c r="CO251" i="12"/>
  <c r="CP251" i="12"/>
  <c r="CO114" i="12"/>
  <c r="CP114" i="12"/>
  <c r="CP153" i="12"/>
  <c r="CO153" i="12"/>
  <c r="CO206" i="12"/>
  <c r="CP206" i="12"/>
  <c r="CP194" i="12"/>
  <c r="CO194" i="12"/>
  <c r="CO250" i="12"/>
  <c r="CP250" i="12"/>
  <c r="CP145" i="12"/>
  <c r="CO145" i="12"/>
  <c r="CP233" i="12"/>
  <c r="CO233" i="12"/>
  <c r="CP146" i="12"/>
  <c r="CO146" i="12"/>
  <c r="CP170" i="12"/>
  <c r="CO170" i="12"/>
  <c r="CO220" i="12"/>
  <c r="CP220" i="12"/>
  <c r="CO212" i="12"/>
  <c r="CP212" i="12"/>
  <c r="CP162" i="12"/>
  <c r="CO162" i="12"/>
  <c r="CP133" i="12"/>
  <c r="CO133" i="12"/>
  <c r="CO232" i="12"/>
  <c r="CP232" i="12"/>
  <c r="CP183" i="12"/>
  <c r="CO183" i="12"/>
  <c r="CO204" i="12"/>
  <c r="CP204" i="12"/>
  <c r="DL191" i="12"/>
  <c r="DL128" i="12"/>
  <c r="DL239" i="12"/>
  <c r="DL156" i="12"/>
  <c r="DL222" i="12"/>
  <c r="DL171" i="12"/>
  <c r="DL158" i="12"/>
  <c r="DL188" i="12"/>
  <c r="DL144" i="12"/>
  <c r="DL136" i="12"/>
  <c r="DL138" i="12"/>
  <c r="DL109" i="12"/>
  <c r="DL195" i="12"/>
  <c r="DL238" i="12"/>
  <c r="DL155" i="12"/>
  <c r="DL170" i="12"/>
  <c r="CO120" i="12"/>
  <c r="CP120" i="12"/>
  <c r="CO201" i="12"/>
  <c r="CP201" i="12"/>
  <c r="CP151" i="12"/>
  <c r="CO151" i="12"/>
  <c r="CO246" i="12"/>
  <c r="CP246" i="12"/>
  <c r="CP110" i="12"/>
  <c r="CO110" i="12"/>
  <c r="CP142" i="12"/>
  <c r="CO142" i="12"/>
  <c r="CO112" i="12"/>
  <c r="CP112" i="12"/>
  <c r="CO108" i="12"/>
  <c r="CP108" i="12"/>
  <c r="CO237" i="12"/>
  <c r="CP237" i="12"/>
  <c r="CO188" i="12"/>
  <c r="CP188" i="12"/>
  <c r="CO177" i="12"/>
  <c r="CP177" i="12"/>
  <c r="CP180" i="12"/>
  <c r="CO180" i="12"/>
  <c r="CO208" i="12"/>
  <c r="CP208" i="12"/>
  <c r="CP158" i="12"/>
  <c r="CO158" i="12"/>
  <c r="CO166" i="12"/>
  <c r="CP166" i="12"/>
  <c r="CO121" i="12"/>
  <c r="CP121" i="12"/>
  <c r="CO132" i="12"/>
  <c r="CP132" i="12"/>
  <c r="CO219" i="12"/>
  <c r="CP219" i="12"/>
  <c r="CP241" i="12"/>
  <c r="CO241" i="12"/>
  <c r="CP234" i="12"/>
  <c r="CO234" i="12"/>
  <c r="CO221" i="12"/>
  <c r="CP221" i="12"/>
  <c r="CP182" i="12"/>
  <c r="CO182" i="12"/>
  <c r="CO226" i="12"/>
  <c r="CP226" i="12"/>
  <c r="DL187" i="12"/>
  <c r="DL205" i="12"/>
  <c r="DL184" i="12"/>
  <c r="DL131" i="12"/>
  <c r="DL237" i="12"/>
  <c r="DL166" i="12"/>
  <c r="DL194" i="12"/>
  <c r="DL216" i="12"/>
  <c r="DL255" i="12"/>
  <c r="DL152" i="12"/>
  <c r="DL125" i="12"/>
  <c r="DL215" i="12"/>
  <c r="DL219" i="12"/>
  <c r="DL224" i="12"/>
  <c r="DL251" i="12"/>
  <c r="CO203" i="12"/>
  <c r="CP203" i="12"/>
  <c r="CP173" i="12"/>
  <c r="CO173" i="12"/>
  <c r="CP167" i="12"/>
  <c r="CO167" i="12"/>
  <c r="CP227" i="12"/>
  <c r="CO227" i="12"/>
  <c r="CP161" i="12"/>
  <c r="CO161" i="12"/>
  <c r="CP187" i="12"/>
  <c r="CO187" i="12"/>
  <c r="CP197" i="12"/>
  <c r="CO197" i="12"/>
  <c r="CP138" i="12"/>
  <c r="CO138" i="12"/>
  <c r="CO231" i="12"/>
  <c r="CP231" i="12"/>
  <c r="CP207" i="12"/>
  <c r="CO207" i="12"/>
  <c r="CP192" i="12"/>
  <c r="CO192" i="12"/>
  <c r="CO118" i="12"/>
  <c r="CP118" i="12"/>
  <c r="CP127" i="12"/>
  <c r="CO127" i="12"/>
  <c r="CO184" i="12"/>
  <c r="CP184" i="12"/>
  <c r="CO239" i="12"/>
  <c r="CP239" i="12"/>
  <c r="CP205" i="12"/>
  <c r="CO205" i="12"/>
  <c r="CP124" i="12"/>
  <c r="CO124" i="12"/>
  <c r="CP260" i="12"/>
  <c r="CO260" i="12"/>
  <c r="CO163" i="12"/>
  <c r="CP163" i="12"/>
  <c r="CO190" i="12"/>
  <c r="CP190" i="12"/>
  <c r="CP125" i="12"/>
  <c r="CO125" i="12"/>
  <c r="CO257" i="12"/>
  <c r="CP257" i="12"/>
  <c r="CO96" i="12"/>
  <c r="CP96" i="12"/>
  <c r="CP95" i="12"/>
  <c r="CO95" i="12"/>
  <c r="CP98" i="12"/>
  <c r="CO98" i="12"/>
  <c r="CO94" i="12"/>
  <c r="CP94" i="12"/>
  <c r="CO101" i="12"/>
  <c r="CP101" i="12"/>
  <c r="CO77" i="12"/>
  <c r="CP103" i="12"/>
  <c r="CO103" i="12"/>
  <c r="CP99" i="12"/>
  <c r="CO99" i="12"/>
  <c r="DL100" i="12"/>
  <c r="DL101" i="12"/>
  <c r="DL94" i="12"/>
  <c r="DL102" i="12"/>
  <c r="DL95" i="12"/>
  <c r="DL103" i="12"/>
  <c r="DL96" i="12"/>
  <c r="DL104" i="12"/>
  <c r="DL106" i="12"/>
  <c r="DL97" i="12"/>
  <c r="DL105" i="12"/>
  <c r="DL98" i="12"/>
  <c r="DL99" i="12"/>
  <c r="DL107" i="12"/>
  <c r="CO97" i="12"/>
  <c r="CP97" i="12"/>
  <c r="CP100" i="12"/>
  <c r="CO100" i="12"/>
  <c r="CO102" i="12"/>
  <c r="CP102" i="12"/>
  <c r="CZ89" i="12"/>
  <c r="CZ90" i="12" s="1"/>
  <c r="CZ88" i="12"/>
  <c r="DL29" i="12"/>
  <c r="DL70" i="12"/>
  <c r="DL13" i="12"/>
  <c r="CP13" i="12"/>
  <c r="CO13" i="12"/>
  <c r="CO21" i="12"/>
  <c r="CP21" i="12"/>
  <c r="DL21" i="12"/>
  <c r="CO29" i="12"/>
  <c r="CP29" i="12"/>
  <c r="CO37" i="12"/>
  <c r="CP37" i="12"/>
  <c r="DL37" i="12"/>
  <c r="CO45" i="12"/>
  <c r="CP45" i="12"/>
  <c r="DL45" i="12"/>
  <c r="CO53" i="12"/>
  <c r="CP53" i="12"/>
  <c r="DL53" i="12"/>
  <c r="DL77" i="12"/>
  <c r="DL61" i="12"/>
  <c r="CO61" i="12"/>
  <c r="CP61" i="12"/>
  <c r="CO69" i="12"/>
  <c r="CP69" i="12"/>
  <c r="DL69" i="12"/>
  <c r="CO85" i="12"/>
  <c r="CP85" i="12"/>
  <c r="DL85" i="12"/>
  <c r="DL55" i="12"/>
  <c r="DL27" i="12"/>
  <c r="DL23" i="12"/>
  <c r="DL78" i="12"/>
  <c r="DL82" i="12"/>
  <c r="DL26" i="12"/>
  <c r="DL22" i="12"/>
  <c r="DL58" i="12"/>
  <c r="DL54" i="12"/>
  <c r="DL80" i="12"/>
  <c r="DL83" i="12"/>
  <c r="DL25" i="12"/>
  <c r="DL56" i="12"/>
  <c r="DL79" i="12"/>
  <c r="DL57" i="12"/>
  <c r="DL81" i="12"/>
  <c r="DL84" i="12"/>
  <c r="DL24" i="12"/>
  <c r="DL28" i="12"/>
  <c r="DL60" i="12"/>
  <c r="DL59" i="12"/>
  <c r="DL62" i="12"/>
  <c r="DL91" i="12"/>
  <c r="DL86" i="12"/>
  <c r="DL66" i="12"/>
  <c r="DL93" i="12"/>
  <c r="DL90" i="12"/>
  <c r="DL65" i="12"/>
  <c r="DL76" i="12"/>
  <c r="DL74" i="12"/>
  <c r="DL52" i="12"/>
  <c r="DL46" i="12"/>
  <c r="DL47" i="12"/>
  <c r="DL48" i="12"/>
  <c r="DL49" i="12"/>
  <c r="DL50" i="12"/>
  <c r="DL51" i="12"/>
  <c r="DL71" i="12"/>
  <c r="DL64" i="12"/>
  <c r="DL44" i="12"/>
  <c r="DL38" i="12"/>
  <c r="DL39" i="12"/>
  <c r="DL40" i="12"/>
  <c r="DL41" i="12"/>
  <c r="DL42" i="12"/>
  <c r="DL43" i="12"/>
  <c r="DL36" i="12"/>
  <c r="DL30" i="12"/>
  <c r="DL31" i="12"/>
  <c r="DL32" i="12"/>
  <c r="DL33" i="12"/>
  <c r="DL34" i="12"/>
  <c r="DL35" i="12"/>
  <c r="DL73" i="12"/>
  <c r="DL68" i="12"/>
  <c r="DL20" i="12"/>
  <c r="DL14" i="12"/>
  <c r="DL15" i="12"/>
  <c r="DL16" i="12"/>
  <c r="DL17" i="12"/>
  <c r="DL18" i="12"/>
  <c r="DL19" i="12"/>
  <c r="DL63" i="12"/>
  <c r="DL75" i="12"/>
  <c r="DL87" i="12"/>
  <c r="DL92" i="12"/>
  <c r="DL88" i="12"/>
  <c r="DL89" i="12"/>
  <c r="DL67" i="12"/>
  <c r="DL72" i="12"/>
  <c r="DL6" i="12"/>
  <c r="DL7" i="12"/>
  <c r="DL9" i="12"/>
  <c r="DL12" i="12"/>
  <c r="DL11" i="12"/>
  <c r="DL8" i="12"/>
  <c r="DL10" i="12"/>
  <c r="CZ105" i="12" l="1"/>
  <c r="CZ106" i="12" s="1"/>
  <c r="CZ104" i="12"/>
  <c r="F1" i="3"/>
  <c r="CO106" i="12" l="1"/>
  <c r="CP106" i="12"/>
  <c r="CZ107" i="12"/>
  <c r="CO104" i="12"/>
  <c r="CP104" i="12"/>
  <c r="CO105" i="12"/>
  <c r="CP105" i="12"/>
  <c r="C6" i="3"/>
  <c r="B6" i="3"/>
  <c r="B7" i="3"/>
  <c r="C7" i="3"/>
  <c r="C5" i="3"/>
  <c r="B5" i="3"/>
  <c r="CP107" i="12" l="1"/>
  <c r="CO107" i="12"/>
  <c r="DA92" i="12"/>
  <c r="DA75" i="12"/>
  <c r="DA91" i="12"/>
  <c r="DA46" i="12"/>
  <c r="DA80" i="12"/>
  <c r="DA87" i="12"/>
  <c r="DA65" i="12"/>
  <c r="DA78" i="12"/>
  <c r="DA90" i="12"/>
  <c r="DA66" i="12"/>
  <c r="DA88" i="12"/>
  <c r="DA62" i="12"/>
  <c r="DA72" i="12"/>
  <c r="DA73" i="12"/>
  <c r="DA70" i="12"/>
  <c r="DA82" i="12"/>
  <c r="DA79" i="12"/>
  <c r="DA84" i="12"/>
  <c r="DA67" i="12"/>
  <c r="DA81" i="12"/>
  <c r="DA71" i="12"/>
  <c r="DA76" i="12"/>
  <c r="DA86" i="12"/>
  <c r="DA68" i="12"/>
  <c r="DA74" i="12"/>
  <c r="DA89" i="12"/>
  <c r="DA63" i="12"/>
  <c r="DA64" i="12"/>
  <c r="DA38" i="12"/>
  <c r="DA14" i="12"/>
  <c r="DA28" i="12"/>
  <c r="DA20" i="12"/>
  <c r="DA43" i="12"/>
  <c r="DA54" i="12"/>
  <c r="DA60" i="12"/>
  <c r="DA50" i="12"/>
  <c r="DA47" i="12"/>
  <c r="DA22" i="12"/>
  <c r="DA56" i="12"/>
  <c r="DA48" i="12"/>
  <c r="DA83" i="12"/>
  <c r="DA52" i="12"/>
  <c r="DA59" i="12"/>
  <c r="DA39" i="12"/>
  <c r="DA27" i="12"/>
  <c r="DA12" i="12"/>
  <c r="DA44" i="12"/>
  <c r="DA32" i="12"/>
  <c r="DA23" i="12"/>
  <c r="DA15" i="12"/>
  <c r="DA11" i="12"/>
  <c r="DA51" i="12"/>
  <c r="DA35" i="12"/>
  <c r="DA16" i="12"/>
  <c r="DA42" i="12"/>
  <c r="DA24" i="12"/>
  <c r="DA19" i="12"/>
  <c r="DA18" i="12"/>
  <c r="DA34" i="12"/>
  <c r="DA49" i="12"/>
  <c r="DA17" i="12"/>
  <c r="DA36" i="12"/>
  <c r="DA40" i="12"/>
  <c r="DA26" i="12"/>
  <c r="DA7" i="12"/>
  <c r="DA30" i="12"/>
  <c r="DA55" i="12"/>
  <c r="DA9" i="12"/>
  <c r="DA8" i="12"/>
  <c r="DA10" i="12"/>
  <c r="DA41" i="12"/>
  <c r="DA57" i="12"/>
  <c r="DA31" i="12"/>
  <c r="DA33" i="12"/>
  <c r="DA58" i="12"/>
  <c r="DA25" i="12"/>
  <c r="CP82" i="12" l="1"/>
  <c r="CO82" i="12"/>
  <c r="CO67" i="12"/>
  <c r="CP67" i="12"/>
  <c r="CP91" i="12"/>
  <c r="CO91" i="12"/>
  <c r="CO93" i="12"/>
  <c r="CP93" i="12"/>
  <c r="CO92" i="12"/>
  <c r="CP92" i="12"/>
  <c r="CO66" i="12"/>
  <c r="CP66" i="12"/>
  <c r="CP62" i="12"/>
  <c r="CO62" i="12"/>
  <c r="CP71" i="12"/>
  <c r="CO71" i="12"/>
  <c r="CO73" i="12"/>
  <c r="CP73" i="12"/>
  <c r="CO78" i="12"/>
  <c r="CP78" i="12"/>
  <c r="CO72" i="12"/>
  <c r="CP72" i="12"/>
  <c r="CO81" i="12"/>
  <c r="CP81" i="12"/>
  <c r="CO84" i="12"/>
  <c r="CP84" i="12"/>
  <c r="CO88" i="12"/>
  <c r="CP88" i="12"/>
  <c r="CO83" i="12"/>
  <c r="CP83" i="12"/>
  <c r="CO76" i="12"/>
  <c r="CP76" i="12"/>
  <c r="CO74" i="12"/>
  <c r="CP74" i="12"/>
  <c r="CO68" i="12"/>
  <c r="CP68" i="12"/>
  <c r="CO80" i="12"/>
  <c r="CP80" i="12"/>
  <c r="CP87" i="12"/>
  <c r="CO87" i="12"/>
  <c r="CO64" i="12"/>
  <c r="CP64" i="12"/>
  <c r="CP75" i="12"/>
  <c r="CO75" i="12"/>
  <c r="CP63" i="12"/>
  <c r="CO63" i="12"/>
  <c r="CO65" i="12"/>
  <c r="CP65" i="12"/>
  <c r="CP89" i="12"/>
  <c r="CO89" i="12"/>
  <c r="CP79" i="12"/>
  <c r="CO79" i="12"/>
  <c r="CP90" i="12"/>
  <c r="CO90" i="12"/>
  <c r="CO70" i="12"/>
  <c r="CP70" i="12"/>
  <c r="CP86" i="12"/>
  <c r="CO86" i="12"/>
  <c r="CY93" i="12" s="1"/>
  <c r="CO18" i="12"/>
  <c r="CP18" i="12"/>
  <c r="CP17" i="12"/>
  <c r="CO17" i="12"/>
  <c r="CP56" i="12"/>
  <c r="CO56" i="12"/>
  <c r="CO9" i="12"/>
  <c r="CP9" i="12"/>
  <c r="CO7" i="12"/>
  <c r="CP7" i="12"/>
  <c r="CP15" i="12"/>
  <c r="CO15" i="12"/>
  <c r="CO42" i="12"/>
  <c r="CP42" i="12"/>
  <c r="CP52" i="12"/>
  <c r="CO52" i="12"/>
  <c r="CP48" i="12"/>
  <c r="CO48" i="12"/>
  <c r="CP47" i="12"/>
  <c r="CO47" i="12"/>
  <c r="CP58" i="12"/>
  <c r="CO58" i="12"/>
  <c r="CO19" i="12"/>
  <c r="CP19" i="12"/>
  <c r="CP27" i="12"/>
  <c r="CO27" i="12"/>
  <c r="CO23" i="12"/>
  <c r="CP23" i="12"/>
  <c r="CO16" i="12"/>
  <c r="CP16" i="12"/>
  <c r="CO43" i="12"/>
  <c r="CP43" i="12"/>
  <c r="CP51" i="12"/>
  <c r="CO51" i="12"/>
  <c r="CP44" i="12"/>
  <c r="CO44" i="12"/>
  <c r="CO14" i="12"/>
  <c r="CP14" i="12"/>
  <c r="CO57" i="12"/>
  <c r="CP57" i="12"/>
  <c r="CO55" i="12"/>
  <c r="CP55" i="12"/>
  <c r="CO40" i="12"/>
  <c r="CP40" i="12"/>
  <c r="CO41" i="12"/>
  <c r="CP41" i="12"/>
  <c r="CO8" i="12"/>
  <c r="CP8" i="12"/>
  <c r="CO50" i="12"/>
  <c r="CP50" i="12"/>
  <c r="CO59" i="12"/>
  <c r="CP59" i="12"/>
  <c r="CP35" i="12"/>
  <c r="CO35" i="12"/>
  <c r="CO32" i="12"/>
  <c r="CP32" i="12"/>
  <c r="CO46" i="12"/>
  <c r="CP46" i="12"/>
  <c r="CP30" i="12"/>
  <c r="CO30" i="12"/>
  <c r="CO26" i="12"/>
  <c r="CP26" i="12"/>
  <c r="CO28" i="12"/>
  <c r="CP28" i="12"/>
  <c r="CO25" i="12"/>
  <c r="CP25" i="12"/>
  <c r="CO54" i="12"/>
  <c r="CP54" i="12"/>
  <c r="CP38" i="12"/>
  <c r="CO38" i="12"/>
  <c r="CO12" i="12"/>
  <c r="CP12" i="12"/>
  <c r="CO10" i="12"/>
  <c r="CP10" i="12"/>
  <c r="CO11" i="12"/>
  <c r="CP11" i="12"/>
  <c r="CO31" i="12"/>
  <c r="CP31" i="12"/>
  <c r="CP33" i="12"/>
  <c r="CO33" i="12"/>
  <c r="CO34" i="12"/>
  <c r="CP34" i="12"/>
  <c r="CO36" i="12"/>
  <c r="CP36" i="12"/>
  <c r="CP49" i="12"/>
  <c r="CO49" i="12"/>
  <c r="CO60" i="12"/>
  <c r="CP60" i="12"/>
  <c r="CO24" i="12"/>
  <c r="CP24" i="12"/>
  <c r="CP20" i="12"/>
  <c r="CO20" i="12"/>
  <c r="CO22" i="12"/>
  <c r="CP22" i="12"/>
  <c r="CO39" i="12"/>
  <c r="CP39" i="12"/>
  <c r="CY165" i="12" l="1"/>
  <c r="CY188" i="12"/>
  <c r="CY244" i="12"/>
  <c r="CY203" i="12"/>
  <c r="CY134" i="12"/>
  <c r="CY145" i="12"/>
  <c r="CY148" i="12"/>
  <c r="CY170" i="12"/>
  <c r="CY224" i="12"/>
  <c r="CY151" i="12"/>
  <c r="CY152" i="12"/>
  <c r="CY174" i="12"/>
  <c r="CY176" i="12"/>
  <c r="CY175" i="12"/>
  <c r="CY180" i="12"/>
  <c r="CY193" i="12"/>
  <c r="CY149" i="12"/>
  <c r="CY190" i="12"/>
  <c r="CY198" i="12"/>
  <c r="CY186" i="12"/>
  <c r="CY131" i="12"/>
  <c r="CY257" i="12"/>
  <c r="CY114" i="12"/>
  <c r="CY155" i="12"/>
  <c r="CY150" i="12"/>
  <c r="CY250" i="12"/>
  <c r="CY256" i="12"/>
  <c r="CY132" i="12"/>
  <c r="CY144" i="12"/>
  <c r="CY128" i="12"/>
  <c r="CY156" i="12"/>
  <c r="CY143" i="12"/>
  <c r="CY215" i="12"/>
  <c r="CY127" i="12"/>
  <c r="CY252" i="12"/>
  <c r="CY231" i="12"/>
  <c r="CY110" i="12"/>
  <c r="CY121" i="12"/>
  <c r="CY259" i="12"/>
  <c r="CY185" i="12"/>
  <c r="CY211" i="12"/>
  <c r="CY222" i="12"/>
  <c r="CY142" i="12"/>
  <c r="CY112" i="12"/>
  <c r="CY196" i="12"/>
  <c r="CY146" i="12"/>
  <c r="CY204" i="12"/>
  <c r="CY154" i="12"/>
  <c r="CY210" i="12"/>
  <c r="CY234" i="12"/>
  <c r="CY200" i="12"/>
  <c r="CY230" i="12"/>
  <c r="CY202" i="12"/>
  <c r="CY209" i="12"/>
  <c r="CY129" i="12"/>
  <c r="CY232" i="12"/>
  <c r="CY227" i="12"/>
  <c r="CY168" i="12"/>
  <c r="CY138" i="12"/>
  <c r="CY109" i="12"/>
  <c r="CY213" i="12"/>
  <c r="CY223" i="12"/>
  <c r="CY181" i="12"/>
  <c r="CY115" i="12"/>
  <c r="CY236" i="12"/>
  <c r="CY178" i="12"/>
  <c r="CY183" i="12"/>
  <c r="CY220" i="12"/>
  <c r="CY164" i="12"/>
  <c r="CY228" i="12"/>
  <c r="CY147" i="12"/>
  <c r="CY229" i="12"/>
  <c r="CY111" i="12"/>
  <c r="CY137" i="12"/>
  <c r="CY206" i="12"/>
  <c r="CY113" i="12"/>
  <c r="CY212" i="12"/>
  <c r="CY189" i="12"/>
  <c r="CY219" i="12"/>
  <c r="CY116" i="12"/>
  <c r="CY246" i="12"/>
  <c r="CY153" i="12"/>
  <c r="CY195" i="12"/>
  <c r="CY122" i="12"/>
  <c r="CY135" i="12"/>
  <c r="CY159" i="12"/>
  <c r="CY191" i="12"/>
  <c r="CY124" i="12"/>
  <c r="CY253" i="12"/>
  <c r="CY194" i="12"/>
  <c r="CY119" i="12"/>
  <c r="CY172" i="12"/>
  <c r="CY235" i="12"/>
  <c r="CY251" i="12"/>
  <c r="CY226" i="12"/>
  <c r="CY241" i="12"/>
  <c r="CY239" i="12"/>
  <c r="CY217" i="12"/>
  <c r="CY214" i="12"/>
  <c r="CY123" i="12"/>
  <c r="CY158" i="12"/>
  <c r="CY136" i="12"/>
  <c r="CY120" i="12"/>
  <c r="CY171" i="12"/>
  <c r="CY216" i="12"/>
  <c r="CY237" i="12"/>
  <c r="CY218" i="12"/>
  <c r="CY141" i="12"/>
  <c r="CY161" i="12"/>
  <c r="CY254" i="12"/>
  <c r="CY163" i="12"/>
  <c r="CY258" i="12"/>
  <c r="CY179" i="12"/>
  <c r="CY125" i="12"/>
  <c r="CY130" i="12"/>
  <c r="CY177" i="12"/>
  <c r="CY187" i="12"/>
  <c r="CY248" i="12"/>
  <c r="CY240" i="12"/>
  <c r="CY249" i="12"/>
  <c r="CY169" i="12"/>
  <c r="CY139" i="12"/>
  <c r="CY255" i="12"/>
  <c r="CY117" i="12"/>
  <c r="CY160" i="12"/>
  <c r="CY225" i="12"/>
  <c r="CY247" i="12"/>
  <c r="CY157" i="12"/>
  <c r="CY238" i="12"/>
  <c r="CY140" i="12"/>
  <c r="CY233" i="12"/>
  <c r="CY166" i="12"/>
  <c r="CY242" i="12"/>
  <c r="CY133" i="12"/>
  <c r="CY245" i="12"/>
  <c r="CY126" i="12"/>
  <c r="CY108" i="12"/>
  <c r="CY118" i="12"/>
  <c r="CY162" i="12"/>
  <c r="CY173" i="12"/>
  <c r="CY184" i="12"/>
  <c r="CY201" i="12"/>
  <c r="CY205" i="12"/>
  <c r="CY182" i="12"/>
  <c r="CY208" i="12"/>
  <c r="CY207" i="12"/>
  <c r="CY167" i="12"/>
  <c r="CY221" i="12"/>
  <c r="CY192" i="12"/>
  <c r="CY243" i="12"/>
  <c r="CY199" i="12"/>
  <c r="CY197" i="12"/>
  <c r="CY98" i="12"/>
  <c r="CY96" i="12"/>
  <c r="CY106" i="12"/>
  <c r="CY100" i="12"/>
  <c r="CY105" i="12"/>
  <c r="CY102" i="12"/>
  <c r="CY104" i="12"/>
  <c r="CY107" i="12"/>
  <c r="CY95" i="12"/>
  <c r="CY97" i="12"/>
  <c r="CY99" i="12"/>
  <c r="CY94" i="12"/>
  <c r="CY103" i="12"/>
  <c r="CY101" i="12"/>
  <c r="CY13" i="12"/>
  <c r="CY21" i="12"/>
  <c r="CY29" i="12"/>
  <c r="CY37" i="12"/>
  <c r="CY45" i="12"/>
  <c r="CY53" i="12"/>
  <c r="CY61" i="12"/>
  <c r="CY69" i="12"/>
  <c r="CY77" i="12"/>
  <c r="CY85" i="12"/>
  <c r="CY35" i="12" l="1"/>
  <c r="CY64" i="12"/>
  <c r="CY18" i="12"/>
  <c r="CY51" i="12"/>
  <c r="CY48" i="12"/>
  <c r="CY42" i="12"/>
  <c r="CY31" i="12"/>
  <c r="CY86" i="12"/>
  <c r="CY15" i="12"/>
  <c r="CY47" i="12"/>
  <c r="CY91" i="12"/>
  <c r="CY36" i="12"/>
  <c r="CY84" i="12"/>
  <c r="CY70" i="12"/>
  <c r="CY19" i="12"/>
  <c r="CY71" i="12"/>
  <c r="CY67" i="12"/>
  <c r="CY38" i="12"/>
  <c r="CY82" i="12"/>
  <c r="CY33" i="12"/>
  <c r="CY66" i="12"/>
  <c r="CY24" i="12"/>
  <c r="CY43" i="12"/>
  <c r="CY92" i="12"/>
  <c r="CY44" i="12"/>
  <c r="CY62" i="12"/>
  <c r="CY30" i="12"/>
  <c r="CY72" i="12"/>
  <c r="CY49" i="12"/>
  <c r="CY73" i="12"/>
  <c r="CY20" i="12"/>
  <c r="CY23" i="12"/>
  <c r="CY16" i="12"/>
  <c r="CY57" i="12"/>
  <c r="CY28" i="12"/>
  <c r="CY50" i="12"/>
  <c r="CY58" i="12"/>
  <c r="CY74" i="12"/>
  <c r="CY26" i="12"/>
  <c r="CY80" i="12"/>
  <c r="CY52" i="12"/>
  <c r="CY56" i="12"/>
  <c r="CY7" i="12"/>
  <c r="CY14" i="12"/>
  <c r="CY10" i="12"/>
  <c r="CY22" i="12"/>
  <c r="CY8" i="12"/>
  <c r="CY83" i="12"/>
  <c r="CY40" i="12"/>
  <c r="CY89" i="12"/>
  <c r="CY88" i="12"/>
  <c r="CY75" i="12"/>
  <c r="CY25" i="12"/>
  <c r="CY27" i="12"/>
  <c r="CY12" i="12"/>
  <c r="CY41" i="12"/>
  <c r="CY63" i="12"/>
  <c r="CY39" i="12"/>
  <c r="CY68" i="12"/>
  <c r="CY17" i="12"/>
  <c r="CY90" i="12"/>
  <c r="CY76" i="12"/>
  <c r="CY9" i="12"/>
  <c r="CY65" i="12"/>
  <c r="CY54" i="12"/>
  <c r="CY46" i="12"/>
  <c r="CY59" i="12"/>
  <c r="CY32" i="12"/>
  <c r="CY60" i="12"/>
  <c r="CY87" i="12"/>
  <c r="CY34" i="12"/>
  <c r="CY11" i="12"/>
  <c r="CY79" i="12"/>
  <c r="CY78" i="12"/>
  <c r="CY55" i="12"/>
  <c r="CY8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920F5A-DB8B-4F78-8626-4E75130D9036}" name="Consulta - plan_turnos" description="Conexión a la consulta 'plan_turnos' en el libro." type="100" refreshedVersion="8" minRefreshableVersion="5">
    <extLst>
      <ext xmlns:x15="http://schemas.microsoft.com/office/spreadsheetml/2010/11/main" uri="{DE250136-89BD-433C-8126-D09CA5730AF9}">
        <x15:connection id="3f4f5c05-6b3f-468d-bcfc-d71bcf51b0f4"/>
      </ext>
    </extLst>
  </connection>
  <connection id="2" xr16:uid="{D3A1E6C3-A981-49C5-817C-CE09452A520B}" name="Consulta - VALIDATURNO" description="Conexión a la consulta 'VALIDATURNO' en el libro." type="100" refreshedVersion="8" minRefreshableVersion="5">
    <extLst>
      <ext xmlns:x15="http://schemas.microsoft.com/office/spreadsheetml/2010/11/main" uri="{DE250136-89BD-433C-8126-D09CA5730AF9}">
        <x15:connection id="923e1edb-7b75-4c94-aa70-d06e564fecc1"/>
      </ext>
    </extLst>
  </connection>
  <connection id="3" xr16:uid="{7811C653-6D12-4404-8AF8-E46B409E9C48}" keepAlive="1" name="ModelConnection_DatosExternos_1" description="Modelo de datos" type="5" refreshedVersion="8" minRefreshableVersion="5" saveData="1">
    <dbPr connection="Data Model Connection" command="VALIDATURNO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5A9BD0C4-FBA8-41B5-9EB3-135A45F9F753}" keepAlive="1" name="ModelConnection_DatosExternos_11" description="Modelo de datos" type="5" refreshedVersion="8" minRefreshableVersion="5" saveData="1">
    <dbPr connection="Data Model Connection" command="plan_turno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A62EF5D-B9FA-4512-862E-BAE7912226D1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<sst xmlns="http://schemas.openxmlformats.org/spreadsheetml/2006/main" count="13633" uniqueCount="626">
  <si>
    <t>OpenMind Advisory</t>
  </si>
  <si>
    <t>ADJUNTO</t>
  </si>
  <si>
    <t>MENSAJE</t>
  </si>
  <si>
    <t>ASUNTO</t>
  </si>
  <si>
    <t>PARA</t>
  </si>
  <si>
    <t>CORREO GERENCIA - OFICINA</t>
  </si>
  <si>
    <t>CORREO SEDE - GERENCIA</t>
  </si>
  <si>
    <t>AUTO-MAIL</t>
  </si>
  <si>
    <t>EMPRESA</t>
  </si>
  <si>
    <t>SEDE</t>
  </si>
  <si>
    <t>ADMINISTRADOR</t>
  </si>
  <si>
    <t>GERENTE</t>
  </si>
  <si>
    <t>NOMBRE ARCHIVO</t>
  </si>
  <si>
    <t xml:space="preserve">VERSIÓN </t>
  </si>
  <si>
    <t>cardanito@gmail.com</t>
  </si>
  <si>
    <t>NOMBRE</t>
  </si>
  <si>
    <t>CARPETA CONTENEDORA DEL  ADJUNTO</t>
  </si>
  <si>
    <t>Omaflat</t>
  </si>
  <si>
    <t>FECHA</t>
  </si>
  <si>
    <t>CARLOS DANIEL</t>
  </si>
  <si>
    <t>EXTENSIÓN</t>
  </si>
  <si>
    <t>.xlsx</t>
  </si>
  <si>
    <t>MAIL GERENTE</t>
  </si>
  <si>
    <t>MAIL ADMON</t>
  </si>
  <si>
    <t>HDD</t>
  </si>
  <si>
    <t>GER CARLOS DANIEL</t>
  </si>
  <si>
    <t>OpenMind Advisory SEDE</t>
  </si>
  <si>
    <t>recursoshumanos@grupoheme.co</t>
  </si>
  <si>
    <t>CC</t>
  </si>
  <si>
    <t>CCO</t>
  </si>
  <si>
    <t>CORTE</t>
  </si>
  <si>
    <t>YAMILE GUAQUETA</t>
  </si>
  <si>
    <t>GRUPO HEME</t>
  </si>
  <si>
    <t>GRUPO HEME SAS</t>
  </si>
  <si>
    <t>administrativo@grupoheme.co</t>
  </si>
  <si>
    <t>TOTAL</t>
  </si>
  <si>
    <t>Id</t>
  </si>
  <si>
    <t>PER</t>
  </si>
  <si>
    <t>RNO</t>
  </si>
  <si>
    <t>FCC</t>
  </si>
  <si>
    <t>FDCC</t>
  </si>
  <si>
    <t>FNCC</t>
  </si>
  <si>
    <t>FSC</t>
  </si>
  <si>
    <t>FDSC</t>
  </si>
  <si>
    <t>FNSC</t>
  </si>
  <si>
    <t>DCC</t>
  </si>
  <si>
    <t>DDCC</t>
  </si>
  <si>
    <t>DNCC</t>
  </si>
  <si>
    <t>DSC</t>
  </si>
  <si>
    <t>DDSC</t>
  </si>
  <si>
    <t>DNSC</t>
  </si>
  <si>
    <t>XDO</t>
  </si>
  <si>
    <t>XNO</t>
  </si>
  <si>
    <t>XDD</t>
  </si>
  <si>
    <t>XND</t>
  </si>
  <si>
    <t>XDF</t>
  </si>
  <si>
    <t>XNF</t>
  </si>
  <si>
    <t>SALAM</t>
  </si>
  <si>
    <t>ENT1</t>
  </si>
  <si>
    <t>SAL1</t>
  </si>
  <si>
    <t>ENT2</t>
  </si>
  <si>
    <t>SAL2</t>
  </si>
  <si>
    <t>Bio horas sin descuentos</t>
  </si>
  <si>
    <t>Diferencia</t>
  </si>
  <si>
    <t>VALIDA_QNA</t>
  </si>
  <si>
    <t>Nocturnas calc</t>
  </si>
  <si>
    <t>Nocturnas reales</t>
  </si>
  <si>
    <t>Dom Noct calc</t>
  </si>
  <si>
    <t>Dom Noct Real</t>
  </si>
  <si>
    <t>Trabajado Calculado</t>
  </si>
  <si>
    <t>Trabajado real</t>
  </si>
  <si>
    <t>valido</t>
  </si>
  <si>
    <t>VALIDAEX</t>
  </si>
  <si>
    <t>EXTRAS</t>
  </si>
  <si>
    <t>EXTRAS ACUM</t>
  </si>
  <si>
    <t>sede</t>
  </si>
  <si>
    <t>Colaborador</t>
  </si>
  <si>
    <t>verifica extras D</t>
  </si>
  <si>
    <t>verifica extras N</t>
  </si>
  <si>
    <t>Extras Diurnas</t>
  </si>
  <si>
    <t>Extras Nocturnas</t>
  </si>
  <si>
    <t/>
  </si>
  <si>
    <t>SAN FERNANDO</t>
  </si>
  <si>
    <t>Registros</t>
  </si>
  <si>
    <t>PANCE</t>
  </si>
  <si>
    <t xml:space="preserve">Extra Diurnas </t>
  </si>
  <si>
    <t>Extra Nocturnas</t>
  </si>
  <si>
    <t>% h.extras diurnas / trabajadas totales</t>
  </si>
  <si>
    <t>% h.extras Nocturnas / trabajadas totales</t>
  </si>
  <si>
    <t>turno1</t>
  </si>
  <si>
    <t>turno2</t>
  </si>
  <si>
    <t>ENT1_BIN</t>
  </si>
  <si>
    <t>SAL1_BIN</t>
  </si>
  <si>
    <t>ENT2_BIN</t>
  </si>
  <si>
    <t>SAL2_BIN</t>
  </si>
  <si>
    <t>Escenario</t>
  </si>
  <si>
    <t>Marcacion</t>
  </si>
  <si>
    <t>SALAM_MAÑANA</t>
  </si>
  <si>
    <t>SALAM_HOY</t>
  </si>
  <si>
    <t>turno1AM</t>
  </si>
  <si>
    <t>turno2AM</t>
  </si>
  <si>
    <t>turno1AH</t>
  </si>
  <si>
    <t>turno2AH</t>
  </si>
  <si>
    <t>SALAM_M_BIN</t>
  </si>
  <si>
    <t>SALAM_H_BIN</t>
  </si>
  <si>
    <t>horas 
trabajadas</t>
  </si>
  <si>
    <t>bio ht 
calculadas</t>
  </si>
  <si>
    <t>nocturnas 
trabajadas</t>
  </si>
  <si>
    <t>% h.extras / trabajadas totales</t>
  </si>
  <si>
    <t>Bajo</t>
  </si>
  <si>
    <t>Medio</t>
  </si>
  <si>
    <t>Alto</t>
  </si>
  <si>
    <t>Total</t>
  </si>
  <si>
    <t>Alcance</t>
  </si>
  <si>
    <t>Antes</t>
  </si>
  <si>
    <t>Puntero</t>
  </si>
  <si>
    <t>Despues</t>
  </si>
  <si>
    <t>Total horas trabajadas</t>
  </si>
  <si>
    <t>DiaSem</t>
  </si>
  <si>
    <t>ENT_1</t>
  </si>
  <si>
    <t>SAL_1</t>
  </si>
  <si>
    <t>ENT_2</t>
  </si>
  <si>
    <t>SAL_2</t>
  </si>
  <si>
    <t>Total horas Nocturnas</t>
  </si>
  <si>
    <t>Suma de DNCC</t>
  </si>
  <si>
    <t>Suma de DDCC</t>
  </si>
  <si>
    <t>Total horas Dominicales y festivas</t>
  </si>
  <si>
    <t>fecha</t>
  </si>
  <si>
    <t>Cargo</t>
  </si>
  <si>
    <t>Etiquetas de fila</t>
  </si>
  <si>
    <t>Total general</t>
  </si>
  <si>
    <t>Cuenta de Colaborador</t>
  </si>
  <si>
    <t>Suma de Trabajado real</t>
  </si>
  <si>
    <t>Suma de Nocturnas reales</t>
  </si>
  <si>
    <t>variable</t>
  </si>
  <si>
    <t>valor</t>
  </si>
  <si>
    <t>horas por semana</t>
  </si>
  <si>
    <t>% extras diurnas</t>
  </si>
  <si>
    <t>Zona Crítica</t>
  </si>
  <si>
    <t>Zona Alerta</t>
  </si>
  <si>
    <t>Cant Turnos</t>
  </si>
  <si>
    <t>Suma de VALIDA_QNA</t>
  </si>
  <si>
    <t>%de horas extra maximo esta quincena</t>
  </si>
  <si>
    <t>%de horas esperadas esta quincena</t>
  </si>
  <si>
    <t>Maximo de horas extra por quincena</t>
  </si>
  <si>
    <t>Horas esperadas esta quincena</t>
  </si>
  <si>
    <t>Máximo de horas extra esta quincena</t>
  </si>
  <si>
    <t>Horas esperadas</t>
  </si>
  <si>
    <t>Colaboradores esperados</t>
  </si>
  <si>
    <t>Colaboradores Reales</t>
  </si>
  <si>
    <t>CATERING</t>
  </si>
  <si>
    <t>16:00</t>
  </si>
  <si>
    <t>GARCIA ECHEVERRI JONATAN STIVEN</t>
  </si>
  <si>
    <t>GUETIO CAMAYO YEINER</t>
  </si>
  <si>
    <t>HERNANDEZ TOVAR VALENTINA</t>
  </si>
  <si>
    <t>MEJIA SOLANILLA ELIZABETH</t>
  </si>
  <si>
    <t>PIEDRAHITA BANGUERA LEIRA</t>
  </si>
  <si>
    <t>PRIMERO VELEZ LINA</t>
  </si>
  <si>
    <t>Cambia sede</t>
  </si>
  <si>
    <t>ALBARAN ARAUJO SEBASTIAN</t>
  </si>
  <si>
    <t>CASTAÑO SUAREZ CARLOS</t>
  </si>
  <si>
    <t>DUQUE BRAVO FRANCISCO JAVIER</t>
  </si>
  <si>
    <t>MARTINEZ CAMPO JULIAN ESTEBAN</t>
  </si>
  <si>
    <t>RESTREPO OCHOA KAREN YAHANNAH</t>
  </si>
  <si>
    <t>DIAZ RINCON MATEO</t>
  </si>
  <si>
    <t>ID</t>
  </si>
  <si>
    <t>(Todas)</t>
  </si>
  <si>
    <t>OK</t>
  </si>
  <si>
    <t>NULO</t>
  </si>
  <si>
    <t>Semana</t>
  </si>
  <si>
    <t>Delay</t>
  </si>
  <si>
    <t>Semana_</t>
  </si>
  <si>
    <t>Lunes</t>
  </si>
  <si>
    <t>Domingo</t>
  </si>
  <si>
    <t>CRISTHOFFER FRANCO LEIDY PATRICIA</t>
  </si>
  <si>
    <t>OBANDO GUERRERO STIVEN YESID</t>
  </si>
  <si>
    <t>PIÑA CARRERA LUIS ALBERTO</t>
  </si>
  <si>
    <t>TORRES GIRALDO DAYHANN</t>
  </si>
  <si>
    <t>0025_38A6_11D5_775A.</t>
  </si>
  <si>
    <t>B &amp; A GROUP S.A.S.</t>
  </si>
  <si>
    <t>REPORTE GENERAL DE LIQUIDACIÓN (DECIMAL)</t>
  </si>
  <si>
    <t>EMPLEADO</t>
  </si>
  <si>
    <t>CODIGONOMINA</t>
  </si>
  <si>
    <t>IDMARCACION</t>
  </si>
  <si>
    <t>CARGO</t>
  </si>
  <si>
    <t>CENTROCOSTO</t>
  </si>
  <si>
    <t>GRUPOHORARIO</t>
  </si>
  <si>
    <t>NDIA</t>
  </si>
  <si>
    <t>ORD</t>
  </si>
  <si>
    <t>CODXLS</t>
  </si>
  <si>
    <t>VLRNOV</t>
  </si>
  <si>
    <t>CODXLS2</t>
  </si>
  <si>
    <t>VLRNOV2</t>
  </si>
  <si>
    <t>RET</t>
  </si>
  <si>
    <t>AUS</t>
  </si>
  <si>
    <t>SALANT</t>
  </si>
  <si>
    <t>TUR1</t>
  </si>
  <si>
    <t>TUR2</t>
  </si>
  <si>
    <t>INCO</t>
  </si>
  <si>
    <t>ASESOR DE EXPERIENCIA</t>
  </si>
  <si>
    <t>EL GRINGO</t>
  </si>
  <si>
    <t>0</t>
  </si>
  <si>
    <t>8.00</t>
  </si>
  <si>
    <t>#1</t>
  </si>
  <si>
    <t>2</t>
  </si>
  <si>
    <t>Martes</t>
  </si>
  <si>
    <t>8.25</t>
  </si>
  <si>
    <t>5.75</t>
  </si>
  <si>
    <t>Miércoles</t>
  </si>
  <si>
    <t>9.25</t>
  </si>
  <si>
    <t>4.70</t>
  </si>
  <si>
    <t>Jueves</t>
  </si>
  <si>
    <t>7.25</t>
  </si>
  <si>
    <t>15:31</t>
  </si>
  <si>
    <t>Viernes</t>
  </si>
  <si>
    <t>8.50</t>
  </si>
  <si>
    <t>Sábado</t>
  </si>
  <si>
    <t>4.50</t>
  </si>
  <si>
    <t>9.50</t>
  </si>
  <si>
    <t>8.75</t>
  </si>
  <si>
    <t>16:07</t>
  </si>
  <si>
    <t>4.75</t>
  </si>
  <si>
    <t>4</t>
  </si>
  <si>
    <t>16:14</t>
  </si>
  <si>
    <t>1</t>
  </si>
  <si>
    <t>AUXILIAR DE COCINA</t>
  </si>
  <si>
    <t>3.00</t>
  </si>
  <si>
    <t>3.75</t>
  </si>
  <si>
    <t>6.75</t>
  </si>
  <si>
    <t>12:06</t>
  </si>
  <si>
    <t>15:04</t>
  </si>
  <si>
    <t>6</t>
  </si>
  <si>
    <t>6.25</t>
  </si>
  <si>
    <t>3.25</t>
  </si>
  <si>
    <t>15:59</t>
  </si>
  <si>
    <t>11:55</t>
  </si>
  <si>
    <t>14:58</t>
  </si>
  <si>
    <t>18:58</t>
  </si>
  <si>
    <t>7.75</t>
  </si>
  <si>
    <t>5.00</t>
  </si>
  <si>
    <t>09:59</t>
  </si>
  <si>
    <t>7.00</t>
  </si>
  <si>
    <t>18:56</t>
  </si>
  <si>
    <t>22:40</t>
  </si>
  <si>
    <t>6.50</t>
  </si>
  <si>
    <t>3.50</t>
  </si>
  <si>
    <t>14:59</t>
  </si>
  <si>
    <t>23:49</t>
  </si>
  <si>
    <t>18:54</t>
  </si>
  <si>
    <t>7.70</t>
  </si>
  <si>
    <t>4.00</t>
  </si>
  <si>
    <t>6.93</t>
  </si>
  <si>
    <t>22:06</t>
  </si>
  <si>
    <t>22:03</t>
  </si>
  <si>
    <t>14:54</t>
  </si>
  <si>
    <t>15:06</t>
  </si>
  <si>
    <t>22:09</t>
  </si>
  <si>
    <t>14:55</t>
  </si>
  <si>
    <t>22:07</t>
  </si>
  <si>
    <t>15:03</t>
  </si>
  <si>
    <t>22:10</t>
  </si>
  <si>
    <t>7.50</t>
  </si>
  <si>
    <t>14:47</t>
  </si>
  <si>
    <t>22:21</t>
  </si>
  <si>
    <t>9.00</t>
  </si>
  <si>
    <t>2.50</t>
  </si>
  <si>
    <t>13:58</t>
  </si>
  <si>
    <t>10.00</t>
  </si>
  <si>
    <t>22:59</t>
  </si>
  <si>
    <t>11:57</t>
  </si>
  <si>
    <t>5.25</t>
  </si>
  <si>
    <t>15:24</t>
  </si>
  <si>
    <t>6.17</t>
  </si>
  <si>
    <t>18:00</t>
  </si>
  <si>
    <t>23:34</t>
  </si>
  <si>
    <t>14:03</t>
  </si>
  <si>
    <t>7.82</t>
  </si>
  <si>
    <t>6.02</t>
  </si>
  <si>
    <t>12:53</t>
  </si>
  <si>
    <t>09:54</t>
  </si>
  <si>
    <t>6.00</t>
  </si>
  <si>
    <t>13:12</t>
  </si>
  <si>
    <t>12:51</t>
  </si>
  <si>
    <t>16:01</t>
  </si>
  <si>
    <t>8</t>
  </si>
  <si>
    <t>10.25</t>
  </si>
  <si>
    <t>10.75</t>
  </si>
  <si>
    <t>22:36</t>
  </si>
  <si>
    <t>10:02</t>
  </si>
  <si>
    <t>16:09</t>
  </si>
  <si>
    <t>7.80</t>
  </si>
  <si>
    <t>10:56</t>
  </si>
  <si>
    <t>22:37</t>
  </si>
  <si>
    <t>2.25</t>
  </si>
  <si>
    <t>23:04</t>
  </si>
  <si>
    <t>7.63</t>
  </si>
  <si>
    <t>16:12</t>
  </si>
  <si>
    <t>2.30</t>
  </si>
  <si>
    <t>22:44</t>
  </si>
  <si>
    <t>16:16</t>
  </si>
  <si>
    <t>9.75</t>
  </si>
  <si>
    <t>9.82</t>
  </si>
  <si>
    <t>17:06</t>
  </si>
  <si>
    <t>20:00</t>
  </si>
  <si>
    <t>18:55</t>
  </si>
  <si>
    <t>2.75</t>
  </si>
  <si>
    <t>AUXILIAR DE BARRA</t>
  </si>
  <si>
    <t>11:45</t>
  </si>
  <si>
    <t>3.98</t>
  </si>
  <si>
    <t>10.50</t>
  </si>
  <si>
    <t>11:58</t>
  </si>
  <si>
    <t>14:06</t>
  </si>
  <si>
    <t>11:08</t>
  </si>
  <si>
    <t>14:04</t>
  </si>
  <si>
    <t>23:41</t>
  </si>
  <si>
    <t>22:42</t>
  </si>
  <si>
    <t>18:48</t>
  </si>
  <si>
    <t>22:51</t>
  </si>
  <si>
    <t>7.92</t>
  </si>
  <si>
    <t>17:44</t>
  </si>
  <si>
    <t>15:38</t>
  </si>
  <si>
    <t>6.37</t>
  </si>
  <si>
    <t>22:00</t>
  </si>
  <si>
    <t>16:57</t>
  </si>
  <si>
    <t>10:07</t>
  </si>
  <si>
    <t>13:45</t>
  </si>
  <si>
    <t>17:01</t>
  </si>
  <si>
    <t>14:13</t>
  </si>
  <si>
    <t>23:38</t>
  </si>
  <si>
    <t>1082878775</t>
  </si>
  <si>
    <t>15:28</t>
  </si>
  <si>
    <t>7.98</t>
  </si>
  <si>
    <t>5.83</t>
  </si>
  <si>
    <t>8.93</t>
  </si>
  <si>
    <t>13:54</t>
  </si>
  <si>
    <t>7.12</t>
  </si>
  <si>
    <t>15:48</t>
  </si>
  <si>
    <t>1111540644</t>
  </si>
  <si>
    <t>15:52</t>
  </si>
  <si>
    <t>15:56</t>
  </si>
  <si>
    <t>9.55</t>
  </si>
  <si>
    <t>12:43</t>
  </si>
  <si>
    <t>21:11</t>
  </si>
  <si>
    <t>9.03</t>
  </si>
  <si>
    <t>14:21</t>
  </si>
  <si>
    <t>10:03</t>
  </si>
  <si>
    <t>22:08</t>
  </si>
  <si>
    <t>10:00</t>
  </si>
  <si>
    <t>22:05</t>
  </si>
  <si>
    <t>10.10</t>
  </si>
  <si>
    <t>22:47</t>
  </si>
  <si>
    <t>1061804434</t>
  </si>
  <si>
    <t>SOUS CHEF</t>
  </si>
  <si>
    <t>12.50</t>
  </si>
  <si>
    <t>9.07</t>
  </si>
  <si>
    <t>22:52</t>
  </si>
  <si>
    <t>12:04</t>
  </si>
  <si>
    <t>11.82</t>
  </si>
  <si>
    <t>9.90</t>
  </si>
  <si>
    <t>1193380634</t>
  </si>
  <si>
    <t>8.32</t>
  </si>
  <si>
    <t>10:12</t>
  </si>
  <si>
    <t>1.00</t>
  </si>
  <si>
    <t>08:56</t>
  </si>
  <si>
    <t>09:57</t>
  </si>
  <si>
    <t>5.30</t>
  </si>
  <si>
    <t>1109116880</t>
  </si>
  <si>
    <t>13:51</t>
  </si>
  <si>
    <t>10.12</t>
  </si>
  <si>
    <t>22:28</t>
  </si>
  <si>
    <t>1107035544</t>
  </si>
  <si>
    <t>16:06</t>
  </si>
  <si>
    <t>21:09</t>
  </si>
  <si>
    <t>1.75</t>
  </si>
  <si>
    <t>11:11</t>
  </si>
  <si>
    <t>15:35</t>
  </si>
  <si>
    <t>8.08</t>
  </si>
  <si>
    <t>7.15</t>
  </si>
  <si>
    <t>6.10</t>
  </si>
  <si>
    <t>1111661544</t>
  </si>
  <si>
    <t>15:53</t>
  </si>
  <si>
    <t>22:45</t>
  </si>
  <si>
    <t>21:35</t>
  </si>
  <si>
    <t>22:57</t>
  </si>
  <si>
    <t>12:01</t>
  </si>
  <si>
    <t>4.82</t>
  </si>
  <si>
    <t>5054388</t>
  </si>
  <si>
    <t>0005054388</t>
  </si>
  <si>
    <t>13:06</t>
  </si>
  <si>
    <t>6.18</t>
  </si>
  <si>
    <t>10:42</t>
  </si>
  <si>
    <t>8.15</t>
  </si>
  <si>
    <t>16:37</t>
  </si>
  <si>
    <t>17:13</t>
  </si>
  <si>
    <t>6.68</t>
  </si>
  <si>
    <t>23:24</t>
  </si>
  <si>
    <t>00:13</t>
  </si>
  <si>
    <t>10:26</t>
  </si>
  <si>
    <t>1114952355</t>
  </si>
  <si>
    <t>8.27</t>
  </si>
  <si>
    <t>10:17</t>
  </si>
  <si>
    <t>8.83</t>
  </si>
  <si>
    <t>14:53</t>
  </si>
  <si>
    <t>4.18</t>
  </si>
  <si>
    <t>10:19</t>
  </si>
  <si>
    <t>7.18</t>
  </si>
  <si>
    <t>1144035604</t>
  </si>
  <si>
    <t>4.55</t>
  </si>
  <si>
    <t>12:56</t>
  </si>
  <si>
    <t>23:46</t>
  </si>
  <si>
    <t>21:53</t>
  </si>
  <si>
    <t>Observable</t>
  </si>
  <si>
    <t>SEMANA</t>
  </si>
  <si>
    <t>LUNES</t>
  </si>
  <si>
    <t>DOMINGO</t>
  </si>
  <si>
    <t>Hora Dia</t>
  </si>
  <si>
    <t>Hora Tarde</t>
  </si>
  <si>
    <t>id</t>
  </si>
  <si>
    <t>Nombre</t>
  </si>
  <si>
    <t>cargo</t>
  </si>
  <si>
    <t>Depto</t>
  </si>
  <si>
    <t>Parámetro</t>
  </si>
  <si>
    <t>Ini_noct</t>
  </si>
  <si>
    <t>Horas dia</t>
  </si>
  <si>
    <t>Minimo</t>
  </si>
  <si>
    <t>Horas mes</t>
  </si>
  <si>
    <t>Horas semanales</t>
  </si>
  <si>
    <t>Valor hora</t>
  </si>
  <si>
    <t>SERVICIO</t>
  </si>
  <si>
    <t>Recargo Nocturno</t>
  </si>
  <si>
    <t>Valor Recargo Noct</t>
  </si>
  <si>
    <t>Recargo Dominical</t>
  </si>
  <si>
    <t>Valor Recargo Dom</t>
  </si>
  <si>
    <t>BARRA</t>
  </si>
  <si>
    <t>COCINA</t>
  </si>
  <si>
    <t>OMA_PLATURNO V1.0 2026</t>
  </si>
  <si>
    <t>Recargos</t>
  </si>
  <si>
    <t>$ Dom</t>
  </si>
  <si>
    <t>$ Noct</t>
  </si>
  <si>
    <t>Noct</t>
  </si>
  <si>
    <t>Descansos</t>
  </si>
  <si>
    <t>Total Program</t>
  </si>
  <si>
    <t>DEPARTAMENTO</t>
  </si>
  <si>
    <t>COLABORADOR</t>
  </si>
  <si>
    <t>Horas</t>
  </si>
  <si>
    <t>Salida</t>
  </si>
  <si>
    <t xml:space="preserve">Entrada </t>
  </si>
  <si>
    <t>Identificación</t>
  </si>
  <si>
    <t>Tarde</t>
  </si>
  <si>
    <t>Día</t>
  </si>
  <si>
    <t>SEDE:</t>
  </si>
  <si>
    <t>OBERVACIONES</t>
  </si>
  <si>
    <t>Dominicales</t>
  </si>
  <si>
    <t>Totales</t>
  </si>
  <si>
    <t>Nocturnas</t>
  </si>
  <si>
    <t>$$$</t>
  </si>
  <si>
    <t>Personas</t>
  </si>
  <si>
    <t>T</t>
  </si>
  <si>
    <t>D</t>
  </si>
  <si>
    <t>S</t>
  </si>
  <si>
    <t>V</t>
  </si>
  <si>
    <t>J</t>
  </si>
  <si>
    <t xml:space="preserve">M </t>
  </si>
  <si>
    <t>M</t>
  </si>
  <si>
    <t>L</t>
  </si>
  <si>
    <t>Jornada</t>
  </si>
  <si>
    <t>Horas programadas</t>
  </si>
  <si>
    <t>INICIO</t>
  </si>
  <si>
    <t>FIN</t>
  </si>
  <si>
    <t>E1_LU</t>
  </si>
  <si>
    <t>S1_LU</t>
  </si>
  <si>
    <t>H1_LU</t>
  </si>
  <si>
    <t>E2_LU</t>
  </si>
  <si>
    <t>S2_LU</t>
  </si>
  <si>
    <t>H2_LU</t>
  </si>
  <si>
    <t>HT_LU</t>
  </si>
  <si>
    <t>H1_MA</t>
  </si>
  <si>
    <t>E2_MA</t>
  </si>
  <si>
    <t>E1_MA</t>
  </si>
  <si>
    <t>S1_MA</t>
  </si>
  <si>
    <t>S2_MA</t>
  </si>
  <si>
    <t>H2_MA</t>
  </si>
  <si>
    <t>HT_MA</t>
  </si>
  <si>
    <t>E1_MI</t>
  </si>
  <si>
    <t>S1_MI</t>
  </si>
  <si>
    <t>H1_MI</t>
  </si>
  <si>
    <t>E2_MI</t>
  </si>
  <si>
    <t>S2_MI</t>
  </si>
  <si>
    <t>H2_MI</t>
  </si>
  <si>
    <t>HT_MI</t>
  </si>
  <si>
    <t>E1_JU</t>
  </si>
  <si>
    <t>S1_JU</t>
  </si>
  <si>
    <t>H1_JU</t>
  </si>
  <si>
    <t>E2_JU</t>
  </si>
  <si>
    <t>S2_JU</t>
  </si>
  <si>
    <t>H2_JU</t>
  </si>
  <si>
    <t>HT_JU</t>
  </si>
  <si>
    <t>E1_VI</t>
  </si>
  <si>
    <t>S1_VI</t>
  </si>
  <si>
    <t>H1_VI</t>
  </si>
  <si>
    <t>E2_VI</t>
  </si>
  <si>
    <t>S2_VI</t>
  </si>
  <si>
    <t>H2_VI</t>
  </si>
  <si>
    <t>HT_VI</t>
  </si>
  <si>
    <t>E1_SA</t>
  </si>
  <si>
    <t>S1_SA</t>
  </si>
  <si>
    <t>H1_SA</t>
  </si>
  <si>
    <t>E2_SA</t>
  </si>
  <si>
    <t>S2_SA</t>
  </si>
  <si>
    <t>H2_SA</t>
  </si>
  <si>
    <t>HT_SA</t>
  </si>
  <si>
    <t>E1_DO</t>
  </si>
  <si>
    <t>S1_DO</t>
  </si>
  <si>
    <t>H1_DO</t>
  </si>
  <si>
    <t>E2_DO</t>
  </si>
  <si>
    <t>S2_DO</t>
  </si>
  <si>
    <t>H2_DO</t>
  </si>
  <si>
    <t>HT_DO</t>
  </si>
  <si>
    <t>40</t>
  </si>
  <si>
    <t>11</t>
  </si>
  <si>
    <t>16</t>
  </si>
  <si>
    <t>5</t>
  </si>
  <si>
    <t>10</t>
  </si>
  <si>
    <t>23</t>
  </si>
  <si>
    <t>7</t>
  </si>
  <si>
    <t>15</t>
  </si>
  <si>
    <t>17</t>
  </si>
  <si>
    <t>43</t>
  </si>
  <si>
    <t>24</t>
  </si>
  <si>
    <t>3</t>
  </si>
  <si>
    <t>18</t>
  </si>
  <si>
    <t>19</t>
  </si>
  <si>
    <t>9</t>
  </si>
  <si>
    <t>14</t>
  </si>
  <si>
    <t>44</t>
  </si>
  <si>
    <t>13</t>
  </si>
  <si>
    <t>12</t>
  </si>
  <si>
    <t>Tiene horas</t>
  </si>
  <si>
    <t>Suma de Tiene horas</t>
  </si>
  <si>
    <t>cant empleados</t>
  </si>
  <si>
    <t>Suma de cant empleados</t>
  </si>
  <si>
    <t>Tacómetro Horas Nocturnas</t>
  </si>
  <si>
    <t>Tacómetro Horas Festivas</t>
  </si>
  <si>
    <t xml:space="preserve">Tacómetro Horas Torales </t>
  </si>
  <si>
    <t>Dias quincena</t>
  </si>
  <si>
    <t>41</t>
  </si>
  <si>
    <t>22</t>
  </si>
  <si>
    <t>Limite superior HE</t>
  </si>
  <si>
    <t>AGREDO TIRANO ISABELLA</t>
  </si>
  <si>
    <t>AYALA CANTILLO KEVIN DANIEL</t>
  </si>
  <si>
    <t>MACA PAREJA LAURA SOFIA</t>
  </si>
  <si>
    <t>ROSERO MARTINEZ ISIS VALERIA</t>
  </si>
  <si>
    <t>TRIANA ESPINOSA VALERIA</t>
  </si>
  <si>
    <t>ADMINISTRACION</t>
  </si>
  <si>
    <t>observa observa</t>
  </si>
  <si>
    <t>Programado</t>
  </si>
  <si>
    <t>1110293045</t>
  </si>
  <si>
    <t>1007609333</t>
  </si>
  <si>
    <t>1112038651</t>
  </si>
  <si>
    <t>20</t>
  </si>
  <si>
    <t>1111543074</t>
  </si>
  <si>
    <t>Rango de fecha: 2026-03-16 &lt;-&gt; 2026-04-01</t>
  </si>
  <si>
    <t>Fecha/Hora Generación: Thu Apr 02 09:16:44 COT 2026</t>
  </si>
  <si>
    <t>23/03/2026</t>
  </si>
  <si>
    <t>24/03/2026</t>
  </si>
  <si>
    <t>25/03/2026</t>
  </si>
  <si>
    <t>26/03/2026</t>
  </si>
  <si>
    <t>27/03/2026</t>
  </si>
  <si>
    <t>28/03/2026</t>
  </si>
  <si>
    <t>29/03/2026</t>
  </si>
  <si>
    <t>30/03/2026</t>
  </si>
  <si>
    <t>10:15</t>
  </si>
  <si>
    <t>11.73</t>
  </si>
  <si>
    <t>13:15</t>
  </si>
  <si>
    <t>17:25</t>
  </si>
  <si>
    <t>17:47</t>
  </si>
  <si>
    <t>10:25</t>
  </si>
  <si>
    <t>13.30</t>
  </si>
  <si>
    <t>16:52</t>
  </si>
  <si>
    <t>3.20</t>
  </si>
  <si>
    <t>4.95</t>
  </si>
  <si>
    <t>21:46</t>
  </si>
  <si>
    <t>0.53</t>
  </si>
  <si>
    <t>23:43</t>
  </si>
  <si>
    <t>4.07</t>
  </si>
  <si>
    <t>4.23</t>
  </si>
  <si>
    <t>09:06</t>
  </si>
  <si>
    <t>21:22</t>
  </si>
  <si>
    <t>09:51</t>
  </si>
  <si>
    <t>2.47</t>
  </si>
  <si>
    <t>6.27</t>
  </si>
  <si>
    <t>2.88</t>
  </si>
  <si>
    <t>23:37</t>
  </si>
  <si>
    <t>2.23</t>
  </si>
  <si>
    <t>3.02</t>
  </si>
  <si>
    <t>13:02</t>
  </si>
  <si>
    <t>20:51</t>
  </si>
  <si>
    <t>22:43</t>
  </si>
  <si>
    <t>12.32</t>
  </si>
  <si>
    <t>13:23</t>
  </si>
  <si>
    <t>00:02</t>
  </si>
  <si>
    <t>4.40</t>
  </si>
  <si>
    <t>12:45</t>
  </si>
  <si>
    <t>3.68</t>
  </si>
  <si>
    <t>11:44</t>
  </si>
  <si>
    <t>12:39</t>
  </si>
  <si>
    <t>12:59</t>
  </si>
  <si>
    <t>17:34</t>
  </si>
  <si>
    <t>9.98</t>
  </si>
  <si>
    <t>11:48</t>
  </si>
  <si>
    <t>11.72</t>
  </si>
  <si>
    <t>12:42</t>
  </si>
  <si>
    <t>2.97</t>
  </si>
  <si>
    <t>9.97</t>
  </si>
  <si>
    <t>09:49</t>
  </si>
  <si>
    <t>1193584666</t>
  </si>
  <si>
    <t>7.28</t>
  </si>
  <si>
    <t>15:44</t>
  </si>
  <si>
    <t>Columna1</t>
  </si>
  <si>
    <t>Columna2</t>
  </si>
  <si>
    <t>Columna3</t>
  </si>
  <si>
    <t>Columna4</t>
  </si>
  <si>
    <t>Columna5</t>
  </si>
  <si>
    <t>Columna6</t>
  </si>
  <si>
    <t>ERROR MARCA</t>
  </si>
  <si>
    <t>5.PANCE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</si>
</sst>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\ * #,##0.00_-;\-&quot;$&quot;\ * #,##0.00_-;_-&quot;$&quot;\ * &quot;-&quot;??_-;_-@_-"/>
    <numFmt numFmtId="164" formatCode="_(* #,##0_);_(* \(#,##0\);_(* &quot;-&quot;_);_(@_)"/>
    <numFmt numFmtId="165" formatCode="_(* #,##0.00_);_(* \(#,##0.00\);_(* &quot;-&quot;??_);_(@_)"/>
    <numFmt numFmtId="166" formatCode="_(&quot;$&quot;* #,##0.00_);_(&quot;$&quot;* \(#,##0.00\);_(&quot;$&quot;* &quot;-&quot;??_);_(@_)"/>
    <numFmt numFmtId="167" formatCode="_-* #,##0_-;\-* #,##0_-;_-* &quot;-&quot;??_-;_-@_-"/>
    <numFmt numFmtId="168" formatCode="0.0%"/>
    <numFmt numFmtId="169" formatCode="#,##0_ ;[Red]\-#,##0\ "/>
    <numFmt numFmtId="170" formatCode="&quot;$&quot;\ #,##0"/>
    <numFmt numFmtId="171" formatCode="#,##0_ ;\-#,##0\ "/>
    <numFmt numFmtId="172" formatCode="dddd\,\ dd/mm/yyyy"/>
    <numFmt numFmtId="173" formatCode="dd/mm/yy;@"/>
    <numFmt numFmtId="174" formatCode="m/d/yyyy"/>
  </numFmts>
  <fonts count="50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name val="Arial Narrow"/>
      <family val="2"/>
    </font>
    <font>
      <b/>
      <sz val="11"/>
      <color theme="0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sz val="12"/>
      <color theme="1"/>
      <name val="Arial Narrow"/>
      <family val="2"/>
    </font>
    <font>
      <sz val="12"/>
      <color theme="0"/>
      <name val="Arial Narrow"/>
      <family val="2"/>
    </font>
    <font>
      <sz val="12"/>
      <name val="Arial Narrow"/>
      <family val="2"/>
    </font>
    <font>
      <sz val="12"/>
      <color theme="1"/>
      <name val="Calibri"/>
      <family val="2"/>
      <charset val="136"/>
      <scheme val="minor"/>
    </font>
    <font>
      <sz val="12"/>
      <color rgb="FFFF0000"/>
      <name val="Arial Narrow"/>
      <family val="2"/>
    </font>
    <font>
      <sz val="10"/>
      <color indexed="8"/>
      <name val="Arial"/>
      <family val="2"/>
    </font>
    <font>
      <sz val="8"/>
      <color theme="0"/>
      <name val="Arial Narrow"/>
      <family val="2"/>
    </font>
    <font>
      <sz val="11"/>
      <color indexed="8"/>
      <name val="Arial Narrow"/>
      <family val="2"/>
    </font>
    <font>
      <sz val="12"/>
      <color theme="9" tint="0.79998168889431442"/>
      <name val="Arial Narrow"/>
      <family val="2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sz val="11"/>
      <color theme="0"/>
      <name val="Arial Narrow"/>
      <family val="2"/>
    </font>
    <font>
      <sz val="11"/>
      <name val="Calibri"/>
      <family val="2"/>
      <scheme val="minor"/>
    </font>
    <font>
      <sz val="16"/>
      <color theme="1"/>
      <name val="Arial Narrow"/>
      <family val="2"/>
    </font>
    <font>
      <sz val="11"/>
      <color theme="0" tint="-0.499984740745262"/>
      <name val="Arial Narrow"/>
      <family val="2"/>
    </font>
    <font>
      <b/>
      <sz val="8"/>
      <color theme="1"/>
      <name val="Arial Narrow"/>
      <family val="2"/>
    </font>
    <font>
      <sz val="11"/>
      <color theme="1"/>
      <name val="Arial Narrow"/>
      <family val="2"/>
    </font>
    <font>
      <sz val="11"/>
      <color indexed="8"/>
      <name val="Arial Narrow"/>
      <family val="2"/>
    </font>
    <font>
      <sz val="8"/>
      <name val="Arial Narrow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sz val="11"/>
      <name val="Arial Narrow"/>
      <family val="2"/>
    </font>
    <font>
      <sz val="11"/>
      <color indexed="8"/>
      <name val="Arial Narrow"/>
      <family val="2"/>
    </font>
    <font>
      <sz val="8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9"/>
      <color theme="1"/>
      <name val="Arial Narrow"/>
      <family val="2"/>
    </font>
    <font>
      <b/>
      <sz val="14"/>
      <color theme="1"/>
      <name val="Arial Narrow"/>
      <family val="2"/>
    </font>
    <font>
      <b/>
      <sz val="16"/>
      <color theme="1"/>
      <name val="Arial Narrow"/>
      <family val="2"/>
    </font>
    <font>
      <sz val="10"/>
      <color theme="1"/>
      <name val="Arial Narrow"/>
      <family val="2"/>
    </font>
    <font>
      <b/>
      <sz val="14"/>
      <name val="Arial Narrow"/>
      <family val="2"/>
    </font>
    <font>
      <b/>
      <sz val="10"/>
      <name val="Arial Narrow"/>
      <family val="2"/>
    </font>
    <font>
      <b/>
      <sz val="9"/>
      <name val="Arial Narrow"/>
      <family val="2"/>
    </font>
    <font>
      <sz val="11"/>
      <color theme="1"/>
      <name val="Daytona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C5CE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70C0"/>
      </right>
      <top style="dotted">
        <color rgb="FF0070C0"/>
      </top>
      <bottom style="dotted">
        <color rgb="FF0070C0"/>
      </bottom>
      <diagonal/>
    </border>
    <border>
      <left style="dotted">
        <color theme="0" tint="-4.9989318521683403E-2"/>
      </left>
      <right style="dotted">
        <color theme="0" tint="-4.9989318521683403E-2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dotted">
        <color theme="0" tint="-4.9989318521683403E-2"/>
      </left>
      <right style="dotted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0" fillId="0" borderId="0" applyNumberFormat="0" applyFill="0" applyBorder="0" applyAlignment="0" applyProtection="0"/>
    <xf numFmtId="0" fontId="16" fillId="0" borderId="0"/>
    <xf numFmtId="166" fontId="11" fillId="0" borderId="0" applyFont="0" applyFill="0" applyBorder="0" applyAlignment="0" applyProtection="0"/>
    <xf numFmtId="0" fontId="18" fillId="0" borderId="0"/>
    <xf numFmtId="0" fontId="23" fillId="0" borderId="0"/>
    <xf numFmtId="9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28">
    <xf numFmtId="0" fontId="0" fillId="0" borderId="0" xfId="0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13" fillId="2" borderId="2" xfId="0" applyFont="1" applyFill="1" applyBorder="1" applyAlignment="1">
      <alignment horizontal="left" vertical="center" indent="1"/>
    </xf>
    <xf numFmtId="0" fontId="14" fillId="3" borderId="0" xfId="0" applyFont="1" applyFill="1"/>
    <xf numFmtId="0" fontId="13" fillId="0" borderId="2" xfId="0" applyFont="1" applyBorder="1" applyAlignment="1">
      <alignment horizontal="left" vertical="center" indent="1"/>
    </xf>
    <xf numFmtId="0" fontId="13" fillId="0" borderId="2" xfId="0" applyFont="1" applyBorder="1"/>
    <xf numFmtId="0" fontId="13" fillId="0" borderId="0" xfId="0" applyFont="1" applyAlignment="1">
      <alignment horizontal="right" indent="1"/>
    </xf>
    <xf numFmtId="0" fontId="15" fillId="0" borderId="0" xfId="0" applyFont="1"/>
    <xf numFmtId="0" fontId="14" fillId="3" borderId="0" xfId="0" applyFont="1" applyFill="1" applyAlignment="1">
      <alignment horizontal="right" vertical="center" indent="1"/>
    </xf>
    <xf numFmtId="0" fontId="17" fillId="0" borderId="0" xfId="0" applyFont="1"/>
    <xf numFmtId="14" fontId="7" fillId="0" borderId="0" xfId="0" applyNumberFormat="1" applyFont="1"/>
    <xf numFmtId="0" fontId="12" fillId="4" borderId="0" xfId="0" applyFont="1" applyFill="1" applyAlignment="1">
      <alignment horizontal="center" vertical="center"/>
    </xf>
    <xf numFmtId="0" fontId="14" fillId="5" borderId="3" xfId="0" applyFont="1" applyFill="1" applyBorder="1" applyAlignment="1">
      <alignment horizontal="right" vertical="center" indent="1"/>
    </xf>
    <xf numFmtId="0" fontId="14" fillId="5" borderId="4" xfId="0" applyFont="1" applyFill="1" applyBorder="1" applyAlignment="1">
      <alignment horizontal="right" vertical="center" indent="1"/>
    </xf>
    <xf numFmtId="0" fontId="13" fillId="2" borderId="2" xfId="0" applyFont="1" applyFill="1" applyBorder="1" applyAlignment="1">
      <alignment horizontal="left" vertical="top" wrapText="1"/>
    </xf>
    <xf numFmtId="0" fontId="19" fillId="5" borderId="3" xfId="0" applyFont="1" applyFill="1" applyBorder="1" applyAlignment="1">
      <alignment horizontal="right" vertical="center" wrapText="1" indent="1"/>
    </xf>
    <xf numFmtId="0" fontId="15" fillId="2" borderId="2" xfId="1" applyFont="1" applyFill="1" applyBorder="1"/>
    <xf numFmtId="0" fontId="20" fillId="0" borderId="0" xfId="4" applyFont="1" applyAlignment="1">
      <alignment horizontal="center"/>
    </xf>
    <xf numFmtId="0" fontId="8" fillId="2" borderId="2" xfId="1" applyFont="1" applyFill="1" applyBorder="1"/>
    <xf numFmtId="0" fontId="8" fillId="0" borderId="2" xfId="1" applyFont="1" applyBorder="1"/>
    <xf numFmtId="0" fontId="20" fillId="0" borderId="0" xfId="4" applyFont="1" applyAlignment="1">
      <alignment horizontal="right" wrapText="1"/>
    </xf>
    <xf numFmtId="0" fontId="20" fillId="0" borderId="0" xfId="4" applyFont="1" applyAlignment="1">
      <alignment wrapText="1"/>
    </xf>
    <xf numFmtId="0" fontId="21" fillId="0" borderId="0" xfId="0" applyFont="1"/>
    <xf numFmtId="1" fontId="7" fillId="0" borderId="0" xfId="0" applyNumberFormat="1" applyFont="1"/>
    <xf numFmtId="0" fontId="23" fillId="0" borderId="0" xfId="5"/>
    <xf numFmtId="0" fontId="20" fillId="0" borderId="0" xfId="5" applyFont="1"/>
    <xf numFmtId="0" fontId="20" fillId="0" borderId="0" xfId="5" applyFont="1" applyAlignment="1">
      <alignment horizontal="center" vertical="center"/>
    </xf>
    <xf numFmtId="1" fontId="20" fillId="0" borderId="0" xfId="5" applyNumberFormat="1" applyFont="1" applyAlignment="1">
      <alignment horizontal="center" vertical="center"/>
    </xf>
    <xf numFmtId="14" fontId="20" fillId="0" borderId="0" xfId="5" applyNumberFormat="1" applyFont="1" applyAlignment="1">
      <alignment horizontal="center" vertical="center"/>
    </xf>
    <xf numFmtId="0" fontId="20" fillId="0" borderId="0" xfId="5" applyFont="1" applyAlignment="1">
      <alignment wrapText="1"/>
    </xf>
    <xf numFmtId="2" fontId="20" fillId="0" borderId="0" xfId="5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23" fillId="0" borderId="0" xfId="5" applyNumberFormat="1"/>
    <xf numFmtId="2" fontId="0" fillId="0" borderId="0" xfId="8" applyNumberFormat="1" applyFont="1"/>
    <xf numFmtId="0" fontId="6" fillId="0" borderId="0" xfId="0" pivotButton="1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10" fontId="6" fillId="0" borderId="1" xfId="6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2" fontId="8" fillId="0" borderId="0" xfId="5" applyNumberFormat="1" applyFont="1" applyAlignment="1">
      <alignment horizontal="center" vertical="center"/>
    </xf>
    <xf numFmtId="1" fontId="8" fillId="0" borderId="0" xfId="5" applyNumberFormat="1" applyFont="1" applyAlignment="1">
      <alignment horizontal="center" vertical="center"/>
    </xf>
    <xf numFmtId="0" fontId="8" fillId="0" borderId="0" xfId="0" applyFont="1"/>
    <xf numFmtId="2" fontId="8" fillId="0" borderId="0" xfId="0" applyNumberFormat="1" applyFont="1"/>
    <xf numFmtId="2" fontId="27" fillId="0" borderId="0" xfId="5" applyNumberFormat="1" applyFont="1" applyAlignment="1">
      <alignment horizontal="center" vertical="center"/>
    </xf>
    <xf numFmtId="0" fontId="24" fillId="0" borderId="0" xfId="0" applyFont="1"/>
    <xf numFmtId="167" fontId="0" fillId="0" borderId="0" xfId="7" applyNumberFormat="1" applyFont="1"/>
    <xf numFmtId="0" fontId="28" fillId="0" borderId="0" xfId="0" applyFont="1"/>
    <xf numFmtId="0" fontId="29" fillId="0" borderId="0" xfId="0" applyFont="1" applyAlignment="1">
      <alignment horizontal="center" vertical="center"/>
    </xf>
    <xf numFmtId="168" fontId="6" fillId="0" borderId="0" xfId="6" applyNumberFormat="1" applyFont="1" applyAlignment="1"/>
    <xf numFmtId="1" fontId="0" fillId="0" borderId="0" xfId="6" applyNumberFormat="1" applyFont="1" applyAlignment="1">
      <alignment horizontal="center" vertical="center"/>
    </xf>
    <xf numFmtId="1" fontId="26" fillId="0" borderId="0" xfId="5" applyNumberFormat="1" applyFont="1" applyAlignment="1">
      <alignment horizontal="center" vertical="center" wrapText="1"/>
    </xf>
    <xf numFmtId="9" fontId="0" fillId="0" borderId="0" xfId="0" applyNumberFormat="1"/>
    <xf numFmtId="167" fontId="0" fillId="0" borderId="0" xfId="0" applyNumberFormat="1"/>
    <xf numFmtId="10" fontId="0" fillId="0" borderId="0" xfId="6" applyNumberFormat="1" applyFont="1"/>
    <xf numFmtId="0" fontId="0" fillId="9" borderId="0" xfId="0" applyFill="1"/>
    <xf numFmtId="1" fontId="23" fillId="0" borderId="0" xfId="5" applyNumberFormat="1"/>
    <xf numFmtId="165" fontId="0" fillId="0" borderId="0" xfId="7" applyFont="1"/>
    <xf numFmtId="169" fontId="0" fillId="0" borderId="0" xfId="0" applyNumberFormat="1"/>
    <xf numFmtId="9" fontId="0" fillId="0" borderId="0" xfId="0" applyNumberFormat="1" applyAlignment="1">
      <alignment horizontal="center" vertical="center"/>
    </xf>
    <xf numFmtId="0" fontId="0" fillId="10" borderId="0" xfId="0" applyFill="1"/>
    <xf numFmtId="0" fontId="0" fillId="11" borderId="0" xfId="0" applyFill="1"/>
    <xf numFmtId="2" fontId="20" fillId="12" borderId="0" xfId="5" applyNumberFormat="1" applyFont="1" applyFill="1" applyAlignment="1">
      <alignment horizontal="center" vertical="center"/>
    </xf>
    <xf numFmtId="2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2" fontId="32" fillId="0" borderId="0" xfId="5" applyNumberFormat="1" applyFont="1" applyAlignment="1">
      <alignment horizontal="center" vertical="center"/>
    </xf>
    <xf numFmtId="0" fontId="32" fillId="6" borderId="0" xfId="5" applyFont="1" applyFill="1" applyAlignment="1">
      <alignment horizontal="center" vertical="center"/>
    </xf>
    <xf numFmtId="2" fontId="32" fillId="7" borderId="0" xfId="5" applyNumberFormat="1" applyFont="1" applyFill="1" applyAlignment="1">
      <alignment horizontal="center" vertical="center"/>
    </xf>
    <xf numFmtId="2" fontId="32" fillId="5" borderId="0" xfId="5" applyNumberFormat="1" applyFont="1" applyFill="1" applyAlignment="1">
      <alignment horizontal="center" vertical="center"/>
    </xf>
    <xf numFmtId="1" fontId="32" fillId="5" borderId="0" xfId="5" applyNumberFormat="1" applyFont="1" applyFill="1" applyAlignment="1">
      <alignment horizontal="center" vertical="center"/>
    </xf>
    <xf numFmtId="2" fontId="32" fillId="2" borderId="0" xfId="5" applyNumberFormat="1" applyFont="1" applyFill="1" applyAlignment="1">
      <alignment horizontal="center" vertical="center" wrapText="1"/>
    </xf>
    <xf numFmtId="2" fontId="32" fillId="2" borderId="0" xfId="5" applyNumberFormat="1" applyFont="1" applyFill="1" applyAlignment="1">
      <alignment horizontal="center" vertical="center"/>
    </xf>
    <xf numFmtId="2" fontId="33" fillId="0" borderId="0" xfId="5" applyNumberFormat="1" applyFont="1" applyAlignment="1">
      <alignment horizontal="center" vertical="center"/>
    </xf>
    <xf numFmtId="0" fontId="32" fillId="0" borderId="0" xfId="5" applyFont="1"/>
    <xf numFmtId="0" fontId="0" fillId="0" borderId="0" xfId="0" applyAlignment="1">
      <alignment horizontal="left"/>
    </xf>
    <xf numFmtId="0" fontId="0" fillId="0" borderId="0" xfId="0" pivotButton="1"/>
    <xf numFmtId="14" fontId="0" fillId="0" borderId="0" xfId="0" applyNumberFormat="1"/>
    <xf numFmtId="14" fontId="32" fillId="0" borderId="0" xfId="5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/>
    <xf numFmtId="14" fontId="5" fillId="0" borderId="0" xfId="0" applyNumberFormat="1" applyFont="1"/>
    <xf numFmtId="14" fontId="34" fillId="0" borderId="0" xfId="0" applyNumberFormat="1" applyFont="1"/>
    <xf numFmtId="0" fontId="34" fillId="0" borderId="0" xfId="0" applyFont="1"/>
    <xf numFmtId="1" fontId="5" fillId="0" borderId="0" xfId="0" applyNumberFormat="1" applyFont="1" applyAlignment="1">
      <alignment horizontal="center" vertical="center"/>
    </xf>
    <xf numFmtId="1" fontId="7" fillId="2" borderId="0" xfId="0" applyNumberFormat="1" applyFont="1" applyFill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35" fillId="0" borderId="0" xfId="0" applyFont="1"/>
    <xf numFmtId="1" fontId="35" fillId="0" borderId="0" xfId="0" applyNumberFormat="1" applyFont="1"/>
    <xf numFmtId="1" fontId="36" fillId="0" borderId="0" xfId="0" applyNumberFormat="1" applyFont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5" applyFont="1" applyAlignment="1">
      <alignment horizontal="center" vertical="center"/>
    </xf>
    <xf numFmtId="0" fontId="37" fillId="0" borderId="0" xfId="5" applyFont="1" applyAlignment="1">
      <alignment horizontal="center" vertical="center"/>
    </xf>
    <xf numFmtId="2" fontId="38" fillId="0" borderId="0" xfId="5" applyNumberFormat="1" applyFont="1" applyAlignment="1">
      <alignment horizontal="center" vertical="center"/>
    </xf>
    <xf numFmtId="2" fontId="37" fillId="0" borderId="0" xfId="5" applyNumberFormat="1" applyFont="1" applyAlignment="1">
      <alignment horizontal="center" vertical="center"/>
    </xf>
    <xf numFmtId="2" fontId="38" fillId="7" borderId="0" xfId="5" applyNumberFormat="1" applyFont="1" applyFill="1" applyAlignment="1">
      <alignment horizontal="center" vertical="center"/>
    </xf>
    <xf numFmtId="2" fontId="37" fillId="7" borderId="0" xfId="5" applyNumberFormat="1" applyFont="1" applyFill="1" applyAlignment="1">
      <alignment horizontal="center" vertical="center"/>
    </xf>
    <xf numFmtId="2" fontId="38" fillId="5" borderId="0" xfId="5" applyNumberFormat="1" applyFont="1" applyFill="1" applyAlignment="1">
      <alignment horizontal="center" vertical="center"/>
    </xf>
    <xf numFmtId="2" fontId="37" fillId="5" borderId="0" xfId="5" applyNumberFormat="1" applyFont="1" applyFill="1" applyAlignment="1">
      <alignment horizontal="center" vertical="center"/>
    </xf>
    <xf numFmtId="1" fontId="38" fillId="5" borderId="0" xfId="5" applyNumberFormat="1" applyFont="1" applyFill="1" applyAlignment="1">
      <alignment horizontal="center" vertical="center"/>
    </xf>
    <xf numFmtId="1" fontId="37" fillId="5" borderId="0" xfId="5" applyNumberFormat="1" applyFont="1" applyFill="1" applyAlignment="1">
      <alignment horizontal="center" vertical="center"/>
    </xf>
    <xf numFmtId="2" fontId="38" fillId="2" borderId="0" xfId="5" applyNumberFormat="1" applyFont="1" applyFill="1" applyAlignment="1">
      <alignment horizontal="center" vertical="center" wrapText="1"/>
    </xf>
    <xf numFmtId="2" fontId="38" fillId="2" borderId="0" xfId="5" applyNumberFormat="1" applyFont="1" applyFill="1" applyAlignment="1">
      <alignment horizontal="center" vertical="center"/>
    </xf>
    <xf numFmtId="2" fontId="37" fillId="12" borderId="0" xfId="5" applyNumberFormat="1" applyFont="1" applyFill="1" applyAlignment="1">
      <alignment horizontal="center" vertical="center"/>
    </xf>
    <xf numFmtId="2" fontId="39" fillId="0" borderId="0" xfId="5" applyNumberFormat="1" applyFont="1" applyAlignment="1">
      <alignment horizontal="center" vertical="center"/>
    </xf>
    <xf numFmtId="14" fontId="38" fillId="0" borderId="0" xfId="5" applyNumberFormat="1" applyFont="1" applyAlignment="1">
      <alignment horizontal="center" vertical="center"/>
    </xf>
    <xf numFmtId="14" fontId="37" fillId="0" borderId="0" xfId="5" applyNumberFormat="1" applyFont="1" applyAlignment="1">
      <alignment horizontal="center" vertical="center"/>
    </xf>
    <xf numFmtId="0" fontId="38" fillId="0" borderId="0" xfId="5" applyFont="1"/>
    <xf numFmtId="0" fontId="17" fillId="3" borderId="0" xfId="0" applyFont="1" applyFill="1" applyAlignment="1">
      <alignment horizontal="left" vertical="center" indent="1"/>
    </xf>
    <xf numFmtId="0" fontId="26" fillId="13" borderId="0" xfId="5" applyFont="1" applyFill="1" applyAlignment="1">
      <alignment horizontal="center" vertical="center" wrapText="1"/>
    </xf>
    <xf numFmtId="0" fontId="26" fillId="13" borderId="0" xfId="5" applyFont="1" applyFill="1" applyAlignment="1">
      <alignment horizontal="left" vertical="center" wrapText="1"/>
    </xf>
    <xf numFmtId="0" fontId="19" fillId="13" borderId="0" xfId="5" applyFont="1" applyFill="1" applyAlignment="1">
      <alignment horizontal="center" vertical="center" wrapText="1"/>
    </xf>
    <xf numFmtId="0" fontId="9" fillId="13" borderId="0" xfId="5" applyFont="1" applyFill="1" applyAlignment="1">
      <alignment horizontal="center" vertical="center" wrapText="1"/>
    </xf>
    <xf numFmtId="0" fontId="26" fillId="13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/>
    <xf numFmtId="0" fontId="4" fillId="14" borderId="1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70" fontId="4" fillId="0" borderId="0" xfId="9" applyNumberFormat="1" applyFont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70" fontId="4" fillId="0" borderId="1" xfId="9" applyNumberFormat="1" applyFont="1" applyBorder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0" fontId="40" fillId="0" borderId="0" xfId="0" applyFont="1" applyAlignment="1">
      <alignment horizontal="center" vertical="center"/>
    </xf>
    <xf numFmtId="0" fontId="40" fillId="15" borderId="1" xfId="0" applyFont="1" applyFill="1" applyBorder="1" applyAlignment="1">
      <alignment horizontal="center" vertical="center"/>
    </xf>
    <xf numFmtId="0" fontId="40" fillId="17" borderId="1" xfId="0" applyFont="1" applyFill="1" applyBorder="1" applyAlignment="1">
      <alignment horizontal="center" vertical="center"/>
    </xf>
    <xf numFmtId="0" fontId="41" fillId="18" borderId="1" xfId="0" applyFont="1" applyFill="1" applyBorder="1" applyAlignment="1">
      <alignment horizontal="center" vertical="center"/>
    </xf>
    <xf numFmtId="0" fontId="42" fillId="18" borderId="1" xfId="0" applyFont="1" applyFill="1" applyBorder="1" applyAlignment="1">
      <alignment horizontal="center" vertical="center" textRotation="90"/>
    </xf>
    <xf numFmtId="0" fontId="41" fillId="18" borderId="1" xfId="0" applyFont="1" applyFill="1" applyBorder="1" applyAlignment="1">
      <alignment horizontal="center" vertical="center" textRotation="90"/>
    </xf>
    <xf numFmtId="0" fontId="30" fillId="18" borderId="1" xfId="0" applyFont="1" applyFill="1" applyBorder="1" applyAlignment="1">
      <alignment horizontal="center" vertical="center" textRotation="90" wrapText="1"/>
    </xf>
    <xf numFmtId="0" fontId="43" fillId="0" borderId="0" xfId="0" applyFont="1" applyAlignment="1">
      <alignment horizontal="left"/>
    </xf>
    <xf numFmtId="0" fontId="28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 vertical="center"/>
    </xf>
    <xf numFmtId="0" fontId="40" fillId="0" borderId="0" xfId="0" applyFont="1"/>
    <xf numFmtId="0" fontId="46" fillId="0" borderId="14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6" fillId="0" borderId="16" xfId="0" applyFont="1" applyBorder="1" applyAlignment="1">
      <alignment horizontal="center" vertical="center" wrapText="1"/>
    </xf>
    <xf numFmtId="0" fontId="24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 wrapText="1"/>
    </xf>
    <xf numFmtId="0" fontId="3" fillId="0" borderId="0" xfId="0" applyFont="1"/>
    <xf numFmtId="0" fontId="47" fillId="18" borderId="1" xfId="0" applyFont="1" applyFill="1" applyBorder="1" applyAlignment="1">
      <alignment horizontal="center"/>
    </xf>
    <xf numFmtId="0" fontId="47" fillId="18" borderId="1" xfId="0" applyFont="1" applyFill="1" applyBorder="1" applyAlignment="1">
      <alignment horizontal="center" vertical="center"/>
    </xf>
    <xf numFmtId="0" fontId="47" fillId="18" borderId="5" xfId="0" applyFont="1" applyFill="1" applyBorder="1" applyAlignment="1">
      <alignment horizontal="center" vertical="center"/>
    </xf>
    <xf numFmtId="0" fontId="48" fillId="18" borderId="5" xfId="0" applyFont="1" applyFill="1" applyBorder="1" applyAlignment="1">
      <alignment horizontal="center" vertical="center"/>
    </xf>
    <xf numFmtId="0" fontId="48" fillId="18" borderId="1" xfId="0" applyFont="1" applyFill="1" applyBorder="1" applyAlignment="1">
      <alignment horizontal="center" vertical="center"/>
    </xf>
    <xf numFmtId="0" fontId="40" fillId="18" borderId="1" xfId="0" applyFont="1" applyFill="1" applyBorder="1" applyAlignment="1">
      <alignment horizontal="center" vertical="center"/>
    </xf>
    <xf numFmtId="171" fontId="4" fillId="0" borderId="23" xfId="0" applyNumberFormat="1" applyFont="1" applyBorder="1" applyAlignment="1">
      <alignment horizontal="center" vertical="center"/>
    </xf>
    <xf numFmtId="171" fontId="4" fillId="0" borderId="15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71" fontId="4" fillId="0" borderId="13" xfId="0" applyNumberFormat="1" applyFont="1" applyBorder="1" applyAlignment="1">
      <alignment horizontal="center" vertical="center"/>
    </xf>
    <xf numFmtId="170" fontId="4" fillId="0" borderId="24" xfId="0" applyNumberFormat="1" applyFont="1" applyBorder="1" applyAlignment="1">
      <alignment horizontal="center" vertical="center"/>
    </xf>
    <xf numFmtId="170" fontId="4" fillId="0" borderId="2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0" fillId="0" borderId="0" xfId="6" applyFont="1"/>
    <xf numFmtId="0" fontId="49" fillId="0" borderId="0" xfId="0" applyFont="1" applyAlignment="1">
      <alignment horizontal="center" vertical="center"/>
    </xf>
    <xf numFmtId="0" fontId="4" fillId="19" borderId="0" xfId="0" applyFont="1" applyFill="1" applyAlignment="1">
      <alignment horizontal="center" vertical="center" wrapText="1"/>
    </xf>
    <xf numFmtId="0" fontId="40" fillId="19" borderId="1" xfId="0" applyFont="1" applyFill="1" applyBorder="1" applyAlignment="1">
      <alignment horizontal="center" vertical="center"/>
    </xf>
    <xf numFmtId="172" fontId="42" fillId="18" borderId="1" xfId="0" applyNumberFormat="1" applyFont="1" applyFill="1" applyBorder="1" applyAlignment="1">
      <alignment horizontal="center" vertical="center"/>
    </xf>
    <xf numFmtId="0" fontId="42" fillId="18" borderId="1" xfId="0" applyFont="1" applyFill="1" applyBorder="1" applyAlignment="1">
      <alignment horizontal="center" vertical="center"/>
    </xf>
    <xf numFmtId="0" fontId="42" fillId="18" borderId="1" xfId="0" applyFont="1" applyFill="1" applyBorder="1" applyAlignment="1">
      <alignment horizontal="center" vertical="center" textRotation="90"/>
    </xf>
    <xf numFmtId="172" fontId="44" fillId="18" borderId="1" xfId="0" applyNumberFormat="1" applyFont="1" applyFill="1" applyBorder="1" applyAlignment="1">
      <alignment horizontal="center" vertical="center"/>
    </xf>
    <xf numFmtId="0" fontId="41" fillId="18" borderId="10" xfId="0" applyFont="1" applyFill="1" applyBorder="1" applyAlignment="1">
      <alignment horizontal="center" vertical="center"/>
    </xf>
    <xf numFmtId="0" fontId="41" fillId="18" borderId="9" xfId="0" applyFont="1" applyFill="1" applyBorder="1" applyAlignment="1">
      <alignment horizontal="center" vertical="center"/>
    </xf>
    <xf numFmtId="0" fontId="40" fillId="19" borderId="19" xfId="0" applyFont="1" applyFill="1" applyBorder="1" applyAlignment="1">
      <alignment horizontal="center" vertical="center"/>
    </xf>
    <xf numFmtId="0" fontId="40" fillId="19" borderId="18" xfId="0" applyFont="1" applyFill="1" applyBorder="1" applyAlignment="1">
      <alignment horizontal="center" vertical="center"/>
    </xf>
    <xf numFmtId="0" fontId="40" fillId="19" borderId="17" xfId="0" applyFont="1" applyFill="1" applyBorder="1" applyAlignment="1">
      <alignment horizontal="center" vertical="center"/>
    </xf>
    <xf numFmtId="0" fontId="40" fillId="19" borderId="12" xfId="0" applyFont="1" applyFill="1" applyBorder="1" applyAlignment="1">
      <alignment horizontal="center" vertical="center"/>
    </xf>
    <xf numFmtId="0" fontId="40" fillId="19" borderId="11" xfId="0" applyFont="1" applyFill="1" applyBorder="1" applyAlignment="1">
      <alignment horizontal="center" vertical="center"/>
    </xf>
    <xf numFmtId="0" fontId="40" fillId="19" borderId="8" xfId="0" applyFont="1" applyFill="1" applyBorder="1" applyAlignment="1">
      <alignment horizontal="center" vertical="center"/>
    </xf>
    <xf numFmtId="0" fontId="40" fillId="19" borderId="7" xfId="0" applyFont="1" applyFill="1" applyBorder="1" applyAlignment="1">
      <alignment horizontal="center" vertical="center"/>
    </xf>
    <xf numFmtId="0" fontId="40" fillId="19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5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40" fillId="17" borderId="1" xfId="0" applyNumberFormat="1" applyFont="1" applyFill="1" applyBorder="1" applyAlignment="1">
      <alignment horizontal="center"/>
    </xf>
    <xf numFmtId="171" fontId="1" fillId="16" borderId="1" xfId="0" applyNumberFormat="1" applyFont="1" applyFill="1" applyBorder="1" applyAlignment="1">
      <alignment horizontal="center" vertical="center"/>
    </xf>
    <xf numFmtId="0" fontId="1" fillId="16" borderId="1" xfId="0" applyNumberFormat="1" applyFont="1" applyFill="1" applyBorder="1" applyAlignment="1">
      <alignment horizontal="center" vertical="center"/>
    </xf>
    <xf numFmtId="0" fontId="1" fillId="18" borderId="25" xfId="0" applyNumberFormat="1" applyFont="1" applyFill="1" applyBorder="1" applyAlignment="1">
      <alignment horizontal="center" vertical="center"/>
    </xf>
    <xf numFmtId="0" fontId="1" fillId="18" borderId="0" xfId="0" applyFont="1" applyFill="1" applyBorder="1" applyAlignment="1">
      <alignment horizontal="center" vertical="center"/>
    </xf>
    <xf numFmtId="170" fontId="1" fillId="18" borderId="0" xfId="0" applyNumberFormat="1" applyFont="1" applyFill="1" applyBorder="1" applyAlignment="1">
      <alignment horizontal="center" vertical="center"/>
    </xf>
    <xf numFmtId="173" fontId="41" fillId="18" borderId="0" xfId="0" applyNumberFormat="1" applyFont="1" applyFill="1" applyBorder="1" applyAlignment="1">
      <alignment horizontal="center" vertical="center"/>
    </xf>
    <xf numFmtId="0" fontId="41" fillId="18" borderId="0" xfId="0" applyFont="1" applyFill="1" applyBorder="1" applyAlignment="1">
      <alignment horizontal="center" vertical="center"/>
    </xf>
    <xf numFmtId="0" fontId="40" fillId="18" borderId="1" xfId="0" applyFont="1" applyFill="1" applyBorder="1" applyAlignment="1">
      <alignment horizontal="center" shrinkToFit="1"/>
    </xf>
    <xf numFmtId="0" fontId="40" fillId="17" borderId="1" xfId="0" applyNumberFormat="1" applyFont="1" applyFill="1" applyBorder="1"/>
    <xf numFmtId="0" fontId="1" fillId="0" borderId="0" xfId="0" applyFont="1"/>
    <xf numFmtId="0" fontId="41" fillId="18" borderId="26" xfId="0" applyFon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/>
    <xf numFmtId="170" fontId="1" fillId="0" borderId="0" xfId="0" applyNumberFormat="1" applyFont="1" applyAlignment="1">
      <alignment horizontal="center" vertical="center"/>
    </xf>
    <xf numFmtId="0" fontId="0" fillId="0" borderId="0" xfId="0" applyNumberFormat="1"/>
    <xf numFmtId="0" fontId="1" fillId="0" borderId="0" xfId="0" pivotButton="1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2" fontId="1" fillId="0" borderId="0" xfId="0" applyNumberFormat="1" applyFont="1" applyAlignment="1">
      <alignment horizontal="center" vertical="center"/>
    </xf>
    <xf numFmtId="0" fontId="0" fillId="0" borderId="0" xfId="0" applyFill="1"/>
    <xf numFmtId="14" fontId="0" fillId="0" borderId="0" xfId="0" applyNumberFormat="1" applyFill="1"/>
    <xf numFmtId="0" fontId="0" fillId="0" borderId="0" xfId="0" applyNumberFormat="1" applyFill="1" applyAlignment="1">
      <alignment horizontal="center" vertical="center"/>
    </xf>
    <xf numFmtId="2" fontId="32" fillId="0" borderId="0" xfId="5" applyNumberFormat="1" applyFont="1" applyFill="1" applyAlignment="1">
      <alignment horizontal="center" vertical="center"/>
    </xf>
    <xf numFmtId="2" fontId="38" fillId="0" borderId="0" xfId="5" applyNumberFormat="1" applyFont="1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8" fillId="0" borderId="0" xfId="5" applyNumberFormat="1" applyFont="1" applyAlignment="1">
      <alignment horizontal="center" vertical="center"/>
    </xf>
    <xf numFmtId="2" fontId="8" fillId="12" borderId="0" xfId="5" applyNumberFormat="1" applyFont="1" applyFill="1" applyAlignment="1">
      <alignment horizontal="center" vertical="center"/>
    </xf>
    <xf numFmtId="2" fontId="8" fillId="0" borderId="0" xfId="5" applyNumberFormat="1" applyFont="1" applyFill="1" applyAlignment="1">
      <alignment horizontal="center" vertical="center"/>
    </xf>
    <xf numFmtId="2" fontId="33" fillId="0" borderId="0" xfId="5" applyNumberFormat="1" applyFont="1" applyFill="1" applyAlignment="1">
      <alignment horizontal="center" vertical="center"/>
    </xf>
    <xf numFmtId="174" fontId="8" fillId="0" borderId="0" xfId="5" applyNumberFormat="1" applyFont="1" applyAlignment="1">
      <alignment horizontal="center" vertical="center"/>
    </xf>
    <xf numFmtId="0" fontId="20" fillId="0" borderId="0" xfId="5" applyNumberFormat="1" applyFont="1" applyAlignment="1">
      <alignment horizontal="center" vertical="center"/>
    </xf>
    <xf numFmtId="2" fontId="0" fillId="0" borderId="0" xfId="5" applyNumberFormat="1" applyFont="1" applyAlignment="1">
      <alignment horizontal="center" vertical="center"/>
    </xf>
    <xf numFmtId="0" fontId="26" fillId="0" borderId="0" xfId="5" applyFont="1" applyAlignment="1">
      <alignment horizontal="center" vertical="center" wrapText="1"/>
    </xf>
    <xf numFmtId="0" fontId="40" fillId="19" borderId="0" xfId="0" applyFont="1" applyFill="1" applyBorder="1" applyAlignment="1">
      <alignment horizontal="center" vertical="center"/>
    </xf>
  </cellXfs>
  <cellStyles count="10">
    <cellStyle name="Hipervínculo" xfId="1" builtinId="8"/>
    <cellStyle name="Millares" xfId="7" builtinId="3"/>
    <cellStyle name="Millares [0] 2" xfId="8" xr:uid="{00000000-0005-0000-0000-000002000000}"/>
    <cellStyle name="Moneda" xfId="9" builtinId="4"/>
    <cellStyle name="Moneda 2" xfId="3" xr:uid="{00000000-0005-0000-0000-000003000000}"/>
    <cellStyle name="Normal" xfId="0" builtinId="0"/>
    <cellStyle name="Normal 2" xfId="5" xr:uid="{00000000-0005-0000-0000-000005000000}"/>
    <cellStyle name="Normal 5" xfId="2" xr:uid="{00000000-0005-0000-0000-000006000000}"/>
    <cellStyle name="Normal_SEND" xfId="4" xr:uid="{00000000-0005-0000-0000-000007000000}"/>
    <cellStyle name="Porcentaje" xfId="6" builtinId="5"/>
  </cellStyles>
  <dxfs count="268"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/>
        <i val="0"/>
        <color rgb="FFC00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C00000"/>
      </font>
      <fill>
        <patternFill>
          <bgColor theme="7" tint="0.79998168889431442"/>
        </patternFill>
      </fill>
    </dxf>
    <dxf>
      <numFmt numFmtId="19" formatCode="d/mm/yyyy"/>
    </dxf>
    <dxf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0" formatCode="&quot;$&quot;\ 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0" formatCode="&quot;$&quot;\ 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0" formatCode="&quot;$&quot;\ 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numFmt numFmtId="2" formatCode="0.0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 Narrow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 Narrow"/>
        <scheme val="none"/>
      </font>
      <numFmt numFmtId="174" formatCode="m/d/yyyy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4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4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numFmt numFmtId="174" formatCode="m/d/yyyy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/>
    </dxf>
    <dxf>
      <alignment vertical="center"/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" formatCode="0.00"/>
    </dxf>
    <dxf>
      <alignment horizontal="center"/>
    </dxf>
    <dxf>
      <alignment vertical="center"/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" formatCode="0.00"/>
    </dxf>
    <dxf>
      <alignment horizontal="center"/>
    </dxf>
    <dxf>
      <alignment vertical="center"/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" formatCode="0.00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" formatCode="0.0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74" formatCode="m/d/yyyy"/>
    </dxf>
    <dxf>
      <font>
        <strike val="0"/>
        <outline val="0"/>
        <shadow val="0"/>
        <u val="none"/>
        <vertAlign val="baseline"/>
        <sz val="8"/>
        <color auto="1"/>
        <name val="Arial Narrow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Arial Narrow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 Narrow"/>
        <family val="2"/>
        <scheme val="none"/>
      </font>
      <numFmt numFmtId="173" formatCode="dd/mm/yy;@"/>
    </dxf>
    <dxf>
      <font>
        <strike val="0"/>
        <outline val="0"/>
        <shadow val="0"/>
        <u val="none"/>
        <vertAlign val="baseline"/>
        <color theme="1"/>
        <name val="Arial Narrow"/>
        <family val="2"/>
        <scheme val="none"/>
      </font>
      <numFmt numFmtId="173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0" formatCode="&quot;$&quot;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0" formatCode="&quot;$&quot;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71" formatCode="#,##0_ ;\-#,##0\ 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BC5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Arial Narrow"/>
        <family val="2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BC5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sz="1800" b="1" u="none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Horas Nocturnas</a:t>
            </a:r>
          </a:p>
        </c:rich>
      </c:tx>
      <c:layout>
        <c:manualLayout>
          <c:xMode val="edge"/>
          <c:yMode val="edge"/>
          <c:x val="0.23561373001828856"/>
          <c:y val="0.7320563818174342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49998250218719"/>
          <c:y val="0.18680131871059893"/>
          <c:w val="0.69994278870577176"/>
          <c:h val="0.78690527800922316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explosion val="1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20-4272-9FAA-7B927801E31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20-4272-9FAA-7B927801E31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20-4272-9FAA-7B927801E313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20-4272-9FAA-7B927801E313}"/>
              </c:ext>
            </c:extLst>
          </c:dPt>
          <c:dLbls>
            <c:dLbl>
              <c:idx val="0"/>
              <c:layout>
                <c:manualLayout>
                  <c:x val="0.18672269764802013"/>
                  <c:y val="-0.229720257334338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20-4272-9FAA-7B927801E313}"/>
                </c:ext>
              </c:extLst>
            </c:dLbl>
            <c:dLbl>
              <c:idx val="1"/>
              <c:layout>
                <c:manualLayout>
                  <c:x val="0.23997008561702712"/>
                  <c:y val="-1.1411810002017122E-2"/>
                </c:manualLayout>
              </c:layout>
              <c:tx>
                <c:strRef>
                  <c:f>Marcaciones!$AG$5</c:f>
                  <c:strCache>
                    <c:ptCount val="1"/>
                    <c:pt idx="0">
                      <c:v>246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{F0AC8983-BF63-4FC6-BC55-848C09C20687}</c15:txfldGUID>
                      <c15:f>Marcaciones!$AG$5</c15:f>
                      <c15:dlblFieldTableCache>
                        <c:ptCount val="1"/>
                        <c:pt idx="0">
                          <c:v>246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B20-4272-9FAA-7B927801E313}"/>
                </c:ext>
              </c:extLst>
            </c:dLbl>
            <c:dLbl>
              <c:idx val="2"/>
              <c:layout>
                <c:manualLayout>
                  <c:x val="0.13572533782622151"/>
                  <c:y val="0.11723997124441542"/>
                </c:manualLayout>
              </c:layout>
              <c:tx>
                <c:strRef>
                  <c:f>Marcaciones!$AG$6</c:f>
                  <c:strCache>
                    <c:ptCount val="1"/>
                    <c:pt idx="0">
                      <c:v>246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{675F6B79-F0D0-4ADC-B42C-24EE8E2DA223}</c15:txfldGUID>
                      <c15:f>Marcaciones!$AG$6</c15:f>
                      <c15:dlblFieldTableCache>
                        <c:ptCount val="1"/>
                        <c:pt idx="0">
                          <c:v>246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B20-4272-9FAA-7B927801E31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20-4272-9FAA-7B927801E3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Marcaciones!$AH$4:$AH$7</c:f>
              <c:strCache>
                <c:ptCount val="4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  <c:pt idx="3">
                  <c:v>Total</c:v>
                </c:pt>
              </c:strCache>
            </c:strRef>
          </c:cat>
          <c:val>
            <c:numRef>
              <c:f>Marcaciones!$AF$4:$AF$7</c:f>
              <c:numCache>
                <c:formatCode>0</c:formatCode>
                <c:ptCount val="4"/>
                <c:pt idx="0">
                  <c:v>209.1</c:v>
                </c:pt>
                <c:pt idx="1">
                  <c:v>36.900000000000006</c:v>
                </c:pt>
                <c:pt idx="2">
                  <c:v>0</c:v>
                </c:pt>
                <c:pt idx="3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20-4272-9FAA-7B927801E31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70"/>
        <c:holeSize val="6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B20-4272-9FAA-7B927801E31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B20-4272-9FAA-7B927801E31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B20-4272-9FAA-7B927801E313}"/>
              </c:ext>
            </c:extLst>
          </c:dPt>
          <c:val>
            <c:numRef>
              <c:f>Marcaciones!$AF$11:$AF$13</c:f>
              <c:numCache>
                <c:formatCode>General</c:formatCode>
                <c:ptCount val="3"/>
                <c:pt idx="0" formatCode="_(* #,##0_);_(* \(#,##0\);_(* &quot;-&quot;_);_(@_)">
                  <c:v>195.8</c:v>
                </c:pt>
                <c:pt idx="1">
                  <c:v>2.46</c:v>
                </c:pt>
                <c:pt idx="2" formatCode="_(* #,##0_);_(* \(#,##0\);_(* &quot;-&quot;_);_(@_)">
                  <c:v>293.74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20-4272-9FAA-7B927801E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sz="1800" b="1" u="none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Horas Dominicales y Festivas</a:t>
            </a:r>
          </a:p>
        </c:rich>
      </c:tx>
      <c:layout>
        <c:manualLayout>
          <c:xMode val="edge"/>
          <c:yMode val="edge"/>
          <c:x val="0.14886485091002971"/>
          <c:y val="0.73767161899517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49998250218719"/>
          <c:y val="0.18680131871059893"/>
          <c:w val="0.69994278870577176"/>
          <c:h val="0.78690527800922316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explosion val="1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C5-466A-9769-59CAADB568E7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C5-466A-9769-59CAADB568E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C5-466A-9769-59CAADB568E7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C5-466A-9769-59CAADB568E7}"/>
              </c:ext>
            </c:extLst>
          </c:dPt>
          <c:dLbls>
            <c:dLbl>
              <c:idx val="0"/>
              <c:layout>
                <c:manualLayout>
                  <c:x val="0.17655703338218498"/>
                  <c:y val="-0.234333317616813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DC5-466A-9769-59CAADB568E7}"/>
                </c:ext>
              </c:extLst>
            </c:dLbl>
            <c:dLbl>
              <c:idx val="1"/>
              <c:layout>
                <c:manualLayout>
                  <c:x val="0.2299380547671333"/>
                  <c:y val="-3.6693808912148386E-2"/>
                </c:manualLayout>
              </c:layout>
              <c:tx>
                <c:strRef>
                  <c:f>Marcaciones!$AJ$5</c:f>
                  <c:strCache>
                    <c:ptCount val="1"/>
                    <c:pt idx="0">
                      <c:v>88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{BE504E7A-B533-4BD5-816A-F21B0B9F1164}</c15:txfldGUID>
                      <c15:f>Marcaciones!$AJ$5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DC5-466A-9769-59CAADB568E7}"/>
                </c:ext>
              </c:extLst>
            </c:dLbl>
            <c:dLbl>
              <c:idx val="2"/>
              <c:layout>
                <c:manualLayout>
                  <c:x val="0.13950223010867513"/>
                  <c:y val="9.6182718169114598E-2"/>
                </c:manualLayout>
              </c:layout>
              <c:tx>
                <c:strRef>
                  <c:f>Marcaciones!$AJ$6</c:f>
                  <c:strCache>
                    <c:ptCount val="1"/>
                    <c:pt idx="0">
                      <c:v>88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{3F367BBB-A7C7-4F63-9A53-7C52072A8A3E}</c15:txfldGUID>
                      <c15:f>Marcaciones!$AJ$6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DC5-466A-9769-59CAADB568E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5-466A-9769-59CAADB56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Marcaciones!$AH$4:$AH$7</c:f>
              <c:strCache>
                <c:ptCount val="4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  <c:pt idx="3">
                  <c:v>Total</c:v>
                </c:pt>
              </c:strCache>
            </c:strRef>
          </c:cat>
          <c:val>
            <c:numRef>
              <c:f>Marcaciones!$AI$4:$AI$7</c:f>
              <c:numCache>
                <c:formatCode>0</c:formatCode>
                <c:ptCount val="4"/>
                <c:pt idx="0">
                  <c:v>74.8</c:v>
                </c:pt>
                <c:pt idx="1">
                  <c:v>13.200000000000003</c:v>
                </c:pt>
                <c:pt idx="2">
                  <c:v>0</c:v>
                </c:pt>
                <c:pt idx="3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C5-466A-9769-59CAADB5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70"/>
        <c:holeSize val="6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DC5-466A-9769-59CAADB568E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DC5-466A-9769-59CAADB568E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DC5-466A-9769-59CAADB568E7}"/>
              </c:ext>
            </c:extLst>
          </c:dPt>
          <c:val>
            <c:numRef>
              <c:f>Marcaciones!$AI$11:$AI$13</c:f>
              <c:numCache>
                <c:formatCode>General</c:formatCode>
                <c:ptCount val="3"/>
                <c:pt idx="0" formatCode="_(* #,##0_);_(* \(#,##0\);_(* &quot;-&quot;_);_(@_)">
                  <c:v>104.56</c:v>
                </c:pt>
                <c:pt idx="1">
                  <c:v>0.88</c:v>
                </c:pt>
                <c:pt idx="2" formatCode="_(* #,##0_);_(* \(#,##0\);_(* &quot;-&quot;_);_(@_)">
                  <c:v>70.56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C5-466A-9769-59CAADB56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sz="1800" b="1" u="none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Horas Trabajadas Totales</a:t>
            </a:r>
          </a:p>
        </c:rich>
      </c:tx>
      <c:layout>
        <c:manualLayout>
          <c:xMode val="edge"/>
          <c:yMode val="edge"/>
          <c:x val="0.21410994019370921"/>
          <c:y val="0.73864734141183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49998250218719"/>
          <c:y val="0.18680131871059893"/>
          <c:w val="0.69994278870577176"/>
          <c:h val="0.78690527800922316"/>
        </c:manualLayout>
      </c:layout>
      <c:doughnutChart>
        <c:varyColors val="1"/>
        <c:ser>
          <c:idx val="0"/>
          <c:order val="0"/>
          <c:tx>
            <c:strRef>
              <c:f>Marcaciones!$AH$4:$AH$6</c:f>
              <c:strCache>
                <c:ptCount val="3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explosion val="1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72-42EC-B0D7-D734A404EF1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72-42EC-B0D7-D734A404EF1B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72-42EC-B0D7-D734A404EF1B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72-42EC-B0D7-D734A404EF1B}"/>
              </c:ext>
            </c:extLst>
          </c:dPt>
          <c:dLbls>
            <c:dLbl>
              <c:idx val="0"/>
              <c:layout>
                <c:manualLayout>
                  <c:x val="0.38378720329356802"/>
                  <c:y val="6.16650065981628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2-42EC-B0D7-D734A404EF1B}"/>
                </c:ext>
              </c:extLst>
            </c:dLbl>
            <c:dLbl>
              <c:idx val="1"/>
              <c:layout>
                <c:manualLayout>
                  <c:x val="0.14449589903848717"/>
                  <c:y val="1.0748112420105047E-2"/>
                </c:manualLayout>
              </c:layout>
              <c:tx>
                <c:strRef>
                  <c:f>Marcaciones!$AM$5</c:f>
                  <c:strCache>
                    <c:ptCount val="1"/>
                    <c:pt idx="0">
                      <c:v>652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{62D43959-8FC6-4ABA-9BCC-4347151272EA}</c15:txfldGUID>
                      <c15:f>Marcaciones!$AM$5</c15:f>
                      <c15:dlblFieldTableCache>
                        <c:ptCount val="1"/>
                        <c:pt idx="0">
                          <c:v>652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172-42EC-B0D7-D734A404EF1B}"/>
                </c:ext>
              </c:extLst>
            </c:dLbl>
            <c:dLbl>
              <c:idx val="2"/>
              <c:layout>
                <c:manualLayout>
                  <c:x val="0.13137308883994517"/>
                  <c:y val="6.3150867646217898E-2"/>
                </c:manualLayout>
              </c:layout>
              <c:tx>
                <c:strRef>
                  <c:f>Marcaciones!$AM$6</c:f>
                  <c:strCache>
                    <c:ptCount val="1"/>
                    <c:pt idx="0">
                      <c:v>652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{1FB8CB61-89C8-41B2-AEAC-FA70C336AEF7}</c15:txfldGUID>
                      <c15:f>Marcaciones!$AM$6</c15:f>
                      <c15:dlblFieldTableCache>
                        <c:ptCount val="1"/>
                        <c:pt idx="0">
                          <c:v>652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172-42EC-B0D7-D734A404EF1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72-42EC-B0D7-D734A404EF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Marcaciones!$AK$4:$AK$7</c:f>
              <c:strCache>
                <c:ptCount val="4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  <c:pt idx="3">
                  <c:v>Total</c:v>
                </c:pt>
              </c:strCache>
            </c:strRef>
          </c:cat>
          <c:val>
            <c:numRef>
              <c:f>Marcaciones!$AL$4:$AL$7</c:f>
              <c:numCache>
                <c:formatCode>0</c:formatCode>
                <c:ptCount val="4"/>
                <c:pt idx="0">
                  <c:v>554.19999999999993</c:v>
                </c:pt>
                <c:pt idx="1">
                  <c:v>97.800000000000068</c:v>
                </c:pt>
                <c:pt idx="2">
                  <c:v>0</c:v>
                </c:pt>
                <c:pt idx="3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72-42EC-B0D7-D734A404EF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70"/>
        <c:holeSize val="6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172-42EC-B0D7-D734A404EF1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172-42EC-B0D7-D734A404EF1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172-42EC-B0D7-D734A404EF1B}"/>
              </c:ext>
            </c:extLst>
          </c:dPt>
          <c:val>
            <c:numRef>
              <c:f>Marcaciones!$AL$11:$AL$13</c:f>
              <c:numCache>
                <c:formatCode>General</c:formatCode>
                <c:ptCount val="3"/>
                <c:pt idx="0" formatCode="_(* #,##0_);_(* \(#,##0\);_(* &quot;-&quot;_);_(@_)">
                  <c:v>509.48666666666668</c:v>
                </c:pt>
                <c:pt idx="1">
                  <c:v>6.5200000000000005</c:v>
                </c:pt>
                <c:pt idx="2" formatCode="_(* #,##0_);_(* \(#,##0\);_(* &quot;-&quot;_);_(@_)">
                  <c:v>787.99333333333334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172-42EC-B0D7-D734A404E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3" Type="http://schemas.openxmlformats.org/officeDocument/2006/relationships/chart" Target="../charts/chart3.xml"/><Relationship Id="rId7" Type="http://schemas.openxmlformats.org/officeDocument/2006/relationships/image" Target="../media/image18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7.svg"/><Relationship Id="rId5" Type="http://schemas.openxmlformats.org/officeDocument/2006/relationships/image" Target="../media/image16.png"/><Relationship Id="rId10" Type="http://schemas.openxmlformats.org/officeDocument/2006/relationships/image" Target="../media/image21.sv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</xdr:row>
      <xdr:rowOff>33460</xdr:rowOff>
    </xdr:from>
    <xdr:ext cx="3643818" cy="1911107"/>
    <xdr:pic>
      <xdr:nvPicPr>
        <xdr:cNvPr id="2" name="Imagen 1">
          <a:extLst>
            <a:ext uri="{FF2B5EF4-FFF2-40B4-BE49-F238E27FC236}">
              <a16:creationId xmlns:a16="http://schemas.microsoft.com/office/drawing/2014/main" id="{7CDE7A32-E6F6-42A1-A4EA-1D754A4750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015"/>
        <a:stretch/>
      </xdr:blipFill>
      <xdr:spPr>
        <a:xfrm>
          <a:off x="0" y="1132498"/>
          <a:ext cx="3643818" cy="191110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112060</xdr:colOff>
      <xdr:row>1</xdr:row>
      <xdr:rowOff>28763</xdr:rowOff>
    </xdr:from>
    <xdr:to>
      <xdr:col>2</xdr:col>
      <xdr:colOff>369794</xdr:colOff>
      <xdr:row>5</xdr:row>
      <xdr:rowOff>112058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9C01F4E7-3B62-5EC8-29E6-39E31DA16B81}"/>
            </a:ext>
          </a:extLst>
        </xdr:cNvPr>
        <xdr:cNvGrpSpPr/>
      </xdr:nvGrpSpPr>
      <xdr:grpSpPr>
        <a:xfrm>
          <a:off x="112060" y="148052"/>
          <a:ext cx="3050373" cy="862077"/>
          <a:chOff x="1" y="25588"/>
          <a:chExt cx="3268941" cy="800145"/>
        </a:xfrm>
      </xdr:grpSpPr>
      <xdr:pic>
        <xdr:nvPicPr>
          <xdr:cNvPr id="2" name="Imagen 1">
            <a:extLst>
              <a:ext uri="{FF2B5EF4-FFF2-40B4-BE49-F238E27FC236}">
                <a16:creationId xmlns:a16="http://schemas.microsoft.com/office/drawing/2014/main" id="{503DED3E-D428-4D97-B02E-2A8DFCDE776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6136" b="5233"/>
          <a:stretch>
            <a:fillRect/>
          </a:stretch>
        </xdr:blipFill>
        <xdr:spPr>
          <a:xfrm>
            <a:off x="1" y="219264"/>
            <a:ext cx="2633382" cy="430677"/>
          </a:xfrm>
          <a:prstGeom prst="rect">
            <a:avLst/>
          </a:prstGeom>
        </xdr:spPr>
      </xdr:pic>
      <xdr:pic>
        <xdr:nvPicPr>
          <xdr:cNvPr id="24" name="Gráfico 23" descr="Planeta con relleno sólido">
            <a:extLst>
              <a:ext uri="{FF2B5EF4-FFF2-40B4-BE49-F238E27FC236}">
                <a16:creationId xmlns:a16="http://schemas.microsoft.com/office/drawing/2014/main" id="{049A5CA1-CF1F-4318-6BFB-4B6576DCA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-1800000">
            <a:off x="2451529" y="25588"/>
            <a:ext cx="817413" cy="80014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279994</xdr:colOff>
      <xdr:row>0</xdr:row>
      <xdr:rowOff>50406</xdr:rowOff>
    </xdr:from>
    <xdr:to>
      <xdr:col>12</xdr:col>
      <xdr:colOff>79973</xdr:colOff>
      <xdr:row>2</xdr:row>
      <xdr:rowOff>46180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98BFD453-AFEF-8055-096B-9233FBEC5274}"/>
            </a:ext>
          </a:extLst>
        </xdr:cNvPr>
        <xdr:cNvGrpSpPr/>
      </xdr:nvGrpSpPr>
      <xdr:grpSpPr>
        <a:xfrm>
          <a:off x="5556390" y="47231"/>
          <a:ext cx="2173972" cy="301481"/>
          <a:chOff x="3409760" y="653076"/>
          <a:chExt cx="2145183" cy="290913"/>
        </a:xfrm>
      </xdr:grpSpPr>
      <xdr:sp macro="[0]!CargarDatosTurnos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379C0E06-8DED-1CA5-CD48-760AD6856072}"/>
              </a:ext>
            </a:extLst>
          </xdr:cNvPr>
          <xdr:cNvSpPr/>
        </xdr:nvSpPr>
        <xdr:spPr>
          <a:xfrm>
            <a:off x="3409760" y="653076"/>
            <a:ext cx="2145183" cy="280148"/>
          </a:xfrm>
          <a:prstGeom prst="roundRect">
            <a:avLst/>
          </a:prstGeom>
          <a:solidFill>
            <a:schemeClr val="tx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>
                <a:solidFill>
                  <a:srgbClr val="FF0000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CARGAR</a:t>
            </a:r>
            <a:r>
              <a:rPr lang="es-CO" sz="1100" b="1" baseline="0">
                <a:solidFill>
                  <a:srgbClr val="FF0000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 TURNOS BIO</a:t>
            </a:r>
            <a:endParaRPr lang="es-CO" sz="1100" b="1">
              <a:solidFill>
                <a:srgbClr val="FF0000"/>
              </a:solidFill>
              <a:latin typeface="Biome" panose="020B0503030204020804" pitchFamily="34" charset="0"/>
              <a:cs typeface="Biome" panose="020B0503030204020804" pitchFamily="34" charset="0"/>
            </a:endParaRPr>
          </a:p>
        </xdr:txBody>
      </xdr:sp>
      <xdr:pic>
        <xdr:nvPicPr>
          <xdr:cNvPr id="8" name="Gráfico 7" descr="Batería en carga con relleno sólido">
            <a:extLst>
              <a:ext uri="{FF2B5EF4-FFF2-40B4-BE49-F238E27FC236}">
                <a16:creationId xmlns:a16="http://schemas.microsoft.com/office/drawing/2014/main" id="{31690D91-854D-4602-A239-34E7A7A986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218951" y="657328"/>
            <a:ext cx="296986" cy="286661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420909</xdr:colOff>
      <xdr:row>0</xdr:row>
      <xdr:rowOff>47231</xdr:rowOff>
    </xdr:from>
    <xdr:to>
      <xdr:col>4</xdr:col>
      <xdr:colOff>84736</xdr:colOff>
      <xdr:row>2</xdr:row>
      <xdr:rowOff>27995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46ADF36-FA9F-651F-94F9-86916760B797}"/>
            </a:ext>
          </a:extLst>
        </xdr:cNvPr>
        <xdr:cNvGrpSpPr/>
      </xdr:nvGrpSpPr>
      <xdr:grpSpPr>
        <a:xfrm>
          <a:off x="3210373" y="50406"/>
          <a:ext cx="2157109" cy="280121"/>
          <a:chOff x="3237364" y="84023"/>
          <a:chExt cx="2134954" cy="291670"/>
        </a:xfrm>
      </xdr:grpSpPr>
      <xdr:sp macro="[0]!GuardarTurnosJSON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85D2A04A-6B7D-4EFE-B491-6C87989BD18F}"/>
              </a:ext>
            </a:extLst>
          </xdr:cNvPr>
          <xdr:cNvSpPr/>
        </xdr:nvSpPr>
        <xdr:spPr>
          <a:xfrm>
            <a:off x="3237364" y="84023"/>
            <a:ext cx="2134954" cy="291670"/>
          </a:xfrm>
          <a:prstGeom prst="roundRect">
            <a:avLst/>
          </a:prstGeom>
          <a:solidFill>
            <a:schemeClr val="tx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>
                <a:solidFill>
                  <a:srgbClr val="FF0000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GUARDAR SEMANA</a:t>
            </a:r>
          </a:p>
        </xdr:txBody>
      </xdr:sp>
      <xdr:pic>
        <xdr:nvPicPr>
          <xdr:cNvPr id="16" name="Gráfico 15" descr="Descargar con relleno sólido">
            <a:extLst>
              <a:ext uri="{FF2B5EF4-FFF2-40B4-BE49-F238E27FC236}">
                <a16:creationId xmlns:a16="http://schemas.microsoft.com/office/drawing/2014/main" id="{300B3629-5E2B-3363-4352-76CCACD629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039745" y="84860"/>
            <a:ext cx="303875" cy="28999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425672</xdr:colOff>
      <xdr:row>3</xdr:row>
      <xdr:rowOff>38180</xdr:rowOff>
    </xdr:from>
    <xdr:to>
      <xdr:col>4</xdr:col>
      <xdr:colOff>83149</xdr:colOff>
      <xdr:row>4</xdr:row>
      <xdr:rowOff>162714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37B6948C-B5B8-92CD-2295-B28748ECF80A}"/>
            </a:ext>
          </a:extLst>
        </xdr:cNvPr>
        <xdr:cNvGrpSpPr/>
      </xdr:nvGrpSpPr>
      <xdr:grpSpPr>
        <a:xfrm>
          <a:off x="3218311" y="514430"/>
          <a:ext cx="2147584" cy="298252"/>
          <a:chOff x="3237364" y="470253"/>
          <a:chExt cx="2141304" cy="298182"/>
        </a:xfrm>
      </xdr:grpSpPr>
      <xdr:sp macro="[0]!CargarTurnosDesdeJSON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66E7BAA1-F23D-4D0B-9E99-C4EE6E4925A5}"/>
              </a:ext>
            </a:extLst>
          </xdr:cNvPr>
          <xdr:cNvSpPr/>
        </xdr:nvSpPr>
        <xdr:spPr>
          <a:xfrm>
            <a:off x="3237364" y="470253"/>
            <a:ext cx="2141304" cy="291081"/>
          </a:xfrm>
          <a:prstGeom prst="roundRect">
            <a:avLst/>
          </a:prstGeom>
          <a:solidFill>
            <a:schemeClr val="tx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>
                <a:solidFill>
                  <a:srgbClr val="FF0000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REUSAR SEMANA</a:t>
            </a:r>
          </a:p>
        </xdr:txBody>
      </xdr:sp>
      <xdr:pic macro="[0]!CargarTurnosDesdeJSON">
        <xdr:nvPicPr>
          <xdr:cNvPr id="18" name="Gráfico 17" descr="Flecha circular con relleno sólido">
            <a:extLst>
              <a:ext uri="{FF2B5EF4-FFF2-40B4-BE49-F238E27FC236}">
                <a16:creationId xmlns:a16="http://schemas.microsoft.com/office/drawing/2014/main" id="{512CA950-A7D0-F7DC-191D-282F23EF9D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040018" y="472677"/>
            <a:ext cx="294350" cy="29575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432022</xdr:colOff>
      <xdr:row>5</xdr:row>
      <xdr:rowOff>113694</xdr:rowOff>
    </xdr:from>
    <xdr:to>
      <xdr:col>4</xdr:col>
      <xdr:colOff>70449</xdr:colOff>
      <xdr:row>6</xdr:row>
      <xdr:rowOff>184033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A9BCFEEE-5B4E-CEE3-8FDB-7540C2444698}"/>
            </a:ext>
          </a:extLst>
        </xdr:cNvPr>
        <xdr:cNvGrpSpPr/>
      </xdr:nvGrpSpPr>
      <xdr:grpSpPr>
        <a:xfrm>
          <a:off x="3218311" y="1011765"/>
          <a:ext cx="2128534" cy="312093"/>
          <a:chOff x="3238951" y="855534"/>
          <a:chExt cx="2131779" cy="308953"/>
        </a:xfrm>
      </xdr:grpSpPr>
      <xdr:sp macro="[0]!LimpiarPlantillaTurnos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648C713D-1F28-48B8-B15F-27D0653B93A4}"/>
              </a:ext>
            </a:extLst>
          </xdr:cNvPr>
          <xdr:cNvSpPr/>
        </xdr:nvSpPr>
        <xdr:spPr>
          <a:xfrm>
            <a:off x="3238951" y="855534"/>
            <a:ext cx="2131779" cy="308953"/>
          </a:xfrm>
          <a:prstGeom prst="roundRect">
            <a:avLst/>
          </a:prstGeom>
          <a:solidFill>
            <a:schemeClr val="tx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>
                <a:solidFill>
                  <a:srgbClr val="FF0000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LIMPIAR</a:t>
            </a:r>
            <a:r>
              <a:rPr lang="es-CO" sz="1100" b="1" baseline="0">
                <a:solidFill>
                  <a:srgbClr val="FF0000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 PLANEADOR</a:t>
            </a:r>
            <a:endParaRPr lang="es-CO" sz="1100" b="1">
              <a:solidFill>
                <a:srgbClr val="FF0000"/>
              </a:solidFill>
              <a:latin typeface="Biome" panose="020B0503030204020804" pitchFamily="34" charset="0"/>
              <a:cs typeface="Biome" panose="020B0503030204020804" pitchFamily="34" charset="0"/>
            </a:endParaRPr>
          </a:p>
        </xdr:txBody>
      </xdr:sp>
      <xdr:pic macro="[0]!LimpiarPlantillaTurnos">
        <xdr:nvPicPr>
          <xdr:cNvPr id="22" name="Gráfico 21" descr="Basura con relleno sólido">
            <a:extLst>
              <a:ext uri="{FF2B5EF4-FFF2-40B4-BE49-F238E27FC236}">
                <a16:creationId xmlns:a16="http://schemas.microsoft.com/office/drawing/2014/main" id="{38C8B51A-AA0B-60EF-F729-F8DEB7CABC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041527" y="864366"/>
            <a:ext cx="281548" cy="28811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278407</xdr:colOff>
      <xdr:row>5</xdr:row>
      <xdr:rowOff>119823</xdr:rowOff>
    </xdr:from>
    <xdr:to>
      <xdr:col>12</xdr:col>
      <xdr:colOff>87911</xdr:colOff>
      <xdr:row>6</xdr:row>
      <xdr:rowOff>165728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9DEF6220-566F-3E19-85D1-B310BD2692BC}"/>
            </a:ext>
          </a:extLst>
        </xdr:cNvPr>
        <xdr:cNvGrpSpPr/>
      </xdr:nvGrpSpPr>
      <xdr:grpSpPr>
        <a:xfrm>
          <a:off x="5554803" y="1021069"/>
          <a:ext cx="2177147" cy="284484"/>
          <a:chOff x="5553203" y="520033"/>
          <a:chExt cx="2151533" cy="293235"/>
        </a:xfrm>
      </xdr:grpSpPr>
      <xdr:sp macro="[0]!oculta_LiquidacionGeneral" textlink="">
        <xdr:nvSpPr>
          <xdr:cNvPr id="34" name="Rectángulo: esquinas redondeadas 33">
            <a:extLst>
              <a:ext uri="{FF2B5EF4-FFF2-40B4-BE49-F238E27FC236}">
                <a16:creationId xmlns:a16="http://schemas.microsoft.com/office/drawing/2014/main" id="{2E05630E-D62B-3B22-578A-9571416D5784}"/>
              </a:ext>
            </a:extLst>
          </xdr:cNvPr>
          <xdr:cNvSpPr/>
        </xdr:nvSpPr>
        <xdr:spPr>
          <a:xfrm>
            <a:off x="5553203" y="520033"/>
            <a:ext cx="2151533" cy="290351"/>
          </a:xfrm>
          <a:prstGeom prst="roundRect">
            <a:avLst/>
          </a:prstGeom>
          <a:solidFill>
            <a:schemeClr val="tx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>
                <a:solidFill>
                  <a:srgbClr val="FF0000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IR A DASHBOARD</a:t>
            </a:r>
          </a:p>
        </xdr:txBody>
      </xdr:sp>
      <xdr:pic>
        <xdr:nvPicPr>
          <xdr:cNvPr id="26" name="Gráfico 25" descr="Presentación con gráfico de barras con relleno sólido">
            <a:extLst>
              <a:ext uri="{FF2B5EF4-FFF2-40B4-BE49-F238E27FC236}">
                <a16:creationId xmlns:a16="http://schemas.microsoft.com/office/drawing/2014/main" id="{3C57A6E2-AF8E-D82C-507B-3167A6D7B4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368886" y="531618"/>
            <a:ext cx="282653" cy="2816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305168</xdr:colOff>
      <xdr:row>3</xdr:row>
      <xdr:rowOff>64941</xdr:rowOff>
    </xdr:from>
    <xdr:to>
      <xdr:col>12</xdr:col>
      <xdr:colOff>121022</xdr:colOff>
      <xdr:row>4</xdr:row>
      <xdr:rowOff>176022</xdr:rowOff>
    </xdr:to>
    <xdr:sp macro="[0]!limpiar_v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19CB9B0-5F0B-AFC7-2ADA-B695A932CE8C}"/>
            </a:ext>
          </a:extLst>
        </xdr:cNvPr>
        <xdr:cNvSpPr/>
      </xdr:nvSpPr>
      <xdr:spPr>
        <a:xfrm>
          <a:off x="5584739" y="541191"/>
          <a:ext cx="2183497" cy="287974"/>
        </a:xfrm>
        <a:prstGeom prst="roundRect">
          <a:avLst/>
        </a:prstGeom>
        <a:solidFill>
          <a:schemeClr val="tx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="1">
              <a:solidFill>
                <a:srgbClr val="FF0000"/>
              </a:solidFill>
              <a:latin typeface="Biome" panose="020B0503030204020804" pitchFamily="34" charset="0"/>
              <a:cs typeface="Biome" panose="020B0503030204020804" pitchFamily="34" charset="0"/>
            </a:rPr>
            <a:t>LIMPIAR</a:t>
          </a:r>
          <a:r>
            <a:rPr lang="es-CO" sz="1100" b="1" baseline="0">
              <a:solidFill>
                <a:srgbClr val="FF0000"/>
              </a:solidFill>
              <a:latin typeface="Biome" panose="020B0503030204020804" pitchFamily="34" charset="0"/>
              <a:cs typeface="Biome" panose="020B0503030204020804" pitchFamily="34" charset="0"/>
            </a:rPr>
            <a:t> TURNOS BIO</a:t>
          </a:r>
          <a:endParaRPr lang="es-CO" sz="1100" b="1">
            <a:solidFill>
              <a:srgbClr val="FF0000"/>
            </a:solidFill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11</xdr:col>
      <xdr:colOff>81642</xdr:colOff>
      <xdr:row>3</xdr:row>
      <xdr:rowOff>54428</xdr:rowOff>
    </xdr:from>
    <xdr:to>
      <xdr:col>12</xdr:col>
      <xdr:colOff>22583</xdr:colOff>
      <xdr:row>4</xdr:row>
      <xdr:rowOff>162227</xdr:rowOff>
    </xdr:to>
    <xdr:pic macro="[0]!LimpiarPlantillaTurnos">
      <xdr:nvPicPr>
        <xdr:cNvPr id="6" name="Gráfico 5" descr="Basura con relleno sólido">
          <a:extLst>
            <a:ext uri="{FF2B5EF4-FFF2-40B4-BE49-F238E27FC236}">
              <a16:creationId xmlns:a16="http://schemas.microsoft.com/office/drawing/2014/main" id="{09DFE779-A207-440C-8F6E-2552DAA7A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388678" y="530678"/>
          <a:ext cx="281119" cy="2846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692979</xdr:colOff>
      <xdr:row>0</xdr:row>
      <xdr:rowOff>54428</xdr:rowOff>
    </xdr:from>
    <xdr:to>
      <xdr:col>12</xdr:col>
      <xdr:colOff>791827</xdr:colOff>
      <xdr:row>12</xdr:row>
      <xdr:rowOff>113328</xdr:rowOff>
    </xdr:to>
    <xdr:grpSp>
      <xdr:nvGrpSpPr>
        <xdr:cNvPr id="68" name="Grupo 67">
          <a:extLst>
            <a:ext uri="{FF2B5EF4-FFF2-40B4-BE49-F238E27FC236}">
              <a16:creationId xmlns:a16="http://schemas.microsoft.com/office/drawing/2014/main" id="{B65655B8-9222-E1C8-5194-837B00D5E0EC}"/>
            </a:ext>
          </a:extLst>
        </xdr:cNvPr>
        <xdr:cNvGrpSpPr/>
      </xdr:nvGrpSpPr>
      <xdr:grpSpPr>
        <a:xfrm>
          <a:off x="4506154" y="54428"/>
          <a:ext cx="8324819" cy="2263257"/>
          <a:chOff x="4544251" y="766001"/>
          <a:chExt cx="8278758" cy="2375450"/>
        </a:xfrm>
      </xdr:grpSpPr>
      <xdr:grpSp>
        <xdr:nvGrpSpPr>
          <xdr:cNvPr id="81" name="Grupo 80">
            <a:extLst>
              <a:ext uri="{FF2B5EF4-FFF2-40B4-BE49-F238E27FC236}">
                <a16:creationId xmlns:a16="http://schemas.microsoft.com/office/drawing/2014/main" id="{0380ECE6-7700-1A57-0EE8-CA78E08E4286}"/>
              </a:ext>
            </a:extLst>
          </xdr:cNvPr>
          <xdr:cNvGrpSpPr/>
        </xdr:nvGrpSpPr>
        <xdr:grpSpPr>
          <a:xfrm>
            <a:off x="4544251" y="766001"/>
            <a:ext cx="2916159" cy="2373913"/>
            <a:chOff x="5473701" y="84137"/>
            <a:chExt cx="2838450" cy="2450397"/>
          </a:xfrm>
        </xdr:grpSpPr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D1E83DF5-67FB-4D97-B935-56896BA3FECB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5473701" y="84137"/>
            <a:ext cx="2838450" cy="24503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Marcaciones!AF9">
          <xdr:nvSpPr>
            <xdr:cNvPr id="77" name="CuadroTexto 76">
              <a:extLst>
                <a:ext uri="{FF2B5EF4-FFF2-40B4-BE49-F238E27FC236}">
                  <a16:creationId xmlns:a16="http://schemas.microsoft.com/office/drawing/2014/main" id="{522D6497-645A-C4B9-3E54-FCDE5B8EF73C}"/>
                </a:ext>
              </a:extLst>
            </xdr:cNvPr>
            <xdr:cNvSpPr txBox="1"/>
          </xdr:nvSpPr>
          <xdr:spPr>
            <a:xfrm>
              <a:off x="6552232" y="1552299"/>
              <a:ext cx="675999" cy="30714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252754F3-2D70-4102-A0D9-271A89024BE2}" type="TxLink">
                <a:rPr lang="en-US" sz="1800" b="1" i="0" u="none" strike="noStrike" kern="1200">
                  <a:ln>
                    <a:noFill/>
                  </a:ln>
                  <a:solidFill>
                    <a:srgbClr val="000000"/>
                  </a:solidFill>
                  <a:latin typeface="Arial Narrow" panose="020B0606020202030204" pitchFamily="34" charset="0"/>
                  <a:ea typeface="Calibri"/>
                  <a:cs typeface="Calibri"/>
                </a:rPr>
                <a:pPr/>
                <a:t>197,03</a:t>
              </a:fld>
              <a:endParaRPr lang="es-CO" sz="1800" b="1" kern="1200">
                <a:ln>
                  <a:noFill/>
                </a:ln>
                <a:latin typeface="Arial Narrow" panose="020B0606020202030204" pitchFamily="34" charset="0"/>
              </a:endParaRPr>
            </a:p>
          </xdr:txBody>
        </xdr:sp>
      </xdr:grpSp>
      <xdr:grpSp>
        <xdr:nvGrpSpPr>
          <xdr:cNvPr id="82" name="Grupo 81">
            <a:extLst>
              <a:ext uri="{FF2B5EF4-FFF2-40B4-BE49-F238E27FC236}">
                <a16:creationId xmlns:a16="http://schemas.microsoft.com/office/drawing/2014/main" id="{CE5145BA-C7DC-68A5-D337-7578F632B75F}"/>
              </a:ext>
            </a:extLst>
          </xdr:cNvPr>
          <xdr:cNvGrpSpPr/>
        </xdr:nvGrpSpPr>
        <xdr:grpSpPr>
          <a:xfrm>
            <a:off x="7161943" y="769077"/>
            <a:ext cx="2981397" cy="2370837"/>
            <a:chOff x="8021638" y="87312"/>
            <a:chExt cx="2901950" cy="2447222"/>
          </a:xfrm>
        </xdr:grpSpPr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AD53D774-DAA9-4E81-A194-07D53B0F28F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8021638" y="87312"/>
            <a:ext cx="2901950" cy="244722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Marcaciones!AI9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6652A51-86F6-4FD8-9707-BBE23260B2BD}"/>
                </a:ext>
              </a:extLst>
            </xdr:cNvPr>
            <xdr:cNvSpPr txBox="1"/>
          </xdr:nvSpPr>
          <xdr:spPr>
            <a:xfrm>
              <a:off x="9199494" y="1522344"/>
              <a:ext cx="679174" cy="3039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4FCE47D7-3F6A-4598-B974-E75DCFF34B4A}" type="TxLink">
                <a:rPr lang="en-US" sz="1800" b="1" i="0" u="none" strike="noStrike" kern="1200">
                  <a:ln>
                    <a:noFill/>
                  </a:ln>
                  <a:solidFill>
                    <a:srgbClr val="000000"/>
                  </a:solidFill>
                  <a:latin typeface="Arial Narrow" panose="020B0606020202030204" pitchFamily="34" charset="0"/>
                  <a:ea typeface="Calibri"/>
                  <a:cs typeface="Calibri"/>
                </a:rPr>
                <a:pPr/>
                <a:t>105,00</a:t>
              </a:fld>
              <a:endParaRPr lang="es-CO" sz="3200" b="1" kern="1200">
                <a:ln>
                  <a:noFill/>
                </a:ln>
                <a:latin typeface="Arial Narrow" panose="020B0606020202030204" pitchFamily="34" charset="0"/>
              </a:endParaRPr>
            </a:p>
          </xdr:txBody>
        </xdr:sp>
      </xdr:grpSp>
      <xdr:grpSp>
        <xdr:nvGrpSpPr>
          <xdr:cNvPr id="83" name="Grupo 82">
            <a:extLst>
              <a:ext uri="{FF2B5EF4-FFF2-40B4-BE49-F238E27FC236}">
                <a16:creationId xmlns:a16="http://schemas.microsoft.com/office/drawing/2014/main" id="{CD7FE8F8-1AC9-BA08-0F1B-8C34EF10E951}"/>
              </a:ext>
            </a:extLst>
          </xdr:cNvPr>
          <xdr:cNvGrpSpPr/>
        </xdr:nvGrpSpPr>
        <xdr:grpSpPr>
          <a:xfrm>
            <a:off x="9841612" y="773690"/>
            <a:ext cx="2981397" cy="2367761"/>
            <a:chOff x="10629900" y="92074"/>
            <a:chExt cx="2901950" cy="2444047"/>
          </a:xfrm>
        </xdr:grpSpPr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37ECF904-FEDA-4B8E-8D0C-39185752C6B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629900" y="92074"/>
            <a:ext cx="2901950" cy="244404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Marcaciones!AL9">
          <xdr:nvSpPr>
            <xdr:cNvPr id="79" name="CuadroTexto 78">
              <a:extLst>
                <a:ext uri="{FF2B5EF4-FFF2-40B4-BE49-F238E27FC236}">
                  <a16:creationId xmlns:a16="http://schemas.microsoft.com/office/drawing/2014/main" id="{F9B37B30-9DD4-4CC0-B180-E9964F7CF00D}"/>
                </a:ext>
              </a:extLst>
            </xdr:cNvPr>
            <xdr:cNvSpPr txBox="1"/>
          </xdr:nvSpPr>
          <xdr:spPr>
            <a:xfrm>
              <a:off x="11747362" y="1555474"/>
              <a:ext cx="682349" cy="30079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4E49E498-64DB-4E5D-8B00-6EDDEF2DDDA0}" type="TxLink">
                <a:rPr lang="en-US" sz="1800" b="1" i="0" u="none" strike="noStrike" kern="1200">
                  <a:ln>
                    <a:noFill/>
                  </a:ln>
                  <a:solidFill>
                    <a:srgbClr val="000000"/>
                  </a:solidFill>
                  <a:latin typeface="Arial Narrow" panose="020B0606020202030204" pitchFamily="34" charset="0"/>
                  <a:ea typeface="Calibri"/>
                  <a:cs typeface="Calibri"/>
                </a:rPr>
                <a:pPr/>
                <a:t>512,75</a:t>
              </a:fld>
              <a:endParaRPr lang="es-CO" sz="1800" b="1" kern="1200">
                <a:ln>
                  <a:noFill/>
                </a:ln>
                <a:latin typeface="Arial Narrow" panose="020B0606020202030204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202142</xdr:colOff>
      <xdr:row>4</xdr:row>
      <xdr:rowOff>158668</xdr:rowOff>
    </xdr:from>
    <xdr:to>
      <xdr:col>0</xdr:col>
      <xdr:colOff>1698021</xdr:colOff>
      <xdr:row>8</xdr:row>
      <xdr:rowOff>110268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31B440BA-374D-C9B9-8C8F-06B227158DED}"/>
            </a:ext>
          </a:extLst>
        </xdr:cNvPr>
        <xdr:cNvGrpSpPr/>
      </xdr:nvGrpSpPr>
      <xdr:grpSpPr>
        <a:xfrm>
          <a:off x="198967" y="951057"/>
          <a:ext cx="1499054" cy="652822"/>
          <a:chOff x="3268167" y="920668"/>
          <a:chExt cx="1508287" cy="669807"/>
        </a:xfrm>
      </xdr:grpSpPr>
      <xdr:sp macro="" textlink="Marcaciones!AP5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5947F167-FE2D-E068-880B-3BA5995A21BC}"/>
              </a:ext>
            </a:extLst>
          </xdr:cNvPr>
          <xdr:cNvSpPr/>
        </xdr:nvSpPr>
        <xdr:spPr>
          <a:xfrm>
            <a:off x="3735644" y="920668"/>
            <a:ext cx="1021732" cy="360000"/>
          </a:xfrm>
          <a:prstGeom prst="roundRect">
            <a:avLst/>
          </a:prstGeom>
          <a:ln w="38100">
            <a:solidFill>
              <a:schemeClr val="accent5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D5C9D493-D1D8-4659-9853-A5A92F87421A}" type="TxLink">
              <a:rPr lang="en-US" sz="1800" b="0" i="0" u="none" strike="noStrike">
                <a:solidFill>
                  <a:srgbClr val="000000"/>
                </a:solidFill>
                <a:latin typeface="Arial Narrow"/>
              </a:rPr>
              <a:pPr algn="ctr"/>
              <a:t>0,0%</a:t>
            </a:fld>
            <a:endParaRPr lang="es-CO" sz="1800"/>
          </a:p>
        </xdr:txBody>
      </xdr:sp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25EC25FA-CB76-0BB8-73DE-CC51FB52C2BD}"/>
              </a:ext>
            </a:extLst>
          </xdr:cNvPr>
          <xdr:cNvSpPr txBox="1"/>
        </xdr:nvSpPr>
        <xdr:spPr>
          <a:xfrm>
            <a:off x="3268167" y="1245095"/>
            <a:ext cx="1508287" cy="34538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100" b="1" kern="1200">
                <a:latin typeface="Arial Narrow" panose="020B0606020202030204" pitchFamily="34" charset="0"/>
              </a:rPr>
              <a:t>Extras diurnas / Totales</a:t>
            </a:r>
          </a:p>
        </xdr:txBody>
      </xdr:sp>
      <xdr:grpSp>
        <xdr:nvGrpSpPr>
          <xdr:cNvPr id="11" name="Gráfico 9" descr="Do contorno">
            <a:extLst>
              <a:ext uri="{FF2B5EF4-FFF2-40B4-BE49-F238E27FC236}">
                <a16:creationId xmlns:a16="http://schemas.microsoft.com/office/drawing/2014/main" id="{82379782-2AE5-E2CF-9487-5E3905F45013}"/>
              </a:ext>
            </a:extLst>
          </xdr:cNvPr>
          <xdr:cNvGrpSpPr>
            <a:grpSpLocks noChangeAspect="1"/>
          </xdr:cNvGrpSpPr>
        </xdr:nvGrpSpPr>
        <xdr:grpSpPr>
          <a:xfrm>
            <a:off x="3287754" y="920668"/>
            <a:ext cx="358260" cy="360000"/>
            <a:chOff x="7534754" y="3143414"/>
            <a:chExt cx="1475581" cy="1470457"/>
          </a:xfrm>
          <a:solidFill>
            <a:srgbClr val="000000"/>
          </a:solidFill>
        </xdr:grpSpPr>
        <xdr:sp macro="" textlink="">
          <xdr:nvSpPr>
            <xdr:cNvPr id="13" name="Forma libre: forma 12">
              <a:extLst>
                <a:ext uri="{FF2B5EF4-FFF2-40B4-BE49-F238E27FC236}">
                  <a16:creationId xmlns:a16="http://schemas.microsoft.com/office/drawing/2014/main" id="{AAB3EBA6-B81D-6460-75B9-E420BF3C100D}"/>
                </a:ext>
              </a:extLst>
            </xdr:cNvPr>
            <xdr:cNvSpPr/>
          </xdr:nvSpPr>
          <xdr:spPr>
            <a:xfrm>
              <a:off x="8255777" y="3143414"/>
              <a:ext cx="33535" cy="300775"/>
            </a:xfrm>
            <a:custGeom>
              <a:avLst/>
              <a:gdLst>
                <a:gd name="connsiteX0" fmla="*/ 0 w 33535"/>
                <a:gd name="connsiteY0" fmla="*/ 0 h 300775"/>
                <a:gd name="connsiteX1" fmla="*/ 33536 w 33535"/>
                <a:gd name="connsiteY1" fmla="*/ 0 h 300775"/>
                <a:gd name="connsiteX2" fmla="*/ 33536 w 33535"/>
                <a:gd name="connsiteY2" fmla="*/ 300776 h 300775"/>
                <a:gd name="connsiteX3" fmla="*/ 0 w 33535"/>
                <a:gd name="connsiteY3" fmla="*/ 300776 h 300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3535" h="300775">
                  <a:moveTo>
                    <a:pt x="0" y="0"/>
                  </a:moveTo>
                  <a:lnTo>
                    <a:pt x="33536" y="0"/>
                  </a:lnTo>
                  <a:lnTo>
                    <a:pt x="33536" y="300776"/>
                  </a:lnTo>
                  <a:lnTo>
                    <a:pt x="0" y="300776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" name="Forma libre: forma 13">
              <a:extLst>
                <a:ext uri="{FF2B5EF4-FFF2-40B4-BE49-F238E27FC236}">
                  <a16:creationId xmlns:a16="http://schemas.microsoft.com/office/drawing/2014/main" id="{35EDE205-4919-8289-58FD-BE3C701BE10B}"/>
                </a:ext>
              </a:extLst>
            </xdr:cNvPr>
            <xdr:cNvSpPr/>
          </xdr:nvSpPr>
          <xdr:spPr>
            <a:xfrm>
              <a:off x="8255777" y="4313096"/>
              <a:ext cx="33535" cy="300775"/>
            </a:xfrm>
            <a:custGeom>
              <a:avLst/>
              <a:gdLst>
                <a:gd name="connsiteX0" fmla="*/ 0 w 33535"/>
                <a:gd name="connsiteY0" fmla="*/ 0 h 300775"/>
                <a:gd name="connsiteX1" fmla="*/ 33536 w 33535"/>
                <a:gd name="connsiteY1" fmla="*/ 0 h 300775"/>
                <a:gd name="connsiteX2" fmla="*/ 33536 w 33535"/>
                <a:gd name="connsiteY2" fmla="*/ 300776 h 300775"/>
                <a:gd name="connsiteX3" fmla="*/ 0 w 33535"/>
                <a:gd name="connsiteY3" fmla="*/ 300776 h 300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3535" h="300775">
                  <a:moveTo>
                    <a:pt x="0" y="0"/>
                  </a:moveTo>
                  <a:lnTo>
                    <a:pt x="33536" y="0"/>
                  </a:lnTo>
                  <a:lnTo>
                    <a:pt x="33536" y="300776"/>
                  </a:lnTo>
                  <a:lnTo>
                    <a:pt x="0" y="300776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" name="Forma libre: forma 14">
              <a:extLst>
                <a:ext uri="{FF2B5EF4-FFF2-40B4-BE49-F238E27FC236}">
                  <a16:creationId xmlns:a16="http://schemas.microsoft.com/office/drawing/2014/main" id="{1E5038F5-F8FF-E9BB-3003-804CC7D5874A}"/>
                </a:ext>
              </a:extLst>
            </xdr:cNvPr>
            <xdr:cNvSpPr/>
          </xdr:nvSpPr>
          <xdr:spPr>
            <a:xfrm>
              <a:off x="8708512" y="3861933"/>
              <a:ext cx="301823" cy="33419"/>
            </a:xfrm>
            <a:custGeom>
              <a:avLst/>
              <a:gdLst>
                <a:gd name="connsiteX0" fmla="*/ 0 w 301823"/>
                <a:gd name="connsiteY0" fmla="*/ 0 h 33419"/>
                <a:gd name="connsiteX1" fmla="*/ 301823 w 301823"/>
                <a:gd name="connsiteY1" fmla="*/ 0 h 33419"/>
                <a:gd name="connsiteX2" fmla="*/ 301823 w 301823"/>
                <a:gd name="connsiteY2" fmla="*/ 33420 h 33419"/>
                <a:gd name="connsiteX3" fmla="*/ 0 w 301823"/>
                <a:gd name="connsiteY3" fmla="*/ 33420 h 3341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01823" h="33419">
                  <a:moveTo>
                    <a:pt x="0" y="0"/>
                  </a:moveTo>
                  <a:lnTo>
                    <a:pt x="301823" y="0"/>
                  </a:lnTo>
                  <a:lnTo>
                    <a:pt x="301823" y="33420"/>
                  </a:lnTo>
                  <a:lnTo>
                    <a:pt x="0" y="33420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" name="Forma libre: forma 15">
              <a:extLst>
                <a:ext uri="{FF2B5EF4-FFF2-40B4-BE49-F238E27FC236}">
                  <a16:creationId xmlns:a16="http://schemas.microsoft.com/office/drawing/2014/main" id="{9026D28D-50F7-80B7-5366-DF0AD567974D}"/>
                </a:ext>
              </a:extLst>
            </xdr:cNvPr>
            <xdr:cNvSpPr/>
          </xdr:nvSpPr>
          <xdr:spPr>
            <a:xfrm>
              <a:off x="7534754" y="3861933"/>
              <a:ext cx="301823" cy="33419"/>
            </a:xfrm>
            <a:custGeom>
              <a:avLst/>
              <a:gdLst>
                <a:gd name="connsiteX0" fmla="*/ 0 w 301823"/>
                <a:gd name="connsiteY0" fmla="*/ 0 h 33419"/>
                <a:gd name="connsiteX1" fmla="*/ 301823 w 301823"/>
                <a:gd name="connsiteY1" fmla="*/ 0 h 33419"/>
                <a:gd name="connsiteX2" fmla="*/ 301823 w 301823"/>
                <a:gd name="connsiteY2" fmla="*/ 33420 h 33419"/>
                <a:gd name="connsiteX3" fmla="*/ 0 w 301823"/>
                <a:gd name="connsiteY3" fmla="*/ 33420 h 3341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01823" h="33419">
                  <a:moveTo>
                    <a:pt x="0" y="0"/>
                  </a:moveTo>
                  <a:lnTo>
                    <a:pt x="301823" y="0"/>
                  </a:lnTo>
                  <a:lnTo>
                    <a:pt x="301823" y="33420"/>
                  </a:lnTo>
                  <a:lnTo>
                    <a:pt x="0" y="33420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" name="Forma libre: forma 16">
              <a:extLst>
                <a:ext uri="{FF2B5EF4-FFF2-40B4-BE49-F238E27FC236}">
                  <a16:creationId xmlns:a16="http://schemas.microsoft.com/office/drawing/2014/main" id="{044A5C56-C6A1-9563-AD16-912E2C876763}"/>
                </a:ext>
              </a:extLst>
            </xdr:cNvPr>
            <xdr:cNvSpPr/>
          </xdr:nvSpPr>
          <xdr:spPr>
            <a:xfrm rot="-2700000">
              <a:off x="8670771" y="4141795"/>
              <a:ext cx="33535" cy="300775"/>
            </a:xfrm>
            <a:custGeom>
              <a:avLst/>
              <a:gdLst>
                <a:gd name="connsiteX0" fmla="*/ 0 w 33535"/>
                <a:gd name="connsiteY0" fmla="*/ 0 h 300775"/>
                <a:gd name="connsiteX1" fmla="*/ 33536 w 33535"/>
                <a:gd name="connsiteY1" fmla="*/ 0 h 300775"/>
                <a:gd name="connsiteX2" fmla="*/ 33536 w 33535"/>
                <a:gd name="connsiteY2" fmla="*/ 300776 h 300775"/>
                <a:gd name="connsiteX3" fmla="*/ 0 w 33535"/>
                <a:gd name="connsiteY3" fmla="*/ 300776 h 300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3535" h="300775">
                  <a:moveTo>
                    <a:pt x="0" y="0"/>
                  </a:moveTo>
                  <a:lnTo>
                    <a:pt x="33536" y="0"/>
                  </a:lnTo>
                  <a:lnTo>
                    <a:pt x="33536" y="300776"/>
                  </a:lnTo>
                  <a:lnTo>
                    <a:pt x="0" y="300776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" name="Forma libre: forma 17">
              <a:extLst>
                <a:ext uri="{FF2B5EF4-FFF2-40B4-BE49-F238E27FC236}">
                  <a16:creationId xmlns:a16="http://schemas.microsoft.com/office/drawing/2014/main" id="{D933E93D-553E-34B0-1A9B-793B067D56B1}"/>
                </a:ext>
              </a:extLst>
            </xdr:cNvPr>
            <xdr:cNvSpPr/>
          </xdr:nvSpPr>
          <xdr:spPr>
            <a:xfrm rot="-2700061">
              <a:off x="7840788" y="3314715"/>
              <a:ext cx="33535" cy="300775"/>
            </a:xfrm>
            <a:custGeom>
              <a:avLst/>
              <a:gdLst>
                <a:gd name="connsiteX0" fmla="*/ 0 w 33535"/>
                <a:gd name="connsiteY0" fmla="*/ 0 h 300775"/>
                <a:gd name="connsiteX1" fmla="*/ 33536 w 33535"/>
                <a:gd name="connsiteY1" fmla="*/ 0 h 300775"/>
                <a:gd name="connsiteX2" fmla="*/ 33536 w 33535"/>
                <a:gd name="connsiteY2" fmla="*/ 300775 h 300775"/>
                <a:gd name="connsiteX3" fmla="*/ 0 w 33535"/>
                <a:gd name="connsiteY3" fmla="*/ 300775 h 300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3535" h="300775">
                  <a:moveTo>
                    <a:pt x="0" y="0"/>
                  </a:moveTo>
                  <a:lnTo>
                    <a:pt x="33536" y="0"/>
                  </a:lnTo>
                  <a:lnTo>
                    <a:pt x="33536" y="300775"/>
                  </a:lnTo>
                  <a:lnTo>
                    <a:pt x="0" y="300775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9" name="Forma libre: forma 18">
              <a:extLst>
                <a:ext uri="{FF2B5EF4-FFF2-40B4-BE49-F238E27FC236}">
                  <a16:creationId xmlns:a16="http://schemas.microsoft.com/office/drawing/2014/main" id="{C03A11C3-5B91-6DC1-6681-C5680B85CDCE}"/>
                </a:ext>
              </a:extLst>
            </xdr:cNvPr>
            <xdr:cNvSpPr/>
          </xdr:nvSpPr>
          <xdr:spPr>
            <a:xfrm rot="-2699939">
              <a:off x="7706645" y="4275483"/>
              <a:ext cx="301823" cy="33419"/>
            </a:xfrm>
            <a:custGeom>
              <a:avLst/>
              <a:gdLst>
                <a:gd name="connsiteX0" fmla="*/ 0 w 301823"/>
                <a:gd name="connsiteY0" fmla="*/ 0 h 33419"/>
                <a:gd name="connsiteX1" fmla="*/ 301823 w 301823"/>
                <a:gd name="connsiteY1" fmla="*/ 0 h 33419"/>
                <a:gd name="connsiteX2" fmla="*/ 301823 w 301823"/>
                <a:gd name="connsiteY2" fmla="*/ 33419 h 33419"/>
                <a:gd name="connsiteX3" fmla="*/ 0 w 301823"/>
                <a:gd name="connsiteY3" fmla="*/ 33419 h 3341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01823" h="33419">
                  <a:moveTo>
                    <a:pt x="0" y="0"/>
                  </a:moveTo>
                  <a:lnTo>
                    <a:pt x="301823" y="0"/>
                  </a:lnTo>
                  <a:lnTo>
                    <a:pt x="301823" y="33419"/>
                  </a:lnTo>
                  <a:lnTo>
                    <a:pt x="0" y="33419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20" name="Forma libre: forma 19">
              <a:extLst>
                <a:ext uri="{FF2B5EF4-FFF2-40B4-BE49-F238E27FC236}">
                  <a16:creationId xmlns:a16="http://schemas.microsoft.com/office/drawing/2014/main" id="{2A0D7D40-6DAE-CAEA-6F04-28C021DAAE73}"/>
                </a:ext>
              </a:extLst>
            </xdr:cNvPr>
            <xdr:cNvSpPr/>
          </xdr:nvSpPr>
          <xdr:spPr>
            <a:xfrm rot="-2700000">
              <a:off x="8536632" y="3448396"/>
              <a:ext cx="301823" cy="33419"/>
            </a:xfrm>
            <a:custGeom>
              <a:avLst/>
              <a:gdLst>
                <a:gd name="connsiteX0" fmla="*/ 0 w 301823"/>
                <a:gd name="connsiteY0" fmla="*/ 0 h 33419"/>
                <a:gd name="connsiteX1" fmla="*/ 301824 w 301823"/>
                <a:gd name="connsiteY1" fmla="*/ 0 h 33419"/>
                <a:gd name="connsiteX2" fmla="*/ 301824 w 301823"/>
                <a:gd name="connsiteY2" fmla="*/ 33420 h 33419"/>
                <a:gd name="connsiteX3" fmla="*/ 0 w 301823"/>
                <a:gd name="connsiteY3" fmla="*/ 33420 h 3341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01823" h="33419">
                  <a:moveTo>
                    <a:pt x="0" y="0"/>
                  </a:moveTo>
                  <a:lnTo>
                    <a:pt x="301824" y="0"/>
                  </a:lnTo>
                  <a:lnTo>
                    <a:pt x="301824" y="33420"/>
                  </a:lnTo>
                  <a:lnTo>
                    <a:pt x="0" y="33420"/>
                  </a:lnTo>
                  <a:close/>
                </a:path>
              </a:pathLst>
            </a:custGeom>
            <a:ln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endParaRPr lang="es-CO"/>
            </a:p>
          </xdr:txBody>
        </xdr:sp>
      </xdr:grpSp>
    </xdr:grpSp>
    <xdr:clientData/>
  </xdr:twoCellAnchor>
  <xdr:twoCellAnchor editAs="oneCell">
    <xdr:from>
      <xdr:col>0</xdr:col>
      <xdr:colOff>306624</xdr:colOff>
      <xdr:row>39</xdr:row>
      <xdr:rowOff>137741</xdr:rowOff>
    </xdr:from>
    <xdr:to>
      <xdr:col>0</xdr:col>
      <xdr:colOff>1353529</xdr:colOff>
      <xdr:row>44</xdr:row>
      <xdr:rowOff>67148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17E41F69-92F1-4BEB-8395-5F8192A26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6624" y="7154491"/>
          <a:ext cx="1046905" cy="805708"/>
        </a:xfrm>
        <a:prstGeom prst="rect">
          <a:avLst/>
        </a:prstGeom>
      </xdr:spPr>
    </xdr:pic>
    <xdr:clientData/>
  </xdr:twoCellAnchor>
  <xdr:twoCellAnchor>
    <xdr:from>
      <xdr:col>0</xdr:col>
      <xdr:colOff>94437</xdr:colOff>
      <xdr:row>9</xdr:row>
      <xdr:rowOff>43523</xdr:rowOff>
    </xdr:from>
    <xdr:to>
      <xdr:col>0</xdr:col>
      <xdr:colOff>1805725</xdr:colOff>
      <xdr:row>12</xdr:row>
      <xdr:rowOff>175457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FB18507E-7634-0540-3F7C-5485AFB89E75}"/>
            </a:ext>
          </a:extLst>
        </xdr:cNvPr>
        <xdr:cNvGrpSpPr/>
      </xdr:nvGrpSpPr>
      <xdr:grpSpPr>
        <a:xfrm>
          <a:off x="94437" y="1720377"/>
          <a:ext cx="1708113" cy="662612"/>
          <a:chOff x="2329793" y="1729046"/>
          <a:chExt cx="1723696" cy="670589"/>
        </a:xfrm>
      </xdr:grpSpPr>
      <xdr:sp macro="" textlink="">
        <xdr:nvSpPr>
          <xdr:cNvPr id="70" name="Gráfico 68" descr="Luna con relleno sólido">
            <a:extLst>
              <a:ext uri="{FF2B5EF4-FFF2-40B4-BE49-F238E27FC236}">
                <a16:creationId xmlns:a16="http://schemas.microsoft.com/office/drawing/2014/main" id="{DFB68AD2-A32F-A020-C52E-4668D4F29F16}"/>
              </a:ext>
            </a:extLst>
          </xdr:cNvPr>
          <xdr:cNvSpPr/>
        </xdr:nvSpPr>
        <xdr:spPr>
          <a:xfrm>
            <a:off x="2438305" y="1729046"/>
            <a:ext cx="360000" cy="360000"/>
          </a:xfrm>
          <a:custGeom>
            <a:avLst/>
            <a:gdLst>
              <a:gd name="connsiteX0" fmla="*/ 373982 w 596100"/>
              <a:gd name="connsiteY0" fmla="*/ 26855 h 728789"/>
              <a:gd name="connsiteX1" fmla="*/ 261977 w 596100"/>
              <a:gd name="connsiteY1" fmla="*/ 0 h 728789"/>
              <a:gd name="connsiteX2" fmla="*/ 358795 w 596100"/>
              <a:gd name="connsiteY2" fmla="*/ 415297 h 728789"/>
              <a:gd name="connsiteX3" fmla="*/ 0 w 596100"/>
              <a:gd name="connsiteY3" fmla="*/ 639729 h 728789"/>
              <a:gd name="connsiteX4" fmla="*/ 97767 w 596100"/>
              <a:gd name="connsiteY4" fmla="*/ 701113 h 728789"/>
              <a:gd name="connsiteX5" fmla="*/ 568566 w 596100"/>
              <a:gd name="connsiteY5" fmla="*/ 503535 h 728789"/>
              <a:gd name="connsiteX6" fmla="*/ 373982 w 596100"/>
              <a:gd name="connsiteY6" fmla="*/ 26855 h 72878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596100" h="728789">
                <a:moveTo>
                  <a:pt x="373982" y="26855"/>
                </a:moveTo>
                <a:cubicBezTo>
                  <a:pt x="336963" y="11509"/>
                  <a:pt x="298996" y="2877"/>
                  <a:pt x="261977" y="0"/>
                </a:cubicBezTo>
                <a:cubicBezTo>
                  <a:pt x="375880" y="99748"/>
                  <a:pt x="419543" y="265675"/>
                  <a:pt x="358795" y="415297"/>
                </a:cubicBezTo>
                <a:cubicBezTo>
                  <a:pt x="298047" y="564919"/>
                  <a:pt x="149972" y="650280"/>
                  <a:pt x="0" y="639729"/>
                </a:cubicBezTo>
                <a:cubicBezTo>
                  <a:pt x="28476" y="664666"/>
                  <a:pt x="61698" y="685767"/>
                  <a:pt x="97767" y="701113"/>
                </a:cubicBezTo>
                <a:cubicBezTo>
                  <a:pt x="281910" y="777842"/>
                  <a:pt x="492631" y="689603"/>
                  <a:pt x="568566" y="503535"/>
                </a:cubicBezTo>
                <a:cubicBezTo>
                  <a:pt x="644502" y="317467"/>
                  <a:pt x="558125" y="104543"/>
                  <a:pt x="373982" y="26855"/>
                </a:cubicBezTo>
                <a:close/>
              </a:path>
            </a:pathLst>
          </a:custGeom>
          <a:solidFill>
            <a:schemeClr val="accent5"/>
          </a:solidFill>
          <a:ln w="9426" cap="flat">
            <a:noFill/>
            <a:prstDash val="solid"/>
            <a:miter/>
          </a:ln>
        </xdr:spPr>
        <xdr:txBody>
          <a:bodyPr rtlCol="0" anchor="ctr"/>
          <a:lstStyle/>
          <a:p>
            <a:pPr algn="ctr"/>
            <a:endParaRPr lang="en-US" sz="1200" b="1"/>
          </a:p>
        </xdr:txBody>
      </xdr:sp>
      <xdr:sp macro="" textlink="Marcaciones!AP6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FCA66A6F-6845-9EC3-7D43-B9C411AD6C1F}"/>
              </a:ext>
            </a:extLst>
          </xdr:cNvPr>
          <xdr:cNvSpPr/>
        </xdr:nvSpPr>
        <xdr:spPr>
          <a:xfrm>
            <a:off x="2880477" y="1729046"/>
            <a:ext cx="1021732" cy="360000"/>
          </a:xfrm>
          <a:prstGeom prst="roundRect">
            <a:avLst/>
          </a:prstGeom>
          <a:ln w="38100">
            <a:solidFill>
              <a:schemeClr val="accent5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927ED639-E1B7-4EB3-98A3-E6D83EFA51A6}" type="TxLink">
              <a:rPr lang="en-US" sz="1800" b="0" i="0" u="none" strike="noStrike">
                <a:solidFill>
                  <a:srgbClr val="000000"/>
                </a:solidFill>
                <a:latin typeface="Arial Narrow"/>
              </a:rPr>
              <a:pPr algn="ctr"/>
              <a:t>0,0%</a:t>
            </a:fld>
            <a:endParaRPr lang="es-CO" sz="1800"/>
          </a:p>
        </xdr:txBody>
      </xdr:sp>
      <xdr:sp macro="" textlink="">
        <xdr:nvSpPr>
          <xdr:cNvPr id="27" name="CuadroTexto 26">
            <a:extLst>
              <a:ext uri="{FF2B5EF4-FFF2-40B4-BE49-F238E27FC236}">
                <a16:creationId xmlns:a16="http://schemas.microsoft.com/office/drawing/2014/main" id="{C4F4AD88-C573-9B0F-B76C-40B09CDF9AE7}"/>
              </a:ext>
            </a:extLst>
          </xdr:cNvPr>
          <xdr:cNvSpPr txBox="1"/>
        </xdr:nvSpPr>
        <xdr:spPr>
          <a:xfrm>
            <a:off x="2329793" y="2054255"/>
            <a:ext cx="1723696" cy="34538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100" b="1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Extras Nocturnas / Totales</a:t>
            </a:r>
            <a:endParaRPr lang="es-CO">
              <a:effectLst/>
            </a:endParaRPr>
          </a:p>
        </xdr:txBody>
      </xdr:sp>
    </xdr:grpSp>
    <xdr:clientData/>
  </xdr:twoCellAnchor>
  <xdr:twoCellAnchor>
    <xdr:from>
      <xdr:col>0</xdr:col>
      <xdr:colOff>80423</xdr:colOff>
      <xdr:row>13</xdr:row>
      <xdr:rowOff>108712</xdr:rowOff>
    </xdr:from>
    <xdr:to>
      <xdr:col>0</xdr:col>
      <xdr:colOff>1819739</xdr:colOff>
      <xdr:row>17</xdr:row>
      <xdr:rowOff>69025</xdr:rowOff>
    </xdr:to>
    <xdr:grpSp>
      <xdr:nvGrpSpPr>
        <xdr:cNvPr id="47" name="Grupo 46">
          <a:extLst>
            <a:ext uri="{FF2B5EF4-FFF2-40B4-BE49-F238E27FC236}">
              <a16:creationId xmlns:a16="http://schemas.microsoft.com/office/drawing/2014/main" id="{73756499-DBB6-3240-41B8-B39CE9E8AA85}"/>
            </a:ext>
          </a:extLst>
        </xdr:cNvPr>
        <xdr:cNvGrpSpPr/>
      </xdr:nvGrpSpPr>
      <xdr:grpSpPr>
        <a:xfrm>
          <a:off x="83598" y="2486787"/>
          <a:ext cx="1732966" cy="667884"/>
          <a:chOff x="2385849" y="2512895"/>
          <a:chExt cx="1751724" cy="682899"/>
        </a:xfrm>
      </xdr:grpSpPr>
      <xdr:sp macro="" textlink="Marcaciones!AP7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29C131D5-4658-BA9E-83D4-A76F419F0846}"/>
              </a:ext>
            </a:extLst>
          </xdr:cNvPr>
          <xdr:cNvSpPr/>
        </xdr:nvSpPr>
        <xdr:spPr>
          <a:xfrm>
            <a:off x="2936532" y="2512895"/>
            <a:ext cx="1021732" cy="360000"/>
          </a:xfrm>
          <a:prstGeom prst="roundRect">
            <a:avLst/>
          </a:prstGeom>
          <a:ln w="38100">
            <a:solidFill>
              <a:schemeClr val="accent5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E05FA3C2-E2BB-4001-95A8-65467CF22ABF}" type="TxLink">
              <a:rPr lang="en-US" sz="1800" b="0" i="0" u="none" strike="noStrike">
                <a:solidFill>
                  <a:srgbClr val="000000"/>
                </a:solidFill>
                <a:latin typeface="Arial Narrow"/>
                <a:ea typeface="Calibri"/>
                <a:cs typeface="Calibri"/>
              </a:rPr>
              <a:pPr algn="ctr"/>
              <a:t>0,0%</a:t>
            </a:fld>
            <a:endParaRPr lang="es-CO" sz="1800"/>
          </a:p>
        </xdr:txBody>
      </xdr:sp>
      <xdr:sp macro="" textlink="">
        <xdr:nvSpPr>
          <xdr:cNvPr id="42" name="CuadroTexto 41">
            <a:extLst>
              <a:ext uri="{FF2B5EF4-FFF2-40B4-BE49-F238E27FC236}">
                <a16:creationId xmlns:a16="http://schemas.microsoft.com/office/drawing/2014/main" id="{AA5B8F18-BEB8-5F5C-E7BD-0E2911CE31DD}"/>
              </a:ext>
            </a:extLst>
          </xdr:cNvPr>
          <xdr:cNvSpPr txBox="1"/>
        </xdr:nvSpPr>
        <xdr:spPr>
          <a:xfrm>
            <a:off x="2385849" y="2850414"/>
            <a:ext cx="1751724" cy="34538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100" b="1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Horas Extras / Totales</a:t>
            </a:r>
            <a:endParaRPr lang="es-CO">
              <a:effectLst/>
            </a:endParaRPr>
          </a:p>
        </xdr:txBody>
      </xdr:sp>
      <xdr:sp macro="" textlink="">
        <xdr:nvSpPr>
          <xdr:cNvPr id="44" name="Hexágono 43">
            <a:extLst>
              <a:ext uri="{FF2B5EF4-FFF2-40B4-BE49-F238E27FC236}">
                <a16:creationId xmlns:a16="http://schemas.microsoft.com/office/drawing/2014/main" id="{CB26E841-6660-46C6-AF1E-E872E95CA0D5}"/>
              </a:ext>
            </a:extLst>
          </xdr:cNvPr>
          <xdr:cNvSpPr/>
        </xdr:nvSpPr>
        <xdr:spPr>
          <a:xfrm>
            <a:off x="2513724" y="2512895"/>
            <a:ext cx="360000" cy="360000"/>
          </a:xfrm>
          <a:prstGeom prst="hexagon">
            <a:avLst/>
          </a:prstGeom>
          <a:solidFill>
            <a:schemeClr val="accent5"/>
          </a:solidFill>
          <a:ln>
            <a:solidFill>
              <a:schemeClr val="accent5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 kern="1200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  <xdr:twoCellAnchor>
    <xdr:from>
      <xdr:col>0</xdr:col>
      <xdr:colOff>135165</xdr:colOff>
      <xdr:row>18</xdr:row>
      <xdr:rowOff>1658</xdr:rowOff>
    </xdr:from>
    <xdr:to>
      <xdr:col>0</xdr:col>
      <xdr:colOff>1764998</xdr:colOff>
      <xdr:row>21</xdr:row>
      <xdr:rowOff>156210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9CA78143-B5F2-3DDF-BF33-09527D560765}"/>
            </a:ext>
          </a:extLst>
        </xdr:cNvPr>
        <xdr:cNvGrpSpPr/>
      </xdr:nvGrpSpPr>
      <xdr:grpSpPr>
        <a:xfrm>
          <a:off x="135165" y="3267372"/>
          <a:ext cx="1626658" cy="688406"/>
          <a:chOff x="2737069" y="3217609"/>
          <a:chExt cx="1642241" cy="710360"/>
        </a:xfrm>
      </xdr:grpSpPr>
      <xdr:pic>
        <xdr:nvPicPr>
          <xdr:cNvPr id="86" name="Gráfico 85" descr="Trabajo con relleno sólido">
            <a:extLst>
              <a:ext uri="{FF2B5EF4-FFF2-40B4-BE49-F238E27FC236}">
                <a16:creationId xmlns:a16="http://schemas.microsoft.com/office/drawing/2014/main" id="{1FEAC9FB-5878-B895-DF62-E0637B3106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21785" y="3217609"/>
            <a:ext cx="396308" cy="360000"/>
          </a:xfrm>
          <a:prstGeom prst="rect">
            <a:avLst/>
          </a:prstGeom>
        </xdr:spPr>
      </xdr:pic>
      <xdr:sp macro="" textlink="Marcaciones!AP8">
        <xdr:nvSpPr>
          <xdr:cNvPr id="49" name="Rectángulo: esquinas redondeadas 48">
            <a:extLst>
              <a:ext uri="{FF2B5EF4-FFF2-40B4-BE49-F238E27FC236}">
                <a16:creationId xmlns:a16="http://schemas.microsoft.com/office/drawing/2014/main" id="{8DE3B785-A354-EEB9-443B-82F5A37F35D7}"/>
              </a:ext>
            </a:extLst>
          </xdr:cNvPr>
          <xdr:cNvSpPr/>
        </xdr:nvSpPr>
        <xdr:spPr>
          <a:xfrm>
            <a:off x="3283374" y="3217609"/>
            <a:ext cx="1021732" cy="360000"/>
          </a:xfrm>
          <a:prstGeom prst="roundRect">
            <a:avLst/>
          </a:prstGeom>
          <a:ln w="38100">
            <a:solidFill>
              <a:schemeClr val="accent5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D7E518B8-5C23-431A-901E-A2519E8918F6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513 </a:t>
            </a:fld>
            <a:endParaRPr lang="es-CO" sz="1600"/>
          </a:p>
        </xdr:txBody>
      </xdr:sp>
      <xdr:sp macro="" textlink="">
        <xdr:nvSpPr>
          <xdr:cNvPr id="50" name="CuadroTexto 49">
            <a:extLst>
              <a:ext uri="{FF2B5EF4-FFF2-40B4-BE49-F238E27FC236}">
                <a16:creationId xmlns:a16="http://schemas.microsoft.com/office/drawing/2014/main" id="{8CEA9C6E-8401-C348-885E-A865ECDD9D0C}"/>
              </a:ext>
            </a:extLst>
          </xdr:cNvPr>
          <xdr:cNvSpPr txBox="1"/>
        </xdr:nvSpPr>
        <xdr:spPr>
          <a:xfrm>
            <a:off x="2737069" y="3582589"/>
            <a:ext cx="1642241" cy="34538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100" b="1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Horas trabajadas Totales</a:t>
            </a:r>
            <a:endParaRPr lang="es-CO">
              <a:effectLst/>
            </a:endParaRPr>
          </a:p>
        </xdr:txBody>
      </xdr:sp>
    </xdr:grpSp>
    <xdr:clientData/>
  </xdr:twoCellAnchor>
  <xdr:twoCellAnchor>
    <xdr:from>
      <xdr:col>0</xdr:col>
      <xdr:colOff>135165</xdr:colOff>
      <xdr:row>22</xdr:row>
      <xdr:rowOff>81994</xdr:rowOff>
    </xdr:from>
    <xdr:to>
      <xdr:col>0</xdr:col>
      <xdr:colOff>1764998</xdr:colOff>
      <xdr:row>26</xdr:row>
      <xdr:rowOff>168060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58ABCD63-3351-C7C6-3428-038C6B329FBC}"/>
            </a:ext>
          </a:extLst>
        </xdr:cNvPr>
        <xdr:cNvGrpSpPr/>
      </xdr:nvGrpSpPr>
      <xdr:grpSpPr>
        <a:xfrm>
          <a:off x="135165" y="4058455"/>
          <a:ext cx="1626658" cy="787287"/>
          <a:chOff x="2464238" y="4109314"/>
          <a:chExt cx="1642241" cy="821790"/>
        </a:xfrm>
      </xdr:grpSpPr>
      <xdr:sp macro="" textlink="Marcaciones!AP10">
        <xdr:nvSpPr>
          <xdr:cNvPr id="55" name="Rectángulo: esquinas redondeadas 54">
            <a:extLst>
              <a:ext uri="{FF2B5EF4-FFF2-40B4-BE49-F238E27FC236}">
                <a16:creationId xmlns:a16="http://schemas.microsoft.com/office/drawing/2014/main" id="{8EF23A6B-E99C-AC79-05D1-327A2E1F98AD}"/>
              </a:ext>
            </a:extLst>
          </xdr:cNvPr>
          <xdr:cNvSpPr/>
        </xdr:nvSpPr>
        <xdr:spPr>
          <a:xfrm>
            <a:off x="3006164" y="4109314"/>
            <a:ext cx="1021732" cy="360000"/>
          </a:xfrm>
          <a:prstGeom prst="roundRect">
            <a:avLst/>
          </a:prstGeom>
          <a:ln w="38100">
            <a:solidFill>
              <a:schemeClr val="accent5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6841BBA-6ADA-4B9D-963E-66BA4F617E40}" type="TxLink">
              <a:rPr lang="en-US" sz="16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105 </a:t>
            </a:fld>
            <a:endParaRPr lang="es-CO" sz="1600"/>
          </a:p>
        </xdr:txBody>
      </xdr:sp>
      <xdr:sp macro="" textlink="">
        <xdr:nvSpPr>
          <xdr:cNvPr id="56" name="CuadroTexto 55">
            <a:extLst>
              <a:ext uri="{FF2B5EF4-FFF2-40B4-BE49-F238E27FC236}">
                <a16:creationId xmlns:a16="http://schemas.microsoft.com/office/drawing/2014/main" id="{A0E0511F-4DCF-99B0-7291-CBD30423AAAF}"/>
              </a:ext>
            </a:extLst>
          </xdr:cNvPr>
          <xdr:cNvSpPr txBox="1"/>
        </xdr:nvSpPr>
        <xdr:spPr>
          <a:xfrm>
            <a:off x="2464238" y="4457575"/>
            <a:ext cx="1642241" cy="47352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100" b="1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Horas Dominicales y festivas Totales</a:t>
            </a:r>
            <a:endParaRPr lang="es-CO">
              <a:effectLst/>
            </a:endParaRPr>
          </a:p>
        </xdr:txBody>
      </xdr:sp>
      <xdr:pic>
        <xdr:nvPicPr>
          <xdr:cNvPr id="57" name="Gráfico 56" descr="Coco con relleno sólido">
            <a:extLst>
              <a:ext uri="{FF2B5EF4-FFF2-40B4-BE49-F238E27FC236}">
                <a16:creationId xmlns:a16="http://schemas.microsoft.com/office/drawing/2014/main" id="{CDDF3F50-A453-4917-97BB-3509C4E3A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599998" y="4109314"/>
            <a:ext cx="366375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143267</xdr:colOff>
      <xdr:row>27</xdr:row>
      <xdr:rowOff>93842</xdr:rowOff>
    </xdr:from>
    <xdr:to>
      <xdr:col>0</xdr:col>
      <xdr:colOff>1756895</xdr:colOff>
      <xdr:row>31</xdr:row>
      <xdr:rowOff>55783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C002F4BE-58AB-58FC-8D9D-C6A30CFF69EF}"/>
            </a:ext>
          </a:extLst>
        </xdr:cNvPr>
        <xdr:cNvGrpSpPr/>
      </xdr:nvGrpSpPr>
      <xdr:grpSpPr>
        <a:xfrm>
          <a:off x="140092" y="4951592"/>
          <a:ext cx="1619978" cy="669512"/>
          <a:chOff x="2490515" y="5064359"/>
          <a:chExt cx="1626036" cy="697665"/>
        </a:xfrm>
      </xdr:grpSpPr>
      <xdr:pic>
        <xdr:nvPicPr>
          <xdr:cNvPr id="95" name="Gráfico 94" descr="Búho con relleno sólido">
            <a:extLst>
              <a:ext uri="{FF2B5EF4-FFF2-40B4-BE49-F238E27FC236}">
                <a16:creationId xmlns:a16="http://schemas.microsoft.com/office/drawing/2014/main" id="{EEEF5E3B-A2EF-E416-48CC-DFA21ED9EF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584980" y="5064359"/>
            <a:ext cx="356104" cy="360000"/>
          </a:xfrm>
          <a:prstGeom prst="rect">
            <a:avLst/>
          </a:prstGeom>
        </xdr:spPr>
      </xdr:pic>
      <xdr:sp macro="" textlink="Marcaciones!AP9">
        <xdr:nvSpPr>
          <xdr:cNvPr id="61" name="Rectángulo: esquinas redondeadas 60">
            <a:extLst>
              <a:ext uri="{FF2B5EF4-FFF2-40B4-BE49-F238E27FC236}">
                <a16:creationId xmlns:a16="http://schemas.microsoft.com/office/drawing/2014/main" id="{38A653B9-C20D-E689-2188-4600E05780FD}"/>
              </a:ext>
            </a:extLst>
          </xdr:cNvPr>
          <xdr:cNvSpPr/>
        </xdr:nvSpPr>
        <xdr:spPr>
          <a:xfrm>
            <a:off x="2984268" y="5064359"/>
            <a:ext cx="1021732" cy="360000"/>
          </a:xfrm>
          <a:prstGeom prst="roundRect">
            <a:avLst/>
          </a:prstGeom>
          <a:ln w="38100">
            <a:solidFill>
              <a:schemeClr val="accent5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7F19D0EB-E053-4AA3-863C-8C5283E2A2F6}" type="TxLink">
              <a:rPr lang="en-US" sz="16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197 </a:t>
            </a:fld>
            <a:endParaRPr lang="es-CO" sz="1600"/>
          </a:p>
        </xdr:txBody>
      </xdr:sp>
      <xdr:sp macro="" textlink="">
        <xdr:nvSpPr>
          <xdr:cNvPr id="62" name="CuadroTexto 61">
            <a:extLst>
              <a:ext uri="{FF2B5EF4-FFF2-40B4-BE49-F238E27FC236}">
                <a16:creationId xmlns:a16="http://schemas.microsoft.com/office/drawing/2014/main" id="{17768FB5-B148-2A91-A99E-39888921C2BC}"/>
              </a:ext>
            </a:extLst>
          </xdr:cNvPr>
          <xdr:cNvSpPr txBox="1"/>
        </xdr:nvSpPr>
        <xdr:spPr>
          <a:xfrm>
            <a:off x="2490515" y="5416644"/>
            <a:ext cx="1626036" cy="34538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100" b="1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Horas Nocturnas Totales</a:t>
            </a:r>
            <a:endParaRPr lang="es-CO">
              <a:effectLst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14.660153124998" createdVersion="8" refreshedVersion="8" minRefreshableVersion="3" recordCount="120" xr:uid="{00000000-000A-0000-FFFF-FFFF23020000}">
  <cacheSource type="worksheet">
    <worksheetSource name="VALIDATURNO"/>
  </cacheSource>
  <cacheFields count="79">
    <cacheField name="SALAM_H_BIN" numFmtId="1">
      <sharedItems containsSemiMixedTypes="0" containsString="0" containsNumber="1" containsInteger="1" minValue="0" maxValue="1"/>
    </cacheField>
    <cacheField name="SALAM_M_BIN" numFmtId="2">
      <sharedItems containsSemiMixedTypes="0" containsString="0" containsNumber="1" containsInteger="1" minValue="0" maxValue="1"/>
    </cacheField>
    <cacheField name="ENT1_BIN" numFmtId="2">
      <sharedItems containsSemiMixedTypes="0" containsString="0" containsNumber="1" containsInteger="1" minValue="0" maxValue="1"/>
    </cacheField>
    <cacheField name="SAL1_BIN" numFmtId="2">
      <sharedItems containsSemiMixedTypes="0" containsString="0" containsNumber="1" containsInteger="1" minValue="0" maxValue="1"/>
    </cacheField>
    <cacheField name="ENT2_BIN" numFmtId="2">
      <sharedItems containsSemiMixedTypes="0" containsString="0" containsNumber="1" containsInteger="1" minValue="0" maxValue="1"/>
    </cacheField>
    <cacheField name="SAL2_BIN" numFmtId="2">
      <sharedItems containsSemiMixedTypes="0" containsString="0" containsNumber="1" containsInteger="1" minValue="0" maxValue="1"/>
    </cacheField>
    <cacheField name="SALAM_MAÑANA" numFmtId="2">
      <sharedItems containsSemiMixedTypes="0" containsString="0" containsNumber="1" minValue="0" maxValue="9.0277777777777769E-3"/>
    </cacheField>
    <cacheField name="SALAM_HOY" numFmtId="2">
      <sharedItems containsSemiMixedTypes="0" containsString="0" containsNumber="1" minValue="0" maxValue="9.0277777777777769E-3"/>
    </cacheField>
    <cacheField name="ENT_1" numFmtId="2">
      <sharedItems containsSemiMixedTypes="0" containsString="0" containsNumber="1" minValue="0" maxValue="0.71736111111111112"/>
    </cacheField>
    <cacheField name="SAL_1" numFmtId="2">
      <sharedItems containsSemiMixedTypes="0" containsString="0" containsNumber="1" minValue="0" maxValue="0.99027777777777781"/>
    </cacheField>
    <cacheField name="ENT_2" numFmtId="2">
      <sharedItems containsSemiMixedTypes="0" containsString="0" containsNumber="1" minValue="0" maxValue="0.92013888888888884"/>
    </cacheField>
    <cacheField name="SAL_2" numFmtId="2">
      <sharedItems containsSemiMixedTypes="0" containsString="0" containsNumber="1" minValue="0" maxValue="0.99236111111111114"/>
    </cacheField>
    <cacheField name="Registros" numFmtId="2">
      <sharedItems containsSemiMixedTypes="0" containsString="0" containsNumber="1" containsInteger="1" minValue="0" maxValue="4"/>
    </cacheField>
    <cacheField name="Escenario" numFmtId="0">
      <sharedItems/>
    </cacheField>
    <cacheField name="VALIDA_QNA" numFmtId="0">
      <sharedItems containsSemiMixedTypes="0" containsString="0" containsNumber="1" containsInteger="1" minValue="1" maxValue="1"/>
    </cacheField>
    <cacheField name="Marcacion" numFmtId="2">
      <sharedItems count="4">
        <s v="NULO"/>
        <s v="OK"/>
        <s v="ERROR MARCA"/>
        <s v="" u="1"/>
      </sharedItems>
    </cacheField>
    <cacheField name="turno1" numFmtId="2">
      <sharedItems containsSemiMixedTypes="0" containsString="0" containsNumber="1" minValue="0" maxValue="13.466666666666667"/>
    </cacheField>
    <cacheField name="turno2" numFmtId="2">
      <sharedItems containsSemiMixedTypes="0" containsString="0" containsNumber="1" minValue="0" maxValue="6.8166666666666691"/>
    </cacheField>
    <cacheField name="turno1AM" numFmtId="2">
      <sharedItems containsSemiMixedTypes="0" containsString="0" containsNumber="1" minValue="0" maxValue="7.8333333333333321"/>
    </cacheField>
    <cacheField name="turno2AM" numFmtId="2">
      <sharedItems containsSemiMixedTypes="0" containsString="0" containsNumber="1" minValue="0" maxValue="5.3000000000000025"/>
    </cacheField>
    <cacheField name="turno1AH" numFmtId="2">
      <sharedItems containsSemiMixedTypes="0" containsString="0" containsNumber="1" minValue="0" maxValue="7.7999999999999989"/>
    </cacheField>
    <cacheField name="turno2AH" numFmtId="2">
      <sharedItems containsSemiMixedTypes="0" containsString="0" containsNumber="1" minValue="0" maxValue="5.0833333333333339"/>
    </cacheField>
    <cacheField name="Bio horas sin descuentos" numFmtId="2">
      <sharedItems containsSemiMixedTypes="0" containsString="0" containsNumber="1" minValue="0" maxValue="13.466666666666667"/>
    </cacheField>
    <cacheField name="horas _x000a_trabajadas" numFmtId="2">
      <sharedItems containsSemiMixedTypes="0" containsString="0" containsNumber="1" minValue="0" maxValue="13.466666666666667"/>
    </cacheField>
    <cacheField name="bio ht _x000a_calculadas" numFmtId="2">
      <sharedItems containsMixedTypes="1" containsNumber="1" minValue="3.75" maxValue="12.5"/>
    </cacheField>
    <cacheField name="Diferencia" numFmtId="0">
      <sharedItems containsSemiMixedTypes="0" containsString="0" containsNumber="1" minValue="-1.5499999999999989" maxValue="5.75"/>
    </cacheField>
    <cacheField name="nocturnas _x000a_trabajadas" numFmtId="0">
      <sharedItems containsSemiMixedTypes="0" containsString="0" containsNumber="1" minValue="0" maxValue="0.21666666666666665"/>
    </cacheField>
    <cacheField name="Nocturnas calc" numFmtId="2">
      <sharedItems containsSemiMixedTypes="0" containsString="0" containsNumber="1" minValue="0" maxValue="5"/>
    </cacheField>
    <cacheField name="Nocturnas reales" numFmtId="2">
      <sharedItems containsSemiMixedTypes="0" containsString="0" containsNumber="1" minValue="0" maxValue="5.22"/>
    </cacheField>
    <cacheField name="Dom Noct calc" numFmtId="2">
      <sharedItems containsSemiMixedTypes="0" containsString="0" containsNumber="1" minValue="0" maxValue="4"/>
    </cacheField>
    <cacheField name="Dom Noct Real" numFmtId="2">
      <sharedItems containsSemiMixedTypes="0" containsString="0" containsNumber="1" minValue="0" maxValue="4"/>
    </cacheField>
    <cacheField name="Trabajado Calculado" numFmtId="2">
      <sharedItems containsSemiMixedTypes="0" containsString="0" containsNumber="1" minValue="0" maxValue="12.5"/>
    </cacheField>
    <cacheField name="Trabajado real" numFmtId="2">
      <sharedItems containsSemiMixedTypes="0" containsString="0" containsNumber="1" minValue="0" maxValue="34.549999999999997" count="1238">
        <n v="0"/>
        <n v="7.25"/>
        <n v="6.75"/>
        <n v="7.5"/>
        <n v="5.75"/>
        <n v="9.75"/>
        <n v="7.75"/>
        <n v="9.5"/>
        <n v="9"/>
        <n v="5"/>
        <n v="12.466666666666667"/>
        <n v="8"/>
        <n v="8.75"/>
        <n v="6.5"/>
        <n v="6"/>
        <n v="10.75"/>
        <n v="8.25"/>
        <n v="10.5"/>
        <n v="10.25"/>
        <n v="10"/>
        <n v="6.25"/>
        <n v="7"/>
        <n v="3.75"/>
        <n v="7.7800000000000011"/>
        <n v="8.5"/>
        <n v="9.25"/>
        <n v="7.7199999999999989"/>
        <n v="4.5"/>
        <n v="11.5" u="1"/>
        <n v="12.5" u="1"/>
        <n v="12.383333333333333" u="1"/>
        <n v="12.933333333333334" u="1"/>
        <n v="4.75" u="1"/>
        <n v="9.9" u="1"/>
        <n v="5.0999999999999996" u="1"/>
        <n v="7.85" u="1"/>
        <n v="8.4" u="1"/>
        <n v="11.75" u="1"/>
        <n v="8.0166666666666675" u="1"/>
        <n v="6.2333333333333343" u="1"/>
        <n v="11.25" u="1"/>
        <n v="5.5" u="1"/>
        <n v="5.25" u="1"/>
        <n v="9.2333333333333325" u="1"/>
        <n v="8.5166666666666657" u="1"/>
        <n v="12" u="1"/>
        <n v="8.8166666666666664" u="1"/>
        <n v="7.1833333333333336" u="1"/>
        <n v="8.02" u="1"/>
        <n v="10.846666666666668" u="1"/>
        <n v="7.3833333333333329" u="1"/>
        <n v="9.0666666666666664" u="1"/>
        <n v="6.6833333333333336" u="1"/>
        <n v="13.5" u="1"/>
        <n v="13.120000000000001" u="1"/>
        <n v="10.079999999999998" u="1"/>
        <n v="6.5500000000000007" u="1"/>
        <n v="9.3666666666666671" u="1"/>
        <n v="5.3833333333333329" u="1"/>
        <n v="9.02" u="1"/>
        <n v="5.996666666666667" u="1"/>
        <n v="9.23" u="1"/>
        <n v="12.75" u="1"/>
        <n v="13.129999999999999" u="1"/>
        <n v="10.403333333333334" u="1"/>
        <n v="8.6333333333333329" u="1"/>
        <n v="3.25" u="1"/>
        <n v="4.25" u="1"/>
        <n v="8.3000000000000007" u="1"/>
        <n v="6.9499999999999993" u="1"/>
        <n v="4" u="1"/>
        <n v="9.5666666666666664" u="1"/>
        <n v="6.9333333333333336" u="1"/>
        <n v="11" u="1"/>
        <n v="2.25" u="1"/>
        <n v="9.1833333333333336" u="1"/>
        <n v="8.3166666666666664" u="1"/>
        <n v="12.016666666666666" u="1"/>
        <n v="12.766666666666666" u="1"/>
        <n v="3" u="1"/>
        <n v="9.4166666666666661" u="1"/>
        <n v="7.0833333333333339" u="1"/>
        <n v="13.066666666666666" u="1"/>
        <n v="12.866666666666665" u="1"/>
        <n v="10.516666666666666" u="1"/>
        <n v="13.05" u="1"/>
        <n v="8.2199999999999989" u="1"/>
        <n v="7.2800000000000011" u="1"/>
        <n v="5.2" u="1"/>
        <n v="4.55" u="1"/>
        <n v="8.3833333333333329" u="1"/>
        <n v="6.6166666666666671" u="1"/>
        <n v="12.170000000000002" u="1"/>
        <n v="8.08" u="1"/>
        <n v="11.766666666666666" u="1"/>
        <n v="8.4833333333333343" u="1"/>
        <n v="9.8000000000000007" u="1"/>
        <n v="6.7333333333333343" u="1"/>
        <n v="9.1" u="1"/>
        <n v="8.15" u="1"/>
        <n v="5.85" u="1"/>
        <n v="11.53" u="1"/>
        <n v="8.07" u="1"/>
        <n v="7.65" u="1"/>
        <n v="7.2166666666666668" u="1"/>
        <n v="7.2833333333333332" u="1"/>
        <n v="10.02" u="1"/>
        <n v="7.73" u="1"/>
        <n v="8.0833333333333339" u="1"/>
        <n v="6.9166666666666661" u="1"/>
        <n v="9.120000000000001" u="1"/>
        <n v="12.396666666666667" u="1"/>
        <n v="5.9833333333333343" u="1"/>
        <n v="6.4166666666666661" u="1"/>
        <n v="8.35" u="1"/>
        <n v="8.9" u="1"/>
        <n v="9.3000000000000007" u="1"/>
        <n v="8.5666666666666664" u="1"/>
        <n v="8.4833333333333325" u="1"/>
        <n v="5.2666666666666666" u="1"/>
        <n v="7.52" u="1"/>
        <n v="8.2833333333333332" u="1"/>
        <n v="9.2799999999999994" u="1"/>
        <n v="7.620000000000001" u="1"/>
        <n v="9.7166666666666668" u="1"/>
        <n v="10.533333333333333" u="1"/>
        <n v="12.27" u="1"/>
        <n v="6.73" u="1"/>
        <n v="12.066666666666668" u="1"/>
        <n v="9.42" u="1"/>
        <n v="12.13" u="1"/>
        <n v="7.7633333333333328" u="1"/>
        <n v="5.666666666666667" u="1"/>
        <n v="9.0500000000000007" u="1"/>
        <n v="7.6999999999999993" u="1"/>
        <n v="8.4333333333333336" u="1"/>
        <n v="6.8166666666666664" u="1"/>
        <n v="8.8699999999999992" u="1"/>
        <n v="7.6833333333333336" u="1"/>
        <n v="9.08" u="1"/>
        <n v="12.97" u="1"/>
        <n v="10.47" u="1"/>
        <n v="8.129999999999999" u="1"/>
        <n v="9.35" u="1"/>
        <n v="9.0333333333333332" u="1"/>
        <n v="12.25" u="1"/>
        <n v="8.2333333333333343" u="1"/>
        <n v="10.3" u="1"/>
        <n v="7.1999999999999993" u="1"/>
        <n v="7.77" u="1"/>
        <n v="19.77" u="1"/>
        <n v="34.549999999999997" u="1"/>
        <n v="16.170000000000002" u="1"/>
        <n v="16" u="1"/>
        <n v="24.25" u="1"/>
        <n v="19.62" u="1"/>
        <n v="19.48" u="1"/>
        <n v="2.75" u="1"/>
        <n v="0.13" u="1"/>
        <n v="14.2" u="1"/>
        <n v="9.1999999999999993" u="1"/>
        <n v="8.8000000000000007" u="1"/>
        <n v="7.0633333333333326" u="1"/>
        <n v="9.6133333333333333" u="1"/>
        <n v="7.0666666666666664" u="1"/>
        <n v="8.1999999999999993" u="1"/>
        <n v="7.8000000000000007" u="1"/>
        <n v="8.42" u="1"/>
        <n v="8.17" u="1"/>
        <n v="7.08" u="1"/>
        <n v="5.6" u="1"/>
        <n v="3.5" u="1"/>
        <n v="8.2366666666666664" u="1"/>
        <n v="5.6333333333333329" u="1"/>
        <n v="11.379999999999999" u="1"/>
        <n v="7.370000000000001" u="1"/>
        <n v="7.666666666666667" u="1"/>
        <n v="9.1166666666666671" u="1"/>
        <n v="9.4966666666666661" u="1"/>
        <n v="11.133333333333333" u="1"/>
        <n v="6.1166666666666663" u="1"/>
        <n v="9.379999999999999" u="1"/>
        <n v="9.43" u="1"/>
        <n v="7.3666666666666671" u="1"/>
        <n v="9.6" u="1"/>
        <n v="2.5" u="1"/>
        <n v="9.65" u="1"/>
        <n v="9.9999999999999978E-2" u="1"/>
        <n v="8.32" u="1"/>
        <n v="7.43" u="1"/>
        <n v="8.8666666666666671" u="1"/>
        <n v="6.1333333333333337" u="1"/>
        <n v="6.65" u="1"/>
        <n v="13.396666666666665" u="1"/>
        <n v="6.82" u="1"/>
        <n v="9.33" u="1"/>
        <n v="7.92" u="1"/>
        <n v="22.4" u="1"/>
        <n v="20.149999999999999" u="1"/>
        <n v="30.58" u="1"/>
        <n v="30.93" u="1"/>
        <n v="15.48" u="1"/>
        <n v="23.67" u="1"/>
        <n v="25.57" u="1"/>
        <n v="19.420000000000002" u="1"/>
        <n v="25.05" u="1"/>
        <n v="26.13" u="1"/>
        <n v="0.75" u="1"/>
        <n v="30.269999999999996" u="1"/>
        <n v="28.17" u="1"/>
        <n v="29.266666666666666" u="1"/>
        <n v="8.0000000000000016E-2" u="1"/>
        <n v="23.75" u="1"/>
        <n v="12.95" u="1"/>
        <n v="13" u="1"/>
        <n v="14.283333333333335" u="1"/>
        <n v="10.68" u="1"/>
        <n v="31.200000000000003" u="1"/>
        <n v="6.1666666666666661" u="1"/>
        <n v="10.35" u="1"/>
        <n v="14.616666666666669" u="1"/>
        <n v="6.3" u="1"/>
        <n v="6.8833333333333337" u="1"/>
        <n v="9.0299999999999994" u="1"/>
        <n v="7.7200000000000006" u="1"/>
        <n v="3.3333333333333326E-2" u="1"/>
        <n v="8.5333333333333332" u="1"/>
        <n v="11.45" u="1"/>
        <n v="7.5500000000000007" u="1"/>
        <n v="8.68" u="1"/>
        <n v="9.5333333333333332" u="1"/>
        <n v="7.9700000000000006" u="1"/>
        <n v="8.1966666666666654" u="1"/>
        <n v="5.583333333333333" u="1"/>
        <n v="7.9833333333333343" u="1"/>
        <n v="8.1833333333333336" u="1"/>
        <n v="5.0666666666666664" u="1"/>
        <n v="10.1" u="1"/>
        <n v="7.15" u="1"/>
        <n v="7.4166666666666661" u="1"/>
        <n v="12.08" u="1"/>
        <n v="8.67" u="1"/>
        <n v="12.216666666666667" u="1"/>
        <n v="12.1" u="1"/>
        <n v="9.17" u="1"/>
        <n v="13.316666666666666" u="1"/>
        <n v="8.2799999999999994" u="1"/>
        <n v="8.9700000000000006" u="1"/>
        <n v="8.0500000000000007" u="1"/>
        <n v="11.7" u="1"/>
        <n v="6.629999999999999" u="1"/>
        <n v="6.3833333333333329" u="1"/>
        <n v="7.5499999999999989" u="1"/>
        <n v="7.55" u="1"/>
        <n v="11.18" u="1"/>
        <n v="9.3299999999999983" u="1"/>
        <n v="3.83" u="1"/>
        <n v="9.9033333333333342" u="1"/>
        <n v="5.7" u="1"/>
        <n v="4.9999999999999989E-2" u="1"/>
        <n v="5.7000000000000011" u="1"/>
        <n v="7.4466666666666663" u="1"/>
        <n v="6.28" u="1"/>
        <n v="7.4466666666666672" u="1"/>
        <n v="6.2800000000000011" u="1"/>
        <n v="12.133333333333333" u="1"/>
        <n v="12.133333333333335" u="1"/>
        <n v="10.283333333333333" u="1"/>
        <n v="4.43" u="1"/>
        <n v="12.03" u="1"/>
        <n v="7.0499999999999989" u="1"/>
        <n v="7.05" u="1"/>
        <n v="7.0500000000000007" u="1"/>
        <n v="7.629999999999999" u="1"/>
        <n v="10.18" u="1"/>
        <n v="7.63" u="1"/>
        <n v="7.6300000000000008" u="1"/>
        <n v="8.3299999999999983" u="1"/>
        <n v="8.33" u="1"/>
        <n v="11.236666666666668" u="1"/>
        <n v="12.983333333333334" u="1"/>
        <n v="5.78" u="1"/>
        <n v="7.8199999999999994" u="1"/>
        <n v="7.82" u="1"/>
        <n v="11.72" u="1"/>
        <n v="12.879999999999999" u="1"/>
        <n v="12.88" u="1"/>
        <n v="11.029999999999998" u="1"/>
        <n v="11.03" u="1"/>
        <n v="6.5499999999999989" u="1"/>
        <n v="6.55" u="1"/>
        <n v="7.129999999999999" u="1"/>
        <n v="9.18" u="1"/>
        <n v="7.13" u="1"/>
        <n v="10.34" u="1"/>
        <n v="13.833333333333334" u="1"/>
        <n v="1.8633333333333333" u="1"/>
        <n v="4.7" u="1"/>
        <n v="10.236666666666668" u="1"/>
        <n v="3.62" u="1"/>
        <n v="11.983333333333334" u="1"/>
        <n v="5.28" u="1"/>
        <n v="7.3199999999999994" u="1"/>
        <n v="7.32" u="1"/>
        <n v="7.3200000000000012" u="1"/>
        <n v="10.72" u="1"/>
        <n v="7.9" u="1"/>
        <n v="7.9000000000000012" u="1"/>
        <n v="11.88" u="1"/>
        <n v="10.029999999999999" u="1"/>
        <n v="6.05" u="1"/>
        <n v="6.0500000000000007" u="1"/>
        <n v="8.18" u="1"/>
        <n v="6.63" u="1"/>
        <n v="8.1800000000000015" u="1"/>
        <n v="6.6300000000000008" u="1"/>
        <n v="7.7966666666666677" u="1"/>
        <n v="9.34" u="1"/>
        <n v="4.2" u="1"/>
        <n v="9.2366666666666681" u="1"/>
        <n v="12.73" u="1"/>
        <n v="6.8200000000000012" u="1"/>
        <n v="7.3999999999999995" u="1"/>
        <n v="9.7200000000000006" u="1"/>
        <n v="7.4" u="1"/>
        <n v="7.4000000000000012" u="1"/>
        <n v="10.880000000000003" u="1"/>
        <n v="9.0299999999999976" u="1"/>
        <n v="0.46666666666666667" u="1"/>
        <n v="5.55" u="1"/>
        <n v="6.7166666666666668" u="1"/>
        <n v="5.5500000000000007" u="1"/>
        <n v="6.129999999999999" u="1"/>
        <n v="6.13" u="1"/>
        <n v="6.1300000000000008" u="1"/>
        <n v="11.833333333333334" u="1"/>
        <n v="9.9833333333333325" u="1"/>
        <n v="10.57" u="1"/>
        <n v="12.316666666666665" u="1"/>
        <n v="3.12" u="1"/>
        <n v="5.4466666666666663" u="1"/>
        <n v="11.73" u="1"/>
        <n v="6.32" u="1"/>
        <n v="8.7200000000000006" u="1"/>
        <n v="6.9" u="1"/>
        <n v="8.1333333333333329" u="1"/>
        <n v="8.7200000000000024" u="1"/>
        <n v="6.9000000000000012" u="1"/>
        <n v="9.8800000000000008" u="1"/>
        <n v="9.8800000000000026" u="1"/>
        <n v="7.0000000000000062E-2" u="1"/>
        <n v="8.0299999999999994" u="1"/>
        <n v="8.0300000000000011" u="1"/>
        <n v="9.19" u="1"/>
        <n v="5.05" u="1"/>
        <n v="7.09" u="1"/>
        <n v="5.63" u="1"/>
        <n v="7.963333333333332" u="1"/>
        <n v="5.6300000000000008" u="1"/>
        <n v="7.669999999999999" u="1"/>
        <n v="7.67" u="1"/>
        <n v="7.6700000000000008" u="1"/>
        <n v="9.086666666666666" u="1"/>
        <n v="11.419999999999998" u="1"/>
        <n v="9.0866666666666678" u="1"/>
        <n v="11.42" u="1"/>
        <n v="10.833333333333334" u="1"/>
        <n v="11.420000000000002" u="1"/>
        <n v="8.9833333333333325" u="1"/>
        <n v="9.57" u="1"/>
        <n v="8.9833333333333343" u="1"/>
        <n v="10.73" u="1"/>
        <n v="5.82" u="1"/>
        <n v="6.4" u="1"/>
        <n v="9.4666666666666668" u="1"/>
        <n v="8.879999999999999" u="1"/>
        <n v="8.8800000000000008" u="1"/>
        <n v="8.8800000000000026" u="1"/>
        <n v="12.270000000000001" u="1"/>
        <n v="4.5500000000000007" u="1"/>
        <n v="5.13" u="1"/>
        <n v="7.169999999999999" u="1"/>
        <n v="7.17" u="1"/>
        <n v="7.1700000000000008" u="1"/>
        <n v="10.419999999999998" u="1"/>
        <n v="9.8333333333333321" u="1"/>
        <n v="10.42" u="1"/>
        <n v="9.8333333333333339" u="1"/>
        <n v="12.166666666666666" u="1"/>
        <n v="8.57" u="1"/>
        <n v="9.73" u="1"/>
        <n v="5.32" u="1"/>
        <n v="5.8999999999999986" u="1"/>
        <n v="7.3599999999999994" u="1"/>
        <n v="5.9" u="1"/>
        <n v="7.9399999999999995" u="1"/>
        <n v="7.9400000000000013" u="1"/>
        <n v="4.0499999999999989" u="1"/>
        <n v="11.27" u="1"/>
        <n v="4.05" u="1"/>
        <n v="13.016666666666667" u="1"/>
        <n v="4.6300000000000008" u="1"/>
        <n v="6.67" u="1"/>
        <n v="6.9633333333333338" u="1"/>
        <n v="7.8366666666666669" u="1"/>
        <n v="9.4200000000000017" u="1"/>
        <n v="3.1" u="1"/>
        <n v="3.1000000000000005" u="1"/>
        <n v="9.3166666666666664" u="1"/>
        <n v="11.65" u="1"/>
        <n v="8.73" u="1"/>
        <n v="4.82" u="1"/>
        <n v="5.4" u="1"/>
        <n v="10.27" u="1"/>
        <n v="4.13" u="1"/>
        <n v="6.17" u="1"/>
        <n v="7.336666666666666" u="1"/>
        <n v="6.1700000000000008" u="1"/>
        <n v="8.4199999999999982" u="1"/>
        <n v="7.9166666666666661" u="1"/>
        <n v="10.65" u="1"/>
        <n v="12.396666666666668" u="1"/>
        <n v="4.9000000000000004" u="1"/>
        <n v="7.2333333333333334" u="1"/>
        <n v="6.0666666666666682" u="1"/>
        <n v="7.8133333333333335" u="1"/>
        <n v="11.12" u="1"/>
        <n v="9.27" u="1"/>
        <n v="13.35" u="1"/>
        <n v="5.67" u="1"/>
        <n v="7.71" u="1"/>
        <n v="9.1666666666666661" u="1"/>
        <n v="4.4000000000000004" u="1"/>
        <n v="10.119999999999997" u="1"/>
        <n v="10.119999999999999" u="1"/>
        <n v="10.120000000000001" u="1"/>
        <n v="8.27" u="1"/>
        <n v="5.17" u="1"/>
        <n v="8.1666666666666661" u="1"/>
        <n v="8.65" u="1"/>
        <n v="8.0633333333333326" u="1"/>
        <n v="8.6500000000000021" u="1"/>
        <n v="9.8099999999999987" u="1"/>
        <n v="3.95" u="1"/>
        <n v="6.2333333333333334" u="1"/>
        <n v="3.9500000000000006" u="1"/>
        <n v="7.9799999999999995" u="1"/>
        <n v="7.98" u="1"/>
        <n v="7.9800000000000013" u="1"/>
        <n v="9.1199999999999992" u="1"/>
        <n v="9.0166666666666657" u="1"/>
        <n v="11.35" u="1"/>
        <n v="11.350000000000001" u="1"/>
        <n v="4.67" u="1"/>
        <n v="2.1" u="1"/>
        <n v="2.5366666666666666" u="1"/>
        <n v="9.3966666666666665" u="1"/>
        <n v="6.3133333333333335" u="1"/>
        <n v="7.4799999999999995" u="1"/>
        <n v="7.48" u="1"/>
        <n v="8.1199999999999974" u="1"/>
        <n v="7.4800000000000013" u="1"/>
        <n v="8.1199999999999992" u="1"/>
        <n v="12.786666666666665" u="1"/>
        <n v="8.120000000000001" u="1"/>
        <n v="10.453333333333333" u="1"/>
        <n v="12.2" u="1"/>
        <n v="9.7633333333333319" u="1"/>
        <n v="4.17" u="1"/>
        <n v="5.916666666666667" u="1"/>
        <n v="7.0833333333333348" u="1"/>
        <n v="3.4500000000000006" u="1"/>
        <n v="6.98" u="1"/>
        <n v="6.9800000000000013" u="1"/>
        <n v="11.2" u="1"/>
        <n v="9.3499999999999979" u="1"/>
        <n v="9.9366666666666674" u="1"/>
        <n v="8.7633333333333319" u="1"/>
        <n v="11.683333333333334" u="1"/>
        <n v="9.3500000000000014" u="1"/>
        <n v="7.7499999999999991" u="1"/>
        <n v="2.0366666666666666" u="1"/>
        <n v="3.93" u="1"/>
        <n v="12.05" u="1"/>
        <n v="6.48" u="1"/>
        <n v="7.3533333333333335" u="1"/>
        <n v="10.199999999999999" u="1"/>
        <n v="8.9366666666666674" u="1"/>
        <n v="7.2499999999999991" u="1"/>
        <n v="10.579999999999998" u="1"/>
        <n v="7.2500000000000009" u="1"/>
        <n v="10.58" u="1"/>
        <n v="7.83" u="1"/>
        <n v="0.93666666666666665" u="1"/>
        <n v="7.830000000000001" u="1"/>
        <n v="13.486666666666668" u="1"/>
        <n v="3.68" u="1"/>
        <n v="11.049999999999999" u="1"/>
        <n v="11.636666666666667" u="1"/>
        <n v="3.9699999999999998" u="1"/>
        <n v="11.05" u="1"/>
        <n v="5.98" u="1"/>
        <n v="8.0399999999999991" u="1"/>
        <n v="5.6866666666666674" u="1"/>
        <n v="5.9800000000000013" u="1"/>
        <n v="9.2000000000000011" u="1"/>
        <n v="11.533333333333333" u="1"/>
        <n v="13.280000000000001" u="1"/>
        <n v="9.6833333333333336" u="1"/>
        <n v="11.43" u="1"/>
        <n v="7.3299999999999992" u="1"/>
        <n v="9.58" u="1"/>
        <n v="7.33" u="1"/>
        <n v="9.5800000000000018" u="1"/>
        <n v="7.330000000000001" u="1"/>
        <n v="3.43" u="1"/>
        <n v="8.3033333333333328" u="1"/>
        <n v="2.7" u="1"/>
        <n v="10.049999999999999" u="1"/>
        <n v="10.050000000000001" u="1"/>
        <n v="7.5199999999999987" u="1"/>
        <n v="5.48" u="1"/>
        <n v="7.5200000000000005" u="1"/>
        <n v="8.2000000000000011" u="1"/>
        <n v="10.43" u="1"/>
        <n v="15.67" u="1"/>
        <n v="3.333333333333334E-3" u="1"/>
        <n v="8.5799999999999983" u="1"/>
        <n v="6.2500000000000009" u="1"/>
        <n v="6.8299999999999992" u="1"/>
        <n v="8.58" u="1"/>
        <n v="6.83" u="1"/>
        <n v="6.830000000000001" u="1"/>
        <n v="13.233333333333336" u="1"/>
        <n v="11.969999999999999" u="1"/>
        <n v="9.0499999999999989" u="1"/>
        <n v="9.6366666666666667" u="1"/>
        <n v="7.0199999999999987" u="1"/>
        <n v="4.9800000000000004" u="1"/>
        <n v="7.02" u="1"/>
        <n v="7.0200000000000005" u="1"/>
        <n v="7.5999999999999988" u="1"/>
        <n v="7.6" u="1"/>
        <n v="11.28" u="1"/>
        <n v="0.33333333333333331" u="1"/>
        <n v="6.33" u="1"/>
        <n v="10.486666666666668" u="1"/>
        <n v="1.6633333333333333" u="1"/>
        <n v="10.969999999999999" u="1"/>
        <n v="8.0499999999999989" u="1"/>
        <n v="10.97" u="1"/>
        <n v="3.22" u="1"/>
        <n v="3.3333333333333548E-3" u="1"/>
        <n v="4.4800000000000004" u="1"/>
        <n v="6.52" u="1"/>
        <n v="7.0999999999999988" u="1"/>
        <n v="7.1" u="1"/>
        <n v="7.1000000000000005" u="1"/>
        <n v="10.28" u="1"/>
        <n v="12.613333333333333" u="1"/>
        <n v="8.43" u="1"/>
        <n v="5.83" u="1"/>
        <n v="7.8699999999999992" u="1"/>
        <n v="7.87" u="1"/>
        <n v="7.870000000000001" u="1"/>
        <n v="2.68" u="1"/>
        <n v="9.9699999999999989" u="1"/>
        <n v="9.9700000000000006" u="1"/>
        <n v="8.7966666666666669" u="1"/>
        <n v="6.0199999999999987" u="1"/>
        <n v="11.13" u="1"/>
        <n v="6.02" u="1"/>
        <n v="6.5999999999999988" u="1"/>
        <n v="6.6" u="1"/>
        <n v="7.7666666666666657" u="1"/>
        <n v="7.7666666666666666" u="1"/>
        <n v="9.2799999999999976" u="1"/>
        <n v="7.7666666666666675" u="1"/>
        <n v="11.613333333333333" u="1"/>
        <n v="10.336666666666668" u="1"/>
        <n v="12.67" u="1"/>
        <n v="5.33" u="1"/>
        <n v="7.3699999999999992" u="1"/>
        <n v="7.37" u="1"/>
        <n v="10.82" u="1"/>
        <n v="2.4300000000000002" u="1"/>
        <n v="8.9699999999999989" u="1"/>
        <n v="2.1366666666666667" u="1"/>
        <n v="8.9700000000000024" u="1"/>
        <n v="10.716666666666669" u="1"/>
        <n v="10.130000000000001" u="1"/>
        <n v="5.52" u="1"/>
        <n v="6.1" u="1"/>
        <n v="8.2799999999999976" u="1"/>
        <n v="7.8466666666666667" u="1"/>
        <n v="8.2800000000000011" u="1"/>
        <n v="13.416666666666663" u="1"/>
        <n v="6.8699999999999992" u="1"/>
        <n v="6.87" u="1"/>
        <n v="9.82" u="1"/>
        <n v="10.98" u="1"/>
        <n v="9.129999999999999" u="1"/>
        <n v="9.1300000000000008" u="1"/>
        <n v="3.3333333333333333E-2" u="1"/>
        <n v="5.0199999999999996" u="1"/>
        <n v="3.7800000000000002" u="1"/>
        <n v="6.3333333333333325E-2" u="1"/>
        <n v="8.336666666666666" u="1"/>
        <n v="14.749999999999996" u="1"/>
        <n v="10.67" u="1"/>
        <n v="4.33" u="1"/>
        <n v="6.37" u="1"/>
        <n v="6.370000000000001" u="1"/>
        <n v="0.86333333333333329" u="1"/>
        <n v="8.82" u="1"/>
        <n v="12.899999999999999" u="1"/>
        <n v="9.98" u="1"/>
        <n v="8.1300000000000008" u="1"/>
        <n v="4.5199999999999996" u="1"/>
        <n v="8.1300000000000026" u="1"/>
        <n v="8.6133333333333333" u="1"/>
        <n v="7.72" u="1"/>
        <n v="11.52" u="1"/>
        <n v="9.67" u="1"/>
        <n v="9.0833333333333339" u="1"/>
        <n v="5.87" u="1"/>
        <n v="7.0366666666666671" u="1"/>
        <n v="11.9" u="1"/>
        <n v="8.98" u="1"/>
        <n v="3.2800000000000007" u="1"/>
        <n v="4.5999999999999996" u="1"/>
        <n v="7.2199999999999989" u="1"/>
        <n v="7.22" u="1"/>
        <n v="7.2200000000000006" u="1"/>
        <n v="10.52" u="1"/>
        <n v="5.6633333333333322" u="1"/>
        <n v="12.163333333333334" u="1"/>
        <n v="14.496666666666666" u="1"/>
        <n v="5.37" u="1"/>
        <n v="7.1166666666666671" u="1"/>
        <n v="10.9" u="1"/>
        <n v="3.03" u="1"/>
        <n v="4.0999999999999996" u="1"/>
        <n v="11.370000000000001" u="1"/>
        <n v="13.116666666666669" u="1"/>
        <n v="6.7199999999999989" u="1"/>
        <n v="8.36" u="1"/>
        <n v="6.72" u="1"/>
        <n v="6.7200000000000006" u="1"/>
        <n v="7.8866666666666667" u="1"/>
        <n v="9.52" u="1"/>
        <n v="13.6" u="1"/>
        <n v="4.87" u="1"/>
        <n v="6.91" u="1"/>
        <n v="1.08" u="1"/>
        <n v="10.369999999999997" u="1"/>
        <n v="10.37" u="1"/>
        <n v="3.8" u="1"/>
        <n v="10.370000000000001" u="1"/>
        <n v="7.6799999999999988" u="1"/>
        <n v="7.68" u="1"/>
        <n v="6.22" u="1"/>
        <n v="7.6800000000000006" u="1"/>
        <n v="8.52" u="1"/>
        <n v="12.600000000000001" u="1"/>
        <n v="8.4166666666666661" u="1"/>
        <n v="12.496666666666666" u="1"/>
        <n v="4.37" u="1"/>
        <n v="8.8999999999999986" u="1"/>
        <n v="6.99" u="1"/>
        <n v="8.9000000000000021" u="1"/>
        <n v="7.8633333333333333" u="1"/>
        <n v="1.1000000000000001" u="1"/>
        <n v="9.3699999999999992" u="1"/>
        <n v="3.55" u="1"/>
        <n v="9.370000000000001" u="1"/>
        <n v="7.1799999999999988" u="1"/>
        <n v="7.18" u="1"/>
        <n v="5.72" u="1"/>
        <n v="7.1800000000000006" u="1"/>
        <n v="7.76" u="1"/>
        <n v="9.2666666666666657" u="1"/>
        <n v="11.6" u="1"/>
        <n v="17.196666666666665" u="1"/>
        <n v="11.013333333333334" u="1"/>
        <n v="11.600000000000001" u="1"/>
        <n v="9.1633333333333322" u="1"/>
        <n v="9.163333333333334" u="1"/>
        <n v="7.9499999999999993" u="1"/>
        <n v="7.95" u="1"/>
        <n v="7.9500000000000011" u="1"/>
        <n v="8.3699999999999974" u="1"/>
        <n v="8.3699999999999992" u="1"/>
        <n v="3.3" u="1"/>
        <n v="8.370000000000001" u="1"/>
        <n v="10.116666666666667" u="1"/>
        <n v="12.45" u="1"/>
        <n v="5.5133333333333328" u="1"/>
        <n v="6.68" u="1"/>
        <n v="5.22" u="1"/>
        <n v="8.2666666666666675" u="1"/>
        <n v="10.6" u="1"/>
        <n v="8.163333333333334" u="1"/>
        <n v="7.4499999999999993" u="1"/>
        <n v="7.45" u="1"/>
        <n v="7.4500000000000011" u="1"/>
        <n v="13.3" u="1"/>
        <n v="6.18" u="1"/>
        <n v="4.72" u="1"/>
        <n v="6.76" u="1"/>
        <n v="3.0000000000000027E-2" u="1"/>
        <n v="7.6333333333333329" u="1"/>
        <n v="10.186666666666667" u="1"/>
        <n v="8.91" u="1"/>
        <n v="6.95" u="1"/>
        <n v="14.736666666666668" u="1"/>
        <n v="6.9500000000000011" u="1"/>
        <n v="7.5299999999999994" u="1"/>
        <n v="7.2366666666666664" u="1"/>
        <n v="7.53" u="1"/>
        <n v="12.3" u="1"/>
        <n v="2.8" u="1"/>
        <n v="8.1166666666666671" u="1"/>
        <n v="3.82" u="1"/>
        <n v="5.68" u="1"/>
        <n v="4.22" u="1"/>
        <n v="4.5133333333333336" u="1"/>
        <n v="7.133333333333332" u="1"/>
        <n v="8.5999999999999979" u="1"/>
        <n v="8.6" u="1"/>
        <n v="8.0133333333333336" u="1"/>
        <n v="8.6000000000000014" u="1"/>
        <n v="12.680000000000001" u="1"/>
        <n v="8.4966666666666661" u="1"/>
        <n v="10.83" u="1"/>
        <n v="6.45" u="1"/>
        <n v="6.4500000000000011" u="1"/>
        <n v="7.0299999999999994" u="1"/>
        <n v="7.03" u="1"/>
        <n v="0.83666666666666667" u="1"/>
        <n v="7.0300000000000011" u="1"/>
        <n v="9.5533333333333328" u="1"/>
        <n v="11.3" u="1"/>
        <n v="10.036666666666665" u="1"/>
        <n v="9.4499999999999993" u="1"/>
        <n v="5.18" u="1"/>
        <n v="6.0533333333333328" u="1"/>
        <n v="7.7999999999999989" u="1"/>
        <n v="7.8" u="1"/>
        <n v="9.8299999999999983" u="1"/>
        <n v="9.83" u="1"/>
        <n v="5.9499999999999993" u="1"/>
        <n v="5.95" u="1"/>
        <n v="6.5299999999999994" u="1"/>
        <n v="6.2366666666666664" u="1"/>
        <n v="6.53" u="1"/>
        <n v="6.5300000000000011" u="1"/>
        <n v="8.5533333333333328" u="1"/>
        <n v="9.0366666666666653" u="1"/>
        <n v="2.2999999999999998" u="1"/>
        <n v="8.4499999999999993" u="1"/>
        <n v="8.4500000000000011" u="1"/>
        <n v="4.68" u="1"/>
        <n v="7.2999999999999989" u="1"/>
        <n v="7.3" u="1"/>
        <n v="8.9333333333333336" u="1"/>
        <n v="7.3000000000000007" u="1"/>
        <n v="7.879999999999999" u="1"/>
        <n v="7.88" u="1"/>
        <n v="7.8800000000000008" u="1"/>
        <n v="8.8299999999999983" u="1"/>
        <n v="8.83" u="1"/>
        <n v="9.99" u="1"/>
        <n v="13.483333333333331" u="1"/>
        <n v="5.45" u="1"/>
        <n v="13.483333333333333" u="1"/>
        <n v="23.310000000000002" u="1"/>
        <n v="6.0299999999999994" u="1"/>
        <n v="15.23" u="1"/>
        <n v="6.03" u="1"/>
        <n v="6.0300000000000011" u="1"/>
        <n v="8.1399999999999988" u="1"/>
        <n v="9.2999999999999989" u="1"/>
        <n v="3.07" u="1"/>
        <n v="3.0700000000000003" u="1"/>
        <n v="6.8" u="1"/>
        <n v="7.9666666666666668" u="1"/>
        <n v="6.8000000000000007" u="1"/>
        <n v="7.379999999999999" u="1"/>
        <n v="9.68" u="1"/>
        <n v="7.38" u="1"/>
        <n v="7.3800000000000008" u="1"/>
        <n v="4.95" u="1"/>
        <n v="5.53" u="1"/>
        <n v="7.57" u="1"/>
        <n v="7.5700000000000012" u="1"/>
        <n v="12.966666666666665" u="1"/>
        <n v="10.633333333333333" u="1"/>
        <n v="12.966666666666669" u="1"/>
        <n v="2.2366666666666668" u="1"/>
        <n v="8.1966666666666672" u="1"/>
        <n v="10.53" u="1"/>
        <n v="10.530000000000001" u="1"/>
        <n v="6.2999999999999989" u="1"/>
        <n v="6.879999999999999" u="1"/>
        <n v="6.88" u="1"/>
        <n v="8.3333333333333329E-2" u="1"/>
        <n v="6.8800000000000008" u="1"/>
        <n v="5.0299999999999994" u="1"/>
        <n v="5.03" u="1"/>
        <n v="5.9033333333333333" u="1"/>
        <n v="7.0699999999999994" u="1"/>
        <n v="7.07" u="1"/>
        <n v="10.219999999999999" u="1"/>
        <n v="7.0700000000000012" u="1"/>
        <n v="7.6499999999999995" u="1"/>
        <n v="10.220000000000001" u="1"/>
        <n v="11.38" u="1"/>
        <n v="11.380000000000003" u="1"/>
        <n v="9.5299999999999994" u="1"/>
        <n v="5.7999999999999989" u="1"/>
        <n v="5.8" u="1"/>
        <n v="7.84" u="1"/>
        <n v="6.38" u="1"/>
        <n v="6.3800000000000008" u="1"/>
        <n v="8.7366666666666664" u="1"/>
        <n v="11.07" u="1"/>
        <n v="12.23" u="1"/>
        <n v="6.5699999999999994" u="1"/>
        <n v="6.57" u="1"/>
        <n v="9.2199999999999989" u="1"/>
        <n v="6.5700000000000012" u="1"/>
        <n v="7.1499999999999995" u="1"/>
        <n v="9.2200000000000006" u="1"/>
        <n v="10.966666666666667" u="1"/>
        <n v="7.1500000000000012" u="1"/>
        <n v="10.38" u="1"/>
        <n v="8.5299999999999976" u="1"/>
        <n v="8.5299999999999994" u="1"/>
        <n v="8.5300000000000011" u="1"/>
        <n v="5.3" u="1"/>
        <n v="5.879999999999999" u="1"/>
        <n v="5.88" u="1"/>
        <n v="7.9200000000000008" u="1"/>
        <n v="15.999999999999996" u="1"/>
        <n v="11.92" u="1"/>
        <n v="13.666666666666668" u="1"/>
        <n v="10.07" u="1"/>
        <n v="11.23" u="1"/>
        <n v="4.03" u="1"/>
        <n v="6.07" u="1"/>
        <n v="6.6499999999999995" u="1"/>
        <n v="8.2200000000000006" u="1"/>
        <n v="7.8166666666666664" u="1"/>
        <n v="9.9666666666666668" u="1"/>
        <n v="9.3800000000000008" u="1"/>
        <n v="9.3800000000000026" u="1"/>
        <n v="9.8633333333333333" u="1"/>
        <n v="3.38" u="1"/>
        <n v="4.7999999999999989" u="1"/>
        <n v="4.8" u="1"/>
        <n v="5.38" u="1"/>
        <n v="7.419999999999999" u="1"/>
        <n v="7.7133333333333329" u="1"/>
        <n v="7.42" u="1"/>
        <n v="7.4200000000000008" u="1"/>
        <n v="10.92" u="1"/>
        <n v="10.333333333333334" u="1"/>
        <n v="9.07" u="1"/>
        <n v="10.816666666666666" u="1"/>
        <n v="10.23" u="1"/>
        <n v="5.57" u="1"/>
        <n v="7.6099999999999994" u="1"/>
        <n v="6.15" u="1"/>
        <n v="0.76333333333333342" u="1"/>
        <n v="6.1500000000000012" u="1"/>
        <n v="8.379999999999999" u="1"/>
        <n v="8.3800000000000008" u="1"/>
        <n v="8.3800000000000026" u="1"/>
        <n v="1.4" u="1"/>
        <n v="8.8633333333333333" u="1"/>
        <n v="3.13" u="1"/>
        <n v="11.77" u="1"/>
        <n v="4.3" u="1"/>
        <n v="4.88" u="1"/>
        <n v="6.919999999999999" u="1"/>
        <n v="6.92" u="1"/>
        <n v="6.9200000000000008" u="1"/>
        <n v="9.92" u="1"/>
        <n v="14" u="1"/>
        <n v="12.15" u="1"/>
        <n v="5.07" u="1"/>
        <n v="5.65" u="1"/>
        <n v="10.77" u="1"/>
        <n v="13.103333333333332" u="1"/>
        <n v="12.516666666666669" u="1"/>
        <n v="6.42" u="1"/>
        <n v="8.9199999999999982" u="1"/>
        <n v="8.92" u="1"/>
        <n v="8.3333333333333339" u="1"/>
        <n v="0.23666666666666666" u="1"/>
        <n v="8.23" u="1"/>
        <n v="4.57" u="1"/>
        <n v="5.15" u="1"/>
        <n v="8.7133333333333329" u="1"/>
        <n v="9.77" u="1"/>
        <n v="5.92" u="1"/>
        <n v="7.6666666666666661" u="1"/>
        <n v="10.149999999999999" u="1"/>
        <n v="10.15" u="1"/>
        <n v="9.5633333333333326" u="1"/>
        <n v="4.07" u="1"/>
        <n v="4.6500000000000004" u="1"/>
        <n v="6.6899999999999995" u="1"/>
        <n v="10.62" u="1"/>
        <n v="8.77" u="1"/>
        <n v="12.85" u="1"/>
        <n v="5.42" u="1"/>
        <n v="14.596666666666671" u="1"/>
        <n v="8.6666666666666661" u="1"/>
        <n v="9.1499999999999986" u="1"/>
        <n v="9.15" u="1"/>
        <n v="9.1500000000000021" u="1"/>
        <n v="8.5633333333333344" u="1"/>
        <n v="4.1500000000000004" u="1"/>
        <n v="6.4833333333333343" u="1"/>
        <n v="8.4599999999999991" u="1"/>
        <n v="9.6199999999999992" u="1"/>
        <n v="14.286666666666665" u="1"/>
        <n v="9.620000000000001" u="1"/>
        <n v="3.15" u="1"/>
        <n v="4.92" u="1"/>
        <n v="7.999999999999996E-2" u="1"/>
        <n v="7.8333333333333339" u="1"/>
        <n v="8.1499999999999986" u="1"/>
        <n v="8.1500000000000021" u="1"/>
        <n v="5.9833333333333325" u="1"/>
        <n v="5.9833333333333334" u="1"/>
        <n v="8.6199999999999974" u="1"/>
        <n v="7.7300000000000013" u="1"/>
        <n v="8.6199999999999992" u="1"/>
        <n v="8.620000000000001" u="1"/>
        <n v="10.366666666666667" u="1"/>
        <n v="12.7" u="1"/>
        <n v="3.92" u="1"/>
        <n v="8.5166666666666675" u="1"/>
        <n v="10.85" u="1"/>
        <n v="4.42" u="1"/>
        <n v="8.413333333333334" u="1"/>
        <n v="8.8966666666666683" u="1"/>
        <n v="8.31" u="1"/>
        <n v="7.2299999999999995" u="1"/>
        <n v="7.23" u="1"/>
        <n v="10.54" u="1"/>
        <n v="7.2300000000000013" u="1"/>
        <n v="9.9533333333333331" u="1"/>
        <n v="9.8499999999999979" u="1"/>
        <n v="9.85" u="1"/>
        <n v="12.183333333333334" u="1"/>
        <n v="9.2633333333333336" u="1"/>
        <n v="7.9999999999999991" u="1"/>
        <n v="13.136666666666667" u="1"/>
        <n v="12.55" u="1"/>
        <n v="7.6033333333333326" u="1"/>
        <n v="8.3666666666666671" u="1"/>
        <n v="10.7" u="1"/>
        <n v="8.8499999999999979" u="1"/>
        <n v="8.85" u="1"/>
        <n v="8.8500000000000014" u="1"/>
        <n v="6.3333333333333339" u="1"/>
        <n v="12.136666666666667" u="1"/>
        <n v="11.55" u="1"/>
        <n v="0.73666666666666658" u="1"/>
        <n v="6.23" u="1"/>
        <n v="6.2300000000000013" u="1"/>
        <n v="9.6999999999999993" u="1"/>
        <n v="11.446666666666665" u="1"/>
        <n v="12.033333333333335" u="1"/>
        <n v="13.780000000000001" u="1"/>
        <n v="2.15" u="1"/>
        <n v="3.17" u="1"/>
        <n v="6.9999999999999991" u="1"/>
        <n v="7.5799999999999992" u="1"/>
        <n v="10.08" u="1"/>
        <n v="7.58" u="1"/>
        <n v="7.580000000000001" u="1"/>
        <n v="12.986666666666666" u="1"/>
        <n v="0.2" u="1"/>
        <n v="9.3899999999999988" u="1"/>
        <n v="9.39" u="1"/>
        <n v="11.136666666666667" u="1"/>
        <n v="10.55" u="1"/>
        <n v="7.7699999999999987" u="1"/>
        <n v="5.73" u="1"/>
        <n v="7.7700000000000005" u="1"/>
        <n v="9.2866666666666671" u="1"/>
        <n v="8.6999999999999993" u="1"/>
        <n v="8.7000000000000011" u="1"/>
        <n v="31.900000000000006" u="1"/>
        <n v="2.92" u="1"/>
        <n v="10.93" u="1"/>
        <n v="6.4999999999999991" u="1"/>
        <n v="9.0799999999999983" u="1"/>
        <n v="6.5000000000000009" u="1"/>
        <n v="7.0799999999999992" u="1"/>
        <n v="10.240000000000002" u="1"/>
        <n v="10.136666666666667" u="1"/>
        <n v="9.5500000000000007" u="1"/>
        <n v="7.2699999999999987" u="1"/>
        <n v="5.23" u="1"/>
        <n v="7.27" u="1"/>
        <n v="6.1033333333333335" u="1"/>
        <n v="7.2700000000000005" u="1"/>
        <n v="7.8499999999999988" u="1"/>
        <n v="7.8500000000000005" u="1"/>
        <n v="11.78" u="1"/>
        <n v="9.93" u="1"/>
        <n v="3.98" u="1"/>
        <n v="8.0799999999999983" u="1"/>
        <n v="6.58" u="1"/>
        <n v="8.0800000000000018" u="1"/>
        <n v="13.32" u="1"/>
        <n v="29.97" u="1"/>
        <n v="8.5499999999999989" u="1"/>
        <n v="11.47" u="1"/>
        <n v="8.5500000000000007" u="1"/>
        <n v="10.883333333333333" u="1"/>
        <n v="6.77" u="1"/>
        <n v="6.7700000000000005" u="1"/>
        <n v="7.3499999999999988" u="1"/>
        <n v="7.35" u="1"/>
        <n v="8.4466666666666654" u="1"/>
        <n v="10.78" u="1"/>
        <n v="8.93" u="1"/>
        <n v="6.08" u="1"/>
        <n v="8.2399999999999984" u="1"/>
        <n v="11.629999999999999" u="1"/>
        <n v="11.63" u="1"/>
        <n v="6.27" u="1"/>
        <n v="6.85" u="1"/>
        <n v="8.0333333333333332" u="1"/>
        <n v="9.7799999999999994" u="1"/>
        <n v="12.583333333333332" u="1"/>
        <n v="12.583333333333334" u="1"/>
        <n v="5.58" u="1"/>
        <n v="7.6199999999999992" u="1"/>
        <n v="7.62" u="1"/>
        <n v="8.9866666666666681" u="1"/>
        <n v="9.4699999999999989" u="1"/>
        <n v="9.4700000000000006" u="1"/>
        <n v="8.8833333333333329" u="1"/>
        <n v="9.4700000000000024" u="1"/>
        <n v="10.629999999999999" u="1"/>
        <n v="10.63" u="1"/>
        <n v="5.77" u="1"/>
        <n v="6.35" u="1"/>
        <n v="8.7799999999999976" u="1"/>
        <n v="8.7799999999999994" u="1"/>
        <n v="3.23" u="1"/>
        <n v="3.2300000000000004" u="1"/>
        <n v="5.08" u="1"/>
        <n v="7.1199999999999992" u="1"/>
        <n v="7.12" u="1"/>
        <n v="7.9933333333333323" u="1"/>
        <n v="7.120000000000001" u="1"/>
        <n v="10.32" u="1"/>
        <n v="8.4699999999999989" u="1"/>
        <n v="8.4700000000000006" u="1"/>
        <n v="8.4700000000000024" u="1"/>
        <n v="9.629999999999999" u="1"/>
        <n v="9.6300000000000008" u="1"/>
        <n v="5.27" u="1"/>
        <n v="9.6300000000000026" u="1"/>
        <n v="8.836666666666666" u="1"/>
        <n v="11.17" u="1"/>
        <n v="6.62" u="1"/>
        <n v="6.620000000000001" u="1"/>
        <n v="9.32" u="1"/>
        <n v="8.7333333333333343" u="1"/>
        <n v="10.48" u="1"/>
        <n v="8.6300000000000008" u="1"/>
        <n v="4.7699999999999996" u="1"/>
        <n v="8.6300000000000026" u="1"/>
        <n v="0.66333333333333333" u="1"/>
        <n v="5.35" u="1"/>
        <n v="9.1133333333333333" u="1"/>
        <n v="7.9699999999999989" u="1"/>
        <n v="7.97" u="1"/>
        <n v="1.6366666666666667" u="1"/>
        <n v="9.5833333333333339" u="1"/>
        <n v="7.2866666666666653" u="1"/>
        <n v="6.12" u="1"/>
        <n v="7.2866666666666671" u="1"/>
        <n v="6.120000000000001" u="1"/>
        <n v="7.8666666666666671" u="1"/>
        <n v="9.4799999999999986" u="1"/>
        <n v="10.066666666666666" u="1"/>
        <n v="12.4" u="1"/>
        <n v="9.48" u="1"/>
        <n v="8.2166666666666668" u="1"/>
        <n v="4.2699999999999996" u="1"/>
        <n v="4.8499999999999996" u="1"/>
        <n v="6.89" u="1"/>
        <n v="7.4699999999999989" u="1"/>
        <n v="7.47" u="1"/>
        <n v="7.4700000000000006" u="1"/>
        <n v="9.1699999999999982" u="1"/>
        <n v="8.5833333333333339" u="1"/>
        <n v="9.1700000000000017" u="1"/>
        <n v="10.916666666666666" u="1"/>
        <n v="5.62" u="1"/>
        <n v="5.620000000000001" u="1"/>
        <n v="7.3666666666666663" u="1"/>
        <n v="11.4" u="1"/>
        <n v="8.48" u="1"/>
        <n v="10.813333333333334" u="1"/>
        <n v="8.9633333333333329" u="1"/>
        <n v="4.3499999999999996" u="1"/>
        <n v="14.203333333333333" u="1"/>
        <n v="14.203333333333335" u="1"/>
        <n v="6.9699999999999989" u="1"/>
        <n v="8.86" u="1"/>
        <n v="6.97" u="1"/>
        <n v="6.9700000000000006" u="1"/>
        <n v="2.23" u="1"/>
        <n v="10.503333333333334" u="1"/>
        <n v="8.1700000000000017" u="1"/>
        <n v="11.663333333333334" u="1"/>
        <n v="5.12" u="1"/>
        <n v="6.8666666666666671" u="1"/>
        <n v="8.0666666666666664" u="1"/>
        <n v="10.4" u="1"/>
        <n v="9.8133333333333326" u="1"/>
        <n v="10.87" u="1"/>
        <n v="7.9299999999999988" u="1"/>
        <n v="6.4699999999999989" u="1"/>
        <n v="7.93" u="1"/>
        <n v="6.47" u="1"/>
        <n v="7.9300000000000006" u="1"/>
        <n v="6.4700000000000006" u="1"/>
        <n v="8.9166666666666661" u="1"/>
        <n v="10.663333333333334" u="1"/>
        <n v="4.62" u="1"/>
        <n v="9.3999999999999986" u="1"/>
        <n v="9.4" u="1"/>
        <n v="8.7100000000000009" u="1"/>
        <n v="9.8699999999999992" u="1"/>
        <n v="7.4299999999999988" u="1"/>
        <n v="5.97" u="1"/>
        <n v="7.4300000000000006" u="1"/>
        <n v="5.9700000000000006" u="1"/>
        <n v="9.7666666666666675" u="1"/>
        <n v="12.100000000000001" u="1"/>
        <n v="3.7699999999999996" u="1"/>
        <n v="9.663333333333334" u="1"/>
        <n v="4.12" u="1"/>
        <n v="4.120000000000001" u="1"/>
        <n v="7.0333333333333332" u="1"/>
        <n v="8.4000000000000021" u="1"/>
        <n v="14.8" u="1"/>
        <n v="8.8699999999999974" u="1"/>
        <n v="6.93" u="1"/>
        <n v="5.47" u="1"/>
        <n v="11.686666666666667" u="1"/>
        <n v="8.7666666666666675" u="1"/>
        <n v="11.1" u="1"/>
        <n v="13.433333333333334" u="1"/>
        <n v="8.663333333333334" u="1"/>
        <n v="7.7" u="1"/>
        <n v="7.7000000000000011" u="1"/>
        <n v="9.1466666666666665" u="1"/>
        <n v="9.6166666666666671" u="1"/>
        <n v="11.95" u="1"/>
        <n v="19.07" u="1"/>
        <n v="6.43" u="1"/>
        <n v="4.97" u="1"/>
        <n v="6.4300000000000006" u="1"/>
        <n v="7.3033333333333328" u="1"/>
        <n v="7.01" u="1"/>
        <n v="7.3033333333333337" u="1"/>
        <n v="12.433333333333334" u="1"/>
        <n v="10.100000000000001" u="1"/>
        <n v="9.9966666666666661" u="1"/>
        <n v="7.2" u="1"/>
        <n v="7.2000000000000011" u="1"/>
        <n v="7.7799999999999994" u="1"/>
        <n v="7.78" u="1"/>
        <n v="12.8" u="1"/>
        <n v="9.2033333333333331" u="1"/>
        <n v="10.95" u="1"/>
        <n v="13.283333333333333" u="1"/>
        <n v="5.93" u="1"/>
        <n v="4.47" u="1"/>
        <n v="4.4700000000000006" u="1"/>
        <n v="9.0999999999999979" u="1"/>
        <n v="7.3833333333333337" u="1"/>
        <n v="11.433333333333334" u="1"/>
        <n v="9.1000000000000014" u="1"/>
        <n v="13.18" u="1"/>
        <n v="2" u="1"/>
        <n v="3.02" u="1"/>
        <n v="11.33" u="1"/>
        <n v="6.6999999999999993" u="1"/>
        <n v="6.7" u="1"/>
        <n v="6.7000000000000011" u="1"/>
        <n v="6.1133333333333333" u="1"/>
        <n v="7.2799999999999994" u="1"/>
        <n v="7.28" u="1"/>
        <n v="6.9866666666666672" u="1"/>
        <n v="11.8" u="1"/>
        <n v="10.536666666666665" u="1"/>
        <n v="10.536666666666667" u="1"/>
        <n v="9.9499999999999993" u="1"/>
        <n v="9.9500000000000011" u="1"/>
        <n v="5.43" u="1"/>
        <n v="6.01" u="1"/>
        <n v="8.0999999999999979" u="1"/>
        <n v="8.1" u="1"/>
        <n v="8.1000000000000014" u="1"/>
        <n v="9.26" u="1"/>
        <n v="10.329999999999998" u="1"/>
        <n v="10.33" u="1"/>
        <n v="11.489999999999998" u="1"/>
        <n v="4.16" u="1"/>
        <n v="6.2" u="1"/>
        <n v="13.236666666666668" u="1"/>
        <n v="6.2000000000000011" u="1"/>
        <n v="6.78" u="1"/>
        <n v="7.9466666666666672" u="1"/>
        <n v="6.7800000000000011" u="1"/>
        <n v="7.6533333333333342" u="1"/>
        <n v="10.8" u="1"/>
        <n v="8.9499999999999993" u="1"/>
        <n v="8.9500000000000011" u="1"/>
        <n v="10.696666666666665" u="1"/>
        <n v="0.33666666666666667" u="1"/>
        <n v="4.93" u="1"/>
        <n v="4.6366666666666667" u="1"/>
      </sharedItems>
    </cacheField>
    <cacheField name="valido" numFmtId="1">
      <sharedItems containsSemiMixedTypes="0" containsString="0" containsNumber="1" containsInteger="1" minValue="0" maxValue="1"/>
    </cacheField>
    <cacheField name="RNO" numFmtId="2">
      <sharedItems containsMixedTypes="1" containsNumber="1" minValue="0" maxValue="5.22"/>
    </cacheField>
    <cacheField name="FCC" numFmtId="2">
      <sharedItems containsNonDate="0" containsString="0" containsBlank="1"/>
    </cacheField>
    <cacheField name="FDCC" numFmtId="2">
      <sharedItems containsNonDate="0" containsString="0" containsBlank="1"/>
    </cacheField>
    <cacheField name="FNCC" numFmtId="2">
      <sharedItems containsNonDate="0" containsString="0" containsBlank="1"/>
    </cacheField>
    <cacheField name="FSC" numFmtId="2">
      <sharedItems containsNonDate="0" containsString="0" containsBlank="1"/>
    </cacheField>
    <cacheField name="FDSC" numFmtId="2">
      <sharedItems containsNonDate="0" containsString="0" containsBlank="1"/>
    </cacheField>
    <cacheField name="FNSC" numFmtId="0">
      <sharedItems containsNonDate="0" containsString="0" containsBlank="1"/>
    </cacheField>
    <cacheField name="DCC" numFmtId="2">
      <sharedItems containsNonDate="0" containsString="0" containsBlank="1"/>
    </cacheField>
    <cacheField name="DDCC" numFmtId="2">
      <sharedItems containsMixedTypes="1" containsNumber="1" minValue="2.75" maxValue="7"/>
    </cacheField>
    <cacheField name="DNCC" numFmtId="2">
      <sharedItems containsMixedTypes="1" containsNumber="1" minValue="1.75" maxValue="4"/>
    </cacheField>
    <cacheField name="DSC" numFmtId="2">
      <sharedItems containsNonDate="0" containsString="0" containsBlank="1"/>
    </cacheField>
    <cacheField name="DDSC" numFmtId="2">
      <sharedItems containsNonDate="0" containsString="0" containsBlank="1"/>
    </cacheField>
    <cacheField name="DNSC" numFmtId="2">
      <sharedItems containsNonDate="0" containsString="0" containsBlank="1"/>
    </cacheField>
    <cacheField name="XDO" numFmtId="2">
      <sharedItems/>
    </cacheField>
    <cacheField name="XNO" numFmtId="2">
      <sharedItems/>
    </cacheField>
    <cacheField name="XDD" numFmtId="2">
      <sharedItems containsNonDate="0" containsString="0" containsBlank="1"/>
    </cacheField>
    <cacheField name="XND" numFmtId="2">
      <sharedItems containsNonDate="0" containsString="0" containsBlank="1"/>
    </cacheField>
    <cacheField name="XDF" numFmtId="2">
      <sharedItems containsNonDate="0" containsString="0" containsBlank="1"/>
    </cacheField>
    <cacheField name="XNF" numFmtId="2">
      <sharedItems containsNonDate="0" containsString="0" containsBlank="1"/>
    </cacheField>
    <cacheField name="TOTAL" numFmtId="2">
      <sharedItems containsMixedTypes="1" containsNumber="1" minValue="3.75" maxValue="12.47"/>
    </cacheField>
    <cacheField name="Cambia sede" numFmtId="2">
      <sharedItems/>
    </cacheField>
    <cacheField name="verifica extras D" numFmtId="2">
      <sharedItems containsNonDate="0" containsString="0" containsBlank="1"/>
    </cacheField>
    <cacheField name="verifica extras N" numFmtId="2">
      <sharedItems containsNonDate="0" containsString="0" containsBlank="1"/>
    </cacheField>
    <cacheField name="VALIDAEX" numFmtId="2">
      <sharedItems/>
    </cacheField>
    <cacheField name="EXTRAS" numFmtId="2">
      <sharedItems/>
    </cacheField>
    <cacheField name="EXTRAS ACUM" numFmtId="2">
      <sharedItems/>
    </cacheField>
    <cacheField name="sede" numFmtId="2">
      <sharedItems count="7">
        <s v="PANCE"/>
        <s v="SAN FERNANDO" u="1"/>
        <s v="MERCADILLO" u="1"/>
        <s v="CATERING" u="1"/>
        <s v="PEÑON" u="1"/>
        <s v="UNICENTRO" u="1"/>
        <s v="" u="1"/>
      </sharedItems>
    </cacheField>
    <cacheField name="Colaborador" numFmtId="2">
      <sharedItems count="203">
        <s v="AGREDO TIRANO ISABELLA"/>
        <s v="AYALA CANTILLO KEVIN DANIEL"/>
        <s v="CRISTHOFFER FRANCO LEIDY PATRICIA"/>
        <s v="DIAZ RINCON MATEO"/>
        <s v="GUETIO CAMAYO YEINER"/>
        <s v="HERNANDEZ TOVAR VALENTINA"/>
        <s v="MACA PAREJA LAURA SOFIA"/>
        <s v="MARTINEZ CAMPO JULIAN ESTEBAN"/>
        <s v="MEJIA SOLANILLA ELIZABETH"/>
        <s v="OBANDO GUERRERO STIVEN YESID"/>
        <s v="PIÑA CARRERA LUIS ALBERTO"/>
        <s v="RESTREPO OCHOA KAREN YAHANNAH"/>
        <s v="ROSERO MARTINEZ ISIS VALERIA"/>
        <s v="TORRES GIRALDO DAYHANN"/>
        <s v="TRIANA ESPINOSA VALERIA"/>
        <s v="BONILLA  SOTERAN DEIBYS" u="1"/>
        <s v="CAMPO OSNAS JOSE" u="1"/>
        <s v="GARCIA ECHEVERRI JONATAN STIVEN" u="1"/>
        <s v="GRANJA AROCA KELLY" u="1"/>
        <s v="GUERRA CORTES MARTHA" u="1"/>
        <s v="JOYA MOSQUERA SEBASTIAN" u="1"/>
        <s v="MAYORGA MENESES MARLYN" u="1"/>
        <s v="PEDREROS PERDOMO JUAN JOSE" u="1"/>
        <s v="RENDON TELLEZ VIVIANA ANDREA" u="1"/>
        <s v="RODRIGUEZ LILIANA DESSIREE" u="1"/>
        <s v="RODRIGUEZ VARGAS ESPERANZA" u="1"/>
        <s v="AGUIRRE ARAGON ANA" u="1"/>
        <s v="ALBARAN ARAUJO SEBASTIAN" u="1"/>
        <s v="ALEGRIA ALVAREZ ISABELLA" u="1"/>
        <s v="ALVAREZ ZUÑIGA LUIS CARLOS" u="1"/>
        <s v="ALZATE LOPEZ CARLOS" u="1"/>
        <s v="ANGULO MOSQUERA JUAN DAVID" u="1"/>
        <s v="APRAEZ DUQUE ROBINSON ARBEY" u="1"/>
        <s v="ARANDA RENDON DIANA CAROLINA" u="1"/>
        <s v="ARDILA IMBACHI NOHRA JUDITH" u="1"/>
        <s v="BELALCAZAR BAUTISTA JUAN DAVID" u="1"/>
        <s v="BLANCO MARTINEZ MARIA ALEXANDRA" u="1"/>
        <s v="BOLAÑOS GOMEZ LEIDY" u="1"/>
        <s v="BOLAÑOS MONTERO HEIDY TATIANA" u="1"/>
        <s v="CABRERA PINEDA ANGELA" u="1"/>
        <s v="CAICEDO ANGULO LUIS" u="1"/>
        <s v="CAICEDO RUIZ DASLIN KELLY" u="1"/>
        <s v="CAICEDO RUIZ JHOJAN EDUARDO" u="1"/>
        <s v="CAICEDO RUIZ JUAN DAVID" u="1"/>
        <s v="CALDERON QUINCHIA WILSON" u="1"/>
        <s v="CARRILLO PAEZ ASTRID ELINA" u="1"/>
        <s v="CASTAÑO SUAREZ CARLOS" u="1"/>
        <s v="CASTRO ROSERO MICHAEL HARBEY" u="1"/>
        <s v="CORAL BARONA NICOL ANDREA" u="1"/>
        <s v="CORONEL TORRES MANUEL ALEJANDRO" u="1"/>
        <s v="CORONELL TORRES MARIA CAMILA" u="1"/>
        <s v="CORREA VARGAS EILEEN  KATHELIN" u="1"/>
        <s v="CRUZ ESCOBAR ITOSHII YOMEI" u="1"/>
        <s v="CRUZ MONTOYA VALERIA" u="1"/>
        <s v="CUELLAR LOPEZ NESTOR" u="1"/>
        <s v="DIAZ FAJARDO JUAN CAMILO" u="1"/>
        <s v="DIAZ PORTILLA JUAN SEBASTIAN" u="1"/>
        <s v="DUQUE BRAVO FRANCISCO JAVIER" u="1"/>
        <s v="GARCIA MARTINEZ LINDA CRISTAL" u="1"/>
        <s v="GOMEZ CALDERON LEDEN FERNANDA" u="1"/>
        <s v="GONZALEZ ESPINOSA VALENTINA" u="1"/>
        <s v="GONZALEZ GOMEZ LUISA" u="1"/>
        <s v="HENAO PORTUGUEZ SOFIA" u="1"/>
        <s v="LEON REALPE DIEGO DANIEL" u="1"/>
        <s v="LEZAMA LOPEZ WUILLIANS" u="1"/>
        <s v="LULIGO CAMPO MARITZA" u="1"/>
        <s v="LUNA JESUS EDUARDO" u="1"/>
        <s v="MANZANAREZ SILVA PEDRO" u="1"/>
        <s v="MARTINEZ MAVAREZ CARLOS LUIS" u="1"/>
        <s v="MARTINEZ VALENCIA JONATHAN AARON" u="1"/>
        <s v="MONTERO ANACONA JOHAN" u="1"/>
        <s v="MORENO WILLAM" u="1"/>
        <s v="MOSQUERA MARMOLEJO MARIA CRISTINA" u="1"/>
        <s v="MOSQUERA PEREA JESSYCA" u="1"/>
        <s v="MOSQUERA SERNA MIGUEL ANGEL" u="1"/>
        <s v="MUÑOZ CAMACHO JHON WILIAM" u="1"/>
        <s v="OMAÑA REPEZ BREINER YULIANO" u="1"/>
        <s v="ORDOÑEZ ZUÑIGA JUAN DAVID" u="1"/>
        <s v="OSORIO CASTRILLON MANUELA ANDREA" u="1"/>
        <s v="OSPINA MURILLO ANGEL DAVID" u="1"/>
        <s v="PANAMEÑO MOSQUERA IVAN DARIO" u="1"/>
        <s v="PARRA CASTELLANOS NICOLAS" u="1"/>
        <s v="PERLAZA BARRAGAN JUAN ESTEBAN" u="1"/>
        <s v="PIEDRAHITA BANGUERA LEIRA" u="1"/>
        <s v="PINCHAO TOSSE KAROL SOFIA" u="1"/>
        <s v="POSADA MAMIAN JUAN DAVID" u="1"/>
        <s v="POSSO SEPULVEDA JOHN STEVEN" u="1"/>
        <s v="PRIMERO VELEZ LINA" u="1"/>
        <s v="QUINTERO OCAMPO JOSE SAIHTD" u="1"/>
        <s v="QUIROZ JAIMES MARIA TERESA" u="1"/>
        <s v="RESTREPO  ZAPATA MAURICIO" u="1"/>
        <s v="RODRIGUEZ DOMINGUEZ JUAN JOSE" u="1"/>
        <s v="RODRIGUEZ SANCHEZ SERGIO NICOLAS" u="1"/>
        <s v="ROMERO GONZALEZ GIAMPAUL ADELSI" u="1"/>
        <s v="RUBIO VELASQUEZ ESTEBAN" u="1"/>
        <s v="RUIZ PAULY SANTIAGO" u="1"/>
        <s v="RUIZ TORO JHEFFERSSON" u="1"/>
        <s v="SAENZ SALAS DUNOY ARMANDO" u="1"/>
        <s v="SANDOVAL RIVERA DIANA CRISTINA" u="1"/>
        <s v="SANTANA TROCHEZ AMPARO" u="1"/>
        <s v="SUAREZ SALAZAR CESAR AUGUSTO" u="1"/>
        <s v="TOCORA GUERRERO MARIANA" u="1"/>
        <s v="TRUJILLO CORDOBA MARLON SANTIAGO" u="1"/>
        <s v="VALENCIA MENDEZ VANESSA" u="1"/>
        <s v="VALENCIA VALENCIA GABRIEL ESTEBAN" u="1"/>
        <s v="VELA RIVERA JUAN ESTEBAN" u="1"/>
        <s v="ZAPATA HERNANDEZ IVAN" u="1"/>
        <s v="ZAVALA BETANCOURTH LEIDY FERNANDA" u="1"/>
        <s v="ACALO CAMPO NORHA ELIZABETH" u="1"/>
        <s v="BERRIOS PAREDES SAMUEL" u="1"/>
        <s v="BETANCOURT OBREGON MARLIN DAYANA" u="1"/>
        <s v="CORRALES MEDINA SOFIA" u="1"/>
        <s v="DIAZ PORTILLA JUAN" u="1"/>
        <s v="DINAS STEPANNYA" u="1"/>
        <s v="ENRIQUEZ REVELO JESUS" u="1"/>
        <s v="ESCOBAR DIAZ JEFERSSON DAVID" u="1"/>
        <s v="FIERRO PERDOMO YAMILETH" u="1"/>
        <s v="FLORES OLDEMBUG GENESISI ALEJANDRA" u="1"/>
        <s v="GAITAN BRAVO KRISTINE XAMIRA" u="1"/>
        <s v="GONZALEZ BENAVIDES ANAYIBI" u="1"/>
        <s v="HENRIQUEZ APARACIO XAVIER" u="1"/>
        <s v="HEYDI TATIANA BOLAÑOS MONTERO" u="1"/>
        <s v="MANZANAREZ VARGAS DANIEL" u="1"/>
        <s v="MOLINA LOPEZ MAYRA ALEJANDRA" u="1"/>
        <s v="MONTERREY RODRIGUEZ DAVIS" u="1"/>
        <s v="MURILLO KEVIN STIVEN" u="1"/>
        <s v="OSTO LUCIANA VALENTINA" u="1"/>
        <s v="PEÑA RODRIGUEZ KEIDER EUCLIDES" u="1"/>
        <s v="PEÑA SALCEDO JUAN" u="1"/>
        <s v="PINEDA RAMIREZ WENDY GABRIELA" u="1"/>
        <s v="RAMIREZ NIETO KEVIN" u="1"/>
        <s v="RAMOS ROSERO JOSE DANIEL" u="1"/>
        <s v="RENGIFO VALENCIA ADRIAN ALBERTO" u="1"/>
        <s v="SANCHEZ URZOLA LISBETH MARIANYELIS" u="1"/>
        <s v="SEGURA LUIS JORGE" u="1"/>
        <s v="TEGUEDOR  ORTEGA DILAN JOSE" u="1"/>
        <s v="VARGAS PANTOJA JOSE JULIAN" u="1"/>
        <s v="VEGA GONZALEZ JOSE" u="1"/>
        <s v="ANDRADE POLANCO ANDRES EDUARDO" u="1"/>
        <s v="DELGADO PEREZ JOSE WILMAR" u="1"/>
        <s v="OSPINA ORTEGA KEVIN" u="1"/>
        <s v="QUINTERO  HENAO JOHANA ANDREA" u="1"/>
        <s v="ZAMORANO TERRANOVA DANIELA" u="1"/>
        <s v="ARIAS GOMEZ LUCIA" u="1"/>
        <s v="BEDOYA TAVERA KEMBERLYN YAJHARA" u="1"/>
        <s v="BETANCOURT GIRALDO ALEJANDRO" u="1"/>
        <s v="CAICEDO REYES NEIDER" u="1"/>
        <s v="CHACHINOY BECERRA LAURA CAMILA" u="1"/>
        <s v="CHARRIS LISNEY" u="1"/>
        <s v="ESCALANTE MORILLO SARIANNYS" u="1"/>
        <s v="GAVIRIA MOSCOSOS CHRISTIAN" u="1"/>
        <s v="GUAQUETA ZULUAGA YAMILE ESPERANZA" u="1"/>
        <s v="MARTINO GALINDO JEAN PAUL" u="1"/>
        <s v="MAVISOY RINCON DAYANA ALEJANDRA" u="1"/>
        <s v="PRIETO QUINTERO NICOL" u="1"/>
        <s v="" u="1"/>
        <s v="OLAYA LOPEZ DANIEL" u="1"/>
        <s v="OSPINA CORREA MIGUEL" u="1"/>
        <s v="VARGAS HERRERA LAURA" u="1"/>
        <s v="CORDOBA ROSERO STEPHANIA" u="1"/>
        <s v="RAMIREZ BERMUDEZ JEAN LUIS" u="1"/>
        <s v="BONILLA MORALES NEMESIS" u="1"/>
        <s v="ARVELADEZ PORRAS ESTEBAN" u="1"/>
        <s v="CARABALI TRIVIÑO JAHN CARLOS" u="1"/>
        <s v="CASTRO GARCIA DANNA CAMILA" u="1"/>
        <s v="ANDRADE POLANCO ANDRES" u="1"/>
        <s v="CARABALI TRIVIÑO JHAN CARLOS" u="1"/>
        <s v="ZULUAGA JUAN PABLO" u="1"/>
        <s v="ARCE ESCOBAR SANTIAGO" u="1"/>
        <s v="MEJIA CABEZAS VERONICA" u="1"/>
        <s v="CAICEDO ANGULO PILAR" u="1"/>
        <s v="JIMENEZ RODRIGUEZ MARIA  CAMILA" u="1"/>
        <s v="ROBLES VIDAL SANTIAGO ANDRES" u="1"/>
        <s v="GOMEZ LAME ALEXANDER" u="1"/>
        <s v="CORDOVA MARTINEZ HAIMAR" u="1"/>
        <s v="MORA ARBOLEDA YUDY" u="1"/>
        <s v="CAMILO CAICEDO YULIANA" u="1"/>
        <s v="GIRALDO IDROBO DAVID SANTIAGO" u="1"/>
        <s v="CAÑAS LOIZA DANIEL ESTEBAN" u="1"/>
        <s v="OLAYA MINA MAICOL ORLANDO" u="1"/>
        <s v="PEÑA NARVAEZ NICOLAS" u="1"/>
        <s v="OMAÑA BARRIOS OMAR ENRIQUE" u="1"/>
        <s v="TRUJILLO DAVILA JHON" u="1"/>
        <s v="RODAS CORREA JUAN PABLO" u="1"/>
        <s v="PEREA MOSQUERA JHON SEBASTIAN" u="1"/>
        <s v="ALEGRIA ARBOLEDA JOHAN STHEVEN" u="1"/>
        <s v="SAMBONI RIVERA NICOL DAYHANA" u="1"/>
        <s v="DIAZ RUIS JUAN SEBASTIAN" u="1"/>
        <s v="GOMEZ SAMBONY KATHERIN" u="1"/>
        <s v="SANCHEZ QUINTERO LUIS FERNANDO" u="1"/>
        <s v="TOVAR MARTINEZ JUAN JOSE" u="1"/>
        <s v="PERDOMO ROJAS GENESIS LICETH" u="1"/>
        <s v="HURTADO ARIZA YOAN ANDRES" u="1"/>
        <s v="ZUÑIGA EDWIN STIVEN" u="1"/>
        <s v="ACOSTA POVEDA ANGIE VIVIANA" u="1"/>
        <s v="SEGURA JORGE LUIS" u="1"/>
        <s v="GAVIRIA MOSCOSO CHRISTIAN" u="1"/>
        <s v="RODRIGUEZ SAA SANTIAGO" u="1"/>
        <s v="FLORES OLDEMBUG GENESIS ALEJANDRA" u="1"/>
        <s v="CRUZ BONILLA LUIS GERARDO" u="1"/>
        <s v="VACA  CAICEDO SANTIAGO" u="1"/>
        <s v="BOLAÑOS MONTERO HEYDI TATIANA" u="1"/>
        <s v="PANTOJA CARMEN EDUVIGES" u="1"/>
      </sharedItems>
    </cacheField>
    <cacheField name="fecha" numFmtId="0">
      <sharedItems containsSemiMixedTypes="0" containsNonDate="0" containsDate="1" containsString="0" minDate="2025-07-01T00:00:00" maxDate="2026-04-02T00:00:00" count="49"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31T00:00:00" u="1"/>
        <d v="2026-04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01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</sharedItems>
    </cacheField>
    <cacheField name="Cargo" numFmtId="0">
      <sharedItems/>
    </cacheField>
    <cacheField name="DiaSem" numFmtId="0">
      <sharedItems/>
    </cacheField>
    <cacheField name="SALAM" numFmtId="0">
      <sharedItems containsMixedTypes="1" containsNumber="1" containsInteger="1" minValue="0" maxValue="0" count="4">
        <s v=""/>
        <s v="00:02"/>
        <s v="00:13"/>
        <n v="0" u="1"/>
      </sharedItems>
    </cacheField>
    <cacheField name="ENT1" numFmtId="0">
      <sharedItems containsMixedTypes="1" containsNumber="1" minValue="0.59166666666666667" maxValue="0.59166666666666667" count="62">
        <s v=""/>
        <s v="13:15"/>
        <s v="15:56"/>
        <s v="10:07"/>
        <s v="10:25"/>
        <s v="13:12"/>
        <s v="11:57"/>
        <s v="15:06"/>
        <s v="12:51"/>
        <s v="12:43"/>
        <s v="09:59"/>
        <s v="10:15"/>
        <s v="13:45"/>
        <s v="10:03"/>
        <s v="13:06"/>
        <s v="09:06"/>
        <s v="12:04"/>
        <s v="12:01"/>
        <s v="12:56"/>
        <s v="12:06"/>
        <s v="14:47"/>
        <s v="11:08"/>
        <s v="14:58"/>
        <s v="10:02"/>
        <s v="15:38"/>
        <s v="10:56"/>
        <s v="11:45"/>
        <s v="15:35"/>
        <s v="15:48"/>
        <s v="13:02"/>
        <s v="10:26"/>
        <s v="10:19"/>
        <s v="13:23"/>
        <s v="16:12"/>
        <s v="10:12"/>
        <s v="10:17"/>
        <s v="10:42"/>
        <s v="12:45"/>
        <s v="11:44"/>
        <s v="16:07"/>
        <s v="15:24"/>
        <s v="17:13"/>
        <s v="12:39"/>
        <s v="12:59"/>
        <s v="11:58"/>
        <s v="09:57"/>
        <s v="11:48"/>
        <s v="12:42"/>
        <s v="10:00"/>
        <s v="16:37"/>
        <s v="16:16"/>
        <s v="12:53"/>
        <s v="08:56"/>
        <s v="11:55"/>
        <s v="09:54"/>
        <s v="09:51"/>
        <s v="09:49"/>
        <s v="11:11"/>
        <s v="15:53"/>
        <s v="15:44"/>
        <s v="15:52"/>
        <n v="0.59166666666666667" u="1"/>
      </sharedItems>
    </cacheField>
    <cacheField name="SAL1" numFmtId="0">
      <sharedItems count="690">
        <s v=""/>
        <s v="15:31"/>
        <s v="22:45"/>
        <s v="14:13"/>
        <s v="16:16"/>
        <s v="13:54"/>
        <s v="22:44"/>
        <s v="22:09"/>
        <s v="21:46"/>
        <s v="14:55"/>
        <s v="23:43"/>
        <s v="23:41"/>
        <s v="14:03"/>
        <s v="22:52"/>
        <s v="15:28"/>
        <s v="15:59"/>
        <s v="22:06"/>
        <s v="22:40"/>
        <s v="22:42"/>
        <s v="21:09"/>
        <s v="23:37"/>
        <s v="21:53"/>
        <s v="22:47"/>
        <s v="20:51"/>
        <s v="16:07"/>
        <s v="14:04"/>
        <s v="15:04"/>
        <s v="16:01"/>
        <s v="14:53"/>
        <s v="22:21"/>
        <s v="22:03"/>
        <s v="22:08"/>
        <s v="23:34"/>
        <s v="23:24"/>
        <s v="22:10"/>
        <s v="15:52"/>
        <s v="13:58"/>
        <s v="15:03"/>
        <s v="14:59"/>
        <s v="23:46"/>
        <s v="16:00"/>
        <s v="22:59"/>
        <s v="21:35"/>
        <s v="14:06"/>
        <s v="22:57"/>
        <s v="14:21"/>
        <s v="16:06"/>
        <s v="13:51"/>
        <s v="16:09"/>
        <s v="22:36"/>
        <s v="14:54"/>
        <s v="23:38"/>
        <s v="22:19" u="1"/>
        <s v="16:17" u="1"/>
        <s v="23:28" u="1"/>
        <s v="23:25" u="1"/>
        <s v="14:58" u="1"/>
        <s v="19:06" u="1"/>
        <s v="17:15" u="1"/>
        <s v="21:40" u="1"/>
        <s v="15:50" u="1"/>
        <s v="22:18" u="1"/>
        <s v="23:08" u="1"/>
        <s v="22:37" u="1"/>
        <s v="15:55" u="1"/>
        <s v="18:35" u="1"/>
        <s v="21:02" u="1"/>
        <s v="14:48" u="1"/>
        <s v="15:45" u="1"/>
        <s v="16:38" u="1"/>
        <s v="16:40" u="1"/>
        <s v="23:13" u="1"/>
        <s v="23:47" u="1"/>
        <s v="23:26" u="1"/>
        <s v="22:31" u="1"/>
        <s v="21:57" u="1"/>
        <s v="22:54" u="1"/>
        <s v="22:55" u="1"/>
        <s v="21:00" u="1"/>
        <s v="22:22" u="1"/>
        <s v="17:24" u="1"/>
        <s v="16:18" u="1"/>
        <s v="22:32" u="1"/>
        <s v="23:00" u="1"/>
        <s v="16:04" u="1"/>
        <s v="22:48" u="1"/>
        <s v="22:35" u="1"/>
        <s v="19:31" u="1"/>
        <s v="22:00" u="1"/>
        <s v="23:17" u="1"/>
        <s v="23:06" u="1"/>
        <s v="22:25" u="1"/>
        <s v="15:02" u="1"/>
        <s v="14:51" u="1"/>
        <s v="23:18" u="1"/>
        <s v="14:02" u="1"/>
        <s v="23:48" u="1"/>
        <s v="22:38" u="1"/>
        <s v="13:53" u="1"/>
        <s v="16:51" u="1"/>
        <s v="15:56" u="1"/>
        <s v="23:05" u="1"/>
        <s v="15:11" u="1"/>
        <s v="15:07" u="1"/>
        <s v="15:16" u="1"/>
        <s v="17:06" u="1"/>
        <s v="23:29" u="1"/>
        <s v="17:31" u="1"/>
        <s v="23:35" u="1"/>
        <s v="18:01" u="1"/>
        <s v="17:07" u="1"/>
        <s v="13:59" u="1"/>
        <s v="15:01" u="1"/>
        <s v="15:00" u="1"/>
        <s v="15:12" u="1"/>
        <s v="15:05" u="1"/>
        <s v="15:49" u="1"/>
        <s v="15:20" u="1"/>
        <s v="16:02" u="1"/>
        <s v="15:06" u="1"/>
        <s v="23:31" u="1"/>
        <s v="23:10" u="1"/>
        <s v="14:00" u="1"/>
        <s v="22:28" u="1"/>
        <s v="22:53" u="1"/>
        <s v="15:18" u="1"/>
        <s v="15:53" u="1"/>
        <s v="22:41" u="1"/>
        <s v="15:09" u="1"/>
        <s v="15:22" u="1"/>
        <s v="17:36" u="1"/>
        <s v="17:20" u="1"/>
        <s v="17:10" u="1"/>
        <s v="18:03" u="1"/>
        <s v="22:50" u="1"/>
        <s v="17:32" u="1"/>
        <s v="15:17" u="1"/>
        <s v="22:49" u="1"/>
        <s v="15:46" u="1"/>
        <s v="22:39" u="1"/>
        <s v="16:22" u="1"/>
        <s v="22:13" u="1"/>
        <s v="17:01" u="1"/>
        <s v="14:20" u="1"/>
        <s v="01:08" u="1"/>
        <s v="16:13" u="1"/>
        <s v="23:14" u="1"/>
        <s v="14:01" u="1"/>
        <s v="14:22" u="1"/>
        <s v="15:19" u="1"/>
        <s v="15:30" u="1"/>
        <s v="20:10" u="1"/>
        <s v="16:56" u="1"/>
        <s v="14:31" u="1"/>
        <s v="14:44" u="1"/>
        <s v="16:50" u="1"/>
        <e v="#REF!" u="1"/>
        <s v="16:10" u="1"/>
        <s v="16:48" u="1"/>
        <s v="13:03" u="1"/>
        <s v="15:57" u="1"/>
        <s v="15:58" u="1"/>
        <s v="12:02" u="1"/>
        <s v="16:14" u="1"/>
        <s v="22:20" u="1"/>
        <s v="14:57" u="1"/>
        <s v="15:41" u="1"/>
        <s v="23:49" u="1"/>
        <s v="22:16" u="1"/>
        <s v="18:06" u="1"/>
        <s v="22:07" u="1"/>
        <s v="22:29" u="1"/>
        <s v="21:36" u="1"/>
        <s v="14:30" u="1"/>
        <s v="17:27" u="1"/>
        <s v="16:39" u="1"/>
        <s v="22:02" u="1"/>
        <s v="17:41" u="1"/>
        <s v="15:24" u="1"/>
        <s v="16:29" u="1"/>
        <s v="22:24" u="1"/>
        <s v="18:00" u="1"/>
        <s v="22:27" u="1"/>
        <s v="14:05" u="1"/>
        <s v="14:12" u="1"/>
        <s v="18:12" u="1"/>
        <s v="14:16" u="1"/>
        <s v="22:15" u="1"/>
        <s v="13:13" u="1"/>
        <s v="13:14" u="1"/>
        <s v="19:04" u="1"/>
        <s v="19:00" u="1"/>
        <s v="14:08" u="1"/>
        <s v="13:22" u="1"/>
        <s v="13:12" u="1"/>
        <s v="18:07" u="1"/>
        <s v="21:59" u="1"/>
        <s v="17:59" u="1"/>
        <s v="13:00" u="1"/>
        <s v="17:08" u="1"/>
        <s v="23:07" u="1"/>
        <s v="23:01" u="1"/>
        <s v="16:11" u="1"/>
        <s v="22:56" u="1"/>
        <s v="23:04" u="1"/>
        <s v="16:12" u="1"/>
        <s v="23:56" u="1"/>
        <s v="16:05" u="1"/>
        <s v="23:52" u="1"/>
        <s v="22:01" u="1"/>
        <s v="23:03" u="1"/>
        <s v="15:08" u="1"/>
        <s v="18:08" u="1"/>
        <s v="18:20" u="1"/>
        <s v="14:11" u="1"/>
        <s v="22:51" u="1"/>
        <s v="22:14" u="1"/>
        <s v="15:25" u="1"/>
        <s v="15:32" u="1"/>
        <s v="22:12" u="1"/>
        <s v="15:38" u="1"/>
        <s v="15:21" u="1"/>
        <s v="22:04" u="1"/>
        <s v="23:02" u="1"/>
        <s v="16:33" u="1"/>
        <s v="14:35" u="1"/>
        <s v="17:39" u="1"/>
        <s v="15:23" u="1"/>
        <s v="17:49" u="1"/>
        <s v="14:45" u="1"/>
        <s v="23:27" u="1"/>
        <s v="22:17" u="1"/>
        <s v="23:23" u="1"/>
        <s v="22:23" u="1"/>
        <s v="14:17" u="1"/>
        <s v="16:43" u="1"/>
        <s v="23:16" u="1"/>
        <s v="17:17" u="1"/>
        <s v="22:11" u="1"/>
        <s v="16:54" u="1"/>
        <s v="16:53" u="1"/>
        <s v="21:11" u="1"/>
        <s v="22:26" u="1"/>
        <s v="23:21" u="1"/>
        <s v="22:34" u="1"/>
        <s v="18:02" u="1"/>
        <s v="18:39" u="1"/>
        <s v="17:48" u="1"/>
        <s v="18:09" u="1"/>
        <s v="18:13" u="1"/>
        <s v="14:10" u="1"/>
        <s v="23:54" u="1"/>
        <s v="14:07" u="1"/>
        <s v="18:16" u="1"/>
        <s v="14:09" u="1"/>
        <s v="22:05" u="1"/>
        <s v="17:12" u="1"/>
        <s v="18:10" u="1"/>
        <s v="16:03" u="1"/>
        <s v="23:40" u="1"/>
        <s v="23:57" u="1"/>
        <s v="17:00" u="1"/>
        <s v="18:21" u="1"/>
        <s v="20:14" u="1"/>
        <s v="23:50" u="1"/>
        <s v="23:45" u="1"/>
        <s v="15:14" u="1"/>
        <s v="23:53" u="1"/>
        <s v="21:10" u="1"/>
        <s v="21:01" u="1"/>
        <s v="21:07" u="1"/>
        <s v="21:03" u="1"/>
        <s v="21:32" u="1"/>
        <s v="20:50" u="1"/>
        <s v="18:05" u="1"/>
        <s v="17:05" u="1"/>
        <s v="23:09" u="1"/>
        <s v="16:08" u="1"/>
        <s v="21:58" u="1"/>
        <s v="22:58" u="1"/>
        <s v="23:42" u="1"/>
        <s v="23:15" u="1"/>
        <s v="23:20" u="1"/>
        <s v="23:32" u="1"/>
        <s v="23:12" u="1"/>
        <s v="23:55" u="1"/>
        <s v="15:10" u="1"/>
        <s v="15:15" u="1"/>
        <s v="16:20" u="1"/>
        <s v="14:56" u="1"/>
        <s v="16:24" u="1"/>
        <s v="17:40" u="1"/>
        <s v="17:50" u="1"/>
        <s v="16:37" u="1"/>
        <s v="18:19" u="1"/>
        <s v="14:28" u="1"/>
        <s v="15:13" u="1"/>
        <s v="23:22" u="1"/>
        <s v="14:15" u="1"/>
        <s v="22:30" u="1"/>
        <s v="15:40" u="1"/>
        <s v="17:45" u="1"/>
        <s v="14:32" u="1"/>
        <s v="23:30" u="1"/>
        <s v="16:15" u="1"/>
        <s v="15:33" u="1"/>
        <s v="20:01" u="1"/>
        <s v="14:29" u="1"/>
        <s v="18:17" u="1"/>
        <s v="21:52" u="1"/>
        <s v="20:32" u="1"/>
        <s v="23:39" u="1"/>
        <s v="20:07" u="1"/>
        <s v="16:32" u="1"/>
        <s v="21:55" u="1"/>
        <s v="23:36" u="1"/>
        <s v="21:50" u="1"/>
        <s v="17:11" u="1"/>
        <s v="16:21" u="1"/>
        <s v="16:42" u="1"/>
        <s v="22:46" u="1"/>
        <s v="23:59" u="1"/>
        <s v="15:54" u="1"/>
        <s v="14:46" u="1"/>
        <s v="14:37" u="1"/>
        <s v="14:36" u="1"/>
        <s v="20:22" u="1"/>
        <s v="15:27" u="1"/>
        <s v="13:55" u="1"/>
        <s v="17:19" u="1"/>
        <s v="17:53" u="1"/>
        <s v="19:09" u="1"/>
        <s v="18:25" u="1"/>
        <s v="21:56" u="1"/>
        <s v="21:54" u="1"/>
        <s v="18:43" u="1"/>
        <s v="19:13" u="1"/>
        <s v="14:23" u="1"/>
        <s v="14:38" u="1"/>
        <s v="16:36" u="1"/>
        <s v="22:33" u="1"/>
        <s v="17:57" u="1"/>
        <s v="17:44" u="1"/>
        <s v="17:02" u="1"/>
        <s v="22:43" u="1"/>
        <s v="16:31" u="1"/>
        <s v="18:14" u="1"/>
        <s v="15:36" u="1"/>
        <s v="23:11" u="1"/>
        <s v="17:04" u="1"/>
        <s v="23:58" u="1"/>
        <s v="21:04" u="1"/>
        <s v="14:14" u="1"/>
        <s v="13:23" u="1"/>
        <s v="21:38" u="1"/>
        <s v="16:58" u="1"/>
        <s v="16:59" u="1"/>
        <s v="20:00" u="1"/>
        <s v="18:18" u="1"/>
        <s v="16:26" u="1"/>
        <s v="16:27" u="1"/>
        <s v="19:07" u="1"/>
        <s v="16:57" u="1"/>
        <s v="18:04" u="1"/>
        <s v="14:43" u="1"/>
        <s v="11:04" u="1"/>
        <s v="21:05" u="1"/>
        <s v="12:54" u="1"/>
        <s v="17:21" u="1"/>
        <s v="23:44" u="1"/>
        <s v="18:24" u="1"/>
        <s v="23:19" u="1"/>
        <s v="23:51" u="1"/>
        <s v="15:47" u="1"/>
        <s v="19:08" u="1"/>
        <s v="15:37" u="1"/>
        <s v="18:37" u="1"/>
        <s v="18:27" u="1"/>
        <s v="15:29" u="1"/>
        <s v="15:26" u="1"/>
        <s v="16:30" u="1"/>
        <s v="17:09" u="1"/>
        <s v="16:28" u="1"/>
        <s v="17:14" u="1"/>
        <s v="19:35" u="1"/>
        <s v="16:55" u="1"/>
        <s v="19:59" u="1"/>
        <s v="16:23" u="1"/>
        <s v="17:37" u="1"/>
        <s v="17:26" u="1"/>
        <s v="10:30" u="1"/>
        <s v="21:06" u="1"/>
        <s v="21:08" u="1"/>
        <s v="21:18" u="1"/>
        <s v="18:53" u="1"/>
        <s v="21:14" u="1"/>
        <s v="20:56" u="1"/>
        <s v="19:01" u="1"/>
        <s v="14:52" u="1"/>
        <s v="16:35" u="1"/>
        <s v="16:44" u="1"/>
        <s v="17:25" u="1"/>
        <s v="10:15" u="1"/>
        <s v="18:11" u="1"/>
        <s v="18:23" u="1"/>
        <s v="10:28" u="1"/>
        <s v="13:57" u="1"/>
        <s v="16:34" u="1"/>
        <s v="15:51" u="1"/>
        <s v="17:55" u="1"/>
        <s v="18:52" u="1"/>
        <s v="16:41" u="1"/>
        <s v="00:24" u="1"/>
        <s v="09:23" u="1"/>
        <s v="19:34" u="1"/>
        <s v="17:46" u="1"/>
        <s v="18:32" u="1"/>
        <s v="18:15" u="1"/>
        <s v="15:39" u="1"/>
        <s v="19:18" u="1"/>
        <s v="09:35" u="1"/>
        <s v="19:02" u="1"/>
        <s v="21:49" u="1"/>
        <s v="17:22" u="1"/>
        <s v="19:55" u="1"/>
        <s v="18:59" u="1"/>
        <s v="15:43" u="1"/>
        <s v="19:25" u="1"/>
        <s v="23:33" u="1"/>
        <s v="16:46" u="1"/>
        <s v="16:47" u="1"/>
        <s v="19:17" u="1"/>
        <s v="16:19" u="1"/>
        <s v="00:20" u="1"/>
        <s v="10:33" u="1"/>
        <s v="14:18" u="1"/>
        <s v="16:25" u="1"/>
        <s v="14:39" u="1"/>
        <s v="21:45" u="1"/>
        <s v="20:04" u="1"/>
        <s v="20:57" u="1"/>
        <s v="20:02" u="1"/>
        <s v="13:31" u="1"/>
        <s v="13:33" u="1"/>
        <s v="18:22" u="1"/>
        <s v="17:56" u="1"/>
        <s v="19:40" u="1"/>
        <s v="17:52" u="1"/>
        <s v="17:29" u="1"/>
        <s v="18:29" u="1"/>
        <s v="17:03" u="1"/>
        <s v="20:59" u="1"/>
        <s v="21:41" u="1"/>
        <s v="20:58" u="1"/>
        <s v="17:23" u="1"/>
        <s v="18:30" u="1"/>
        <s v="20:03" u="1"/>
        <s v="20:41" u="1"/>
        <s v="18:54" u="1"/>
        <s v="20:54" u="1"/>
        <s v="21:16" u="1"/>
        <s v="17:58" u="1"/>
        <s v="17:30" u="1"/>
        <s v="15:34" u="1"/>
        <s v="11:43" u="1"/>
        <s v="21:29" u="1"/>
        <s v="21:43" u="1"/>
        <s v="18:56" u="1"/>
        <s v="17:18" u="1"/>
        <s v="16:49" u="1"/>
        <s v="19:21" u="1"/>
        <s v="17:13" u="1"/>
        <s v="21:20" u="1"/>
        <s v="15:44" u="1"/>
        <s v="17:33" u="1"/>
        <s v="14:25" u="1"/>
        <s v="21:31" u="1"/>
        <s v="08:42" u="1"/>
        <s v="13:49" u="1"/>
        <s v="18:44" u="1"/>
        <s v="20:27" u="1"/>
        <s v="20:20" u="1"/>
        <s v="20:55" u="1"/>
        <s v="18:47" u="1"/>
        <s v="14:40" u="1"/>
        <s v="18:58" u="1"/>
        <s v="14:33" u="1"/>
        <s v="16:52" u="1"/>
        <s v="17:28" u="1"/>
        <s v="10:02" u="1"/>
        <s v="13:56" u="1"/>
        <s v="12:51" u="1"/>
        <s v="14:42" u="1"/>
        <s v="21:23" u="1"/>
        <s v="21:47" u="1"/>
        <s v="13:45" u="1"/>
        <s v="21:42" u="1"/>
        <s v="19:12" u="1"/>
        <s v="18:31" u="1"/>
        <s v="21:26" u="1"/>
        <s v="20:05" u="1"/>
        <s v="10:01" u="1"/>
        <s v="21:33" u="1"/>
        <s v="17:38" u="1"/>
        <s v="21:27" u="1"/>
        <s v="10:06" u="1"/>
        <s v="20:52" u="1"/>
        <s v="09:08" u="1"/>
        <s v="21:28" u="1"/>
        <s v="21:13" u="1"/>
        <s v="13:42" u="1"/>
        <s v="18:55" u="1"/>
        <s v="17:54" u="1"/>
        <s v="21:15" u="1"/>
        <s v="21:12" u="1"/>
        <s v="18:36" u="1"/>
        <s v="17:34" u="1"/>
        <s v="14:49" u="1"/>
        <s v="21:22" u="1"/>
        <s v="18:50" u="1"/>
        <s v="15:42" u="1"/>
        <s v="10:08" u="1"/>
        <s v="19:15" u="1"/>
        <s v="13:27" u="1"/>
        <s v="13:08" u="1"/>
        <s v="20:40" u="1"/>
        <s v="17:47" u="1"/>
        <s v="20:21" u="1"/>
        <s v="21:25" u="1"/>
        <s v="10:11" u="1"/>
        <s v="14:24" u="1"/>
        <s v="10:00" u="1"/>
        <s v="21:48" u="1"/>
        <s v="10:12" u="1"/>
        <s v="10:13" u="1"/>
        <s v="10:14" u="1"/>
        <s v="10:07" u="1"/>
        <s v="18:33" u="1"/>
        <s v="18:26" u="1"/>
        <s v="18:34" u="1"/>
        <s v="18:42" u="1"/>
        <s v="14:41" u="1"/>
        <s v="14:26" u="1"/>
        <s v="14:34" u="1"/>
        <s v="18:51" u="1"/>
        <s v="14:50" u="1"/>
        <s v="14:19" u="1"/>
        <s v="18:28" u="1"/>
        <s v="10:18" u="1"/>
        <s v="14:27" u="1"/>
        <s v="18:45" u="1"/>
        <s v="18:38" u="1"/>
        <s v="18:46" u="1"/>
        <s v="18:48" u="1"/>
        <s v="14:47" u="1"/>
        <s v="18:57" u="1"/>
        <s v="10:55" u="1"/>
        <s v="19:10" u="1"/>
        <s v="11:00" u="1"/>
        <s v="10:56" u="1"/>
        <s v="19:03" u="1"/>
        <s v="10:49" u="1"/>
        <s v="19:20" u="1"/>
        <s v="19:05" u="1"/>
        <s v="11:03" u="1"/>
        <s v="19:14" u="1"/>
        <s v="19:30" u="1"/>
        <s v="07:07" u="1"/>
        <s v="11:13" u="1"/>
        <s v="19:16" u="1"/>
        <s v="19:32" u="1"/>
        <s v="11:30" u="1"/>
        <s v="11:15" u="1"/>
        <s v="19:33" u="1"/>
        <s v="19:41" u="1"/>
        <s v="19:26" u="1"/>
        <s v="19:50" u="1"/>
        <s v="19:19" u="1"/>
        <s v="19:43" u="1"/>
        <s v="19:51" u="1"/>
        <s v="19:28" u="1"/>
        <s v="19:36" u="1"/>
        <s v="15:35" u="1"/>
        <s v="11:34" u="1"/>
        <s v="19:52" u="1"/>
        <s v="19:29" u="1"/>
        <s v="19:37" u="1"/>
        <s v="19:53" u="1"/>
        <s v="11:28" u="1"/>
        <s v="19:46" u="1"/>
        <s v="19:54" u="1"/>
        <s v="19:47" u="1"/>
        <s v="19:48" u="1"/>
        <s v="19:56" u="1"/>
        <s v="11:39" u="1"/>
        <s v="15:48" u="1"/>
        <s v="19:57" u="1"/>
        <s v="19:58" u="1"/>
        <s v="11:48" u="1"/>
        <s v="00:01" u="1"/>
        <s v="11:49" u="1"/>
        <s v="11:58" u="1"/>
        <s v="12:03" u="1"/>
        <s v="12:04" u="1"/>
        <s v="20:11" u="1"/>
        <s v="12:20" u="1"/>
        <s v="00:13" u="1"/>
        <s v="20:12" u="1"/>
        <s v="00:21" u="1"/>
        <s v="12:06" u="1"/>
        <s v="00:06" u="1"/>
        <s v="00:14" u="1"/>
        <s v="00:22" u="1"/>
        <s v="20:06" u="1"/>
        <s v="00:23" u="1"/>
        <s v="20:30" u="1"/>
        <s v="12:08" u="1"/>
        <s v="12:16" u="1"/>
        <s v="20:15" u="1"/>
        <s v="00:32" u="1"/>
        <s v="20:31" u="1"/>
        <s v="20:08" u="1"/>
        <s v="20:16" u="1"/>
        <s v="12:33" u="1"/>
        <s v="12:41" u="1"/>
        <s v="20:09" u="1"/>
        <s v="20:17" u="1"/>
        <s v="20:33" u="1"/>
        <s v="20:18" u="1"/>
        <s v="20:26" u="1"/>
        <s v="20:34" u="1"/>
        <s v="20:42" u="1"/>
        <s v="16:45" u="1"/>
        <s v="20:35" u="1"/>
        <s v="00:44" u="1"/>
        <s v="20:43" u="1"/>
        <s v="12:52" u="1"/>
        <s v="20:28" u="1"/>
        <s v="20:36" u="1"/>
        <s v="20:44" u="1"/>
        <s v="20:53" u="1"/>
        <s v="20:38" u="1"/>
        <s v="20:46" u="1"/>
        <s v="20:39" u="1"/>
        <s v="20:47" u="1"/>
        <s v="13:01" u="1"/>
        <s v="20:48" u="1"/>
        <s v="12:57" u="1"/>
        <s v="13:02" u="1"/>
        <s v="12:59" u="1"/>
        <s v="13:04" u="1"/>
        <s v="13:20" u="1"/>
        <s v="13:21" u="1"/>
        <s v="13:06" u="1"/>
        <s v="21:21" u="1"/>
        <s v="13:30" u="1"/>
        <s v="17:16" u="1"/>
        <s v="01:07" u="1"/>
        <s v="21:30" u="1"/>
        <s v="13:32" u="1"/>
        <s v="13:09" u="1"/>
        <s v="13:25" u="1"/>
        <s v="21:24" u="1"/>
        <s v="17:42" u="1"/>
        <s v="13:41" u="1"/>
        <s v="13:18" u="1"/>
        <s v="21:17" u="1"/>
        <s v="17:35" u="1"/>
        <s v="17:43" u="1"/>
        <s v="17:51" u="1"/>
        <s v="13:50" u="1"/>
        <s v="13:19" u="1"/>
        <s v="21:34" u="1"/>
        <s v="13:43" u="1"/>
        <s v="21:19" u="1"/>
        <s v="13:28" u="1"/>
        <s v="09:54" u="1"/>
        <s v="13:44" u="1"/>
        <s v="13:52" u="1"/>
        <s v="21:51" u="1"/>
        <s v="09:55" u="1"/>
        <s v="21:44" u="1"/>
        <s v="13:38" u="1"/>
        <s v="09:56" u="1"/>
        <s v="21:37" u="1"/>
        <s v="13:46" u="1"/>
        <s v="13:39" u="1"/>
        <s v="13:47" u="1"/>
        <s v="09:58" u="1"/>
        <s v="21:39" u="1"/>
      </sharedItems>
    </cacheField>
    <cacheField name="ENT2" numFmtId="0">
      <sharedItems count="368">
        <s v=""/>
        <s v="17:25"/>
        <s v="17:47"/>
        <s v="16:52"/>
        <s v="18:54"/>
        <s v="17:01"/>
        <s v="16:57"/>
        <s v="16:07"/>
        <s v="17:06"/>
        <s v="17:34"/>
        <s v="18:56"/>
        <s v="18:55"/>
        <s v="22:05"/>
        <s v="18:00"/>
        <s v="18:58"/>
        <s v="18:48"/>
        <s v="17:44"/>
        <s v="19:07" u="1"/>
        <s v="18:27" u="1"/>
        <s v="18:13" u="1"/>
        <s v="17:18" u="1"/>
        <s v="17:23" u="1"/>
        <s v="16:17" u="1"/>
        <s v="19:00" u="1"/>
        <s v="17:04" u="1"/>
        <s v="18:59" u="1"/>
        <s v="18:50" u="1"/>
        <s v="17:03" u="1"/>
        <s v="15:56" u="1"/>
        <s v="18:51" u="1"/>
        <s v="17:55" u="1"/>
        <s v="18:52" u="1"/>
        <s v="18:06" u="1"/>
        <s v="20:00" u="1"/>
        <s v="18:19" u="1"/>
        <s v="18:08" u="1"/>
        <s v="19:17" u="1"/>
        <s v="17:58" u="1"/>
        <s v="19:04" u="1"/>
        <s v="19:13" u="1"/>
        <s v="19:01" u="1"/>
        <s v="19:05" u="1"/>
        <s v="18:10" u="1"/>
        <s v="16:56" u="1"/>
        <s v="19:06" u="1"/>
        <s v="20:25" u="1"/>
        <s v="20:01" u="1"/>
        <s v="15:35" u="1"/>
        <s v="20:04" u="1"/>
        <s v="19:44" u="1"/>
        <s v="20:06" u="1"/>
        <s v="18:41" u="1"/>
        <s v="18:05" u="1"/>
        <s v="19:02" u="1"/>
        <s v="14:18" u="1"/>
        <s v="16:36" u="1"/>
        <s v="20:19" u="1"/>
        <s v="18:57" u="1"/>
        <s v="19:08" u="1"/>
        <s v="16:54" u="1"/>
        <s v="17:53" u="1"/>
        <s v="18:01" u="1"/>
        <s v="15:06" u="1"/>
        <s v="15:02" u="1"/>
        <s v="19:50" u="1"/>
        <e v="#REF!" u="1"/>
        <s v="12:02" u="1"/>
        <s v="19:09" u="1"/>
        <s v="12:44" u="1"/>
        <s v="19:16" u="1"/>
        <s v="18:26" u="1"/>
        <s v="17:52" u="1"/>
        <s v="17:56" u="1"/>
        <s v="19:53" u="1"/>
        <s v="19:59" u="1"/>
        <s v="16:59" u="1"/>
        <s v="22:06" u="1"/>
        <s v="17:00" u="1"/>
        <s v="18:09" u="1"/>
        <s v="17:22" u="1"/>
        <s v="18:12" u="1"/>
        <s v="18:04" u="1"/>
        <s v="18:46" u="1"/>
        <s v="17:49" u="1"/>
        <s v="18:35" u="1"/>
        <s v="18:03" u="1"/>
        <s v="17:19" u="1"/>
        <s v="18:36" u="1"/>
        <s v="16:42" u="1"/>
        <s v="16:03" u="1"/>
        <s v="18:30" u="1"/>
        <s v="22:07" u="1"/>
        <s v="16:09" u="1"/>
        <s v="17:57" u="1"/>
        <s v="16:55" u="1"/>
        <s v="16:58" u="1"/>
        <s v="18:29" u="1"/>
        <s v="19:54" u="1"/>
        <s v="19:14" u="1"/>
        <s v="16:00" u="1"/>
        <s v="15:46" u="1"/>
        <s v="15:21" u="1"/>
        <s v="18:34" u="1"/>
        <s v="19:11" u="1"/>
        <s v="18:21" u="1"/>
        <s v="18:42" u="1"/>
        <s v="18:43" u="1"/>
        <s v="18:02" u="1"/>
        <s v="18:11" u="1"/>
        <s v="18:32" u="1"/>
        <s v="19:56" u="1"/>
        <s v="19:51" u="1"/>
        <s v="18:49" u="1"/>
        <s v="16:43" u="1"/>
        <s v="17:48" u="1"/>
        <s v="20:29" u="1"/>
        <s v="15:00" u="1"/>
        <s v="17:07" u="1"/>
        <s v="16:08" u="1"/>
        <s v="16:01" u="1"/>
        <s v="21:34" u="1"/>
        <s v="23:22" u="1"/>
        <s v="17:20" u="1"/>
        <s v="15:54" u="1"/>
        <s v="17:13" u="1"/>
        <s v="18:37" u="1"/>
        <s v="18:17" u="1"/>
        <s v="15:47" u="1"/>
        <s v="19:03" u="1"/>
        <s v="17:17" u="1"/>
        <s v="19:10" u="1"/>
        <s v="19:12" u="1"/>
        <s v="17:59" u="1"/>
        <s v="19:57" u="1"/>
        <s v="17:54" u="1"/>
        <s v="17:45" u="1"/>
        <s v="17:50" u="1"/>
        <s v="18:07" u="1"/>
        <s v="21:30" u="1"/>
        <s v="15:58" u="1"/>
        <s v="17:30" u="1"/>
        <s v="15:38" u="1"/>
        <s v="14:55" u="1"/>
        <s v="15:52" u="1"/>
        <s v="17:31" u="1"/>
        <s v="15:51" u="1"/>
        <s v="19:26" u="1"/>
        <s v="14:58" u="1"/>
        <s v="17:24" u="1"/>
        <s v="18:53" u="1"/>
        <s v="23:00" u="1"/>
        <s v="17:21" u="1"/>
        <s v="18:14" u="1"/>
        <s v="16:49" u="1"/>
        <s v="19:58" u="1"/>
        <s v="19:55" u="1"/>
        <s v="18:18" u="1"/>
        <s v="15:57" u="1"/>
        <s v="18:16" u="1"/>
        <s v="23:04" u="1"/>
        <s v="18:31" u="1"/>
        <s v="19:24" u="1"/>
        <s v="17:39" u="1"/>
        <s v="19:21" u="1"/>
        <s v="18:47" u="1"/>
        <s v="18:39" u="1"/>
        <s v="22:34" u="1"/>
        <s v="18:44" u="1"/>
        <s v="19:30" u="1"/>
        <s v="17:40" u="1"/>
        <s v="16:24" u="1"/>
        <s v="17:41" u="1"/>
        <s v="16:06" u="1"/>
        <s v="19:33" u="1"/>
        <s v="20:09" u="1"/>
        <s v="14:17" u="1"/>
        <s v="16:50" u="1"/>
        <s v="17:11" u="1"/>
        <s v="17:02" u="1"/>
        <s v="16:53" u="1"/>
        <s v="14:15" u="1"/>
        <s v="18:15" u="1"/>
        <s v="17:42" u="1"/>
        <s v="18:22" u="1"/>
        <s v="22:13" u="1"/>
        <s v="23:03" u="1"/>
        <s v="18:38" u="1"/>
        <s v="15:23" u="1"/>
        <s v="12:24" u="1"/>
        <s v="15:50" u="1"/>
        <s v="16:11" u="1"/>
        <s v="14:57" u="1"/>
        <s v="19:38" u="1"/>
        <s v="20:13" u="1"/>
        <s v="20:03" u="1"/>
        <s v="19:29" u="1"/>
        <s v="19:45" u="1"/>
        <s v="22:01" u="1"/>
        <s v="15:08" u="1"/>
        <s v="19:52" u="1"/>
        <s v="18:45" u="1"/>
        <s v="19:43" u="1"/>
        <s v="17:16" u="1"/>
        <s v="17:10" u="1"/>
        <s v="17:14" u="1"/>
        <s v="17:43" u="1"/>
        <s v="18:24" u="1"/>
        <s v="22:27" u="1"/>
        <s v="16:05" u="1"/>
        <s v="16:02" u="1"/>
        <s v="18:40" u="1"/>
        <s v="17:28" u="1"/>
        <s v="18:20" u="1"/>
        <s v="17:12" u="1"/>
        <s v="17:05" u="1"/>
        <s v="18:25" u="1"/>
        <s v="19:19" u="1"/>
        <s v="14:01" u="1"/>
        <s v="16:34" u="1"/>
        <s v="16:38" u="1"/>
        <s v="19:46" u="1"/>
        <s v="17:46" u="1"/>
        <s v="16:21" u="1"/>
        <s v="16:14" u="1"/>
        <s v="14:13" u="1"/>
        <s v="19:23" u="1"/>
        <s v="20:07" u="1"/>
        <s v="19:48" u="1"/>
        <s v="15:53" u="1"/>
        <s v="19:15" u="1"/>
        <s v="19:18" u="1"/>
        <s v="22:55" u="1"/>
        <s v="16:12" u="1"/>
        <s v="17:26" u="1"/>
        <s v="16:18" u="1"/>
        <s v="16:44" u="1"/>
        <s v="19:27" u="1"/>
        <s v="17:27" u="1"/>
        <s v="14:06" u="1"/>
        <s v="17:51" u="1"/>
        <s v="14:09" u="1"/>
        <s v="17:32" u="1"/>
        <s v="16:47" u="1"/>
        <s v="15:13" u="1"/>
        <s v="19:37" u="1"/>
        <s v="14:04" u="1"/>
        <s v="14:59" u="1"/>
        <s v="19:31" u="1"/>
        <s v="15:59" u="1"/>
        <s v="15:30" u="1"/>
        <s v="16:41" u="1"/>
        <s v="17:08" u="1"/>
        <s v="14:54" u="1"/>
        <s v="16:51" u="1"/>
        <s v="20:05" u="1"/>
        <s v="19:39" u="1"/>
        <s v="20:21" u="1"/>
        <s v="16:37" u="1"/>
        <s v="21:20" u="1"/>
        <s v="23:08" u="1"/>
        <s v="20:23" u="1"/>
        <s v="17:15" u="1"/>
        <s v="19:34" u="1"/>
        <s v="20:51" u="1"/>
        <s v="15:24" u="1"/>
        <s v="16:46" u="1"/>
        <s v="11:42" u="1"/>
        <s v="13:58" u="1"/>
        <s v="16:30" u="1"/>
        <s v="23:01" u="1"/>
        <s v="14:36" u="1"/>
        <s v="12:45" u="1"/>
        <s v="15:14" u="1"/>
        <s v="17:33" u="1"/>
        <s v="15:42" u="1"/>
        <s v="19:49" u="1"/>
        <s v="16:20" u="1"/>
        <s v="20:50" u="1"/>
        <s v="21:00" u="1"/>
        <s v="16:45" u="1"/>
        <s v="22:22" u="1"/>
        <s v="15:48" u="1"/>
        <s v="13:57" u="1"/>
        <s v="19:42" u="1"/>
        <s v="14:07" u="1"/>
        <s v="16:26" u="1"/>
        <s v="22:03" u="1"/>
        <s v="15:29" u="1"/>
        <s v="20:12" u="1"/>
        <s v="11:50" u="1"/>
        <s v="16:10" u="1"/>
        <s v="16:35" u="1"/>
        <s v="17:29" u="1"/>
        <s v="11:28" u="1"/>
        <s v="14:00" u="1"/>
        <s v="20:18" u="1"/>
        <s v="16:16" u="1"/>
        <s v="14:25" u="1"/>
        <s v="17:38" u="1"/>
        <s v="20:02" u="1"/>
        <s v="12:34" u="1"/>
        <s v="15:03" u="1"/>
        <s v="19:41" u="1"/>
        <s v="20:27" u="1"/>
        <s v="15:31" u="1"/>
        <s v="16:25" u="1"/>
        <s v="15:28" u="1"/>
        <s v="21:05" u="1"/>
        <s v="12:43" u="1"/>
        <s v="19:22" u="1"/>
        <s v="20:08" u="1"/>
        <s v="19:47" u="1"/>
        <s v="20:17" u="1"/>
        <s v="16:15" u="1"/>
        <s v="17:09" u="1"/>
        <s v="19:28" u="1"/>
        <s v="17:37" u="1"/>
        <s v="21:23" u="1"/>
        <s v="14:49" u="1"/>
        <s v="19:40" u="1"/>
        <s v="20:26" u="1"/>
        <s v="20:54" u="1"/>
        <s v="20:10" u="1"/>
        <s v="15:55" u="1"/>
        <s v="15:11" u="1"/>
        <s v="14:39" u="1"/>
        <s v="11:54" u="1"/>
        <s v="18:33" u="1"/>
        <s v="10:57" u="1"/>
        <s v="15:17" u="1"/>
        <s v="17:36" u="1"/>
        <s v="16:39" u="1"/>
        <s v="23:41" u="1"/>
        <s v="15:01" u="1"/>
        <s v="16:23" u="1"/>
        <s v="19:36" u="1"/>
        <s v="22:00" u="1"/>
        <s v="21:03" u="1"/>
        <s v="19:20" u="1"/>
        <s v="16:04" u="1"/>
        <s v="18:23" u="1"/>
        <s v="23:47" u="1"/>
        <s v="16:32" u="1"/>
        <s v="14:41" u="1"/>
        <s v="16:29" u="1"/>
        <s v="20:15" u="1"/>
        <s v="14:22" u="1"/>
        <s v="15:16" u="1"/>
        <s v="17:35" u="1"/>
        <s v="14:50" u="1"/>
        <s v="13:53" u="1"/>
        <s v="16:22" u="1"/>
        <s v="19:35" u="1"/>
        <s v="15:25" u="1"/>
        <s v="16:19" u="1"/>
        <s v="11:43" u="1"/>
        <s v="14:56" u="1"/>
        <s v="13:59" u="1"/>
        <s v="16:31" u="1"/>
        <s v="22:49" u="1"/>
        <s v="14:40" u="1"/>
        <s v="16:28" u="1"/>
        <s v="23:30" u="1"/>
        <s v="14:37" u="1"/>
        <s v="20:14" u="1"/>
        <s v="10:27" u="1"/>
        <s v="19:25" u="1"/>
        <s v="18:28" u="1"/>
      </sharedItems>
    </cacheField>
    <cacheField name="SAL2" numFmtId="0">
      <sharedItems count="60">
        <s v=""/>
        <s v="22:28"/>
        <s v="21:11"/>
        <s v="23:41"/>
        <s v="22:52"/>
        <s v="21:22"/>
        <s v="22:43"/>
        <s v="23:04"/>
        <s v="16:14"/>
        <s v="20:00"/>
        <s v="22:51"/>
        <s v="22:05"/>
        <s v="22:45"/>
        <s v="22:07"/>
        <s v="22:00"/>
        <s v="22:37"/>
        <s v="23:49"/>
        <s v="21:54" u="1"/>
        <s v="23:21" u="1"/>
        <s v="22:20" u="1"/>
        <s v="22:25" u="1"/>
        <s v="23:52" u="1"/>
        <s v="22:39" u="1"/>
        <s v="22:38" u="1"/>
        <s v="17:36" u="1"/>
        <s v="23:30" u="1"/>
        <s v="22:17" u="1"/>
        <s v="22:34" u="1"/>
        <s v="22:23" u="1"/>
        <s v="20:15" u="1"/>
        <s v="22:24" u="1"/>
        <s v="23:17" u="1"/>
        <s v="23:33" u="1"/>
        <s v="22:46" u="1"/>
        <s v="23:03" u="1"/>
        <s v="23:27" u="1"/>
        <s v="22:42" u="1"/>
        <s v="23:25" u="1"/>
        <s v="23:16" u="1"/>
        <s v="23:40" u="1"/>
        <s v="23:14" u="1"/>
        <s v="23:11" u="1"/>
        <s v="22:36" u="1"/>
        <s v="23:29" u="1"/>
        <s v="23:02" u="1"/>
        <s v="22:40" u="1"/>
        <s v="22:55" u="1"/>
        <s v="22:03" u="1"/>
        <s v="22:47" u="1"/>
        <s v="23:35" u="1"/>
        <s v="22:09" u="1"/>
        <s v="23:47" u="1"/>
        <s v="23:08" u="1"/>
        <s v="23:09" u="1"/>
        <s v="23:20" u="1"/>
        <s v="21:51" u="1"/>
        <s v="22:49" u="1"/>
        <s v="22:57" u="1"/>
        <s v="21:59" u="1"/>
        <s v="23:13" u="1"/>
      </sharedItems>
    </cacheField>
    <cacheField name="Observable" numFmtId="0">
      <sharedItems/>
    </cacheField>
    <cacheField name="Tiene horas" numFmtId="0">
      <sharedItems containsString="0" containsBlank="1" containsNumber="1" containsInteger="1" minValue="0" maxValue="1"/>
    </cacheField>
    <cacheField name="cant empleados" numFmtId="0">
      <sharedItems containsSemiMixedTypes="0" containsString="0" containsNumber="1" containsInteger="1" minValue="0" maxValue="1"/>
    </cacheField>
    <cacheField name="Columna1" numFmtId="0">
      <sharedItems containsNonDate="0" containsString="0" containsBlank="1"/>
    </cacheField>
    <cacheField name="Columna2" numFmtId="0">
      <sharedItems containsNonDate="0" containsString="0" containsBlank="1"/>
    </cacheField>
    <cacheField name="Columna3" numFmtId="0">
      <sharedItems containsNonDate="0" containsString="0" containsBlank="1"/>
    </cacheField>
    <cacheField name="Columna4" numFmtId="0">
      <sharedItems containsNonDate="0" containsString="0" containsBlank="1"/>
    </cacheField>
    <cacheField name="Columna5" numFmtId="0">
      <sharedItems containsNonDate="0" containsString="0" containsBlank="1"/>
    </cacheField>
    <cacheField name="Columna6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314714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14.660153472221" createdVersion="8" refreshedVersion="8" minRefreshableVersion="3" recordCount="120" xr:uid="{27DB22A5-55A5-4F50-B8D6-ACA75978FF7C}">
  <cacheSource type="worksheet">
    <worksheetSource name="VALIDATURNO[[sede]:[Colaborador]]"/>
  </cacheSource>
  <cacheFields count="2">
    <cacheField name="sede" numFmtId="2">
      <sharedItems count="6">
        <s v="PANCE"/>
        <s v="SAN FERNANDO" u="1"/>
        <s v="MERCADILLO" u="1"/>
        <s v="CATERING" u="1"/>
        <s v="PEÑON" u="1"/>
        <s v="UNICENTRO" u="1"/>
      </sharedItems>
    </cacheField>
    <cacheField name="Colaborador" numFmtId="2">
      <sharedItems count="143">
        <s v="AGREDO TIRANO ISABELLA"/>
        <s v="AYALA CANTILLO KEVIN DANIEL"/>
        <s v="CRISTHOFFER FRANCO LEIDY PATRICIA"/>
        <s v="DIAZ RINCON MATEO"/>
        <s v="GUETIO CAMAYO YEINER"/>
        <s v="HERNANDEZ TOVAR VALENTINA"/>
        <s v="MACA PAREJA LAURA SOFIA"/>
        <s v="MARTINEZ CAMPO JULIAN ESTEBAN"/>
        <s v="MEJIA SOLANILLA ELIZABETH"/>
        <s v="OBANDO GUERRERO STIVEN YESID"/>
        <s v="PIÑA CARRERA LUIS ALBERTO"/>
        <s v="RESTREPO OCHOA KAREN YAHANNAH"/>
        <s v="ROSERO MARTINEZ ISIS VALERIA"/>
        <s v="TORRES GIRALDO DAYHANN"/>
        <s v="TRIANA ESPINOSA VALERIA"/>
        <s v="BONILLA  SOTERAN DEIBYS" u="1"/>
        <s v="CAMPO OSNAS JOSE" u="1"/>
        <s v="GARCIA ECHEVERRI JONATAN STIVEN" u="1"/>
        <s v="GRANJA AROCA KELLY" u="1"/>
        <s v="GUERRA CORTES MARTHA" u="1"/>
        <s v="JOYA MOSQUERA SEBASTIAN" u="1"/>
        <s v="MAYORGA MENESES MARLYN" u="1"/>
        <s v="PEDREROS PERDOMO JUAN JOSE" u="1"/>
        <s v="RENDON TELLEZ VIVIANA ANDREA" u="1"/>
        <s v="RODRIGUEZ LILIANA DESSIREE" u="1"/>
        <s v="RODRIGUEZ VARGAS ESPERANZA" u="1"/>
        <s v="AGUIRRE ARAGON ANA" u="1"/>
        <s v="ALBARAN ARAUJO SEBASTIAN" u="1"/>
        <s v="ALEGRIA ALVAREZ ISABELLA" u="1"/>
        <s v="ALVAREZ ZUÑIGA LUIS CARLOS" u="1"/>
        <s v="ALZATE LOPEZ CARLOS" u="1"/>
        <s v="ANGULO MOSQUERA JUAN DAVID" u="1"/>
        <s v="APRAEZ DUQUE ROBINSON ARBEY" u="1"/>
        <s v="ARANDA RENDON DIANA CAROLINA" u="1"/>
        <s v="ARDILA IMBACHI NOHRA JUDITH" u="1"/>
        <s v="BELALCAZAR BAUTISTA JUAN DAVID" u="1"/>
        <s v="BLANCO MARTINEZ MARIA ALEXANDRA" u="1"/>
        <s v="BOLAÑOS GOMEZ LEIDY" u="1"/>
        <s v="BOLAÑOS MONTERO HEIDY TATIANA" u="1"/>
        <s v="CABRERA PINEDA ANGELA" u="1"/>
        <s v="CAICEDO ANGULO LUIS" u="1"/>
        <s v="CAICEDO RUIZ DASLIN KELLY" u="1"/>
        <s v="CAICEDO RUIZ JHOJAN EDUARDO" u="1"/>
        <s v="CAICEDO RUIZ JUAN DAVID" u="1"/>
        <s v="CALDERON QUINCHIA WILSON" u="1"/>
        <s v="CARRILLO PAEZ ASTRID ELINA" u="1"/>
        <s v="CASTAÑO SUAREZ CARLOS" u="1"/>
        <s v="CASTRO ROSERO MICHAEL HARBEY" u="1"/>
        <s v="CORAL BARONA NICOL ANDREA" u="1"/>
        <s v="CORONEL TORRES MANUEL ALEJANDRO" u="1"/>
        <s v="CORONELL TORRES MARIA CAMILA" u="1"/>
        <s v="CORREA VARGAS EILEEN  KATHELIN" u="1"/>
        <s v="CRUZ ESCOBAR ITOSHII YOMEI" u="1"/>
        <s v="CRUZ MONTOYA VALERIA" u="1"/>
        <s v="CUELLAR LOPEZ NESTOR" u="1"/>
        <s v="DIAZ FAJARDO JUAN CAMILO" u="1"/>
        <s v="DIAZ PORTILLA JUAN SEBASTIAN" u="1"/>
        <s v="DUQUE BRAVO FRANCISCO JAVIER" u="1"/>
        <s v="GARCIA MARTINEZ LINDA CRISTAL" u="1"/>
        <s v="GOMEZ CALDERON LEDEN FERNANDA" u="1"/>
        <s v="GONZALEZ ESPINOSA VALENTINA" u="1"/>
        <s v="GONZALEZ GOMEZ LUISA" u="1"/>
        <s v="HENAO PORTUGUEZ SOFIA" u="1"/>
        <s v="LEON REALPE DIEGO DANIEL" u="1"/>
        <s v="LEZAMA LOPEZ WUILLIANS" u="1"/>
        <s v="LULIGO CAMPO MARITZA" u="1"/>
        <s v="LUNA JESUS EDUARDO" u="1"/>
        <s v="MANZANAREZ SILVA PEDRO" u="1"/>
        <s v="MARTINEZ MAVAREZ CARLOS LUIS" u="1"/>
        <s v="MARTINEZ VALENCIA JONATHAN AARON" u="1"/>
        <s v="MONTERO ANACONA JOHAN" u="1"/>
        <s v="MORENO WILLAM" u="1"/>
        <s v="MOSQUERA MARMOLEJO MARIA CRISTINA" u="1"/>
        <s v="MOSQUERA PEREA JESSYCA" u="1"/>
        <s v="MOSQUERA SERNA MIGUEL ANGEL" u="1"/>
        <s v="MUÑOZ CAMACHO JHON WILIAM" u="1"/>
        <s v="OMAÑA REPEZ BREINER YULIANO" u="1"/>
        <s v="ORDOÑEZ ZUÑIGA JUAN DAVID" u="1"/>
        <s v="OSORIO CASTRILLON MANUELA ANDREA" u="1"/>
        <s v="OSPINA MURILLO ANGEL DAVID" u="1"/>
        <s v="PANAMEÑO MOSQUERA IVAN DARIO" u="1"/>
        <s v="PARRA CASTELLANOS NICOLAS" u="1"/>
        <s v="PERLAZA BARRAGAN JUAN ESTEBAN" u="1"/>
        <s v="PIEDRAHITA BANGUERA LEIRA" u="1"/>
        <s v="PINCHAO TOSSE KAROL SOFIA" u="1"/>
        <s v="POSADA MAMIAN JUAN DAVID" u="1"/>
        <s v="POSSO SEPULVEDA JOHN STEVEN" u="1"/>
        <s v="PRIMERO VELEZ LINA" u="1"/>
        <s v="QUINTERO OCAMPO JOSE SAIHTD" u="1"/>
        <s v="QUIROZ JAIMES MARIA TERESA" u="1"/>
        <s v="RESTREPO  ZAPATA MAURICIO" u="1"/>
        <s v="RODRIGUEZ DOMINGUEZ JUAN JOSE" u="1"/>
        <s v="RODRIGUEZ SANCHEZ SERGIO NICOLAS" u="1"/>
        <s v="ROMERO GONZALEZ GIAMPAUL ADELSI" u="1"/>
        <s v="RUBIO VELASQUEZ ESTEBAN" u="1"/>
        <s v="RUIZ PAULY SANTIAGO" u="1"/>
        <s v="RUIZ TORO JHEFFERSSON" u="1"/>
        <s v="SAENZ SALAS DUNOY ARMANDO" u="1"/>
        <s v="SANDOVAL RIVERA DIANA CRISTINA" u="1"/>
        <s v="SANTANA TROCHEZ AMPARO" u="1"/>
        <s v="SUAREZ SALAZAR CESAR AUGUSTO" u="1"/>
        <s v="TOCORA GUERRERO MARIANA" u="1"/>
        <s v="TRUJILLO CORDOBA MARLON SANTIAGO" u="1"/>
        <s v="VALENCIA MENDEZ VANESSA" u="1"/>
        <s v="VALENCIA VALENCIA GABRIEL ESTEBAN" u="1"/>
        <s v="VELA RIVERA JUAN ESTEBAN" u="1"/>
        <s v="ZAPATA HERNANDEZ IVAN" u="1"/>
        <s v="ZAVALA BETANCOURTH LEIDY FERNANDA" u="1"/>
        <s v="ACALO CAMPO NORHA ELIZABETH" u="1"/>
        <s v="BERRIOS PAREDES SAMUEL" u="1"/>
        <s v="BETANCOURT OBREGON MARLIN DAYANA" u="1"/>
        <s v="CORRALES MEDINA SOFIA" u="1"/>
        <s v="DIAZ PORTILLA JUAN" u="1"/>
        <s v="DINAS STEPANNYA" u="1"/>
        <s v="ENRIQUEZ REVELO JESUS" u="1"/>
        <s v="ESCOBAR DIAZ JEFERSSON DAVID" u="1"/>
        <s v="FIERRO PERDOMO YAMILETH" u="1"/>
        <s v="FLORES OLDEMBUG GENESISI ALEJANDRA" u="1"/>
        <s v="GAITAN BRAVO KRISTINE XAMIRA" u="1"/>
        <s v="GONZALEZ BENAVIDES ANAYIBI" u="1"/>
        <s v="HENRIQUEZ APARACIO XAVIER" u="1"/>
        <s v="HEYDI TATIANA BOLAÑOS MONTERO" u="1"/>
        <s v="MANZANAREZ VARGAS DANIEL" u="1"/>
        <s v="MOLINA LOPEZ MAYRA ALEJANDRA" u="1"/>
        <s v="MONTERREY RODRIGUEZ DAVIS" u="1"/>
        <s v="MURILLO KEVIN STIVEN" u="1"/>
        <s v="OSTO LUCIANA VALENTINA" u="1"/>
        <s v="PEÑA RODRIGUEZ KEIDER EUCLIDES" u="1"/>
        <s v="PEÑA SALCEDO JUAN" u="1"/>
        <s v="PINEDA RAMIREZ WENDY GABRIELA" u="1"/>
        <s v="RAMIREZ NIETO KEVIN" u="1"/>
        <s v="RAMOS ROSERO JOSE DANIEL" u="1"/>
        <s v="RENGIFO VALENCIA ADRIAN ALBERTO" u="1"/>
        <s v="SANCHEZ URZOLA LISBETH MARIANYELIS" u="1"/>
        <s v="SEGURA LUIS JORGE" u="1"/>
        <s v="TEGUEDOR  ORTEGA DILAN JOSE" u="1"/>
        <s v="VARGAS PANTOJA JOSE JULIAN" u="1"/>
        <s v="VEGA GONZALEZ JOSE" u="1"/>
        <s v="ANDRADE POLANCO ANDRES EDUARDO" u="1"/>
        <s v="DELGADO PEREZ JOSE WILMAR" u="1"/>
        <s v="OSPINA ORTEGA KEVIN" u="1"/>
        <s v="QUINTERO  HENAO JOHANA ANDREA" u="1"/>
        <s v="ZAMORANO TERRANOVA DANIEL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0"/>
    <s v="ASESOR DE EXPERIENCIA"/>
    <s v="Lunes"/>
    <x v="0"/>
    <x v="0"/>
    <x v="0"/>
    <x v="0"/>
    <x v="0"/>
    <s v="RET"/>
    <n v="0"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1"/>
    <s v="ASESOR DE EXPERIENCIA"/>
    <s v="Mart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2"/>
    <s v="ASESOR DE EXPERIENCIA"/>
    <s v="Miércol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3"/>
    <s v="ASESOR DE EXPERIENCIA"/>
    <s v="Juev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4"/>
    <s v="ASESOR DE EXPERIENCIA"/>
    <s v="Viern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5"/>
    <s v="ASESOR DE EXPERIENCIA"/>
    <s v="Sábado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6"/>
    <s v="ASESOR DE EXPERIENCIA"/>
    <s v="Domingo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0"/>
    <x v="7"/>
    <s v="ASESOR DE EXPERIENCIA"/>
    <s v="Lun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0"/>
    <s v="AUXILIAR DE COCINA"/>
    <s v="Lunes"/>
    <x v="0"/>
    <x v="0"/>
    <x v="0"/>
    <x v="0"/>
    <x v="0"/>
    <s v="RET"/>
    <n v="0"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1"/>
    <s v="AUXILIAR DE COCINA"/>
    <s v="Mart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2"/>
    <s v="AUXILIAR DE COCINA"/>
    <s v="Miércol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3"/>
    <s v="AUXILIAR DE COCINA"/>
    <s v="Juev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4"/>
    <s v="AUXILIAR DE COCINA"/>
    <s v="Viern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5"/>
    <s v="AUXILIAR DE COCINA"/>
    <s v="Sábado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6"/>
    <s v="AUXILIAR DE COCINA"/>
    <s v="Domingo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"/>
    <x v="7"/>
    <s v="AUXILIAR DE COCINA"/>
    <s v="Lunes"/>
    <x v="0"/>
    <x v="0"/>
    <x v="0"/>
    <x v="0"/>
    <x v="0"/>
    <s v="RET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2"/>
    <x v="0"/>
    <s v="ASESOR DE EXPERIENCIA"/>
    <s v="Lunes"/>
    <x v="0"/>
    <x v="0"/>
    <x v="0"/>
    <x v="0"/>
    <x v="0"/>
    <s v="OK"/>
    <n v="0"/>
    <n v="1"/>
    <m/>
    <m/>
    <m/>
    <m/>
    <m/>
    <m/>
  </r>
  <r>
    <n v="0"/>
    <n v="0"/>
    <n v="1"/>
    <n v="1"/>
    <n v="1"/>
    <n v="1"/>
    <n v="0"/>
    <n v="0"/>
    <n v="0.55208333333333337"/>
    <n v="0.64652777777777781"/>
    <n v="0.72569444444444442"/>
    <n v="0.93611111111111112"/>
    <n v="4"/>
    <s v="001111"/>
    <n v="1"/>
    <x v="1"/>
    <n v="2.2666666666666666"/>
    <n v="5.0500000000000007"/>
    <n v="0"/>
    <n v="0"/>
    <n v="0"/>
    <n v="0"/>
    <n v="7.3166666666666673"/>
    <n v="7.3166666666666673"/>
    <n v="7.25"/>
    <n v="-6.6666666666667318E-2"/>
    <n v="0"/>
    <n v="3.5"/>
    <n v="3.5"/>
    <n v="0"/>
    <n v="0"/>
    <n v="7.25"/>
    <x v="1"/>
    <n v="1"/>
    <n v="3.5"/>
    <m/>
    <m/>
    <m/>
    <m/>
    <m/>
    <m/>
    <m/>
    <s v=""/>
    <s v=""/>
    <m/>
    <m/>
    <m/>
    <s v=""/>
    <s v=""/>
    <m/>
    <m/>
    <m/>
    <m/>
    <n v="7.25"/>
    <s v=""/>
    <m/>
    <m/>
    <s v=""/>
    <s v=""/>
    <s v=""/>
    <x v="0"/>
    <x v="2"/>
    <x v="1"/>
    <s v="ASESOR DE EXPERIENCIA"/>
    <s v="Martes"/>
    <x v="0"/>
    <x v="1"/>
    <x v="1"/>
    <x v="1"/>
    <x v="1"/>
    <s v="OK"/>
    <n v="1"/>
    <n v="0"/>
    <m/>
    <m/>
    <m/>
    <m/>
    <m/>
    <m/>
  </r>
  <r>
    <n v="0"/>
    <n v="0"/>
    <n v="1"/>
    <n v="1"/>
    <n v="0"/>
    <n v="0"/>
    <n v="0"/>
    <n v="0"/>
    <n v="0.66388888888888886"/>
    <n v="0.94791666666666663"/>
    <n v="0"/>
    <n v="0"/>
    <n v="2"/>
    <s v="001100"/>
    <n v="1"/>
    <x v="1"/>
    <n v="6.8166666666666664"/>
    <n v="0"/>
    <n v="0"/>
    <n v="0"/>
    <n v="0"/>
    <n v="0"/>
    <n v="6.8166666666666664"/>
    <n v="6.8166666666666664"/>
    <n v="6.75"/>
    <n v="-6.666666666666643E-2"/>
    <n v="0"/>
    <n v="3.75"/>
    <n v="3.75"/>
    <n v="0"/>
    <n v="0"/>
    <n v="6.75"/>
    <x v="2"/>
    <n v="1"/>
    <n v="3.75"/>
    <m/>
    <m/>
    <m/>
    <m/>
    <m/>
    <m/>
    <m/>
    <s v=""/>
    <s v=""/>
    <m/>
    <m/>
    <m/>
    <s v=""/>
    <s v=""/>
    <m/>
    <m/>
    <m/>
    <m/>
    <n v="6.75"/>
    <s v=""/>
    <m/>
    <m/>
    <s v=""/>
    <s v=""/>
    <s v=""/>
    <x v="0"/>
    <x v="2"/>
    <x v="2"/>
    <s v="ASESOR DE EXPERIENCIA"/>
    <s v="Miércoles"/>
    <x v="0"/>
    <x v="2"/>
    <x v="2"/>
    <x v="0"/>
    <x v="0"/>
    <s v="OK"/>
    <n v="1"/>
    <n v="0"/>
    <m/>
    <m/>
    <m/>
    <m/>
    <m/>
    <m/>
  </r>
  <r>
    <n v="0"/>
    <n v="0"/>
    <n v="1"/>
    <n v="1"/>
    <n v="1"/>
    <n v="1"/>
    <n v="0"/>
    <n v="0"/>
    <n v="0.42152777777777778"/>
    <n v="0.59236111111111112"/>
    <n v="0.74097222222222225"/>
    <n v="0.88263888888888886"/>
    <n v="4"/>
    <s v="001111"/>
    <n v="1"/>
    <x v="1"/>
    <n v="4.0999999999999996"/>
    <n v="3.3999999999999986"/>
    <n v="0"/>
    <n v="0"/>
    <n v="0"/>
    <n v="0"/>
    <n v="7.4999999999999982"/>
    <n v="7.4999999999999982"/>
    <n v="7.5"/>
    <n v="1.7763568394002505E-15"/>
    <n v="0"/>
    <n v="2.25"/>
    <n v="2.25"/>
    <n v="0"/>
    <n v="0"/>
    <n v="7.5"/>
    <x v="3"/>
    <n v="1"/>
    <n v="2.25"/>
    <m/>
    <m/>
    <m/>
    <m/>
    <m/>
    <m/>
    <m/>
    <s v=""/>
    <s v=""/>
    <m/>
    <m/>
    <m/>
    <s v=""/>
    <s v=""/>
    <m/>
    <m/>
    <m/>
    <m/>
    <n v="7.5"/>
    <s v=""/>
    <m/>
    <m/>
    <s v=""/>
    <s v=""/>
    <s v=""/>
    <x v="0"/>
    <x v="2"/>
    <x v="3"/>
    <s v="ASESOR DE EXPERIENCIA"/>
    <s v="Jueves"/>
    <x v="0"/>
    <x v="3"/>
    <x v="3"/>
    <x v="2"/>
    <x v="2"/>
    <s v="OK"/>
    <n v="1"/>
    <n v="0"/>
    <m/>
    <m/>
    <m/>
    <m/>
    <m/>
    <m/>
  </r>
  <r>
    <n v="0"/>
    <n v="0"/>
    <n v="1"/>
    <n v="1"/>
    <n v="0"/>
    <n v="0"/>
    <n v="0"/>
    <n v="0"/>
    <n v="0.43402777777777779"/>
    <n v="0.67777777777777781"/>
    <n v="0"/>
    <n v="0"/>
    <n v="2"/>
    <s v="001100"/>
    <n v="1"/>
    <x v="1"/>
    <n v="5.8500000000000005"/>
    <n v="0"/>
    <n v="0"/>
    <n v="0"/>
    <n v="0"/>
    <n v="0"/>
    <n v="5.8500000000000005"/>
    <n v="5.8500000000000005"/>
    <n v="5.75"/>
    <n v="-0.10000000000000053"/>
    <n v="0"/>
    <n v="0"/>
    <n v="0"/>
    <n v="0"/>
    <n v="0"/>
    <n v="5.75"/>
    <x v="4"/>
    <n v="1"/>
    <n v="0"/>
    <m/>
    <m/>
    <m/>
    <m/>
    <m/>
    <m/>
    <m/>
    <s v=""/>
    <s v=""/>
    <m/>
    <m/>
    <m/>
    <s v=""/>
    <s v=""/>
    <m/>
    <m/>
    <m/>
    <m/>
    <n v="5.75"/>
    <s v=""/>
    <m/>
    <m/>
    <s v=""/>
    <s v=""/>
    <s v=""/>
    <x v="0"/>
    <x v="2"/>
    <x v="4"/>
    <s v="ASESOR DE EXPERIENCIA"/>
    <s v="Viernes"/>
    <x v="0"/>
    <x v="4"/>
    <x v="4"/>
    <x v="0"/>
    <x v="0"/>
    <s v="OK"/>
    <n v="1"/>
    <n v="0"/>
    <m/>
    <m/>
    <m/>
    <m/>
    <m/>
    <m/>
  </r>
  <r>
    <n v="0"/>
    <n v="0"/>
    <n v="1"/>
    <n v="1"/>
    <n v="1"/>
    <n v="1"/>
    <n v="0"/>
    <n v="0"/>
    <n v="0.55000000000000004"/>
    <n v="0.57916666666666672"/>
    <n v="0.70277777777777772"/>
    <n v="0.9868055555555556"/>
    <n v="4"/>
    <s v="001111"/>
    <n v="1"/>
    <x v="1"/>
    <n v="0.70000000000000018"/>
    <n v="6.8166666666666691"/>
    <n v="0"/>
    <n v="0"/>
    <n v="0"/>
    <n v="0"/>
    <n v="7.5166666666666693"/>
    <n v="7.5166666666666693"/>
    <n v="6.75"/>
    <n v="-0.76666666666666927"/>
    <n v="0"/>
    <n v="4.75"/>
    <n v="4.75"/>
    <n v="0"/>
    <n v="0"/>
    <n v="6.75"/>
    <x v="2"/>
    <n v="1"/>
    <n v="4.75"/>
    <m/>
    <m/>
    <m/>
    <m/>
    <m/>
    <m/>
    <m/>
    <s v=""/>
    <s v=""/>
    <m/>
    <m/>
    <m/>
    <s v=""/>
    <s v=""/>
    <m/>
    <m/>
    <m/>
    <m/>
    <n v="6.75"/>
    <s v=""/>
    <m/>
    <m/>
    <s v=""/>
    <s v=""/>
    <s v=""/>
    <x v="0"/>
    <x v="2"/>
    <x v="5"/>
    <s v="ASESOR DE EXPERIENCIA"/>
    <s v="Sábado"/>
    <x v="0"/>
    <x v="5"/>
    <x v="5"/>
    <x v="3"/>
    <x v="3"/>
    <s v="OK"/>
    <n v="1"/>
    <n v="0"/>
    <m/>
    <m/>
    <m/>
    <m/>
    <m/>
    <m/>
  </r>
  <r>
    <n v="0"/>
    <n v="0"/>
    <n v="1"/>
    <n v="1"/>
    <n v="0"/>
    <n v="0"/>
    <n v="0"/>
    <n v="0"/>
    <n v="0.49791666666666667"/>
    <n v="0.94791666666666663"/>
    <n v="0"/>
    <n v="0"/>
    <n v="2"/>
    <s v="001100"/>
    <n v="1"/>
    <x v="1"/>
    <n v="10.799999999999999"/>
    <n v="0"/>
    <n v="0"/>
    <n v="0"/>
    <n v="0"/>
    <n v="0"/>
    <n v="10.799999999999999"/>
    <n v="10.799999999999999"/>
    <n v="9.75"/>
    <n v="-4.9999999999998934E-2"/>
    <n v="0"/>
    <n v="0"/>
    <n v="0"/>
    <n v="3.75"/>
    <n v="3.75"/>
    <n v="9.75"/>
    <x v="5"/>
    <n v="1"/>
    <n v="0"/>
    <m/>
    <m/>
    <m/>
    <m/>
    <m/>
    <m/>
    <m/>
    <n v="6"/>
    <n v="3.75"/>
    <m/>
    <m/>
    <m/>
    <s v=""/>
    <s v=""/>
    <m/>
    <m/>
    <m/>
    <m/>
    <n v="9.75"/>
    <s v=""/>
    <m/>
    <m/>
    <s v=""/>
    <s v=""/>
    <s v=""/>
    <x v="0"/>
    <x v="2"/>
    <x v="6"/>
    <s v="ASESOR DE EXPERIENCIA"/>
    <s v="Domingo"/>
    <x v="0"/>
    <x v="6"/>
    <x v="2"/>
    <x v="0"/>
    <x v="0"/>
    <s v="OK"/>
    <n v="1"/>
    <n v="0"/>
    <m/>
    <m/>
    <m/>
    <m/>
    <m/>
    <m/>
  </r>
  <r>
    <n v="0"/>
    <n v="0"/>
    <n v="1"/>
    <n v="1"/>
    <n v="0"/>
    <n v="0"/>
    <n v="0"/>
    <n v="0"/>
    <n v="0.62916666666666665"/>
    <n v="0.94722222222222219"/>
    <n v="0"/>
    <n v="0"/>
    <n v="2"/>
    <s v="001100"/>
    <n v="1"/>
    <x v="1"/>
    <n v="7.6333333333333329"/>
    <n v="0"/>
    <n v="0"/>
    <n v="0"/>
    <n v="0"/>
    <n v="0"/>
    <n v="7.6333333333333329"/>
    <n v="7.6333333333333329"/>
    <n v="7.75"/>
    <n v="0.11666666666666714"/>
    <n v="0"/>
    <n v="3.75"/>
    <n v="3.75"/>
    <n v="0"/>
    <n v="0"/>
    <n v="7.75"/>
    <x v="6"/>
    <n v="1"/>
    <n v="3.75"/>
    <m/>
    <m/>
    <m/>
    <m/>
    <m/>
    <m/>
    <m/>
    <s v=""/>
    <s v=""/>
    <m/>
    <m/>
    <m/>
    <s v=""/>
    <s v=""/>
    <m/>
    <m/>
    <m/>
    <m/>
    <n v="7.75"/>
    <s v=""/>
    <m/>
    <m/>
    <s v=""/>
    <s v=""/>
    <s v=""/>
    <x v="0"/>
    <x v="2"/>
    <x v="7"/>
    <s v="ASESOR DE EXPERIENCIA"/>
    <s v="Lunes"/>
    <x v="0"/>
    <x v="7"/>
    <x v="6"/>
    <x v="0"/>
    <x v="0"/>
    <s v="OK"/>
    <n v="1"/>
    <n v="0"/>
    <m/>
    <m/>
    <m/>
    <m/>
    <m/>
    <m/>
  </r>
  <r>
    <n v="0"/>
    <n v="0"/>
    <n v="1"/>
    <n v="1"/>
    <n v="0"/>
    <n v="0"/>
    <n v="0"/>
    <n v="0"/>
    <n v="0.53541666666666665"/>
    <n v="0.92291666666666672"/>
    <n v="0"/>
    <n v="0"/>
    <n v="2"/>
    <s v="001100"/>
    <n v="1"/>
    <x v="1"/>
    <n v="9.3000000000000007"/>
    <n v="0"/>
    <n v="0"/>
    <n v="0"/>
    <n v="0"/>
    <n v="0"/>
    <n v="9.3000000000000007"/>
    <n v="9.3000000000000007"/>
    <n v="9.5"/>
    <n v="0.19999999999999929"/>
    <n v="0"/>
    <n v="0"/>
    <n v="0"/>
    <n v="3.25"/>
    <n v="3.25"/>
    <n v="9.5"/>
    <x v="7"/>
    <n v="1"/>
    <n v="0"/>
    <m/>
    <m/>
    <m/>
    <m/>
    <m/>
    <m/>
    <m/>
    <n v="6.25"/>
    <n v="3.25"/>
    <m/>
    <m/>
    <m/>
    <s v=""/>
    <s v=""/>
    <m/>
    <m/>
    <m/>
    <m/>
    <n v="9.5"/>
    <s v=""/>
    <m/>
    <m/>
    <s v=""/>
    <s v=""/>
    <s v=""/>
    <x v="0"/>
    <x v="3"/>
    <x v="0"/>
    <s v="AUXILIAR DE BARRA"/>
    <s v="Lunes"/>
    <x v="0"/>
    <x v="8"/>
    <x v="7"/>
    <x v="0"/>
    <x v="0"/>
    <s v="OK"/>
    <n v="1"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3"/>
    <x v="1"/>
    <s v="AUXILIAR DE BARRA"/>
    <s v="Martes"/>
    <x v="0"/>
    <x v="0"/>
    <x v="0"/>
    <x v="0"/>
    <x v="0"/>
    <s v="OK"/>
    <n v="0"/>
    <n v="0"/>
    <m/>
    <m/>
    <m/>
    <m/>
    <m/>
    <m/>
  </r>
  <r>
    <n v="0"/>
    <n v="0"/>
    <n v="1"/>
    <n v="1"/>
    <n v="0"/>
    <n v="0"/>
    <n v="0"/>
    <n v="0"/>
    <n v="0.52986111111111112"/>
    <n v="0.90694444444444444"/>
    <n v="0"/>
    <n v="0"/>
    <n v="2"/>
    <s v="001100"/>
    <n v="1"/>
    <x v="1"/>
    <n v="9.0500000000000007"/>
    <n v="0"/>
    <n v="0"/>
    <n v="0"/>
    <n v="0"/>
    <n v="0"/>
    <n v="9.0500000000000007"/>
    <n v="9.0500000000000007"/>
    <n v="9"/>
    <n v="-5.0000000000000711E-2"/>
    <n v="0"/>
    <n v="2.75"/>
    <n v="2.75"/>
    <n v="0"/>
    <n v="0"/>
    <n v="9"/>
    <x v="8"/>
    <n v="1"/>
    <n v="2.75"/>
    <m/>
    <m/>
    <m/>
    <m/>
    <m/>
    <m/>
    <m/>
    <s v=""/>
    <s v=""/>
    <m/>
    <m/>
    <m/>
    <s v=""/>
    <s v=""/>
    <m/>
    <m/>
    <m/>
    <m/>
    <n v="9"/>
    <s v=""/>
    <m/>
    <m/>
    <s v=""/>
    <s v=""/>
    <s v=""/>
    <x v="0"/>
    <x v="3"/>
    <x v="2"/>
    <s v="AUXILIAR DE BARRA"/>
    <s v="Miércoles"/>
    <x v="0"/>
    <x v="9"/>
    <x v="8"/>
    <x v="0"/>
    <x v="0"/>
    <s v="OK"/>
    <n v="1"/>
    <n v="0"/>
    <m/>
    <m/>
    <m/>
    <m/>
    <m/>
    <m/>
  </r>
  <r>
    <n v="0"/>
    <n v="0"/>
    <n v="1"/>
    <n v="1"/>
    <n v="0"/>
    <n v="0"/>
    <n v="0"/>
    <n v="0"/>
    <n v="0.41597222222222224"/>
    <n v="0.62152777777777779"/>
    <n v="0"/>
    <n v="0"/>
    <n v="2"/>
    <s v="001100"/>
    <n v="1"/>
    <x v="1"/>
    <n v="4.9333333333333336"/>
    <n v="0"/>
    <n v="0"/>
    <n v="0"/>
    <n v="0"/>
    <n v="0"/>
    <n v="4.9333333333333336"/>
    <n v="4.9333333333333336"/>
    <n v="5"/>
    <n v="6.666666666666643E-2"/>
    <n v="0"/>
    <n v="0"/>
    <n v="0"/>
    <n v="0"/>
    <n v="0"/>
    <n v="5"/>
    <x v="9"/>
    <n v="1"/>
    <n v="0"/>
    <m/>
    <m/>
    <m/>
    <m/>
    <m/>
    <m/>
    <m/>
    <s v=""/>
    <s v=""/>
    <m/>
    <m/>
    <m/>
    <s v=""/>
    <s v=""/>
    <m/>
    <m/>
    <m/>
    <m/>
    <n v="5"/>
    <s v=""/>
    <m/>
    <m/>
    <s v=""/>
    <s v=""/>
    <s v=""/>
    <x v="0"/>
    <x v="3"/>
    <x v="3"/>
    <s v="AUXILIAR DE BARRA"/>
    <s v="Jueves"/>
    <x v="0"/>
    <x v="10"/>
    <x v="9"/>
    <x v="0"/>
    <x v="0"/>
    <s v="OK"/>
    <n v="1"/>
    <n v="0"/>
    <m/>
    <m/>
    <m/>
    <m/>
    <m/>
    <m/>
  </r>
  <r>
    <n v="0"/>
    <n v="0"/>
    <n v="1"/>
    <n v="1"/>
    <n v="0"/>
    <n v="0"/>
    <n v="0"/>
    <n v="0"/>
    <n v="0.42708333333333331"/>
    <n v="0.98819444444444449"/>
    <n v="0"/>
    <n v="0"/>
    <n v="2"/>
    <s v="001100"/>
    <n v="1"/>
    <x v="1"/>
    <n v="13.466666666666667"/>
    <n v="0"/>
    <n v="0"/>
    <n v="0"/>
    <n v="0"/>
    <n v="0"/>
    <n v="13.466666666666667"/>
    <n v="13.466666666666667"/>
    <n v="12.5"/>
    <n v="3.3333333333333215E-2"/>
    <n v="0"/>
    <n v="4.75"/>
    <n v="4.75"/>
    <n v="0"/>
    <n v="0"/>
    <n v="12.5"/>
    <x v="10"/>
    <n v="1"/>
    <n v="4.75"/>
    <m/>
    <m/>
    <m/>
    <m/>
    <m/>
    <m/>
    <m/>
    <s v=""/>
    <s v=""/>
    <m/>
    <m/>
    <m/>
    <s v=""/>
    <s v=""/>
    <m/>
    <m/>
    <m/>
    <m/>
    <n v="12.47"/>
    <s v=""/>
    <m/>
    <m/>
    <s v=""/>
    <s v=""/>
    <s v=""/>
    <x v="0"/>
    <x v="3"/>
    <x v="4"/>
    <s v="AUXILIAR DE BARRA"/>
    <s v="Viernes"/>
    <x v="0"/>
    <x v="11"/>
    <x v="10"/>
    <x v="0"/>
    <x v="0"/>
    <s v="OK"/>
    <n v="1"/>
    <n v="0"/>
    <m/>
    <m/>
    <m/>
    <m/>
    <m/>
    <m/>
  </r>
  <r>
    <n v="0"/>
    <n v="0"/>
    <n v="1"/>
    <n v="1"/>
    <n v="0"/>
    <n v="0"/>
    <n v="0"/>
    <n v="0"/>
    <n v="0.57291666666666663"/>
    <n v="0.9868055555555556"/>
    <n v="0"/>
    <n v="0"/>
    <n v="2"/>
    <s v="001100"/>
    <n v="1"/>
    <x v="1"/>
    <n v="9.9333333333333353"/>
    <n v="0"/>
    <n v="0"/>
    <n v="0"/>
    <n v="0"/>
    <n v="0"/>
    <n v="9.9333333333333353"/>
    <n v="9.9333333333333353"/>
    <n v="9"/>
    <n v="6.6666666666664653E-2"/>
    <n v="0"/>
    <n v="4.75"/>
    <n v="4.75"/>
    <n v="0"/>
    <n v="0"/>
    <n v="9"/>
    <x v="8"/>
    <n v="1"/>
    <n v="4.75"/>
    <m/>
    <m/>
    <m/>
    <m/>
    <m/>
    <m/>
    <m/>
    <s v=""/>
    <s v=""/>
    <m/>
    <m/>
    <m/>
    <s v=""/>
    <s v=""/>
    <m/>
    <m/>
    <m/>
    <m/>
    <n v="9"/>
    <s v=""/>
    <m/>
    <m/>
    <s v=""/>
    <s v=""/>
    <s v=""/>
    <x v="0"/>
    <x v="3"/>
    <x v="5"/>
    <s v="AUXILIAR DE BARRA"/>
    <s v="Sábado"/>
    <x v="0"/>
    <x v="12"/>
    <x v="11"/>
    <x v="0"/>
    <x v="0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3"/>
    <x v="6"/>
    <s v="AUXILIAR DE BARRA"/>
    <s v="Domingo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3"/>
    <x v="7"/>
    <s v="AUXILIAR DE BARRA"/>
    <s v="Lunes"/>
    <x v="0"/>
    <x v="0"/>
    <x v="0"/>
    <x v="0"/>
    <x v="0"/>
    <s v="OK"/>
    <n v="0"/>
    <n v="0"/>
    <m/>
    <m/>
    <m/>
    <m/>
    <m/>
    <m/>
  </r>
  <r>
    <n v="0"/>
    <n v="0"/>
    <n v="1"/>
    <n v="1"/>
    <n v="1"/>
    <n v="1"/>
    <n v="0"/>
    <n v="0"/>
    <n v="0.41875000000000001"/>
    <n v="0.5854166666666667"/>
    <n v="0.78749999999999998"/>
    <n v="0.95277777777777772"/>
    <n v="4"/>
    <s v="001111"/>
    <n v="1"/>
    <x v="1"/>
    <n v="4"/>
    <n v="3.9666666666666659"/>
    <n v="0"/>
    <n v="0"/>
    <n v="0"/>
    <n v="0"/>
    <n v="7.9666666666666659"/>
    <n v="7.9666666666666659"/>
    <n v="8"/>
    <n v="3.3333333333334103E-2"/>
    <n v="0"/>
    <n v="0"/>
    <n v="0"/>
    <n v="4"/>
    <n v="4"/>
    <n v="8"/>
    <x v="11"/>
    <n v="1"/>
    <n v="0"/>
    <m/>
    <m/>
    <m/>
    <m/>
    <m/>
    <m/>
    <m/>
    <n v="4"/>
    <n v="4"/>
    <m/>
    <m/>
    <m/>
    <s v=""/>
    <s v=""/>
    <m/>
    <m/>
    <m/>
    <m/>
    <n v="8"/>
    <s v=""/>
    <m/>
    <m/>
    <s v=""/>
    <s v=""/>
    <s v=""/>
    <x v="0"/>
    <x v="4"/>
    <x v="0"/>
    <s v="SOUS CHEF"/>
    <s v="Lunes"/>
    <x v="0"/>
    <x v="13"/>
    <x v="12"/>
    <x v="4"/>
    <x v="4"/>
    <s v="OK"/>
    <m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4"/>
    <x v="1"/>
    <s v="SOUS CHEF"/>
    <s v="Martes"/>
    <x v="0"/>
    <x v="0"/>
    <x v="0"/>
    <x v="0"/>
    <x v="0"/>
    <s v="OK"/>
    <m/>
    <n v="0"/>
    <m/>
    <m/>
    <m/>
    <m/>
    <m/>
    <m/>
  </r>
  <r>
    <n v="0"/>
    <n v="0"/>
    <n v="1"/>
    <n v="1"/>
    <n v="0"/>
    <n v="0"/>
    <n v="0"/>
    <n v="0"/>
    <n v="0.54583333333333328"/>
    <n v="0.95277777777777772"/>
    <n v="0"/>
    <n v="0"/>
    <n v="2"/>
    <s v="001100"/>
    <n v="1"/>
    <x v="1"/>
    <n v="9.7666666666666657"/>
    <n v="0"/>
    <n v="0"/>
    <n v="0"/>
    <n v="0"/>
    <n v="0"/>
    <n v="9.7666666666666657"/>
    <n v="9.7666666666666657"/>
    <n v="8.75"/>
    <n v="-1.6666666666665719E-2"/>
    <n v="0"/>
    <n v="4"/>
    <n v="4"/>
    <n v="0"/>
    <n v="0"/>
    <n v="8.75"/>
    <x v="12"/>
    <n v="1"/>
    <n v="4"/>
    <m/>
    <m/>
    <m/>
    <m/>
    <m/>
    <m/>
    <m/>
    <s v=""/>
    <s v=""/>
    <m/>
    <m/>
    <m/>
    <s v=""/>
    <s v=""/>
    <m/>
    <m/>
    <m/>
    <m/>
    <n v="8.75"/>
    <s v=""/>
    <m/>
    <m/>
    <s v=""/>
    <s v=""/>
    <s v=""/>
    <x v="0"/>
    <x v="4"/>
    <x v="2"/>
    <s v="SOUS CHEF"/>
    <s v="Miércoles"/>
    <x v="0"/>
    <x v="14"/>
    <x v="13"/>
    <x v="0"/>
    <x v="0"/>
    <s v="OK"/>
    <m/>
    <n v="0"/>
    <m/>
    <m/>
    <m/>
    <m/>
    <m/>
    <m/>
  </r>
  <r>
    <n v="0"/>
    <n v="0"/>
    <n v="1"/>
    <n v="1"/>
    <n v="0"/>
    <n v="0"/>
    <n v="0"/>
    <n v="0"/>
    <n v="0.37916666666666665"/>
    <n v="0.64444444444444449"/>
    <n v="0"/>
    <n v="0"/>
    <n v="2"/>
    <s v="001100"/>
    <n v="1"/>
    <x v="1"/>
    <n v="6.366666666666668"/>
    <n v="0"/>
    <n v="0"/>
    <n v="0"/>
    <n v="0"/>
    <n v="0"/>
    <n v="6.366666666666668"/>
    <n v="6.366666666666668"/>
    <n v="6.5"/>
    <n v="0.13333333333333197"/>
    <n v="0"/>
    <n v="0"/>
    <n v="0"/>
    <n v="0"/>
    <n v="0"/>
    <n v="6.5"/>
    <x v="13"/>
    <n v="1"/>
    <n v="0"/>
    <m/>
    <m/>
    <m/>
    <m/>
    <m/>
    <m/>
    <m/>
    <s v=""/>
    <s v=""/>
    <m/>
    <m/>
    <m/>
    <s v=""/>
    <s v=""/>
    <m/>
    <m/>
    <m/>
    <m/>
    <n v="6.5"/>
    <s v=""/>
    <m/>
    <m/>
    <s v=""/>
    <s v=""/>
    <s v=""/>
    <x v="0"/>
    <x v="4"/>
    <x v="3"/>
    <s v="SOUS CHEF"/>
    <s v="Jueves"/>
    <x v="0"/>
    <x v="15"/>
    <x v="14"/>
    <x v="0"/>
    <x v="0"/>
    <s v="OK"/>
    <m/>
    <n v="0"/>
    <m/>
    <m/>
    <m/>
    <m/>
    <m/>
    <m/>
  </r>
  <r>
    <n v="0"/>
    <n v="0"/>
    <n v="1"/>
    <n v="0"/>
    <n v="0"/>
    <n v="0"/>
    <n v="0"/>
    <n v="0"/>
    <n v="0.50277777777777777"/>
    <n v="0"/>
    <n v="0"/>
    <n v="0"/>
    <n v="1"/>
    <s v="001000"/>
    <n v="1"/>
    <x v="2"/>
    <n v="0"/>
    <n v="0"/>
    <n v="0"/>
    <n v="0"/>
    <n v="0"/>
    <n v="0"/>
    <n v="0"/>
    <n v="0"/>
    <s v=""/>
    <n v="0"/>
    <n v="0"/>
    <n v="0"/>
    <n v="0"/>
    <n v="0"/>
    <n v="0"/>
    <n v="0"/>
    <x v="14"/>
    <n v="1"/>
    <n v="0"/>
    <m/>
    <m/>
    <m/>
    <m/>
    <m/>
    <m/>
    <m/>
    <s v=""/>
    <s v=""/>
    <m/>
    <m/>
    <m/>
    <s v=""/>
    <s v=""/>
    <m/>
    <m/>
    <m/>
    <m/>
    <n v="6"/>
    <s v=""/>
    <m/>
    <m/>
    <s v=""/>
    <s v=""/>
    <s v=""/>
    <x v="0"/>
    <x v="4"/>
    <x v="4"/>
    <s v="SOUS CHEF"/>
    <s v="Viernes"/>
    <x v="0"/>
    <x v="16"/>
    <x v="0"/>
    <x v="0"/>
    <x v="0"/>
    <s v="OK"/>
    <m/>
    <n v="0"/>
    <m/>
    <m/>
    <m/>
    <m/>
    <m/>
    <m/>
  </r>
  <r>
    <n v="0"/>
    <n v="0"/>
    <n v="1"/>
    <n v="1"/>
    <n v="0"/>
    <n v="0"/>
    <n v="0"/>
    <n v="0"/>
    <n v="0.50069444444444444"/>
    <n v="0.98819444444444449"/>
    <n v="0"/>
    <n v="0"/>
    <n v="2"/>
    <s v="001100"/>
    <n v="1"/>
    <x v="1"/>
    <n v="11.700000000000001"/>
    <n v="0"/>
    <n v="0"/>
    <n v="0"/>
    <n v="0"/>
    <n v="0"/>
    <n v="11.700000000000001"/>
    <n v="11.700000000000001"/>
    <n v="10.75"/>
    <n v="4.9999999999998934E-2"/>
    <n v="0"/>
    <n v="4.75"/>
    <n v="4.75"/>
    <n v="0"/>
    <n v="0"/>
    <n v="10.75"/>
    <x v="15"/>
    <n v="1"/>
    <n v="4.75"/>
    <m/>
    <m/>
    <m/>
    <m/>
    <m/>
    <m/>
    <m/>
    <s v=""/>
    <s v=""/>
    <m/>
    <m/>
    <m/>
    <s v=""/>
    <s v=""/>
    <m/>
    <m/>
    <m/>
    <m/>
    <n v="10.75"/>
    <s v=""/>
    <m/>
    <m/>
    <s v=""/>
    <s v=""/>
    <s v=""/>
    <x v="0"/>
    <x v="4"/>
    <x v="5"/>
    <s v="SOUS CHEF"/>
    <s v="Sábado"/>
    <x v="0"/>
    <x v="17"/>
    <x v="10"/>
    <x v="0"/>
    <x v="0"/>
    <s v="OK"/>
    <m/>
    <n v="0"/>
    <m/>
    <m/>
    <m/>
    <m/>
    <m/>
    <m/>
  </r>
  <r>
    <n v="0"/>
    <n v="0"/>
    <n v="1"/>
    <n v="1"/>
    <n v="0"/>
    <n v="0"/>
    <n v="0"/>
    <n v="0"/>
    <n v="0.53888888888888886"/>
    <n v="0.94791666666666663"/>
    <n v="0"/>
    <n v="0"/>
    <n v="2"/>
    <s v="001100"/>
    <n v="1"/>
    <x v="1"/>
    <n v="9.8166666666666664"/>
    <n v="0"/>
    <n v="0"/>
    <n v="0"/>
    <n v="0"/>
    <n v="0"/>
    <n v="9.8166666666666664"/>
    <n v="9.8166666666666664"/>
    <n v="8.75"/>
    <n v="-6.666666666666643E-2"/>
    <n v="0"/>
    <n v="0"/>
    <n v="0"/>
    <n v="3.75"/>
    <n v="3.75"/>
    <n v="8.75"/>
    <x v="12"/>
    <n v="1"/>
    <n v="0"/>
    <m/>
    <m/>
    <m/>
    <m/>
    <m/>
    <m/>
    <m/>
    <n v="5"/>
    <n v="3.75"/>
    <m/>
    <m/>
    <m/>
    <s v=""/>
    <s v=""/>
    <m/>
    <m/>
    <m/>
    <m/>
    <n v="8.75"/>
    <s v=""/>
    <m/>
    <m/>
    <s v=""/>
    <s v=""/>
    <s v=""/>
    <x v="0"/>
    <x v="4"/>
    <x v="6"/>
    <s v="SOUS CHEF"/>
    <s v="Domingo"/>
    <x v="0"/>
    <x v="18"/>
    <x v="2"/>
    <x v="0"/>
    <x v="0"/>
    <s v="OK"/>
    <m/>
    <n v="0"/>
    <m/>
    <m/>
    <m/>
    <m/>
    <m/>
    <m/>
  </r>
  <r>
    <n v="0"/>
    <n v="0"/>
    <n v="1"/>
    <n v="1"/>
    <n v="1"/>
    <n v="1"/>
    <n v="0"/>
    <n v="0"/>
    <n v="0.50416666666666665"/>
    <n v="0.66597222222222219"/>
    <n v="0.70902777777777781"/>
    <n v="0.89027777777777772"/>
    <n v="4"/>
    <s v="001111"/>
    <n v="1"/>
    <x v="1"/>
    <n v="3.8833333333333329"/>
    <n v="4.3499999999999979"/>
    <n v="0"/>
    <n v="0"/>
    <n v="0"/>
    <n v="0"/>
    <n v="8.2333333333333307"/>
    <n v="8.2333333333333307"/>
    <n v="8.25"/>
    <n v="1.6666666666669272E-2"/>
    <n v="0"/>
    <n v="2.5"/>
    <n v="2.5"/>
    <n v="0"/>
    <n v="0"/>
    <n v="8.25"/>
    <x v="16"/>
    <n v="1"/>
    <n v="2.5"/>
    <m/>
    <m/>
    <m/>
    <m/>
    <m/>
    <m/>
    <m/>
    <s v=""/>
    <s v=""/>
    <m/>
    <m/>
    <m/>
    <s v=""/>
    <s v=""/>
    <m/>
    <m/>
    <m/>
    <m/>
    <n v="8.25"/>
    <s v=""/>
    <m/>
    <m/>
    <s v=""/>
    <s v=""/>
    <s v=""/>
    <x v="0"/>
    <x v="4"/>
    <x v="7"/>
    <s v="SOUS CHEF"/>
    <s v="Lunes"/>
    <x v="0"/>
    <x v="19"/>
    <x v="15"/>
    <x v="5"/>
    <x v="5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5"/>
    <x v="0"/>
    <s v="AUXILIAR DE COCINA"/>
    <s v="Lunes"/>
    <x v="0"/>
    <x v="0"/>
    <x v="0"/>
    <x v="0"/>
    <x v="0"/>
    <s v="OK"/>
    <n v="0"/>
    <n v="1"/>
    <m/>
    <m/>
    <m/>
    <m/>
    <m/>
    <m/>
  </r>
  <r>
    <n v="0"/>
    <n v="0"/>
    <n v="1"/>
    <n v="1"/>
    <n v="0"/>
    <n v="0"/>
    <n v="0"/>
    <n v="0"/>
    <n v="0.61597222222222225"/>
    <n v="0.92083333333333328"/>
    <n v="0"/>
    <n v="0"/>
    <n v="2"/>
    <s v="001100"/>
    <n v="1"/>
    <x v="1"/>
    <n v="7.3166666666666647"/>
    <n v="0"/>
    <n v="0"/>
    <n v="0"/>
    <n v="0"/>
    <n v="0"/>
    <n v="7.3166666666666647"/>
    <n v="7.3166666666666647"/>
    <n v="7.25"/>
    <n v="-6.6666666666664653E-2"/>
    <n v="0"/>
    <n v="3"/>
    <n v="3"/>
    <n v="0"/>
    <n v="0"/>
    <n v="7.25"/>
    <x v="1"/>
    <n v="1"/>
    <n v="3"/>
    <m/>
    <m/>
    <m/>
    <m/>
    <m/>
    <m/>
    <m/>
    <s v=""/>
    <s v=""/>
    <m/>
    <m/>
    <m/>
    <s v=""/>
    <s v=""/>
    <m/>
    <m/>
    <m/>
    <m/>
    <n v="7.25"/>
    <s v=""/>
    <m/>
    <m/>
    <s v=""/>
    <s v=""/>
    <s v=""/>
    <x v="0"/>
    <x v="5"/>
    <x v="1"/>
    <s v="AUXILIAR DE COCINA"/>
    <s v="Martes"/>
    <x v="0"/>
    <x v="20"/>
    <x v="16"/>
    <x v="0"/>
    <x v="0"/>
    <s v="OK"/>
    <n v="1"/>
    <n v="0"/>
    <m/>
    <m/>
    <m/>
    <m/>
    <m/>
    <m/>
  </r>
  <r>
    <n v="0"/>
    <n v="0"/>
    <n v="1"/>
    <n v="1"/>
    <n v="0"/>
    <n v="0"/>
    <n v="0"/>
    <n v="0"/>
    <n v="0.46388888888888891"/>
    <n v="0.94444444444444442"/>
    <n v="0"/>
    <n v="0"/>
    <n v="2"/>
    <s v="001100"/>
    <n v="1"/>
    <x v="1"/>
    <n v="11.533333333333331"/>
    <n v="0"/>
    <n v="0"/>
    <n v="0"/>
    <n v="0"/>
    <n v="0"/>
    <n v="11.533333333333331"/>
    <n v="11.533333333333331"/>
    <n v="10.5"/>
    <n v="-3.3333333333331439E-2"/>
    <n v="0"/>
    <n v="3.75"/>
    <n v="3.75"/>
    <n v="0"/>
    <n v="0"/>
    <n v="10.5"/>
    <x v="17"/>
    <n v="1"/>
    <n v="3.75"/>
    <m/>
    <m/>
    <m/>
    <m/>
    <m/>
    <m/>
    <m/>
    <s v=""/>
    <s v=""/>
    <m/>
    <m/>
    <m/>
    <s v=""/>
    <s v=""/>
    <m/>
    <m/>
    <m/>
    <m/>
    <n v="10.5"/>
    <s v=""/>
    <m/>
    <m/>
    <s v=""/>
    <s v=""/>
    <s v=""/>
    <x v="0"/>
    <x v="5"/>
    <x v="2"/>
    <s v="AUXILIAR DE COCINA"/>
    <s v="Miércoles"/>
    <x v="0"/>
    <x v="21"/>
    <x v="17"/>
    <x v="0"/>
    <x v="0"/>
    <s v="OK"/>
    <n v="1"/>
    <n v="0"/>
    <m/>
    <m/>
    <m/>
    <m/>
    <m/>
    <m/>
  </r>
  <r>
    <n v="0"/>
    <n v="0"/>
    <n v="1"/>
    <n v="1"/>
    <n v="0"/>
    <n v="0"/>
    <n v="0"/>
    <n v="0"/>
    <n v="0.62361111111111112"/>
    <n v="0.9458333333333333"/>
    <n v="0"/>
    <n v="0"/>
    <n v="2"/>
    <s v="001100"/>
    <n v="1"/>
    <x v="1"/>
    <n v="7.7333333333333325"/>
    <n v="0"/>
    <n v="0"/>
    <n v="0"/>
    <n v="0"/>
    <n v="0"/>
    <n v="7.7333333333333325"/>
    <n v="7.7333333333333325"/>
    <n v="7.75"/>
    <n v="1.6666666666667496E-2"/>
    <n v="0"/>
    <n v="3.75"/>
    <n v="3.75"/>
    <n v="0"/>
    <n v="0"/>
    <n v="7.75"/>
    <x v="6"/>
    <n v="1"/>
    <n v="3.75"/>
    <m/>
    <m/>
    <m/>
    <m/>
    <m/>
    <m/>
    <m/>
    <s v=""/>
    <s v=""/>
    <m/>
    <m/>
    <m/>
    <s v=""/>
    <s v=""/>
    <m/>
    <m/>
    <m/>
    <m/>
    <n v="7.75"/>
    <s v=""/>
    <m/>
    <m/>
    <s v=""/>
    <s v=""/>
    <s v=""/>
    <x v="0"/>
    <x v="5"/>
    <x v="3"/>
    <s v="AUXILIAR DE COCINA"/>
    <s v="Jueves"/>
    <x v="0"/>
    <x v="22"/>
    <x v="18"/>
    <x v="0"/>
    <x v="0"/>
    <s v="OK"/>
    <n v="1"/>
    <n v="0"/>
    <m/>
    <m/>
    <m/>
    <m/>
    <m/>
    <m/>
  </r>
  <r>
    <n v="0"/>
    <n v="0"/>
    <n v="1"/>
    <n v="1"/>
    <n v="0"/>
    <n v="0"/>
    <n v="0"/>
    <n v="0"/>
    <n v="0.41805555555555557"/>
    <n v="0.88124999999999998"/>
    <n v="0"/>
    <n v="0"/>
    <n v="2"/>
    <s v="001100"/>
    <n v="1"/>
    <x v="1"/>
    <n v="11.116666666666665"/>
    <n v="0"/>
    <n v="0"/>
    <n v="0"/>
    <n v="0"/>
    <n v="0"/>
    <n v="11.116666666666665"/>
    <n v="11.116666666666665"/>
    <n v="10.25"/>
    <n v="0.13333333333333464"/>
    <n v="0"/>
    <n v="2.25"/>
    <n v="2.25"/>
    <n v="0"/>
    <n v="0"/>
    <n v="10.25"/>
    <x v="18"/>
    <n v="1"/>
    <n v="2.25"/>
    <m/>
    <m/>
    <m/>
    <m/>
    <m/>
    <m/>
    <m/>
    <s v=""/>
    <s v=""/>
    <m/>
    <m/>
    <m/>
    <s v=""/>
    <s v=""/>
    <m/>
    <m/>
    <m/>
    <m/>
    <n v="10.25"/>
    <s v=""/>
    <m/>
    <m/>
    <s v=""/>
    <s v=""/>
    <s v=""/>
    <x v="0"/>
    <x v="5"/>
    <x v="4"/>
    <s v="AUXILIAR DE COCINA"/>
    <s v="Viernes"/>
    <x v="0"/>
    <x v="23"/>
    <x v="19"/>
    <x v="0"/>
    <x v="0"/>
    <s v="OK"/>
    <n v="1"/>
    <n v="0"/>
    <m/>
    <m/>
    <m/>
    <m/>
    <m/>
    <m/>
  </r>
  <r>
    <n v="0"/>
    <n v="0"/>
    <n v="1"/>
    <n v="1"/>
    <n v="0"/>
    <n v="0"/>
    <n v="0"/>
    <n v="0"/>
    <n v="0.65138888888888891"/>
    <n v="0.98402777777777772"/>
    <n v="0"/>
    <n v="0"/>
    <n v="2"/>
    <s v="001100"/>
    <n v="1"/>
    <x v="1"/>
    <n v="7.9833333333333316"/>
    <n v="0"/>
    <n v="0"/>
    <n v="0"/>
    <n v="0"/>
    <n v="0"/>
    <n v="7.9833333333333316"/>
    <n v="7.9833333333333316"/>
    <n v="8"/>
    <n v="1.6666666666668384E-2"/>
    <n v="0"/>
    <n v="4.75"/>
    <n v="4.75"/>
    <n v="0"/>
    <n v="0"/>
    <n v="8"/>
    <x v="11"/>
    <n v="1"/>
    <n v="4.75"/>
    <m/>
    <m/>
    <m/>
    <m/>
    <m/>
    <m/>
    <m/>
    <s v=""/>
    <s v=""/>
    <m/>
    <m/>
    <m/>
    <s v=""/>
    <s v=""/>
    <m/>
    <m/>
    <m/>
    <m/>
    <n v="8"/>
    <s v=""/>
    <m/>
    <m/>
    <s v=""/>
    <s v=""/>
    <s v=""/>
    <x v="0"/>
    <x v="5"/>
    <x v="5"/>
    <s v="AUXILIAR DE COCINA"/>
    <s v="Sábado"/>
    <x v="0"/>
    <x v="24"/>
    <x v="20"/>
    <x v="0"/>
    <x v="0"/>
    <s v="OK"/>
    <n v="1"/>
    <n v="0"/>
    <m/>
    <m/>
    <m/>
    <m/>
    <m/>
    <m/>
  </r>
  <r>
    <n v="0"/>
    <n v="0"/>
    <n v="1"/>
    <n v="1"/>
    <n v="0"/>
    <n v="0"/>
    <n v="0"/>
    <n v="0"/>
    <n v="0.45555555555555555"/>
    <n v="0.9458333333333333"/>
    <n v="0"/>
    <n v="0"/>
    <n v="2"/>
    <s v="001100"/>
    <n v="1"/>
    <x v="1"/>
    <n v="11.766666666666666"/>
    <n v="0"/>
    <n v="0"/>
    <n v="0"/>
    <n v="0"/>
    <n v="0"/>
    <n v="11.766666666666666"/>
    <n v="11.766666666666666"/>
    <n v="10.75"/>
    <n v="-1.6666666666665719E-2"/>
    <n v="0"/>
    <n v="0"/>
    <n v="0"/>
    <n v="3.75"/>
    <n v="3.75"/>
    <n v="10.75"/>
    <x v="15"/>
    <n v="1"/>
    <n v="0"/>
    <m/>
    <m/>
    <m/>
    <m/>
    <m/>
    <m/>
    <m/>
    <n v="7"/>
    <n v="3.75"/>
    <m/>
    <m/>
    <m/>
    <s v=""/>
    <s v=""/>
    <m/>
    <m/>
    <m/>
    <m/>
    <n v="10.75"/>
    <s v=""/>
    <m/>
    <m/>
    <s v=""/>
    <s v=""/>
    <s v=""/>
    <x v="0"/>
    <x v="5"/>
    <x v="6"/>
    <s v="AUXILIAR DE COCINA"/>
    <s v="Domingo"/>
    <x v="0"/>
    <x v="25"/>
    <x v="18"/>
    <x v="0"/>
    <x v="0"/>
    <s v="OK"/>
    <n v="1"/>
    <n v="0"/>
    <m/>
    <m/>
    <m/>
    <m/>
    <m/>
    <m/>
  </r>
  <r>
    <n v="0"/>
    <n v="0"/>
    <n v="1"/>
    <n v="1"/>
    <n v="0"/>
    <n v="0"/>
    <n v="0"/>
    <n v="0"/>
    <n v="0.48958333333333331"/>
    <n v="0.94722222222222219"/>
    <n v="0"/>
    <n v="0"/>
    <n v="2"/>
    <s v="001100"/>
    <n v="1"/>
    <x v="1"/>
    <n v="10.983333333333333"/>
    <n v="0"/>
    <n v="0"/>
    <n v="0"/>
    <n v="0"/>
    <n v="0"/>
    <n v="10.983333333333333"/>
    <n v="10.983333333333333"/>
    <n v="10"/>
    <n v="1.6666666666667496E-2"/>
    <n v="0"/>
    <n v="3.75"/>
    <n v="3.75"/>
    <n v="0"/>
    <n v="0"/>
    <n v="10"/>
    <x v="19"/>
    <n v="1"/>
    <n v="3.75"/>
    <m/>
    <m/>
    <m/>
    <m/>
    <m/>
    <m/>
    <m/>
    <s v=""/>
    <s v=""/>
    <m/>
    <m/>
    <m/>
    <s v=""/>
    <s v=""/>
    <m/>
    <m/>
    <m/>
    <m/>
    <n v="10"/>
    <s v=""/>
    <m/>
    <m/>
    <s v=""/>
    <s v=""/>
    <s v=""/>
    <x v="0"/>
    <x v="5"/>
    <x v="7"/>
    <s v="AUXILIAR DE COCINA"/>
    <s v="Lunes"/>
    <x v="0"/>
    <x v="26"/>
    <x v="6"/>
    <x v="0"/>
    <x v="0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6"/>
    <x v="0"/>
    <s v="AUXILIAR DE COCINA"/>
    <s v="Lunes"/>
    <x v="0"/>
    <x v="0"/>
    <x v="0"/>
    <x v="0"/>
    <x v="0"/>
    <s v="OK"/>
    <n v="0"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6"/>
    <x v="1"/>
    <s v="AUXILIAR DE COCINA"/>
    <s v="Martes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6"/>
    <x v="2"/>
    <s v="AUXILIAR DE COCINA"/>
    <s v="Miércoles"/>
    <x v="0"/>
    <x v="0"/>
    <x v="0"/>
    <x v="0"/>
    <x v="0"/>
    <s v="OK"/>
    <n v="0"/>
    <n v="0"/>
    <m/>
    <m/>
    <m/>
    <m/>
    <m/>
    <m/>
  </r>
  <r>
    <n v="0"/>
    <n v="0"/>
    <n v="1"/>
    <n v="1"/>
    <n v="0"/>
    <n v="0"/>
    <n v="0"/>
    <n v="0"/>
    <n v="0.64930555555555558"/>
    <n v="0.91180555555555554"/>
    <n v="0"/>
    <n v="0"/>
    <n v="2"/>
    <s v="001100"/>
    <n v="1"/>
    <x v="1"/>
    <n v="6.2999999999999989"/>
    <n v="0"/>
    <n v="0"/>
    <n v="0"/>
    <n v="0"/>
    <n v="0"/>
    <n v="6.2999999999999989"/>
    <n v="6.2999999999999989"/>
    <n v="6.25"/>
    <n v="-4.9999999999998934E-2"/>
    <n v="0"/>
    <n v="3"/>
    <n v="3"/>
    <n v="0"/>
    <n v="0"/>
    <n v="6.25"/>
    <x v="20"/>
    <n v="1"/>
    <n v="3"/>
    <m/>
    <m/>
    <m/>
    <m/>
    <m/>
    <m/>
    <m/>
    <s v=""/>
    <s v=""/>
    <m/>
    <m/>
    <m/>
    <s v=""/>
    <s v=""/>
    <m/>
    <m/>
    <m/>
    <m/>
    <n v="6.25"/>
    <s v=""/>
    <m/>
    <m/>
    <s v=""/>
    <s v=""/>
    <s v=""/>
    <x v="0"/>
    <x v="6"/>
    <x v="3"/>
    <s v="AUXILIAR DE COCINA"/>
    <s v="Jueves"/>
    <x v="0"/>
    <x v="27"/>
    <x v="21"/>
    <x v="0"/>
    <x v="0"/>
    <s v="OK"/>
    <n v="1"/>
    <n v="0"/>
    <m/>
    <m/>
    <m/>
    <m/>
    <m/>
    <m/>
  </r>
  <r>
    <n v="0"/>
    <n v="0"/>
    <n v="1"/>
    <n v="1"/>
    <n v="0"/>
    <n v="0"/>
    <n v="0"/>
    <n v="0"/>
    <n v="0.66388888888888886"/>
    <n v="0.94930555555555551"/>
    <n v="0"/>
    <n v="0"/>
    <n v="2"/>
    <s v="001100"/>
    <n v="1"/>
    <x v="1"/>
    <n v="6.85"/>
    <n v="0"/>
    <n v="0"/>
    <n v="0"/>
    <n v="0"/>
    <n v="0"/>
    <n v="6.85"/>
    <n v="6.85"/>
    <n v="6.75"/>
    <n v="-9.9999999999999645E-2"/>
    <n v="0"/>
    <n v="3.75"/>
    <n v="3.75"/>
    <n v="0"/>
    <n v="0"/>
    <n v="6.75"/>
    <x v="2"/>
    <n v="1"/>
    <n v="3.75"/>
    <m/>
    <m/>
    <m/>
    <m/>
    <m/>
    <m/>
    <m/>
    <s v=""/>
    <s v=""/>
    <m/>
    <m/>
    <m/>
    <s v=""/>
    <s v=""/>
    <m/>
    <m/>
    <m/>
    <m/>
    <n v="6.75"/>
    <s v=""/>
    <m/>
    <m/>
    <s v=""/>
    <s v=""/>
    <s v=""/>
    <x v="0"/>
    <x v="6"/>
    <x v="4"/>
    <s v="AUXILIAR DE COCINA"/>
    <s v="Viernes"/>
    <x v="0"/>
    <x v="2"/>
    <x v="22"/>
    <x v="0"/>
    <x v="0"/>
    <s v="OK"/>
    <n v="1"/>
    <n v="0"/>
    <m/>
    <m/>
    <m/>
    <m/>
    <m/>
    <m/>
  </r>
  <r>
    <n v="0"/>
    <n v="0"/>
    <n v="1"/>
    <n v="1"/>
    <n v="0"/>
    <n v="0"/>
    <n v="0"/>
    <n v="0"/>
    <n v="0.65833333333333333"/>
    <n v="0.95277777777777772"/>
    <n v="0"/>
    <n v="0"/>
    <n v="2"/>
    <s v="001100"/>
    <n v="1"/>
    <x v="1"/>
    <n v="7.0666666666666655"/>
    <n v="0"/>
    <n v="0"/>
    <n v="0"/>
    <n v="0"/>
    <n v="0"/>
    <n v="7.0666666666666655"/>
    <n v="7.0666666666666655"/>
    <n v="7"/>
    <n v="-6.6666666666665542E-2"/>
    <n v="0"/>
    <n v="4"/>
    <n v="4"/>
    <n v="0"/>
    <n v="0"/>
    <n v="7"/>
    <x v="21"/>
    <n v="1"/>
    <n v="4"/>
    <m/>
    <m/>
    <m/>
    <m/>
    <m/>
    <m/>
    <m/>
    <s v=""/>
    <s v=""/>
    <m/>
    <m/>
    <m/>
    <s v=""/>
    <s v=""/>
    <m/>
    <m/>
    <m/>
    <m/>
    <n v="7"/>
    <s v=""/>
    <m/>
    <m/>
    <s v=""/>
    <s v=""/>
    <s v=""/>
    <x v="0"/>
    <x v="6"/>
    <x v="5"/>
    <s v="AUXILIAR DE COCINA"/>
    <s v="Sábado"/>
    <x v="0"/>
    <x v="28"/>
    <x v="13"/>
    <x v="0"/>
    <x v="0"/>
    <s v="OK"/>
    <n v="1"/>
    <n v="0"/>
    <m/>
    <m/>
    <m/>
    <m/>
    <m/>
    <m/>
  </r>
  <r>
    <n v="0"/>
    <n v="0"/>
    <n v="1"/>
    <n v="1"/>
    <n v="0"/>
    <n v="0"/>
    <n v="0"/>
    <n v="0"/>
    <n v="0.54305555555555551"/>
    <n v="0.86875000000000002"/>
    <n v="0"/>
    <n v="0"/>
    <n v="2"/>
    <s v="001100"/>
    <n v="1"/>
    <x v="1"/>
    <n v="7.8166666666666682"/>
    <n v="0"/>
    <n v="0"/>
    <n v="0"/>
    <n v="0"/>
    <n v="0"/>
    <n v="7.8166666666666682"/>
    <n v="7.8166666666666682"/>
    <n v="9.5"/>
    <n v="1.6833333333333318"/>
    <n v="0"/>
    <n v="0"/>
    <n v="0"/>
    <n v="1.75"/>
    <n v="1.75"/>
    <n v="9.5"/>
    <x v="7"/>
    <n v="1"/>
    <n v="0"/>
    <m/>
    <m/>
    <m/>
    <m/>
    <m/>
    <m/>
    <m/>
    <s v=""/>
    <n v="1.75"/>
    <m/>
    <m/>
    <m/>
    <s v=""/>
    <s v=""/>
    <m/>
    <m/>
    <m/>
    <m/>
    <n v="9.5"/>
    <s v=""/>
    <m/>
    <m/>
    <s v=""/>
    <s v=""/>
    <s v=""/>
    <x v="0"/>
    <x v="6"/>
    <x v="6"/>
    <s v="AUXILIAR DE COCINA"/>
    <s v="Domingo"/>
    <x v="0"/>
    <x v="29"/>
    <x v="23"/>
    <x v="0"/>
    <x v="0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6"/>
    <x v="7"/>
    <s v="AUXILIAR DE COCINA"/>
    <s v="Lunes"/>
    <x v="0"/>
    <x v="0"/>
    <x v="0"/>
    <x v="0"/>
    <x v="0"/>
    <s v="OK"/>
    <n v="0"/>
    <n v="0"/>
    <m/>
    <m/>
    <m/>
    <m/>
    <m/>
    <m/>
  </r>
  <r>
    <n v="0"/>
    <n v="0"/>
    <n v="1"/>
    <n v="1"/>
    <n v="0"/>
    <n v="1"/>
    <n v="0"/>
    <n v="0"/>
    <n v="0.43472222222222223"/>
    <n v="0.67152777777777772"/>
    <n v="0"/>
    <n v="0.94652777777777775"/>
    <n v="3"/>
    <s v="001101"/>
    <n v="1"/>
    <x v="2"/>
    <n v="0"/>
    <n v="0"/>
    <n v="0"/>
    <n v="0"/>
    <n v="0"/>
    <n v="0"/>
    <n v="0"/>
    <n v="0"/>
    <n v="5.75"/>
    <n v="5.75"/>
    <n v="0"/>
    <n v="0"/>
    <n v="0"/>
    <n v="0"/>
    <n v="0"/>
    <n v="5.75"/>
    <x v="14"/>
    <n v="1"/>
    <n v="0"/>
    <m/>
    <m/>
    <m/>
    <m/>
    <m/>
    <m/>
    <m/>
    <n v="6"/>
    <s v=""/>
    <m/>
    <m/>
    <m/>
    <s v=""/>
    <s v=""/>
    <m/>
    <m/>
    <m/>
    <m/>
    <n v="6"/>
    <s v=""/>
    <m/>
    <m/>
    <s v=""/>
    <s v=""/>
    <s v=""/>
    <x v="0"/>
    <x v="7"/>
    <x v="0"/>
    <s v="ASESOR DE EXPERIENCIA"/>
    <s v="Lunes"/>
    <x v="0"/>
    <x v="30"/>
    <x v="24"/>
    <x v="0"/>
    <x v="6"/>
    <s v="OK"/>
    <n v="1"/>
    <n v="1"/>
    <m/>
    <m/>
    <m/>
    <m/>
    <m/>
    <m/>
  </r>
  <r>
    <n v="0"/>
    <n v="0"/>
    <n v="1"/>
    <n v="1"/>
    <n v="0"/>
    <n v="0"/>
    <n v="0"/>
    <n v="0"/>
    <n v="0.42986111111111114"/>
    <n v="0.58611111111111114"/>
    <n v="0"/>
    <n v="0"/>
    <n v="2"/>
    <s v="001100"/>
    <n v="1"/>
    <x v="1"/>
    <n v="3.75"/>
    <n v="0"/>
    <n v="0"/>
    <n v="0"/>
    <n v="0"/>
    <n v="0"/>
    <n v="3.75"/>
    <n v="3.75"/>
    <n v="3.75"/>
    <n v="0"/>
    <n v="0"/>
    <n v="0"/>
    <n v="0"/>
    <n v="0"/>
    <n v="0"/>
    <n v="3.75"/>
    <x v="22"/>
    <n v="1"/>
    <n v="0"/>
    <m/>
    <m/>
    <m/>
    <m/>
    <m/>
    <m/>
    <m/>
    <s v=""/>
    <s v=""/>
    <m/>
    <m/>
    <m/>
    <s v=""/>
    <s v=""/>
    <m/>
    <m/>
    <m/>
    <m/>
    <n v="3.75"/>
    <s v=""/>
    <m/>
    <m/>
    <s v=""/>
    <s v=""/>
    <s v=""/>
    <x v="0"/>
    <x v="7"/>
    <x v="1"/>
    <s v="ASESOR DE EXPERIENCIA"/>
    <s v="Martes"/>
    <x v="0"/>
    <x v="31"/>
    <x v="25"/>
    <x v="0"/>
    <x v="0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7"/>
    <x v="2"/>
    <s v="ASESOR DE EXPERIENCIA"/>
    <s v="Miércoles"/>
    <x v="0"/>
    <x v="0"/>
    <x v="0"/>
    <x v="0"/>
    <x v="0"/>
    <s v="OK"/>
    <n v="0"/>
    <n v="0"/>
    <m/>
    <m/>
    <m/>
    <m/>
    <m/>
    <m/>
  </r>
  <r>
    <n v="0"/>
    <n v="0"/>
    <n v="1"/>
    <n v="1"/>
    <n v="1"/>
    <n v="1"/>
    <n v="0"/>
    <n v="0"/>
    <n v="0.55763888888888891"/>
    <n v="0.62777777777777777"/>
    <n v="0.70625000000000004"/>
    <n v="0.96111111111111114"/>
    <n v="4"/>
    <s v="001111"/>
    <n v="1"/>
    <x v="1"/>
    <n v="1.6833333333333327"/>
    <n v="6.1166666666666663"/>
    <n v="0"/>
    <n v="0"/>
    <n v="0"/>
    <n v="0"/>
    <n v="7.7999999999999989"/>
    <n v="7.7999999999999989"/>
    <n v="6.25"/>
    <n v="-1.5499999999999989"/>
    <n v="0"/>
    <n v="4"/>
    <n v="4"/>
    <n v="0"/>
    <n v="0"/>
    <n v="6.25"/>
    <x v="20"/>
    <n v="1"/>
    <n v="4"/>
    <m/>
    <m/>
    <m/>
    <m/>
    <m/>
    <m/>
    <m/>
    <s v=""/>
    <s v=""/>
    <m/>
    <m/>
    <m/>
    <s v=""/>
    <s v=""/>
    <m/>
    <m/>
    <m/>
    <m/>
    <n v="6.25"/>
    <s v=""/>
    <m/>
    <m/>
    <s v=""/>
    <s v=""/>
    <s v=""/>
    <x v="0"/>
    <x v="7"/>
    <x v="3"/>
    <s v="ASESOR DE EXPERIENCIA"/>
    <s v="Jueves"/>
    <x v="0"/>
    <x v="32"/>
    <x v="26"/>
    <x v="6"/>
    <x v="7"/>
    <s v="OK"/>
    <n v="1"/>
    <n v="0"/>
    <m/>
    <m/>
    <m/>
    <m/>
    <m/>
    <m/>
  </r>
  <r>
    <n v="0"/>
    <n v="1"/>
    <n v="1"/>
    <n v="0"/>
    <n v="0"/>
    <n v="0"/>
    <n v="1.3888888888888889E-3"/>
    <n v="0"/>
    <n v="0.67500000000000004"/>
    <n v="0"/>
    <n v="0"/>
    <n v="0"/>
    <n v="2"/>
    <s v="011000"/>
    <n v="1"/>
    <x v="1"/>
    <n v="0"/>
    <n v="0"/>
    <n v="7.8333333333333321"/>
    <n v="0"/>
    <n v="7.7999999999999989"/>
    <n v="0"/>
    <n v="7.7999999999999989"/>
    <n v="7.8333333333333321"/>
    <n v="7.75"/>
    <n v="-4.9999999999998816E-2"/>
    <n v="0"/>
    <n v="5"/>
    <n v="5.03"/>
    <n v="0"/>
    <n v="0"/>
    <n v="7.75"/>
    <x v="23"/>
    <n v="1"/>
    <n v="5.03"/>
    <m/>
    <m/>
    <m/>
    <m/>
    <m/>
    <m/>
    <m/>
    <s v=""/>
    <s v=""/>
    <m/>
    <m/>
    <m/>
    <s v=""/>
    <s v=""/>
    <m/>
    <m/>
    <m/>
    <m/>
    <n v="7.78"/>
    <s v=""/>
    <m/>
    <m/>
    <s v=""/>
    <s v=""/>
    <s v=""/>
    <x v="0"/>
    <x v="7"/>
    <x v="4"/>
    <s v="ASESOR DE EXPERIENCIA"/>
    <s v="Viernes"/>
    <x v="0"/>
    <x v="33"/>
    <x v="0"/>
    <x v="0"/>
    <x v="0"/>
    <s v="OK"/>
    <n v="1"/>
    <n v="0"/>
    <m/>
    <m/>
    <m/>
    <m/>
    <m/>
    <m/>
  </r>
  <r>
    <n v="1"/>
    <n v="0"/>
    <n v="1"/>
    <n v="1"/>
    <n v="1"/>
    <n v="1"/>
    <n v="0"/>
    <n v="1.3888888888888889E-3"/>
    <n v="0.42499999999999999"/>
    <n v="0.67152777777777772"/>
    <n v="0.67152777777777772"/>
    <n v="0.67638888888888893"/>
    <n v="4"/>
    <s v="101111"/>
    <n v="1"/>
    <x v="1"/>
    <n v="5.9166666666666661"/>
    <n v="0.11666666666666892"/>
    <n v="0"/>
    <n v="0"/>
    <n v="0"/>
    <n v="0"/>
    <n v="6.0347222222222241"/>
    <n v="6.033333333333335"/>
    <n v="6"/>
    <n v="-6.6666666666668317E-2"/>
    <n v="3.3333333333333333E-2"/>
    <n v="0"/>
    <n v="0"/>
    <n v="0"/>
    <n v="0"/>
    <n v="6"/>
    <x v="14"/>
    <n v="1"/>
    <n v="0"/>
    <m/>
    <m/>
    <m/>
    <m/>
    <m/>
    <m/>
    <m/>
    <s v=""/>
    <s v=""/>
    <m/>
    <m/>
    <m/>
    <s v=""/>
    <s v=""/>
    <m/>
    <m/>
    <m/>
    <m/>
    <n v="6"/>
    <s v=""/>
    <m/>
    <m/>
    <s v=""/>
    <s v=""/>
    <s v=""/>
    <x v="0"/>
    <x v="7"/>
    <x v="5"/>
    <s v="ASESOR DE EXPERIENCIA"/>
    <s v="Sábado"/>
    <x v="1"/>
    <x v="34"/>
    <x v="24"/>
    <x v="7"/>
    <x v="8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7"/>
    <x v="6"/>
    <s v="ASESOR DE EXPERIENCIA"/>
    <s v="Domingo"/>
    <x v="0"/>
    <x v="0"/>
    <x v="0"/>
    <x v="0"/>
    <x v="0"/>
    <s v="OK"/>
    <n v="0"/>
    <n v="0"/>
    <m/>
    <m/>
    <m/>
    <m/>
    <m/>
    <m/>
  </r>
  <r>
    <n v="0"/>
    <n v="0"/>
    <n v="1"/>
    <n v="1"/>
    <n v="0"/>
    <n v="0"/>
    <n v="0"/>
    <n v="0"/>
    <n v="0.4284722222222222"/>
    <n v="0.66736111111111107"/>
    <n v="0"/>
    <n v="0"/>
    <n v="2"/>
    <s v="001100"/>
    <n v="1"/>
    <x v="1"/>
    <n v="5.7333333333333325"/>
    <n v="0"/>
    <n v="0"/>
    <n v="0"/>
    <n v="0"/>
    <n v="0"/>
    <n v="5.7333333333333325"/>
    <n v="5.7333333333333325"/>
    <n v="5.75"/>
    <n v="1.6666666666667496E-2"/>
    <n v="0"/>
    <n v="0"/>
    <n v="0"/>
    <n v="0"/>
    <n v="0"/>
    <n v="5.75"/>
    <x v="4"/>
    <n v="1"/>
    <n v="0"/>
    <m/>
    <m/>
    <m/>
    <m/>
    <m/>
    <m/>
    <m/>
    <s v=""/>
    <s v=""/>
    <m/>
    <m/>
    <m/>
    <s v=""/>
    <s v=""/>
    <m/>
    <m/>
    <m/>
    <m/>
    <n v="5.75"/>
    <s v=""/>
    <m/>
    <m/>
    <s v=""/>
    <s v=""/>
    <s v=""/>
    <x v="0"/>
    <x v="7"/>
    <x v="7"/>
    <s v="ASESOR DE EXPERIENCIA"/>
    <s v="Lunes"/>
    <x v="0"/>
    <x v="35"/>
    <x v="27"/>
    <x v="0"/>
    <x v="0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8"/>
    <x v="0"/>
    <s v="ADMINISTRADOR"/>
    <s v="Lunes"/>
    <x v="0"/>
    <x v="0"/>
    <x v="0"/>
    <x v="0"/>
    <x v="0"/>
    <s v="OK"/>
    <n v="0"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8"/>
    <x v="1"/>
    <s v="ADMINISTRADOR"/>
    <s v="Martes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8"/>
    <x v="2"/>
    <s v="ADMINISTRADOR"/>
    <s v="Miércoles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8"/>
    <x v="3"/>
    <s v="ADMINISTRADOR"/>
    <s v="Jueves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8"/>
    <x v="4"/>
    <s v="ADMINISTRADOR"/>
    <s v="Viernes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8"/>
    <x v="5"/>
    <s v="ADMINISTRADOR"/>
    <s v="Sábado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8"/>
    <x v="6"/>
    <s v="ADMINISTRADOR"/>
    <s v="Domingo"/>
    <x v="0"/>
    <x v="0"/>
    <x v="0"/>
    <x v="0"/>
    <x v="0"/>
    <s v="OK"/>
    <n v="0"/>
    <n v="0"/>
    <m/>
    <m/>
    <m/>
    <m/>
    <m/>
    <m/>
  </r>
  <r>
    <n v="0"/>
    <n v="0"/>
    <n v="1"/>
    <n v="1"/>
    <n v="1"/>
    <n v="1"/>
    <n v="0"/>
    <n v="0"/>
    <n v="0.44583333333333336"/>
    <n v="0.62013888888888891"/>
    <n v="0.71250000000000002"/>
    <n v="0.83333333333333337"/>
    <n v="4"/>
    <s v="001111"/>
    <n v="1"/>
    <x v="1"/>
    <n v="4.1833333333333336"/>
    <n v="2.9000000000000004"/>
    <n v="0"/>
    <n v="0"/>
    <n v="0"/>
    <n v="0"/>
    <n v="7.0833333333333339"/>
    <n v="7.0833333333333339"/>
    <n v="7"/>
    <n v="-8.3333333333333925E-2"/>
    <n v="0"/>
    <n v="1"/>
    <n v="1"/>
    <n v="0"/>
    <n v="0"/>
    <n v="7"/>
    <x v="21"/>
    <n v="1"/>
    <n v="1"/>
    <m/>
    <m/>
    <m/>
    <m/>
    <m/>
    <m/>
    <m/>
    <s v=""/>
    <s v=""/>
    <m/>
    <m/>
    <m/>
    <s v=""/>
    <s v=""/>
    <m/>
    <m/>
    <m/>
    <m/>
    <n v="7"/>
    <s v=""/>
    <m/>
    <m/>
    <s v=""/>
    <s v=""/>
    <s v=""/>
    <x v="0"/>
    <x v="8"/>
    <x v="7"/>
    <s v="ADMINISTRADOR"/>
    <s v="Lunes"/>
    <x v="0"/>
    <x v="36"/>
    <x v="28"/>
    <x v="8"/>
    <x v="9"/>
    <s v="OK"/>
    <n v="1"/>
    <n v="0"/>
    <m/>
    <m/>
    <m/>
    <m/>
    <m/>
    <m/>
  </r>
  <r>
    <n v="0"/>
    <n v="0"/>
    <n v="1"/>
    <n v="1"/>
    <n v="0"/>
    <n v="0"/>
    <n v="0"/>
    <n v="0"/>
    <n v="0.53125"/>
    <n v="0.93125000000000002"/>
    <n v="0"/>
    <n v="0"/>
    <n v="2"/>
    <s v="001100"/>
    <n v="1"/>
    <x v="1"/>
    <n v="9.6000000000000014"/>
    <n v="0"/>
    <n v="0"/>
    <n v="0"/>
    <n v="0"/>
    <n v="0"/>
    <n v="9.6000000000000014"/>
    <n v="9.6000000000000014"/>
    <n v="8.5"/>
    <n v="-0.10000000000000142"/>
    <n v="0"/>
    <n v="0"/>
    <n v="0"/>
    <n v="3.25"/>
    <n v="3.25"/>
    <n v="8.5"/>
    <x v="24"/>
    <n v="1"/>
    <n v="0"/>
    <m/>
    <m/>
    <m/>
    <m/>
    <m/>
    <m/>
    <m/>
    <n v="5.25"/>
    <n v="3.25"/>
    <m/>
    <m/>
    <m/>
    <s v=""/>
    <s v=""/>
    <m/>
    <m/>
    <m/>
    <m/>
    <n v="8.5"/>
    <s v=""/>
    <m/>
    <m/>
    <s v=""/>
    <s v=""/>
    <s v=""/>
    <x v="0"/>
    <x v="9"/>
    <x v="0"/>
    <s v="AUXILIAR DE COCINA"/>
    <s v="Lunes"/>
    <x v="0"/>
    <x v="37"/>
    <x v="29"/>
    <x v="0"/>
    <x v="0"/>
    <s v="OK"/>
    <n v="1"/>
    <n v="1"/>
    <m/>
    <m/>
    <m/>
    <m/>
    <m/>
    <m/>
  </r>
  <r>
    <n v="0"/>
    <n v="0"/>
    <n v="1"/>
    <n v="1"/>
    <n v="0"/>
    <n v="0"/>
    <n v="0"/>
    <n v="0"/>
    <n v="0.48888888888888887"/>
    <n v="0.91874999999999996"/>
    <n v="0"/>
    <n v="0"/>
    <n v="2"/>
    <s v="001100"/>
    <n v="1"/>
    <x v="1"/>
    <n v="10.316666666666666"/>
    <n v="0"/>
    <n v="0"/>
    <n v="0"/>
    <n v="0"/>
    <n v="0"/>
    <n v="10.316666666666666"/>
    <n v="10.316666666666666"/>
    <n v="9.25"/>
    <n v="-6.666666666666643E-2"/>
    <n v="0"/>
    <n v="3"/>
    <n v="3"/>
    <n v="0"/>
    <n v="0"/>
    <n v="9.25"/>
    <x v="25"/>
    <n v="1"/>
    <n v="3"/>
    <m/>
    <m/>
    <m/>
    <m/>
    <m/>
    <m/>
    <m/>
    <s v=""/>
    <s v=""/>
    <m/>
    <m/>
    <m/>
    <s v=""/>
    <s v=""/>
    <m/>
    <m/>
    <m/>
    <m/>
    <n v="9.25"/>
    <s v=""/>
    <m/>
    <m/>
    <s v=""/>
    <s v=""/>
    <s v=""/>
    <x v="0"/>
    <x v="9"/>
    <x v="1"/>
    <s v="AUXILIAR DE COCINA"/>
    <s v="Martes"/>
    <x v="0"/>
    <x v="38"/>
    <x v="30"/>
    <x v="0"/>
    <x v="0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9"/>
    <x v="2"/>
    <s v="AUXILIAR DE COCINA"/>
    <s v="Miércoles"/>
    <x v="0"/>
    <x v="0"/>
    <x v="0"/>
    <x v="0"/>
    <x v="0"/>
    <s v="OK"/>
    <n v="0"/>
    <n v="0"/>
    <m/>
    <m/>
    <m/>
    <m/>
    <m/>
    <m/>
  </r>
  <r>
    <n v="0"/>
    <n v="0"/>
    <n v="1"/>
    <n v="1"/>
    <n v="0"/>
    <n v="0"/>
    <n v="0"/>
    <n v="0"/>
    <n v="0.67152777777777772"/>
    <n v="0.92222222222222228"/>
    <n v="0"/>
    <n v="0"/>
    <n v="2"/>
    <s v="001100"/>
    <n v="1"/>
    <x v="1"/>
    <n v="6.0166666666666693"/>
    <n v="0"/>
    <n v="0"/>
    <n v="0"/>
    <n v="0"/>
    <n v="0"/>
    <n v="6.0166666666666693"/>
    <n v="6.0166666666666693"/>
    <n v="6"/>
    <n v="-1.6666666666669272E-2"/>
    <n v="0"/>
    <n v="3.25"/>
    <n v="3.25"/>
    <n v="0"/>
    <n v="0"/>
    <n v="6"/>
    <x v="14"/>
    <n v="1"/>
    <n v="3.25"/>
    <m/>
    <m/>
    <m/>
    <m/>
    <m/>
    <m/>
    <m/>
    <s v=""/>
    <s v=""/>
    <m/>
    <m/>
    <m/>
    <s v=""/>
    <s v=""/>
    <m/>
    <m/>
    <m/>
    <m/>
    <n v="6"/>
    <s v=""/>
    <m/>
    <m/>
    <s v=""/>
    <s v=""/>
    <s v=""/>
    <x v="0"/>
    <x v="9"/>
    <x v="3"/>
    <s v="AUXILIAR DE COCINA"/>
    <s v="Jueves"/>
    <x v="0"/>
    <x v="39"/>
    <x v="31"/>
    <x v="0"/>
    <x v="0"/>
    <s v="OK"/>
    <n v="1"/>
    <n v="0"/>
    <m/>
    <m/>
    <m/>
    <m/>
    <m/>
    <m/>
  </r>
  <r>
    <n v="0"/>
    <n v="0"/>
    <n v="1"/>
    <n v="1"/>
    <n v="0"/>
    <n v="0"/>
    <n v="0"/>
    <n v="0"/>
    <n v="0.64166666666666672"/>
    <n v="0.9819444444444444"/>
    <n v="0"/>
    <n v="0"/>
    <n v="2"/>
    <s v="001100"/>
    <n v="1"/>
    <x v="1"/>
    <n v="8.1666666666666643"/>
    <n v="0"/>
    <n v="0"/>
    <n v="0"/>
    <n v="0"/>
    <n v="0"/>
    <n v="8.1666666666666643"/>
    <n v="8.1666666666666643"/>
    <n v="8.25"/>
    <n v="8.3333333333335702E-2"/>
    <n v="0"/>
    <n v="4.5"/>
    <n v="4.5"/>
    <n v="0"/>
    <n v="0"/>
    <n v="8.25"/>
    <x v="16"/>
    <n v="1"/>
    <n v="4.5"/>
    <m/>
    <m/>
    <m/>
    <m/>
    <m/>
    <m/>
    <m/>
    <s v=""/>
    <s v=""/>
    <m/>
    <m/>
    <m/>
    <s v=""/>
    <s v=""/>
    <m/>
    <m/>
    <m/>
    <m/>
    <n v="8.25"/>
    <s v=""/>
    <m/>
    <m/>
    <s v=""/>
    <s v=""/>
    <s v=""/>
    <x v="0"/>
    <x v="9"/>
    <x v="4"/>
    <s v="AUXILIAR DE COCINA"/>
    <s v="Viernes"/>
    <x v="0"/>
    <x v="40"/>
    <x v="32"/>
    <x v="0"/>
    <x v="0"/>
    <s v="OK"/>
    <n v="1"/>
    <n v="0"/>
    <m/>
    <m/>
    <m/>
    <m/>
    <m/>
    <m/>
  </r>
  <r>
    <n v="0"/>
    <n v="0"/>
    <n v="1"/>
    <n v="1"/>
    <n v="0"/>
    <n v="0"/>
    <n v="0"/>
    <n v="0"/>
    <n v="0.71736111111111112"/>
    <n v="0.97499999999999998"/>
    <n v="0"/>
    <n v="0"/>
    <n v="2"/>
    <s v="001100"/>
    <n v="1"/>
    <x v="1"/>
    <n v="6.1833333333333327"/>
    <n v="0"/>
    <n v="0"/>
    <n v="0"/>
    <n v="0"/>
    <n v="0"/>
    <n v="6.1833333333333327"/>
    <n v="6.1833333333333327"/>
    <n v="6.25"/>
    <n v="6.6666666666667318E-2"/>
    <n v="0"/>
    <n v="4.5"/>
    <n v="4.5"/>
    <n v="0"/>
    <n v="0"/>
    <n v="6.25"/>
    <x v="20"/>
    <n v="1"/>
    <n v="4.5"/>
    <m/>
    <m/>
    <m/>
    <m/>
    <m/>
    <m/>
    <m/>
    <s v=""/>
    <s v=""/>
    <m/>
    <m/>
    <m/>
    <s v=""/>
    <s v=""/>
    <m/>
    <m/>
    <m/>
    <m/>
    <n v="6.25"/>
    <s v=""/>
    <m/>
    <m/>
    <s v=""/>
    <s v=""/>
    <s v=""/>
    <x v="0"/>
    <x v="9"/>
    <x v="5"/>
    <s v="AUXILIAR DE COCINA"/>
    <s v="Sábado"/>
    <x v="0"/>
    <x v="41"/>
    <x v="33"/>
    <x v="0"/>
    <x v="0"/>
    <s v="OK"/>
    <n v="1"/>
    <n v="0"/>
    <m/>
    <m/>
    <m/>
    <m/>
    <m/>
    <m/>
  </r>
  <r>
    <n v="0"/>
    <n v="0"/>
    <n v="1"/>
    <n v="1"/>
    <n v="0"/>
    <n v="0"/>
    <n v="0"/>
    <n v="0"/>
    <n v="0.52708333333333335"/>
    <n v="0.92083333333333328"/>
    <n v="0"/>
    <n v="0"/>
    <n v="2"/>
    <s v="001100"/>
    <n v="1"/>
    <x v="1"/>
    <n v="9.4499999999999993"/>
    <n v="0"/>
    <n v="0"/>
    <n v="0"/>
    <n v="0"/>
    <n v="0"/>
    <n v="9.4499999999999993"/>
    <n v="9.4499999999999993"/>
    <n v="9.25"/>
    <n v="-0.19999999999999929"/>
    <n v="0"/>
    <n v="0"/>
    <n v="0"/>
    <n v="3"/>
    <n v="3"/>
    <n v="9.25"/>
    <x v="25"/>
    <n v="1"/>
    <n v="0"/>
    <m/>
    <m/>
    <m/>
    <m/>
    <m/>
    <m/>
    <m/>
    <n v="6.25"/>
    <n v="3"/>
    <m/>
    <m/>
    <m/>
    <s v=""/>
    <s v=""/>
    <m/>
    <m/>
    <m/>
    <m/>
    <n v="9.25"/>
    <s v=""/>
    <m/>
    <m/>
    <s v=""/>
    <s v=""/>
    <s v=""/>
    <x v="0"/>
    <x v="9"/>
    <x v="6"/>
    <s v="AUXILIAR DE COCINA"/>
    <s v="Domingo"/>
    <x v="0"/>
    <x v="42"/>
    <x v="16"/>
    <x v="0"/>
    <x v="0"/>
    <s v="OK"/>
    <n v="1"/>
    <n v="0"/>
    <m/>
    <m/>
    <m/>
    <m/>
    <m/>
    <m/>
  </r>
  <r>
    <n v="0"/>
    <n v="0"/>
    <n v="1"/>
    <n v="1"/>
    <n v="0"/>
    <n v="0"/>
    <n v="0"/>
    <n v="0"/>
    <n v="0.54097222222222219"/>
    <n v="0.92361111111111116"/>
    <n v="0"/>
    <n v="0"/>
    <n v="2"/>
    <s v="001100"/>
    <n v="1"/>
    <x v="1"/>
    <n v="9.1833333333333353"/>
    <n v="0"/>
    <n v="0"/>
    <n v="0"/>
    <n v="0"/>
    <n v="0"/>
    <n v="9.1833333333333353"/>
    <n v="9.1833333333333353"/>
    <n v="9.25"/>
    <n v="6.6666666666664653E-2"/>
    <n v="0"/>
    <n v="3.25"/>
    <n v="3.25"/>
    <n v="0"/>
    <n v="0"/>
    <n v="9.25"/>
    <x v="25"/>
    <n v="1"/>
    <n v="3.25"/>
    <m/>
    <m/>
    <m/>
    <m/>
    <m/>
    <m/>
    <m/>
    <s v=""/>
    <s v=""/>
    <m/>
    <m/>
    <m/>
    <s v=""/>
    <s v=""/>
    <m/>
    <m/>
    <m/>
    <m/>
    <n v="9.25"/>
    <s v=""/>
    <m/>
    <m/>
    <s v=""/>
    <s v=""/>
    <s v=""/>
    <x v="0"/>
    <x v="9"/>
    <x v="7"/>
    <s v="AUXILIAR DE COCINA"/>
    <s v="Lunes"/>
    <x v="0"/>
    <x v="43"/>
    <x v="34"/>
    <x v="0"/>
    <x v="0"/>
    <s v="OK"/>
    <n v="1"/>
    <n v="0"/>
    <m/>
    <m/>
    <m/>
    <m/>
    <m/>
    <m/>
  </r>
  <r>
    <n v="0"/>
    <n v="0"/>
    <n v="1"/>
    <n v="1"/>
    <n v="1"/>
    <n v="1"/>
    <n v="0"/>
    <n v="0"/>
    <n v="0.49861111111111112"/>
    <n v="0.66111111111111109"/>
    <n v="0.7319444444444444"/>
    <n v="0.95208333333333328"/>
    <n v="4"/>
    <s v="001111"/>
    <n v="1"/>
    <x v="1"/>
    <n v="3.8999999999999995"/>
    <n v="5.2833333333333332"/>
    <n v="0"/>
    <n v="0"/>
    <n v="0"/>
    <n v="0"/>
    <n v="9.1833333333333336"/>
    <n v="9.1833333333333336"/>
    <n v="9"/>
    <n v="-0.18333333333333357"/>
    <n v="0"/>
    <n v="0"/>
    <n v="0"/>
    <n v="3.75"/>
    <n v="3.75"/>
    <n v="9"/>
    <x v="8"/>
    <n v="1"/>
    <n v="0"/>
    <m/>
    <m/>
    <m/>
    <m/>
    <m/>
    <m/>
    <m/>
    <n v="5.25"/>
    <n v="3.75"/>
    <m/>
    <m/>
    <m/>
    <s v=""/>
    <s v=""/>
    <m/>
    <m/>
    <m/>
    <m/>
    <n v="9"/>
    <s v=""/>
    <m/>
    <m/>
    <s v=""/>
    <s v=""/>
    <s v=""/>
    <x v="0"/>
    <x v="10"/>
    <x v="0"/>
    <s v="AUXILIAR DE COCINA"/>
    <s v="Lunes"/>
    <x v="0"/>
    <x v="44"/>
    <x v="35"/>
    <x v="9"/>
    <x v="10"/>
    <s v="OK"/>
    <n v="1"/>
    <n v="1"/>
    <m/>
    <m/>
    <m/>
    <m/>
    <m/>
    <m/>
  </r>
  <r>
    <n v="0"/>
    <n v="0"/>
    <n v="1"/>
    <n v="1"/>
    <n v="1"/>
    <n v="1"/>
    <n v="0"/>
    <n v="0"/>
    <n v="0.41458333333333336"/>
    <n v="0.58194444444444449"/>
    <n v="0.78888888888888886"/>
    <n v="0.92013888888888884"/>
    <n v="4"/>
    <s v="001111"/>
    <n v="1"/>
    <x v="1"/>
    <n v="4.0166666666666675"/>
    <n v="3.1499999999999995"/>
    <n v="0"/>
    <n v="0"/>
    <n v="0"/>
    <n v="0"/>
    <n v="7.166666666666667"/>
    <n v="7.166666666666667"/>
    <n v="7.25"/>
    <n v="8.3333333333333037E-2"/>
    <n v="0"/>
    <n v="3"/>
    <n v="3"/>
    <n v="0"/>
    <n v="0"/>
    <n v="7.25"/>
    <x v="1"/>
    <n v="1"/>
    <n v="3"/>
    <m/>
    <m/>
    <m/>
    <m/>
    <m/>
    <m/>
    <m/>
    <s v=""/>
    <s v=""/>
    <m/>
    <m/>
    <m/>
    <s v=""/>
    <s v=""/>
    <m/>
    <m/>
    <m/>
    <m/>
    <n v="7.25"/>
    <s v=""/>
    <m/>
    <m/>
    <s v=""/>
    <s v=""/>
    <s v=""/>
    <x v="0"/>
    <x v="10"/>
    <x v="1"/>
    <s v="AUXILIAR DE COCINA"/>
    <s v="Martes"/>
    <x v="0"/>
    <x v="45"/>
    <x v="36"/>
    <x v="10"/>
    <x v="11"/>
    <s v="OK"/>
    <n v="1"/>
    <n v="0"/>
    <m/>
    <m/>
    <m/>
    <m/>
    <m/>
    <m/>
  </r>
  <r>
    <n v="0"/>
    <n v="0"/>
    <n v="1"/>
    <n v="1"/>
    <n v="1"/>
    <n v="1"/>
    <n v="0"/>
    <n v="0"/>
    <n v="0.49166666666666664"/>
    <n v="0.62708333333333333"/>
    <n v="0.78819444444444442"/>
    <n v="0.94791666666666663"/>
    <n v="4"/>
    <s v="001111"/>
    <n v="1"/>
    <x v="1"/>
    <n v="3.2500000000000004"/>
    <n v="3.833333333333333"/>
    <n v="0"/>
    <n v="0"/>
    <n v="0"/>
    <n v="0"/>
    <n v="7.0833333333333339"/>
    <n v="7.0833333333333339"/>
    <n v="7"/>
    <n v="-8.3333333333333925E-2"/>
    <n v="0"/>
    <n v="3.75"/>
    <n v="3.75"/>
    <n v="0"/>
    <n v="0"/>
    <n v="7"/>
    <x v="21"/>
    <n v="1"/>
    <n v="3.75"/>
    <m/>
    <m/>
    <m/>
    <m/>
    <m/>
    <m/>
    <m/>
    <s v=""/>
    <s v=""/>
    <m/>
    <m/>
    <m/>
    <s v=""/>
    <s v=""/>
    <m/>
    <m/>
    <m/>
    <m/>
    <n v="7"/>
    <s v=""/>
    <m/>
    <m/>
    <s v=""/>
    <s v=""/>
    <s v=""/>
    <x v="0"/>
    <x v="10"/>
    <x v="2"/>
    <s v="AUXILIAR DE COCINA"/>
    <s v="Miércoles"/>
    <x v="0"/>
    <x v="46"/>
    <x v="37"/>
    <x v="11"/>
    <x v="12"/>
    <s v="OK"/>
    <n v="1"/>
    <n v="0"/>
    <m/>
    <m/>
    <m/>
    <m/>
    <m/>
    <m/>
  </r>
  <r>
    <n v="0"/>
    <n v="0"/>
    <n v="1"/>
    <n v="0"/>
    <n v="1"/>
    <n v="0"/>
    <n v="0"/>
    <n v="0"/>
    <n v="0.53888888888888886"/>
    <n v="0"/>
    <n v="0.92013888888888884"/>
    <n v="0"/>
    <n v="2"/>
    <s v="001010"/>
    <n v="1"/>
    <x v="2"/>
    <n v="0"/>
    <n v="0"/>
    <n v="0"/>
    <n v="0"/>
    <n v="0"/>
    <n v="0"/>
    <n v="0"/>
    <n v="0"/>
    <s v=""/>
    <n v="0"/>
    <n v="0"/>
    <n v="0"/>
    <n v="0"/>
    <n v="0"/>
    <n v="0"/>
    <n v="0"/>
    <x v="14"/>
    <n v="1"/>
    <n v="0"/>
    <m/>
    <m/>
    <m/>
    <m/>
    <m/>
    <m/>
    <m/>
    <s v=""/>
    <s v=""/>
    <m/>
    <m/>
    <m/>
    <s v=""/>
    <s v=""/>
    <m/>
    <m/>
    <m/>
    <m/>
    <n v="6"/>
    <s v=""/>
    <m/>
    <m/>
    <s v=""/>
    <s v=""/>
    <s v=""/>
    <x v="0"/>
    <x v="10"/>
    <x v="3"/>
    <s v="AUXILIAR DE COCINA"/>
    <s v="Jueves"/>
    <x v="0"/>
    <x v="18"/>
    <x v="0"/>
    <x v="12"/>
    <x v="0"/>
    <s v="OK"/>
    <n v="1"/>
    <n v="0"/>
    <m/>
    <m/>
    <m/>
    <m/>
    <m/>
    <m/>
  </r>
  <r>
    <n v="0"/>
    <n v="1"/>
    <n v="1"/>
    <n v="1"/>
    <n v="1"/>
    <n v="0"/>
    <n v="9.0277777777777769E-3"/>
    <n v="0"/>
    <n v="0.52916666666666667"/>
    <n v="0.62430555555555556"/>
    <n v="0.78819444444444442"/>
    <n v="0"/>
    <n v="4"/>
    <s v="011110"/>
    <n v="1"/>
    <x v="1"/>
    <n v="2.2833333333333332"/>
    <n v="0"/>
    <n v="0"/>
    <n v="5.3000000000000025"/>
    <n v="0"/>
    <n v="5.0833333333333339"/>
    <n v="7.3666666666666671"/>
    <n v="7.5833333333333357"/>
    <n v="7.5"/>
    <n v="0.13333333333333094"/>
    <n v="0"/>
    <n v="5"/>
    <n v="5.22"/>
    <n v="0"/>
    <n v="0"/>
    <n v="7.5"/>
    <x v="26"/>
    <n v="1"/>
    <n v="5.22"/>
    <m/>
    <m/>
    <m/>
    <m/>
    <m/>
    <m/>
    <m/>
    <s v=""/>
    <s v=""/>
    <m/>
    <m/>
    <m/>
    <s v=""/>
    <s v=""/>
    <m/>
    <m/>
    <m/>
    <m/>
    <n v="7.72"/>
    <s v=""/>
    <m/>
    <m/>
    <s v=""/>
    <s v=""/>
    <s v=""/>
    <x v="0"/>
    <x v="10"/>
    <x v="4"/>
    <s v="AUXILIAR DE COCINA"/>
    <s v="Viernes"/>
    <x v="0"/>
    <x v="47"/>
    <x v="38"/>
    <x v="11"/>
    <x v="0"/>
    <s v="OK"/>
    <n v="1"/>
    <n v="0"/>
    <m/>
    <m/>
    <m/>
    <m/>
    <m/>
    <m/>
  </r>
  <r>
    <n v="1"/>
    <n v="0"/>
    <n v="1"/>
    <n v="1"/>
    <n v="0"/>
    <n v="0"/>
    <n v="0"/>
    <n v="9.0277777777777769E-3"/>
    <n v="0.66388888888888886"/>
    <n v="0.99027777777777781"/>
    <n v="0"/>
    <n v="0"/>
    <n v="2"/>
    <s v="101100"/>
    <n v="1"/>
    <x v="1"/>
    <n v="7.8333333333333348"/>
    <n v="0"/>
    <n v="0"/>
    <n v="0"/>
    <n v="0"/>
    <n v="0"/>
    <n v="7.8423611111111127"/>
    <n v="7.8333333333333348"/>
    <n v="8"/>
    <n v="-5.000000000000146E-2"/>
    <n v="0.21666666666666665"/>
    <n v="5"/>
    <n v="4.78"/>
    <n v="0"/>
    <n v="0"/>
    <n v="8"/>
    <x v="23"/>
    <n v="1"/>
    <n v="4.78"/>
    <m/>
    <m/>
    <m/>
    <m/>
    <m/>
    <m/>
    <m/>
    <s v=""/>
    <s v=""/>
    <m/>
    <m/>
    <m/>
    <s v=""/>
    <s v=""/>
    <m/>
    <m/>
    <m/>
    <m/>
    <n v="7.78"/>
    <s v=""/>
    <m/>
    <m/>
    <s v=""/>
    <s v=""/>
    <s v=""/>
    <x v="0"/>
    <x v="10"/>
    <x v="5"/>
    <s v="AUXILIAR DE COCINA"/>
    <s v="Sábado"/>
    <x v="2"/>
    <x v="2"/>
    <x v="39"/>
    <x v="0"/>
    <x v="0"/>
    <s v="OK"/>
    <n v="1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0"/>
    <x v="6"/>
    <s v="AUXILIAR DE COCINA"/>
    <s v="Domingo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0"/>
    <x v="7"/>
    <s v="AUXILIAR DE COCINA"/>
    <s v="Lunes"/>
    <x v="0"/>
    <x v="0"/>
    <x v="0"/>
    <x v="0"/>
    <x v="0"/>
    <s v="OK"/>
    <n v="0"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1"/>
    <x v="0"/>
    <s v="AUXILIAR DE BARRA"/>
    <s v="Lunes"/>
    <x v="0"/>
    <x v="0"/>
    <x v="0"/>
    <x v="0"/>
    <x v="0"/>
    <s v="OK"/>
    <m/>
    <n v="1"/>
    <m/>
    <m/>
    <m/>
    <m/>
    <m/>
    <m/>
  </r>
  <r>
    <n v="0"/>
    <n v="0"/>
    <n v="1"/>
    <n v="1"/>
    <n v="1"/>
    <n v="1"/>
    <n v="0"/>
    <n v="0"/>
    <n v="0.41666666666666669"/>
    <n v="0.66666666666666663"/>
    <n v="0.75"/>
    <n v="0.92152777777777772"/>
    <n v="4"/>
    <s v="001111"/>
    <n v="1"/>
    <x v="1"/>
    <n v="5.9999999999999982"/>
    <n v="4.1166666666666654"/>
    <n v="0"/>
    <n v="0"/>
    <n v="0"/>
    <n v="0"/>
    <n v="10.116666666666664"/>
    <n v="10.116666666666664"/>
    <n v="10.25"/>
    <n v="0.13333333333333641"/>
    <n v="0"/>
    <n v="3.25"/>
    <n v="3.25"/>
    <n v="0"/>
    <n v="0"/>
    <n v="10.25"/>
    <x v="18"/>
    <n v="1"/>
    <n v="3.25"/>
    <m/>
    <m/>
    <m/>
    <m/>
    <m/>
    <m/>
    <m/>
    <s v=""/>
    <s v=""/>
    <m/>
    <m/>
    <m/>
    <s v=""/>
    <s v=""/>
    <m/>
    <m/>
    <m/>
    <m/>
    <n v="10.25"/>
    <s v=""/>
    <m/>
    <m/>
    <s v=""/>
    <s v=""/>
    <s v=""/>
    <x v="0"/>
    <x v="11"/>
    <x v="1"/>
    <s v="AUXILIAR DE BARRA"/>
    <s v="Martes"/>
    <x v="0"/>
    <x v="48"/>
    <x v="40"/>
    <x v="13"/>
    <x v="13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1"/>
    <x v="2"/>
    <s v="AUXILIAR DE BARRA"/>
    <s v="Miércol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1"/>
    <x v="3"/>
    <s v="AUXILIAR DE BARRA"/>
    <s v="Juev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1"/>
    <x v="4"/>
    <s v="AUXILIAR DE BARRA"/>
    <s v="Viern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1"/>
    <x v="5"/>
    <s v="AUXILIAR DE BARRA"/>
    <s v="Sábado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1"/>
    <x v="6"/>
    <s v="AUXILIAR DE BARRA"/>
    <s v="Domingo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1"/>
    <x v="7"/>
    <s v="AUXILIAR DE BARRA"/>
    <s v="Lun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2"/>
    <x v="0"/>
    <s v="ASESOR DE EXPERIENCIA"/>
    <s v="Lunes"/>
    <x v="0"/>
    <x v="0"/>
    <x v="0"/>
    <x v="0"/>
    <x v="0"/>
    <s v="OK"/>
    <m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2"/>
    <x v="1"/>
    <s v="ASESOR DE EXPERIENCIA"/>
    <s v="Mart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2"/>
    <x v="2"/>
    <s v="ASESOR DE EXPERIENCIA"/>
    <s v="Miércol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2"/>
    <x v="3"/>
    <s v="ASESOR DE EXPERIENCIA"/>
    <s v="Juev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2"/>
    <x v="4"/>
    <s v="ASESOR DE EXPERIENCIA"/>
    <s v="Viernes"/>
    <x v="0"/>
    <x v="0"/>
    <x v="0"/>
    <x v="0"/>
    <x v="0"/>
    <s v="OK"/>
    <m/>
    <n v="0"/>
    <m/>
    <m/>
    <m/>
    <m/>
    <m/>
    <m/>
  </r>
  <r>
    <n v="0"/>
    <n v="0"/>
    <n v="1"/>
    <n v="1"/>
    <n v="0"/>
    <n v="0"/>
    <n v="0"/>
    <n v="0"/>
    <n v="0.69236111111111109"/>
    <n v="0.95763888888888893"/>
    <n v="0"/>
    <n v="0"/>
    <n v="2"/>
    <s v="001100"/>
    <n v="1"/>
    <x v="1"/>
    <n v="6.366666666666668"/>
    <n v="0"/>
    <n v="0"/>
    <n v="0"/>
    <n v="0"/>
    <n v="0"/>
    <n v="6.366666666666668"/>
    <n v="6.366666666666668"/>
    <n v="6.5"/>
    <n v="0.13333333333333197"/>
    <n v="0"/>
    <n v="4"/>
    <n v="4"/>
    <n v="0"/>
    <n v="0"/>
    <n v="6.5"/>
    <x v="13"/>
    <n v="1"/>
    <n v="4"/>
    <m/>
    <m/>
    <m/>
    <m/>
    <m/>
    <m/>
    <m/>
    <s v=""/>
    <s v=""/>
    <m/>
    <m/>
    <m/>
    <s v=""/>
    <s v=""/>
    <m/>
    <m/>
    <m/>
    <m/>
    <n v="6.5"/>
    <s v=""/>
    <m/>
    <m/>
    <s v=""/>
    <s v=""/>
    <s v=""/>
    <x v="0"/>
    <x v="12"/>
    <x v="5"/>
    <s v="ASESOR DE EXPERIENCIA"/>
    <s v="Sábado"/>
    <x v="0"/>
    <x v="49"/>
    <x v="41"/>
    <x v="0"/>
    <x v="0"/>
    <s v="OK"/>
    <m/>
    <n v="0"/>
    <m/>
    <m/>
    <m/>
    <m/>
    <m/>
    <m/>
  </r>
  <r>
    <n v="0"/>
    <n v="0"/>
    <n v="1"/>
    <n v="1"/>
    <n v="0"/>
    <n v="0"/>
    <n v="0"/>
    <n v="0"/>
    <n v="0.67777777777777781"/>
    <n v="0.93125000000000002"/>
    <n v="0"/>
    <n v="0"/>
    <n v="2"/>
    <s v="001100"/>
    <n v="1"/>
    <x v="1"/>
    <n v="6.083333333333333"/>
    <n v="0"/>
    <n v="0"/>
    <n v="0"/>
    <n v="0"/>
    <n v="0"/>
    <n v="6.083333333333333"/>
    <n v="6.083333333333333"/>
    <n v="6"/>
    <n v="-8.3333333333333037E-2"/>
    <n v="0"/>
    <n v="0"/>
    <n v="0"/>
    <n v="3.25"/>
    <n v="3.25"/>
    <n v="6"/>
    <x v="14"/>
    <n v="1"/>
    <n v="0"/>
    <m/>
    <m/>
    <m/>
    <m/>
    <m/>
    <m/>
    <m/>
    <n v="2.75"/>
    <n v="3.25"/>
    <m/>
    <m/>
    <m/>
    <s v=""/>
    <s v=""/>
    <m/>
    <m/>
    <m/>
    <m/>
    <n v="6"/>
    <s v=""/>
    <m/>
    <m/>
    <s v=""/>
    <s v=""/>
    <s v=""/>
    <x v="0"/>
    <x v="12"/>
    <x v="6"/>
    <s v="ASESOR DE EXPERIENCIA"/>
    <s v="Domingo"/>
    <x v="0"/>
    <x v="50"/>
    <x v="29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2"/>
    <x v="7"/>
    <s v="ASESOR DE EXPERIENCIA"/>
    <s v="Lunes"/>
    <x v="0"/>
    <x v="0"/>
    <x v="0"/>
    <x v="0"/>
    <x v="0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3"/>
    <x v="0"/>
    <s v="AUXILIAR DE COCINA"/>
    <s v="Lunes"/>
    <x v="0"/>
    <x v="0"/>
    <x v="0"/>
    <x v="0"/>
    <x v="0"/>
    <s v="OK"/>
    <m/>
    <n v="1"/>
    <m/>
    <m/>
    <m/>
    <m/>
    <m/>
    <m/>
  </r>
  <r>
    <n v="0"/>
    <n v="0"/>
    <n v="1"/>
    <n v="1"/>
    <n v="0"/>
    <n v="0"/>
    <n v="0"/>
    <n v="0"/>
    <n v="0.53680555555555554"/>
    <n v="0.89930555555555558"/>
    <n v="0"/>
    <n v="0"/>
    <n v="2"/>
    <s v="001100"/>
    <n v="1"/>
    <x v="1"/>
    <n v="8.7000000000000011"/>
    <n v="0"/>
    <n v="0"/>
    <n v="0"/>
    <n v="0"/>
    <n v="0"/>
    <n v="8.7000000000000011"/>
    <n v="8.7000000000000011"/>
    <n v="8.75"/>
    <n v="4.9999999999998934E-2"/>
    <n v="0"/>
    <n v="2.5"/>
    <n v="2.5"/>
    <n v="0"/>
    <n v="0"/>
    <n v="8.75"/>
    <x v="12"/>
    <n v="1"/>
    <n v="2.5"/>
    <m/>
    <m/>
    <m/>
    <m/>
    <m/>
    <m/>
    <m/>
    <s v=""/>
    <s v=""/>
    <m/>
    <m/>
    <m/>
    <s v=""/>
    <s v=""/>
    <m/>
    <m/>
    <m/>
    <m/>
    <n v="8.75"/>
    <s v=""/>
    <m/>
    <m/>
    <s v=""/>
    <s v=""/>
    <s v=""/>
    <x v="0"/>
    <x v="13"/>
    <x v="1"/>
    <s v="AUXILIAR DE COCINA"/>
    <s v="Martes"/>
    <x v="0"/>
    <x v="51"/>
    <x v="42"/>
    <x v="0"/>
    <x v="0"/>
    <s v="OK"/>
    <m/>
    <n v="0"/>
    <m/>
    <m/>
    <m/>
    <m/>
    <m/>
    <m/>
  </r>
  <r>
    <n v="0"/>
    <n v="0"/>
    <n v="1"/>
    <n v="1"/>
    <n v="1"/>
    <n v="1"/>
    <n v="0"/>
    <n v="0"/>
    <n v="0.37222222222222223"/>
    <n v="0.58750000000000002"/>
    <n v="0.79027777777777775"/>
    <n v="0.91666666666666663"/>
    <n v="4"/>
    <s v="001111"/>
    <n v="1"/>
    <x v="1"/>
    <n v="5.166666666666667"/>
    <n v="3.0333333333333332"/>
    <n v="0"/>
    <n v="0"/>
    <n v="0"/>
    <n v="0"/>
    <n v="8.1999999999999993"/>
    <n v="8.1999999999999993"/>
    <n v="8.25"/>
    <n v="5.0000000000000711E-2"/>
    <n v="0"/>
    <n v="3"/>
    <n v="3"/>
    <n v="0"/>
    <n v="0"/>
    <n v="8.25"/>
    <x v="16"/>
    <n v="1"/>
    <n v="3"/>
    <m/>
    <m/>
    <m/>
    <m/>
    <m/>
    <m/>
    <m/>
    <s v=""/>
    <s v=""/>
    <m/>
    <m/>
    <m/>
    <s v=""/>
    <s v=""/>
    <m/>
    <m/>
    <m/>
    <m/>
    <n v="8.25"/>
    <s v=""/>
    <m/>
    <m/>
    <s v=""/>
    <s v=""/>
    <s v=""/>
    <x v="0"/>
    <x v="13"/>
    <x v="2"/>
    <s v="AUXILIAR DE COCINA"/>
    <s v="Miércoles"/>
    <x v="0"/>
    <x v="52"/>
    <x v="43"/>
    <x v="14"/>
    <x v="14"/>
    <s v="OK"/>
    <m/>
    <n v="0"/>
    <m/>
    <m/>
    <m/>
    <m/>
    <m/>
    <m/>
  </r>
  <r>
    <n v="0"/>
    <n v="0"/>
    <n v="1"/>
    <n v="1"/>
    <n v="0"/>
    <n v="0"/>
    <n v="0"/>
    <n v="0"/>
    <n v="0.49652777777777779"/>
    <n v="0.95625000000000004"/>
    <n v="0"/>
    <n v="0"/>
    <n v="2"/>
    <s v="001100"/>
    <n v="1"/>
    <x v="1"/>
    <n v="11.033333333333335"/>
    <n v="0"/>
    <n v="0"/>
    <n v="0"/>
    <n v="0"/>
    <n v="0"/>
    <n v="11.033333333333335"/>
    <n v="11.033333333333335"/>
    <n v="10"/>
    <n v="-3.3333333333334991E-2"/>
    <n v="0"/>
    <n v="4"/>
    <n v="4"/>
    <n v="0"/>
    <n v="0"/>
    <n v="10"/>
    <x v="19"/>
    <n v="1"/>
    <n v="4"/>
    <m/>
    <m/>
    <m/>
    <m/>
    <m/>
    <m/>
    <m/>
    <s v=""/>
    <s v=""/>
    <m/>
    <m/>
    <m/>
    <s v=""/>
    <s v=""/>
    <m/>
    <m/>
    <m/>
    <m/>
    <n v="10"/>
    <s v=""/>
    <m/>
    <m/>
    <s v=""/>
    <s v=""/>
    <s v=""/>
    <x v="0"/>
    <x v="13"/>
    <x v="3"/>
    <s v="AUXILIAR DE COCINA"/>
    <s v="Jueves"/>
    <x v="0"/>
    <x v="53"/>
    <x v="44"/>
    <x v="0"/>
    <x v="0"/>
    <s v="OK"/>
    <m/>
    <n v="0"/>
    <m/>
    <m/>
    <m/>
    <m/>
    <m/>
    <m/>
  </r>
  <r>
    <n v="0"/>
    <n v="0"/>
    <n v="1"/>
    <n v="1"/>
    <n v="0"/>
    <n v="0"/>
    <n v="0"/>
    <n v="0"/>
    <n v="0.41249999999999998"/>
    <n v="0.59791666666666665"/>
    <n v="0"/>
    <n v="0"/>
    <n v="2"/>
    <s v="001100"/>
    <n v="1"/>
    <x v="1"/>
    <n v="4.45"/>
    <n v="0"/>
    <n v="0"/>
    <n v="0"/>
    <n v="0"/>
    <n v="0"/>
    <n v="4.45"/>
    <n v="4.45"/>
    <n v="4.5"/>
    <n v="4.9999999999999822E-2"/>
    <n v="0"/>
    <n v="0"/>
    <n v="0"/>
    <n v="0"/>
    <n v="0"/>
    <n v="4.5"/>
    <x v="27"/>
    <n v="1"/>
    <n v="0"/>
    <m/>
    <m/>
    <m/>
    <m/>
    <m/>
    <m/>
    <m/>
    <s v=""/>
    <s v=""/>
    <m/>
    <m/>
    <m/>
    <s v=""/>
    <s v=""/>
    <m/>
    <m/>
    <m/>
    <m/>
    <n v="4.5"/>
    <s v=""/>
    <m/>
    <m/>
    <s v=""/>
    <s v=""/>
    <s v=""/>
    <x v="0"/>
    <x v="13"/>
    <x v="4"/>
    <s v="AUXILIAR DE COCINA"/>
    <s v="Viernes"/>
    <x v="0"/>
    <x v="54"/>
    <x v="45"/>
    <x v="0"/>
    <x v="0"/>
    <s v="OK"/>
    <m/>
    <n v="0"/>
    <m/>
    <m/>
    <m/>
    <m/>
    <m/>
    <m/>
  </r>
  <r>
    <n v="0"/>
    <n v="0"/>
    <n v="1"/>
    <n v="1"/>
    <n v="0"/>
    <n v="0"/>
    <n v="0"/>
    <n v="0"/>
    <n v="0.41249999999999998"/>
    <n v="0.67083333333333328"/>
    <n v="0"/>
    <n v="0"/>
    <n v="2"/>
    <s v="001100"/>
    <n v="1"/>
    <x v="1"/>
    <n v="6.1999999999999993"/>
    <n v="0"/>
    <n v="0"/>
    <n v="0"/>
    <n v="0"/>
    <n v="0"/>
    <n v="6.1999999999999993"/>
    <n v="6.1999999999999993"/>
    <n v="6.25"/>
    <n v="5.0000000000000711E-2"/>
    <n v="0"/>
    <n v="0"/>
    <n v="0"/>
    <n v="0"/>
    <n v="0"/>
    <n v="6.25"/>
    <x v="20"/>
    <n v="1"/>
    <n v="0"/>
    <m/>
    <m/>
    <m/>
    <m/>
    <m/>
    <m/>
    <m/>
    <s v=""/>
    <s v=""/>
    <m/>
    <m/>
    <m/>
    <s v=""/>
    <s v=""/>
    <m/>
    <m/>
    <m/>
    <m/>
    <n v="6.25"/>
    <s v=""/>
    <m/>
    <m/>
    <s v=""/>
    <s v=""/>
    <s v=""/>
    <x v="0"/>
    <x v="13"/>
    <x v="5"/>
    <s v="AUXILIAR DE COCINA"/>
    <s v="Sábado"/>
    <x v="0"/>
    <x v="54"/>
    <x v="46"/>
    <x v="0"/>
    <x v="0"/>
    <s v="OK"/>
    <m/>
    <n v="0"/>
    <m/>
    <m/>
    <m/>
    <m/>
    <m/>
    <m/>
  </r>
  <r>
    <n v="0"/>
    <n v="0"/>
    <n v="1"/>
    <n v="1"/>
    <n v="1"/>
    <n v="1"/>
    <n v="0"/>
    <n v="0"/>
    <n v="0.41041666666666665"/>
    <n v="0.62152777777777779"/>
    <n v="0.79027777777777775"/>
    <n v="0.94236111111111109"/>
    <n v="4"/>
    <s v="001111"/>
    <n v="1"/>
    <x v="1"/>
    <n v="5.0666666666666673"/>
    <n v="3.6500000000000004"/>
    <n v="0"/>
    <n v="0"/>
    <n v="0"/>
    <n v="0"/>
    <n v="8.7166666666666686"/>
    <n v="8.7166666666666686"/>
    <n v="8.75"/>
    <n v="3.3333333333331439E-2"/>
    <n v="0"/>
    <n v="0"/>
    <n v="0"/>
    <n v="3.75"/>
    <n v="3.75"/>
    <n v="8.75"/>
    <x v="12"/>
    <n v="1"/>
    <n v="0"/>
    <m/>
    <m/>
    <m/>
    <m/>
    <m/>
    <m/>
    <m/>
    <n v="5"/>
    <n v="3.75"/>
    <m/>
    <m/>
    <m/>
    <s v=""/>
    <s v=""/>
    <m/>
    <m/>
    <m/>
    <m/>
    <n v="8.75"/>
    <s v=""/>
    <m/>
    <m/>
    <s v=""/>
    <s v=""/>
    <s v=""/>
    <x v="0"/>
    <x v="13"/>
    <x v="6"/>
    <s v="AUXILIAR DE COCINA"/>
    <s v="Domingo"/>
    <x v="0"/>
    <x v="55"/>
    <x v="9"/>
    <x v="14"/>
    <x v="15"/>
    <s v="OK"/>
    <m/>
    <n v="0"/>
    <m/>
    <m/>
    <m/>
    <m/>
    <m/>
    <m/>
  </r>
  <r>
    <n v="0"/>
    <n v="0"/>
    <n v="1"/>
    <n v="1"/>
    <n v="1"/>
    <n v="1"/>
    <n v="0"/>
    <n v="0"/>
    <n v="0.40902777777777777"/>
    <n v="0.57708333333333328"/>
    <n v="0.78333333333333333"/>
    <n v="0.94791666666666663"/>
    <n v="4"/>
    <s v="001111"/>
    <n v="1"/>
    <x v="1"/>
    <n v="4.0333333333333323"/>
    <n v="3.9499999999999993"/>
    <n v="0"/>
    <n v="0"/>
    <n v="0"/>
    <n v="0"/>
    <n v="7.9833333333333316"/>
    <n v="7.9833333333333316"/>
    <n v="8"/>
    <n v="1.6666666666668384E-2"/>
    <n v="0"/>
    <n v="3.75"/>
    <n v="3.75"/>
    <n v="0"/>
    <n v="0"/>
    <n v="8"/>
    <x v="11"/>
    <n v="1"/>
    <n v="3.75"/>
    <m/>
    <m/>
    <m/>
    <m/>
    <m/>
    <m/>
    <m/>
    <s v=""/>
    <s v=""/>
    <m/>
    <m/>
    <m/>
    <s v=""/>
    <s v=""/>
    <m/>
    <m/>
    <m/>
    <m/>
    <n v="8"/>
    <s v=""/>
    <m/>
    <m/>
    <s v=""/>
    <s v=""/>
    <s v=""/>
    <x v="0"/>
    <x v="13"/>
    <x v="7"/>
    <s v="AUXILIAR DE COCINA"/>
    <s v="Lunes"/>
    <x v="0"/>
    <x v="56"/>
    <x v="47"/>
    <x v="15"/>
    <x v="12"/>
    <s v="OK"/>
    <m/>
    <n v="0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4"/>
    <x v="0"/>
    <s v="ASESOR DE EXPERIENCIA"/>
    <s v="Lunes"/>
    <x v="0"/>
    <x v="0"/>
    <x v="0"/>
    <x v="0"/>
    <x v="0"/>
    <s v="OK"/>
    <m/>
    <n v="1"/>
    <m/>
    <m/>
    <m/>
    <m/>
    <m/>
    <m/>
  </r>
  <r>
    <n v="0"/>
    <n v="0"/>
    <n v="0"/>
    <n v="0"/>
    <n v="0"/>
    <n v="0"/>
    <n v="0"/>
    <n v="0"/>
    <n v="0"/>
    <n v="0"/>
    <n v="0"/>
    <n v="0"/>
    <n v="0"/>
    <s v="000000"/>
    <n v="1"/>
    <x v="0"/>
    <n v="0"/>
    <n v="0"/>
    <n v="0"/>
    <n v="0"/>
    <n v="0"/>
    <n v="0"/>
    <n v="0"/>
    <n v="0"/>
    <s v=""/>
    <n v="0"/>
    <n v="0"/>
    <n v="0"/>
    <n v="0"/>
    <n v="0"/>
    <n v="0"/>
    <n v="0"/>
    <x v="0"/>
    <n v="0"/>
    <s v=""/>
    <m/>
    <m/>
    <m/>
    <m/>
    <m/>
    <m/>
    <m/>
    <s v=""/>
    <s v=""/>
    <m/>
    <m/>
    <m/>
    <s v=""/>
    <s v=""/>
    <m/>
    <m/>
    <m/>
    <m/>
    <s v=""/>
    <s v=""/>
    <m/>
    <m/>
    <s v=""/>
    <s v=""/>
    <s v=""/>
    <x v="0"/>
    <x v="14"/>
    <x v="1"/>
    <s v="ASESOR DE EXPERIENCIA"/>
    <s v="Martes"/>
    <x v="0"/>
    <x v="0"/>
    <x v="0"/>
    <x v="0"/>
    <x v="0"/>
    <s v="OK"/>
    <m/>
    <n v="0"/>
    <m/>
    <m/>
    <m/>
    <m/>
    <m/>
    <m/>
  </r>
  <r>
    <n v="0"/>
    <n v="0"/>
    <n v="1"/>
    <n v="1"/>
    <n v="0"/>
    <n v="0"/>
    <n v="0"/>
    <n v="0"/>
    <n v="0.46597222222222223"/>
    <n v="0.67291666666666672"/>
    <n v="0"/>
    <n v="0"/>
    <n v="2"/>
    <s v="001100"/>
    <n v="1"/>
    <x v="1"/>
    <n v="4.9666666666666677"/>
    <n v="0"/>
    <n v="0"/>
    <n v="0"/>
    <n v="0"/>
    <n v="0"/>
    <n v="4.9666666666666677"/>
    <n v="4.9666666666666677"/>
    <n v="5"/>
    <n v="3.3333333333332327E-2"/>
    <n v="0"/>
    <n v="0"/>
    <n v="0"/>
    <n v="0"/>
    <n v="0"/>
    <n v="5"/>
    <x v="9"/>
    <n v="1"/>
    <n v="0"/>
    <m/>
    <m/>
    <m/>
    <m/>
    <m/>
    <m/>
    <m/>
    <s v=""/>
    <s v=""/>
    <m/>
    <m/>
    <m/>
    <s v=""/>
    <s v=""/>
    <m/>
    <m/>
    <m/>
    <m/>
    <n v="5"/>
    <s v=""/>
    <m/>
    <m/>
    <s v=""/>
    <s v=""/>
    <s v=""/>
    <x v="0"/>
    <x v="14"/>
    <x v="2"/>
    <s v="ASESOR DE EXPERIENCIA"/>
    <s v="Miércoles"/>
    <x v="0"/>
    <x v="57"/>
    <x v="48"/>
    <x v="0"/>
    <x v="0"/>
    <s v="OK"/>
    <m/>
    <n v="0"/>
    <m/>
    <m/>
    <m/>
    <m/>
    <m/>
    <m/>
  </r>
  <r>
    <n v="0"/>
    <n v="0"/>
    <n v="1"/>
    <n v="1"/>
    <n v="0"/>
    <n v="0"/>
    <n v="0"/>
    <n v="0"/>
    <n v="0.66180555555555554"/>
    <n v="0.94166666666666665"/>
    <n v="0"/>
    <n v="0"/>
    <n v="2"/>
    <s v="001100"/>
    <n v="1"/>
    <x v="1"/>
    <n v="6.7166666666666668"/>
    <n v="0"/>
    <n v="0"/>
    <n v="0"/>
    <n v="0"/>
    <n v="0"/>
    <n v="6.7166666666666668"/>
    <n v="6.7166666666666668"/>
    <n v="6.75"/>
    <n v="3.3333333333333215E-2"/>
    <n v="0"/>
    <n v="3.5"/>
    <n v="3.5"/>
    <n v="0"/>
    <n v="0"/>
    <n v="6.75"/>
    <x v="2"/>
    <n v="1"/>
    <n v="3.5"/>
    <m/>
    <m/>
    <m/>
    <m/>
    <m/>
    <m/>
    <m/>
    <s v=""/>
    <s v=""/>
    <m/>
    <m/>
    <m/>
    <s v=""/>
    <s v=""/>
    <m/>
    <m/>
    <m/>
    <m/>
    <n v="6.75"/>
    <s v=""/>
    <m/>
    <m/>
    <s v=""/>
    <s v=""/>
    <s v=""/>
    <x v="0"/>
    <x v="14"/>
    <x v="3"/>
    <s v="ASESOR DE EXPERIENCIA"/>
    <s v="Jueves"/>
    <x v="0"/>
    <x v="58"/>
    <x v="49"/>
    <x v="0"/>
    <x v="0"/>
    <s v="OK"/>
    <m/>
    <n v="0"/>
    <m/>
    <m/>
    <m/>
    <m/>
    <m/>
    <m/>
  </r>
  <r>
    <n v="0"/>
    <n v="0"/>
    <n v="1"/>
    <n v="1"/>
    <n v="1"/>
    <n v="1"/>
    <n v="0"/>
    <n v="0"/>
    <n v="0.52986111111111112"/>
    <n v="0.62083333333333335"/>
    <n v="0.73888888888888893"/>
    <n v="0.99236111111111114"/>
    <n v="4"/>
    <s v="001111"/>
    <n v="1"/>
    <x v="1"/>
    <n v="2.1833333333333336"/>
    <n v="6.083333333333333"/>
    <n v="0"/>
    <n v="0"/>
    <n v="0"/>
    <n v="0"/>
    <n v="8.2666666666666657"/>
    <n v="8.2666666666666657"/>
    <n v="8.25"/>
    <n v="-1.6666666666665719E-2"/>
    <n v="0"/>
    <n v="4.75"/>
    <n v="4.75"/>
    <n v="0"/>
    <n v="0"/>
    <n v="8.25"/>
    <x v="16"/>
    <n v="1"/>
    <n v="4.75"/>
    <m/>
    <m/>
    <m/>
    <m/>
    <m/>
    <m/>
    <m/>
    <s v=""/>
    <s v=""/>
    <m/>
    <m/>
    <m/>
    <s v=""/>
    <s v=""/>
    <m/>
    <m/>
    <m/>
    <m/>
    <n v="8.25"/>
    <s v=""/>
    <m/>
    <m/>
    <s v=""/>
    <s v=""/>
    <s v=""/>
    <x v="0"/>
    <x v="14"/>
    <x v="4"/>
    <s v="ASESOR DE EXPERIENCIA"/>
    <s v="Viernes"/>
    <x v="0"/>
    <x v="9"/>
    <x v="50"/>
    <x v="16"/>
    <x v="16"/>
    <s v="OK"/>
    <m/>
    <n v="0"/>
    <m/>
    <m/>
    <m/>
    <m/>
    <m/>
    <m/>
  </r>
  <r>
    <n v="0"/>
    <n v="0"/>
    <n v="1"/>
    <n v="1"/>
    <n v="0"/>
    <n v="0"/>
    <n v="0"/>
    <n v="0"/>
    <n v="0.65555555555555556"/>
    <n v="0.98472222222222228"/>
    <n v="0"/>
    <n v="0"/>
    <n v="2"/>
    <s v="001100"/>
    <n v="1"/>
    <x v="1"/>
    <n v="7.9000000000000012"/>
    <n v="0"/>
    <n v="0"/>
    <n v="0"/>
    <n v="0"/>
    <n v="0"/>
    <n v="7.9000000000000012"/>
    <n v="7.9000000000000012"/>
    <n v="8"/>
    <n v="9.9999999999998757E-2"/>
    <n v="0"/>
    <n v="4.75"/>
    <n v="4.75"/>
    <n v="0"/>
    <n v="0"/>
    <n v="8"/>
    <x v="11"/>
    <n v="1"/>
    <n v="4.75"/>
    <m/>
    <m/>
    <m/>
    <m/>
    <m/>
    <m/>
    <m/>
    <s v=""/>
    <s v=""/>
    <m/>
    <m/>
    <m/>
    <s v=""/>
    <s v=""/>
    <m/>
    <m/>
    <m/>
    <m/>
    <n v="8"/>
    <s v=""/>
    <m/>
    <m/>
    <s v=""/>
    <s v=""/>
    <s v=""/>
    <x v="0"/>
    <x v="14"/>
    <x v="5"/>
    <s v="ASESOR DE EXPERIENCIA"/>
    <s v="Sábado"/>
    <x v="0"/>
    <x v="59"/>
    <x v="51"/>
    <x v="0"/>
    <x v="0"/>
    <s v="OK"/>
    <m/>
    <n v="0"/>
    <m/>
    <m/>
    <m/>
    <m/>
    <m/>
    <m/>
  </r>
  <r>
    <n v="0"/>
    <n v="0"/>
    <n v="1"/>
    <n v="1"/>
    <n v="0"/>
    <n v="0"/>
    <n v="0"/>
    <n v="0"/>
    <n v="0.52986111111111112"/>
    <n v="0.94722222222222219"/>
    <n v="0"/>
    <n v="0"/>
    <n v="2"/>
    <s v="001100"/>
    <n v="1"/>
    <x v="1"/>
    <n v="10.016666666666666"/>
    <n v="0"/>
    <n v="0"/>
    <n v="0"/>
    <n v="0"/>
    <n v="0"/>
    <n v="10.016666666666666"/>
    <n v="10.016666666666666"/>
    <n v="9"/>
    <n v="-1.6666666666665719E-2"/>
    <n v="0"/>
    <n v="0"/>
    <n v="0"/>
    <n v="3.75"/>
    <n v="3.75"/>
    <n v="9"/>
    <x v="8"/>
    <n v="1"/>
    <n v="0"/>
    <m/>
    <m/>
    <m/>
    <m/>
    <m/>
    <m/>
    <m/>
    <n v="5.25"/>
    <n v="3.75"/>
    <m/>
    <m/>
    <m/>
    <s v=""/>
    <s v=""/>
    <m/>
    <m/>
    <m/>
    <m/>
    <n v="9"/>
    <s v=""/>
    <m/>
    <m/>
    <s v=""/>
    <s v=""/>
    <s v=""/>
    <x v="0"/>
    <x v="14"/>
    <x v="6"/>
    <s v="ASESOR DE EXPERIENCIA"/>
    <s v="Domingo"/>
    <x v="0"/>
    <x v="9"/>
    <x v="6"/>
    <x v="0"/>
    <x v="0"/>
    <s v="OK"/>
    <m/>
    <n v="0"/>
    <m/>
    <m/>
    <m/>
    <m/>
    <m/>
    <m/>
  </r>
  <r>
    <n v="0"/>
    <n v="0"/>
    <n v="1"/>
    <n v="1"/>
    <n v="0"/>
    <n v="0"/>
    <n v="0"/>
    <n v="0"/>
    <n v="0.66111111111111109"/>
    <n v="0.94791666666666663"/>
    <n v="0"/>
    <n v="0"/>
    <n v="2"/>
    <s v="001100"/>
    <n v="1"/>
    <x v="1"/>
    <n v="6.8833333333333329"/>
    <n v="0"/>
    <n v="0"/>
    <n v="0"/>
    <n v="0"/>
    <n v="0"/>
    <n v="6.8833333333333329"/>
    <n v="6.8833333333333329"/>
    <n v="7"/>
    <n v="0.11666666666666714"/>
    <n v="0"/>
    <n v="3.75"/>
    <n v="3.75"/>
    <n v="0"/>
    <n v="0"/>
    <n v="7"/>
    <x v="21"/>
    <n v="1"/>
    <n v="3.75"/>
    <m/>
    <m/>
    <m/>
    <m/>
    <m/>
    <m/>
    <m/>
    <s v=""/>
    <s v=""/>
    <m/>
    <m/>
    <m/>
    <s v=""/>
    <s v=""/>
    <m/>
    <m/>
    <m/>
    <m/>
    <n v="7"/>
    <s v=""/>
    <m/>
    <m/>
    <s v=""/>
    <s v=""/>
    <s v=""/>
    <x v="0"/>
    <x v="14"/>
    <x v="7"/>
    <s v="ASESOR DE EXPERIENCIA"/>
    <s v="Lunes"/>
    <x v="0"/>
    <x v="60"/>
    <x v="2"/>
    <x v="0"/>
    <x v="0"/>
    <s v="OK"/>
    <m/>
    <n v="0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3"/>
  </r>
  <r>
    <x v="0"/>
    <x v="4"/>
  </r>
  <r>
    <x v="0"/>
    <x v="4"/>
  </r>
  <r>
    <x v="0"/>
    <x v="4"/>
  </r>
  <r>
    <x v="0"/>
    <x v="4"/>
  </r>
  <r>
    <x v="0"/>
    <x v="4"/>
  </r>
  <r>
    <x v="0"/>
    <x v="4"/>
  </r>
  <r>
    <x v="0"/>
    <x v="4"/>
  </r>
  <r>
    <x v="0"/>
    <x v="4"/>
  </r>
  <r>
    <x v="0"/>
    <x v="5"/>
  </r>
  <r>
    <x v="0"/>
    <x v="5"/>
  </r>
  <r>
    <x v="0"/>
    <x v="5"/>
  </r>
  <r>
    <x v="0"/>
    <x v="5"/>
  </r>
  <r>
    <x v="0"/>
    <x v="5"/>
  </r>
  <r>
    <x v="0"/>
    <x v="5"/>
  </r>
  <r>
    <x v="0"/>
    <x v="5"/>
  </r>
  <r>
    <x v="0"/>
    <x v="5"/>
  </r>
  <r>
    <x v="0"/>
    <x v="6"/>
  </r>
  <r>
    <x v="0"/>
    <x v="6"/>
  </r>
  <r>
    <x v="0"/>
    <x v="6"/>
  </r>
  <r>
    <x v="0"/>
    <x v="6"/>
  </r>
  <r>
    <x v="0"/>
    <x v="6"/>
  </r>
  <r>
    <x v="0"/>
    <x v="6"/>
  </r>
  <r>
    <x v="0"/>
    <x v="6"/>
  </r>
  <r>
    <x v="0"/>
    <x v="6"/>
  </r>
  <r>
    <x v="0"/>
    <x v="7"/>
  </r>
  <r>
    <x v="0"/>
    <x v="7"/>
  </r>
  <r>
    <x v="0"/>
    <x v="7"/>
  </r>
  <r>
    <x v="0"/>
    <x v="7"/>
  </r>
  <r>
    <x v="0"/>
    <x v="7"/>
  </r>
  <r>
    <x v="0"/>
    <x v="7"/>
  </r>
  <r>
    <x v="0"/>
    <x v="7"/>
  </r>
  <r>
    <x v="0"/>
    <x v="7"/>
  </r>
  <r>
    <x v="0"/>
    <x v="8"/>
  </r>
  <r>
    <x v="0"/>
    <x v="8"/>
  </r>
  <r>
    <x v="0"/>
    <x v="8"/>
  </r>
  <r>
    <x v="0"/>
    <x v="8"/>
  </r>
  <r>
    <x v="0"/>
    <x v="8"/>
  </r>
  <r>
    <x v="0"/>
    <x v="8"/>
  </r>
  <r>
    <x v="0"/>
    <x v="8"/>
  </r>
  <r>
    <x v="0"/>
    <x v="8"/>
  </r>
  <r>
    <x v="0"/>
    <x v="9"/>
  </r>
  <r>
    <x v="0"/>
    <x v="9"/>
  </r>
  <r>
    <x v="0"/>
    <x v="9"/>
  </r>
  <r>
    <x v="0"/>
    <x v="9"/>
  </r>
  <r>
    <x v="0"/>
    <x v="9"/>
  </r>
  <r>
    <x v="0"/>
    <x v="9"/>
  </r>
  <r>
    <x v="0"/>
    <x v="9"/>
  </r>
  <r>
    <x v="0"/>
    <x v="9"/>
  </r>
  <r>
    <x v="0"/>
    <x v="10"/>
  </r>
  <r>
    <x v="0"/>
    <x v="10"/>
  </r>
  <r>
    <x v="0"/>
    <x v="10"/>
  </r>
  <r>
    <x v="0"/>
    <x v="10"/>
  </r>
  <r>
    <x v="0"/>
    <x v="10"/>
  </r>
  <r>
    <x v="0"/>
    <x v="10"/>
  </r>
  <r>
    <x v="0"/>
    <x v="10"/>
  </r>
  <r>
    <x v="0"/>
    <x v="10"/>
  </r>
  <r>
    <x v="0"/>
    <x v="11"/>
  </r>
  <r>
    <x v="0"/>
    <x v="11"/>
  </r>
  <r>
    <x v="0"/>
    <x v="11"/>
  </r>
  <r>
    <x v="0"/>
    <x v="11"/>
  </r>
  <r>
    <x v="0"/>
    <x v="11"/>
  </r>
  <r>
    <x v="0"/>
    <x v="11"/>
  </r>
  <r>
    <x v="0"/>
    <x v="11"/>
  </r>
  <r>
    <x v="0"/>
    <x v="11"/>
  </r>
  <r>
    <x v="0"/>
    <x v="12"/>
  </r>
  <r>
    <x v="0"/>
    <x v="12"/>
  </r>
  <r>
    <x v="0"/>
    <x v="12"/>
  </r>
  <r>
    <x v="0"/>
    <x v="12"/>
  </r>
  <r>
    <x v="0"/>
    <x v="12"/>
  </r>
  <r>
    <x v="0"/>
    <x v="12"/>
  </r>
  <r>
    <x v="0"/>
    <x v="12"/>
  </r>
  <r>
    <x v="0"/>
    <x v="12"/>
  </r>
  <r>
    <x v="0"/>
    <x v="13"/>
  </r>
  <r>
    <x v="0"/>
    <x v="13"/>
  </r>
  <r>
    <x v="0"/>
    <x v="13"/>
  </r>
  <r>
    <x v="0"/>
    <x v="13"/>
  </r>
  <r>
    <x v="0"/>
    <x v="13"/>
  </r>
  <r>
    <x v="0"/>
    <x v="13"/>
  </r>
  <r>
    <x v="0"/>
    <x v="13"/>
  </r>
  <r>
    <x v="0"/>
    <x v="13"/>
  </r>
  <r>
    <x v="0"/>
    <x v="14"/>
  </r>
  <r>
    <x v="0"/>
    <x v="14"/>
  </r>
  <r>
    <x v="0"/>
    <x v="14"/>
  </r>
  <r>
    <x v="0"/>
    <x v="14"/>
  </r>
  <r>
    <x v="0"/>
    <x v="14"/>
  </r>
  <r>
    <x v="0"/>
    <x v="14"/>
  </r>
  <r>
    <x v="0"/>
    <x v="14"/>
  </r>
  <r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laDinámica6" cacheId="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Z3:AC20" firstHeaderRow="0" firstDataRow="1" firstDataCol="1"/>
  <pivotFields count="79"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numFmtId="2" showAll="0"/>
    <pivotField dataField="1" numFmtId="2" showAll="0"/>
    <pivotField numFmtId="2" showAll="0"/>
    <pivotField numFmtId="2" showAll="0"/>
    <pivotField numFmtId="2" showAll="0"/>
    <pivotField numFmtId="2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2"/>
        <item x="0"/>
        <item m="1" x="4"/>
        <item m="1" x="1"/>
        <item m="1" x="5"/>
        <item m="1" x="6"/>
        <item m="1" x="3"/>
        <item t="default"/>
      </items>
    </pivotField>
    <pivotField axis="axisRow" showAll="0">
      <items count="204">
        <item m="1" x="26"/>
        <item m="1" x="27"/>
        <item m="1" x="185"/>
        <item m="1" x="30"/>
        <item m="1" x="165"/>
        <item m="1" x="31"/>
        <item m="1" x="168"/>
        <item x="1"/>
        <item m="1" x="145"/>
        <item m="1" x="15"/>
        <item m="1" x="40"/>
        <item m="1" x="41"/>
        <item m="1" x="44"/>
        <item m="1" x="176"/>
        <item m="1" x="16"/>
        <item m="1" x="178"/>
        <item m="1" x="166"/>
        <item m="1" x="45"/>
        <item m="1" x="46"/>
        <item m="1" x="164"/>
        <item m="1" x="147"/>
        <item m="1" x="148"/>
        <item m="1" x="174"/>
        <item m="1" x="51"/>
        <item m="1" x="199"/>
        <item m="1" x="54"/>
        <item m="1" x="55"/>
        <item m="1" x="113"/>
        <item m="1" x="114"/>
        <item m="1" x="115"/>
        <item m="1" x="116"/>
        <item m="1" x="198"/>
        <item m="1" x="17"/>
        <item m="1" x="196"/>
        <item m="1" x="188"/>
        <item m="1" x="119"/>
        <item m="1" x="60"/>
        <item m="1" x="61"/>
        <item m="1" x="19"/>
        <item x="4"/>
        <item m="1" x="62"/>
        <item m="1" x="120"/>
        <item x="5"/>
        <item m="1" x="64"/>
        <item m="1" x="65"/>
        <item m="1" x="66"/>
        <item m="1" x="67"/>
        <item m="1" x="122"/>
        <item x="7"/>
        <item m="1" x="153"/>
        <item m="1" x="21"/>
        <item x="8"/>
        <item m="1" x="123"/>
        <item m="1" x="70"/>
        <item m="1" x="124"/>
        <item m="1" x="175"/>
        <item m="1" x="71"/>
        <item m="1" x="73"/>
        <item m="1" x="156"/>
        <item m="1" x="179"/>
        <item m="1" x="181"/>
        <item m="1" x="77"/>
        <item m="1" x="157"/>
        <item m="1" x="126"/>
        <item m="1" x="184"/>
        <item m="1" x="82"/>
        <item m="1" x="83"/>
        <item m="1" x="129"/>
        <item m="1" x="87"/>
        <item m="1" x="141"/>
        <item m="1" x="130"/>
        <item m="1" x="172"/>
        <item m="1" x="183"/>
        <item m="1" x="24"/>
        <item m="1" x="25"/>
        <item m="1" x="93"/>
        <item m="1" x="94"/>
        <item m="1" x="96"/>
        <item m="1" x="186"/>
        <item m="1" x="189"/>
        <item m="1" x="133"/>
        <item m="1" x="195"/>
        <item m="1" x="135"/>
        <item m="1" x="182"/>
        <item m="1" x="200"/>
        <item m="1" x="103"/>
        <item m="1" x="136"/>
        <item m="1" x="137"/>
        <item m="1" x="106"/>
        <item m="1" x="167"/>
        <item m="1" x="193"/>
        <item m="1" x="191"/>
        <item m="1" x="160"/>
        <item m="1" x="139"/>
        <item m="1" x="18"/>
        <item m="1" x="155"/>
        <item m="1" x="109"/>
        <item m="1" x="161"/>
        <item m="1" x="57"/>
        <item m="1" x="173"/>
        <item m="1" x="192"/>
        <item m="1" x="152"/>
        <item m="1" x="36"/>
        <item m="1" x="201"/>
        <item m="1" x="170"/>
        <item m="1" x="146"/>
        <item m="1" x="159"/>
        <item m="1" x="171"/>
        <item m="1" x="169"/>
        <item m="1" x="202"/>
        <item m="1" x="90"/>
        <item m="1" x="99"/>
        <item m="1" x="194"/>
        <item m="1" x="162"/>
        <item m="1" x="35"/>
        <item m="1" x="163"/>
        <item m="1" x="112"/>
        <item m="1" x="187"/>
        <item m="1" x="149"/>
        <item m="1" x="117"/>
        <item m="1" x="150"/>
        <item m="1" x="177"/>
        <item m="1" x="121"/>
        <item m="1" x="140"/>
        <item m="1" x="80"/>
        <item m="1" x="180"/>
        <item m="1" x="128"/>
        <item m="1" x="154"/>
        <item m="1" x="89"/>
        <item x="11"/>
        <item m="1" x="197"/>
        <item m="1" x="134"/>
        <item m="1" x="190"/>
        <item m="1" x="158"/>
        <item m="1" x="142"/>
        <item m="1" x="138"/>
        <item m="1" x="32"/>
        <item m="1" x="72"/>
        <item m="1" x="108"/>
        <item m="1" x="33"/>
        <item m="1" x="143"/>
        <item m="1" x="144"/>
        <item m="1" x="151"/>
        <item m="1" x="125"/>
        <item m="1" x="131"/>
        <item m="1" x="111"/>
        <item x="3"/>
        <item m="1" x="118"/>
        <item m="1" x="88"/>
        <item m="1" x="132"/>
        <item m="1" x="97"/>
        <item m="1" x="110"/>
        <item m="1" x="79"/>
        <item m="1" x="127"/>
        <item m="1" x="28"/>
        <item m="1" x="29"/>
        <item m="1" x="34"/>
        <item m="1" x="37"/>
        <item m="1" x="38"/>
        <item m="1" x="39"/>
        <item m="1" x="42"/>
        <item m="1" x="43"/>
        <item m="1" x="47"/>
        <item m="1" x="48"/>
        <item m="1" x="49"/>
        <item m="1" x="50"/>
        <item x="2"/>
        <item m="1" x="52"/>
        <item m="1" x="53"/>
        <item m="1" x="56"/>
        <item m="1" x="58"/>
        <item m="1" x="59"/>
        <item m="1" x="20"/>
        <item m="1" x="63"/>
        <item m="1" x="68"/>
        <item m="1" x="69"/>
        <item m="1" x="74"/>
        <item m="1" x="75"/>
        <item x="9"/>
        <item m="1" x="76"/>
        <item m="1" x="78"/>
        <item m="1" x="81"/>
        <item m="1" x="22"/>
        <item m="1" x="84"/>
        <item x="10"/>
        <item m="1" x="85"/>
        <item m="1" x="86"/>
        <item m="1" x="23"/>
        <item m="1" x="91"/>
        <item m="1" x="92"/>
        <item m="1" x="95"/>
        <item m="1" x="98"/>
        <item m="1" x="100"/>
        <item m="1" x="101"/>
        <item x="13"/>
        <item m="1" x="102"/>
        <item m="1" x="104"/>
        <item m="1" x="105"/>
        <item m="1" x="107"/>
        <item x="0"/>
        <item x="6"/>
        <item x="1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60"/>
    <field x="61"/>
  </rowFields>
  <rowItems count="17">
    <i>
      <x v="1"/>
    </i>
    <i r="1">
      <x v="7"/>
    </i>
    <i r="1">
      <x v="39"/>
    </i>
    <i r="1">
      <x v="42"/>
    </i>
    <i r="1">
      <x v="48"/>
    </i>
    <i r="1">
      <x v="51"/>
    </i>
    <i r="1">
      <x v="129"/>
    </i>
    <i r="1">
      <x v="146"/>
    </i>
    <i r="1">
      <x v="166"/>
    </i>
    <i r="1">
      <x v="178"/>
    </i>
    <i r="1">
      <x v="184"/>
    </i>
    <i r="1">
      <x v="194"/>
    </i>
    <i r="1">
      <x v="199"/>
    </i>
    <i r="1">
      <x v="200"/>
    </i>
    <i r="1">
      <x v="201"/>
    </i>
    <i r="1">
      <x v="20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Nocturnas reales" fld="28" baseField="0" baseItem="0" numFmtId="2"/>
    <dataField name="Suma de DNCC" fld="43" baseField="0" baseItem="0"/>
    <dataField name="Suma de DDCC" fld="42" baseField="0" baseItem="0"/>
  </dataFields>
  <formats count="6">
    <format dxfId="69">
      <pivotArea outline="0" collapsedLevelsAreSubtotals="1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grandRow="1" outline="0" fieldPosition="0"/>
    </format>
    <format dxfId="65">
      <pivotArea outline="0" collapsedLevelsAreSubtotals="1" fieldPosition="0"/>
    </format>
    <format dxfId="64">
      <pivotArea outline="0" collapsedLevelsAreSubtotals="1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3" cacheId="5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H3:Q4" firstHeaderRow="1" firstDataRow="1" firstDataCol="10"/>
  <pivotFields count="79">
    <pivotField compact="0" outline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4">
        <item x="2"/>
        <item x="0"/>
        <item x="1"/>
        <item m="1" x="3"/>
      </items>
    </pivotField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axis="axisRow" compact="0" numFmtId="2" outline="0" subtotalTop="0" showAll="0" defaultSubtotal="0">
      <items count="1238">
        <item x="0"/>
        <item m="1" x="526"/>
        <item m="1" x="1200"/>
        <item m="1" x="605"/>
        <item m="1" x="657"/>
        <item m="1" x="924"/>
        <item m="1" x="1100"/>
        <item m="1" x="1117"/>
        <item m="1" x="268"/>
        <item m="1" x="630"/>
        <item m="1" x="401"/>
        <item m="1" x="453"/>
        <item m="1" x="708"/>
        <item m="1" x="859"/>
        <item m="1" x="860"/>
        <item m="1" x="411"/>
        <item m="1" x="884"/>
        <item m="1" x="792"/>
        <item m="1" x="1175"/>
        <item x="9"/>
        <item m="1" x="891"/>
        <item m="1" x="34"/>
        <item m="1" x="1128"/>
        <item m="1" x="380"/>
        <item m="1" x="903"/>
        <item m="1" x="437"/>
        <item m="1" x="42"/>
        <item m="1" x="581"/>
        <item m="1" x="1084"/>
        <item m="1" x="861"/>
        <item m="1" x="917"/>
        <item m="1" x="1214"/>
        <item m="1" x="774"/>
        <item m="1" x="1162"/>
        <item m="1" x="41"/>
        <item m="1" x="329"/>
        <item m="1" x="871"/>
        <item m="1" x="1044"/>
        <item m="1" x="170"/>
        <item m="1" x="892"/>
        <item m="1" x="429"/>
        <item m="1" x="260"/>
        <item m="1" x="678"/>
        <item x="4"/>
        <item m="1" x="1054"/>
        <item m="1" x="281"/>
        <item m="1" x="820"/>
        <item m="1" x="561"/>
        <item m="1" x="100"/>
        <item m="1" x="625"/>
        <item m="1" x="841"/>
        <item m="1" x="842"/>
        <item m="1" x="394"/>
        <item m="1" x="1191"/>
        <item m="1" x="752"/>
        <item m="1" x="1148"/>
        <item m="1" x="501"/>
        <item m="1" x="937"/>
        <item x="14"/>
        <item m="1" x="1215"/>
        <item m="1" x="571"/>
        <item m="1" x="777"/>
        <item m="1" x="779"/>
        <item m="1" x="310"/>
        <item m="1" x="311"/>
        <item m="1" x="424"/>
        <item m="1" x="850"/>
        <item m="1" x="1034"/>
        <item m="1" x="592"/>
        <item m="1" x="333"/>
        <item m="1" x="415"/>
        <item m="1" x="707"/>
        <item m="1" x="1224"/>
        <item m="1" x="1226"/>
        <item m="1" x="661"/>
        <item m="1" x="973"/>
        <item m="1" x="1038"/>
        <item m="1" x="262"/>
        <item m="1" x="264"/>
        <item m="1" x="803"/>
        <item m="1" x="221"/>
        <item m="1" x="545"/>
        <item m="1" x="611"/>
        <item m="1" x="823"/>
        <item m="1" x="896"/>
        <item m="1" x="1174"/>
        <item m="1" x="735"/>
        <item m="1" x="736"/>
        <item m="1" x="1137"/>
        <item m="1" x="484"/>
        <item m="1" x="925"/>
        <item x="13"/>
        <item m="1" x="554"/>
        <item m="1" x="755"/>
        <item m="1" x="289"/>
        <item m="1" x="290"/>
        <item m="1" x="56"/>
        <item m="1" x="828"/>
        <item m="1" x="829"/>
        <item m="1" x="831"/>
        <item m="1" x="1019"/>
        <item m="1" x="572"/>
        <item m="1" x="573"/>
        <item m="1" x="1075"/>
        <item m="1" x="1076"/>
        <item m="1" x="250"/>
        <item m="1" x="313"/>
        <item m="1" x="192"/>
        <item m="1" x="402"/>
        <item m="1" x="698"/>
        <item m="1" x="1203"/>
        <item m="1" x="1204"/>
        <item m="1" x="647"/>
        <item m="1" x="648"/>
        <item m="1" x="127"/>
        <item m="1" x="1028"/>
        <item m="1" x="1227"/>
        <item m="1" x="1229"/>
        <item m="1" x="785"/>
        <item m="1" x="194"/>
        <item m="1" x="531"/>
        <item m="1" x="1039"/>
        <item m="1" x="598"/>
        <item m="1" x="804"/>
        <item m="1" x="805"/>
        <item m="1" x="807"/>
        <item m="1" x="1102"/>
        <item m="1" x="344"/>
        <item m="1" x="885"/>
        <item m="1" x="886"/>
        <item m="1" x="1161"/>
        <item m="1" x="69"/>
        <item m="1" x="714"/>
        <item m="1" x="716"/>
        <item m="1" x="1120"/>
        <item m="1" x="1122"/>
        <item m="1" x="1123"/>
        <item m="1" x="472"/>
        <item m="1" x="473"/>
        <item m="1" x="669"/>
        <item x="21"/>
        <item m="1" x="1178"/>
        <item m="1" x="537"/>
        <item m="1" x="539"/>
        <item m="1" x="738"/>
        <item m="1" x="740"/>
        <item m="1" x="626"/>
        <item m="1" x="270"/>
        <item m="1" x="271"/>
        <item m="1" x="812"/>
        <item m="1" x="814"/>
        <item m="1" x="1004"/>
        <item m="1" x="169"/>
        <item m="1" x="81"/>
        <item m="1" x="470"/>
        <item m="1" x="556"/>
        <item m="1" x="557"/>
        <item m="1" x="1061"/>
        <item m="1" x="1062"/>
        <item m="1" x="1064"/>
        <item m="1" x="291"/>
        <item m="1" x="293"/>
        <item m="1" x="727"/>
        <item m="1" x="238"/>
        <item m="1" x="382"/>
        <item m="1" x="677"/>
        <item m="1" x="148"/>
        <item m="1" x="1183"/>
        <item m="1" x="1184"/>
        <item m="1" x="631"/>
        <item m="1" x="632"/>
        <item m="1" x="633"/>
        <item m="1" x="952"/>
        <item m="1" x="954"/>
        <item m="1" x="488"/>
        <item x="1"/>
        <item m="1" x="1010"/>
        <item m="1" x="1012"/>
        <item m="1" x="1207"/>
        <item m="1" x="763"/>
        <item m="1" x="764"/>
        <item m="1" x="1179"/>
        <item m="1" x="302"/>
        <item m="1" x="303"/>
        <item m="1" x="304"/>
        <item m="1" x="512"/>
        <item m="1" x="1029"/>
        <item m="1" x="1030"/>
        <item m="1" x="583"/>
        <item m="1" x="788"/>
        <item m="1" x="790"/>
        <item m="1" x="791"/>
        <item m="1" x="322"/>
        <item m="1" x="324"/>
        <item m="1" x="864"/>
        <item m="1" x="865"/>
        <item m="1" x="189"/>
        <item m="1" x="1149"/>
        <item m="1" x="704"/>
        <item m="1" x="1103"/>
        <item m="1" x="1104"/>
        <item m="1" x="1105"/>
        <item m="1" x="458"/>
        <item m="1" x="459"/>
        <item m="1" x="461"/>
        <item x="3"/>
        <item m="1" x="520"/>
        <item m="1" x="120"/>
        <item m="1" x="717"/>
        <item m="1" x="794"/>
        <item m="1" x="795"/>
        <item m="1" x="984"/>
        <item m="1" x="542"/>
        <item m="1" x="1045"/>
        <item m="1" x="1046"/>
        <item m="1" x="123"/>
        <item m="1" x="273"/>
        <item m="1" x="275"/>
        <item m="1" x="815"/>
        <item m="1" x="103"/>
        <item m="1" x="360"/>
        <item m="1" x="361"/>
        <item m="1" x="659"/>
        <item m="1" x="660"/>
        <item m="1" x="662"/>
        <item m="1" x="134"/>
        <item m="1" x="430"/>
        <item x="26"/>
        <item m="1" x="621"/>
        <item m="1" x="224"/>
        <item m="1" x="107"/>
        <item m="1" x="939"/>
        <item x="6"/>
        <item m="1" x="574"/>
        <item m="1" x="149"/>
        <item m="1" x="1185"/>
        <item m="1" x="1186"/>
        <item x="23"/>
        <item m="1" x="316"/>
        <item m="1" x="747"/>
        <item m="1" x="748"/>
        <item m="1" x="166"/>
        <item m="1" x="283"/>
        <item m="1" x="492"/>
        <item m="1" x="494"/>
        <item m="1" x="822"/>
        <item m="1" x="1013"/>
        <item m="1" x="35"/>
        <item m="1" x="563"/>
        <item m="1" x="769"/>
        <item m="1" x="306"/>
        <item m="1" x="196"/>
        <item m="1" x="1136"/>
        <item m="1" x="395"/>
        <item m="1" x="688"/>
        <item m="1" x="689"/>
        <item m="1" x="1086"/>
        <item m="1" x="1087"/>
        <item m="1" x="447"/>
        <item m="1" x="1063"/>
        <item m="1" x="960"/>
        <item x="11"/>
        <item m="1" x="48"/>
        <item m="1" x="351"/>
        <item m="1" x="352"/>
        <item m="1" x="248"/>
        <item m="1" x="102"/>
        <item m="1" x="93"/>
        <item m="1" x="1217"/>
        <item m="1" x="460"/>
        <item m="1" x="462"/>
        <item m="1" x="617"/>
        <item m="1" x="781"/>
        <item m="1" x="934"/>
        <item m="1" x="99"/>
        <item m="1" x="168"/>
        <item m="1" x="1126"/>
        <item m="1" x="312"/>
        <item m="1" x="165"/>
        <item m="1" x="523"/>
        <item m="1" x="86"/>
        <item m="1" x="852"/>
        <item m="1" x="901"/>
        <item m="1" x="1035"/>
        <item x="16"/>
        <item m="1" x="593"/>
        <item m="1" x="246"/>
        <item m="1" x="595"/>
        <item m="1" x="68"/>
        <item m="1" x="950"/>
        <item m="1" x="188"/>
        <item m="1" x="278"/>
        <item m="1" x="114"/>
        <item m="1" x="692"/>
        <item m="1" x="876"/>
        <item m="1" x="877"/>
        <item m="1" x="878"/>
        <item m="1" x="36"/>
        <item m="1" x="1158"/>
        <item m="1" x="167"/>
        <item m="1" x="560"/>
        <item m="1" x="1031"/>
        <item m="1" x="760"/>
        <item m="1" x="926"/>
        <item m="1" x="1067"/>
        <item m="1" x="1068"/>
        <item m="1" x="1114"/>
        <item x="24"/>
        <item m="1" x="663"/>
        <item m="1" x="837"/>
        <item m="1" x="838"/>
        <item m="1" x="839"/>
        <item m="1" x="1025"/>
        <item m="1" x="757"/>
        <item m="1" x="389"/>
        <item m="1" x="527"/>
        <item m="1" x="530"/>
        <item m="1" x="728"/>
        <item m="1" x="729"/>
        <item m="1" x="731"/>
        <item m="1" x="620"/>
        <item m="1" x="1080"/>
        <item m="1" x="1082"/>
        <item m="1" x="439"/>
        <item m="1" x="241"/>
        <item m="1" x="229"/>
        <item m="1" x="996"/>
        <item m="1" x="997"/>
        <item m="1" x="1145"/>
        <item m="1" x="343"/>
        <item m="1" x="410"/>
        <item x="12"/>
        <item m="1" x="915"/>
        <item m="1" x="1057"/>
        <item m="1" x="568"/>
        <item m="1" x="161"/>
        <item m="1" x="614"/>
        <item m="1" x="770"/>
        <item m="1" x="771"/>
        <item m="1" x="967"/>
        <item m="1" x="1121"/>
        <item m="1" x="137"/>
        <item m="1" x="375"/>
        <item m="1" x="376"/>
        <item m="1" x="377"/>
        <item m="1" x="668"/>
        <item m="1" x="115"/>
        <item m="1" x="713"/>
        <item m="1" x="897"/>
        <item m="1" x="1033"/>
        <item m="1" x="1232"/>
        <item m="1" x="1233"/>
        <item m="1" x="247"/>
        <item m="1" x="588"/>
        <item m="1" x="628"/>
        <item m="1" x="59"/>
        <item m="1" x="223"/>
        <item m="1" x="133"/>
        <item m="1" x="868"/>
        <item m="1" x="139"/>
        <item m="1" x="1194"/>
        <item m="1" x="449"/>
        <item m="1" x="602"/>
        <item m="1" x="920"/>
        <item m="1" x="921"/>
        <item m="1" x="922"/>
        <item m="1" x="244"/>
        <item m="1" x="292"/>
        <item m="1" x="353"/>
        <item m="1" x="160"/>
        <item m="1" x="505"/>
        <item m="1" x="830"/>
        <item m="1" x="833"/>
        <item m="1" x="61"/>
        <item x="25"/>
        <item m="1" x="1219"/>
        <item m="1" x="122"/>
        <item m="1" x="116"/>
        <item m="1" x="1077"/>
        <item m="1" x="255"/>
        <item m="1" x="195"/>
        <item m="1" x="317"/>
        <item m="1" x="479"/>
        <item m="1" x="673"/>
        <item m="1" x="855"/>
        <item m="1" x="856"/>
        <item m="1" x="988"/>
        <item m="1" x="989"/>
        <item m="1" x="1144"/>
        <item m="1" x="129"/>
        <item m="1" x="744"/>
        <item m="1" x="374"/>
        <item m="1" x="1095"/>
        <item m="1" x="1098"/>
        <item x="7"/>
        <item m="1" x="369"/>
        <item m="1" x="511"/>
        <item m="1" x="513"/>
        <item m="1" x="184"/>
        <item m="1" x="1171"/>
        <item m="1" x="1070"/>
        <item m="1" x="186"/>
        <item m="1" x="623"/>
        <item m="1" x="789"/>
        <item m="1" x="975"/>
        <item m="1" x="905"/>
        <item m="1" x="442"/>
        <item m="1" x="599"/>
        <item m="1" x="750"/>
        <item m="1" x="957"/>
        <item m="1" x="349"/>
        <item m="1" x="1016"/>
        <item m="1" x="1212"/>
        <item m="1" x="566"/>
        <item m="1" x="616"/>
        <item m="1" x="309"/>
        <item m="1" x="519"/>
        <item m="1" x="847"/>
        <item m="1" x="590"/>
        <item m="1" x="486"/>
        <item m="1" x="870"/>
        <item m="1" x="413"/>
        <item m="1" x="558"/>
        <item m="1" x="147"/>
        <item m="1" x="1065"/>
        <item m="1" x="1220"/>
        <item m="1" x="655"/>
        <item m="1" x="658"/>
        <item m="1" x="384"/>
        <item m="1" x="386"/>
        <item m="1" x="465"/>
        <item m="1" x="141"/>
        <item m="1" x="1079"/>
        <item m="1" x="802"/>
        <item m="1" x="953"/>
        <item m="1" x="491"/>
        <item m="1" x="914"/>
        <item m="1" x="1053"/>
        <item m="1" x="589"/>
        <item m="1" x="305"/>
        <item m="1" x="371"/>
        <item m="1" x="1231"/>
        <item m="1" x="584"/>
        <item m="1" x="866"/>
        <item m="1" x="1000"/>
        <item m="1" x="500"/>
        <item m="1" x="1165"/>
        <item m="1" x="426"/>
        <item m="1" x="451"/>
        <item m="1" x="174"/>
        <item m="1" x="817"/>
        <item m="1" x="1113"/>
        <item m="1" x="363"/>
        <item m="1" x="622"/>
        <item m="1" x="1037"/>
        <item m="1" x="1015"/>
        <item m="1" x="308"/>
        <item m="1" x="845"/>
        <item m="1" x="45"/>
        <item m="1" x="128"/>
        <item m="1" x="1152"/>
        <item m="1" x="378"/>
        <item m="1" x="1027"/>
        <item m="1" x="272"/>
        <item m="1" x="427"/>
        <item x="20"/>
        <item x="8"/>
        <item m="1" x="565"/>
        <item m="1" x="650"/>
        <item m="1" x="433"/>
        <item m="1" x="448"/>
        <item m="1" x="793"/>
        <item m="1" x="1147"/>
        <item m="1" x="982"/>
        <item m="1" x="609"/>
        <item m="1" x="801"/>
        <item m="1" x="231"/>
        <item m="1" x="827"/>
        <item m="1" x="940"/>
        <item m="1" x="538"/>
        <item m="1" x="1236"/>
        <item m="1" x="145"/>
        <item m="1" x="398"/>
        <item m="1" x="931"/>
        <item m="1" x="767"/>
        <item m="1" x="1014"/>
        <item m="1" x="667"/>
        <item m="1" x="724"/>
        <item m="1" x="373"/>
        <item m="1" x="348"/>
        <item m="1" x="600"/>
        <item m="1" x="33"/>
        <item m="1" x="347"/>
        <item m="1" x="1074"/>
        <item m="1" x="551"/>
        <item m="1" x="703"/>
        <item m="1" x="182"/>
        <item m="1" x="654"/>
        <item m="1" x="297"/>
        <item m="1" x="652"/>
        <item m="1" x="342"/>
        <item m="1" x="436"/>
        <item m="1" x="295"/>
        <item m="1" x="346"/>
        <item m="1" x="965"/>
        <item m="1" x="541"/>
        <item m="1" x="1008"/>
        <item m="1" x="326"/>
        <item m="1" x="1081"/>
        <item m="1" x="372"/>
        <item m="1" x="836"/>
        <item m="1" x="1221"/>
        <item m="1" x="567"/>
        <item m="1" x="991"/>
        <item m="1" x="1124"/>
        <item m="1" x="826"/>
        <item m="1" x="274"/>
        <item m="1" x="1134"/>
        <item m="1" x="443"/>
        <item m="1" x="253"/>
        <item m="1" x="88"/>
        <item m="1" x="811"/>
        <item m="1" x="318"/>
        <item m="1" x="327"/>
        <item m="1" x="1101"/>
        <item m="1" x="307"/>
        <item m="1" x="1209"/>
        <item m="1" x="249"/>
        <item m="1" x="1110"/>
        <item m="1" x="576"/>
        <item m="1" x="515"/>
        <item m="1" x="406"/>
        <item m="1" x="699"/>
        <item m="1" x="1055"/>
        <item m="1" x="420"/>
        <item m="1" x="446"/>
        <item m="1" x="391"/>
        <item m="1" x="524"/>
        <item m="1" x="1003"/>
        <item m="1" x="1192"/>
        <item m="1" x="906"/>
        <item m="1" x="619"/>
        <item m="1" x="96"/>
        <item m="1" x="848"/>
        <item m="1" x="1093"/>
        <item m="1" x="591"/>
        <item x="5"/>
        <item m="1" x="601"/>
        <item m="1" x="142"/>
        <item m="1" x="981"/>
        <item m="1" x="1007"/>
        <item m="1" x="339"/>
        <item m="1" x="381"/>
        <item m="1" x="927"/>
        <item m="1" x="252"/>
        <item m="1" x="930"/>
        <item m="1" x="898"/>
        <item m="1" x="428"/>
        <item m="1" x="835"/>
        <item m="1" x="1049"/>
        <item m="1" x="1197"/>
        <item m="1" x="357"/>
        <item m="1" x="610"/>
        <item m="1" x="809"/>
        <item m="1" x="690"/>
        <item m="1" x="1142"/>
        <item m="1" x="441"/>
        <item m="1" x="228"/>
        <item m="1" x="98"/>
        <item m="1" x="1195"/>
        <item m="1" x="639"/>
        <item m="1" x="1222"/>
        <item m="1" x="783"/>
        <item x="19"/>
        <item m="1" x="1131"/>
        <item m="1" x="294"/>
        <item m="1" x="522"/>
        <item m="1" x="993"/>
        <item m="1" x="618"/>
        <item m="1" x="653"/>
        <item m="1" x="143"/>
        <item m="1" x="869"/>
        <item m="1" x="701"/>
        <item m="1" x="733"/>
        <item m="1" x="985"/>
        <item m="1" x="564"/>
        <item m="1" x="540"/>
        <item m="1" x="709"/>
        <item m="1" x="824"/>
        <item m="1" x="887"/>
        <item m="1" x="992"/>
        <item m="1" x="521"/>
        <item m="1" x="1213"/>
        <item m="1" x="1023"/>
        <item m="1" x="1216"/>
        <item m="1" x="640"/>
        <item x="17"/>
        <item m="1" x="1072"/>
        <item m="1" x="1218"/>
        <item m="1" x="359"/>
        <item m="1" x="237"/>
        <item m="1" x="379"/>
        <item m="1" x="963"/>
        <item m="1" x="1130"/>
        <item m="1" x="749"/>
        <item m="1" x="761"/>
        <item m="1" x="365"/>
        <item m="1" x="400"/>
        <item m="1" x="675"/>
        <item m="1" x="816"/>
        <item m="1" x="782"/>
        <item m="1" x="1041"/>
        <item m="1" x="468"/>
        <item m="1" x="580"/>
        <item m="1" x="338"/>
        <item m="1" x="474"/>
        <item m="1" x="219"/>
        <item m="1" x="332"/>
        <item m="1" x="529"/>
        <item m="1" x="702"/>
        <item m="1" x="1032"/>
        <item m="1" x="873"/>
        <item m="1" x="553"/>
        <item m="1" x="499"/>
        <item m="1" x="1056"/>
        <item m="1" x="267"/>
        <item m="1" x="383"/>
        <item m="1" x="1017"/>
        <item m="1" x="422"/>
        <item m="1" x="1060"/>
        <item m="1" x="979"/>
        <item m="1" x="762"/>
        <item m="1" x="734"/>
        <item m="1" x="403"/>
        <item m="1" x="1155"/>
        <item m="1" x="784"/>
        <item m="1" x="509"/>
        <item m="1" x="913"/>
        <item m="1" x="604"/>
        <item m="1" x="1005"/>
        <item m="1" x="638"/>
        <item m="1" x="1091"/>
        <item m="1" x="108"/>
        <item m="1" x="53"/>
        <item m="1" x="101"/>
        <item m="1" x="1202"/>
        <item m="1" x="893"/>
        <item m="1" x="390"/>
        <item m="1" x="582"/>
        <item m="1" x="808"/>
        <item m="1" x="819"/>
        <item m="1" x="971"/>
        <item m="1" x="396"/>
        <item m="1" x="680"/>
        <item m="1" x="40"/>
        <item m="1" x="280"/>
        <item m="1" x="393"/>
        <item m="1" x="849"/>
        <item m="1" x="881"/>
        <item m="1" x="79"/>
        <item m="1" x="646"/>
        <item m="1" x="1223"/>
        <item m="1" x="496"/>
        <item m="1" x="725"/>
        <item m="1" x="1071"/>
        <item m="1" x="778"/>
        <item m="1" x="392"/>
        <item m="1" x="1201"/>
        <item m="1" x="504"/>
        <item m="1" x="1036"/>
        <item m="1" x="173"/>
        <item m="1" x="404"/>
        <item m="1" x="432"/>
        <item m="1" x="550"/>
        <item m="1" x="944"/>
        <item m="1" x="980"/>
        <item m="1" x="1133"/>
        <item m="1" x="585"/>
        <item m="1" x="947"/>
        <item m="1" x="385"/>
        <item m="1" x="1099"/>
        <item m="1" x="287"/>
        <item m="1" x="1018"/>
        <item m="1" x="562"/>
        <item m="1" x="586"/>
        <item m="1" x="597"/>
        <item m="1" x="649"/>
        <item m="1" x="1177"/>
        <item m="1" x="464"/>
        <item m="1" x="818"/>
        <item m="1" x="399"/>
        <item m="1" x="719"/>
        <item m="1" x="414"/>
        <item m="1" x="994"/>
        <item m="1" x="862"/>
        <item m="1" x="362"/>
        <item m="1" x="726"/>
        <item m="1" x="629"/>
        <item m="1" x="1009"/>
        <item m="1" x="946"/>
        <item m="1" x="356"/>
        <item m="1" x="912"/>
        <item m="1" x="948"/>
        <item m="1" x="986"/>
        <item m="1" x="1193"/>
        <item m="1" x="490"/>
        <item m="1" x="641"/>
        <item m="1" x="968"/>
        <item m="1" x="412"/>
        <item m="1" x="1168"/>
        <item m="1" x="643"/>
        <item m="1" x="693"/>
        <item m="1" x="941"/>
        <item m="1" x="911"/>
        <item m="1" x="282"/>
        <item m="1" x="1206"/>
        <item m="1" x="277"/>
        <item m="1" x="768"/>
        <item m="1" x="301"/>
        <item x="2"/>
        <item m="1" x="882"/>
        <item m="1" x="959"/>
        <item m="1" x="284"/>
        <item m="1" x="780"/>
        <item m="1" x="670"/>
        <item m="1" x="737"/>
        <item m="1" x="409"/>
        <item m="1" x="1211"/>
        <item m="1" x="684"/>
        <item m="1" x="337"/>
        <item m="1" x="977"/>
        <item m="1" x="570"/>
        <item m="1" x="890"/>
        <item m="1" x="471"/>
        <item m="1" x="951"/>
        <item m="1" x="1153"/>
        <item m="1" x="266"/>
        <item m="1" x="798"/>
        <item m="1" x="1156"/>
        <item m="1" x="1059"/>
        <item m="1" x="723"/>
        <item m="1" x="407"/>
        <item m="1" x="418"/>
        <item m="1" x="745"/>
        <item m="1" x="851"/>
        <item m="1" x="1189"/>
        <item m="1" x="288"/>
        <item m="1" x="70"/>
        <item m="1" x="534"/>
        <item m="1" x="89"/>
        <item m="1" x="787"/>
        <item m="1" x="299"/>
        <item m="1" x="1106"/>
        <item m="1" x="216"/>
        <item m="1" x="603"/>
        <item m="1" x="1182"/>
        <item m="1" x="966"/>
        <item x="15"/>
        <item m="1" x="331"/>
        <item m="1" x="254"/>
        <item m="1" x="776"/>
        <item m="1" x="656"/>
        <item x="27"/>
        <item m="1" x="858"/>
        <item m="1" x="323"/>
        <item m="1" x="1022"/>
        <item m="1" x="935"/>
        <item m="1" x="354"/>
        <item m="1" x="367"/>
        <item m="1" x="1139"/>
        <item m="1" x="434"/>
        <item m="1" x="766"/>
        <item m="1" x="902"/>
        <item m="1" x="843"/>
        <item m="1" x="691"/>
        <item m="1" x="674"/>
        <item m="1" x="998"/>
        <item m="1" x="938"/>
        <item m="1" x="548"/>
        <item m="1" x="510"/>
        <item m="1" x="612"/>
        <item m="1" x="516"/>
        <item m="1" x="1141"/>
        <item m="1" x="800"/>
        <item m="1" x="671"/>
        <item m="1" x="983"/>
        <item m="1" x="1085"/>
        <item m="1" x="919"/>
        <item m="1" x="514"/>
        <item m="1" x="456"/>
        <item m="1" x="730"/>
        <item m="1" x="336"/>
        <item m="1" x="1135"/>
        <item m="1" x="543"/>
        <item m="1" x="452"/>
        <item m="1" x="1170"/>
        <item m="1" x="552"/>
        <item m="1" x="315"/>
        <item m="1" x="949"/>
        <item m="1" x="810"/>
        <item m="1" x="497"/>
        <item m="1" x="705"/>
        <item m="1" x="325"/>
        <item m="1" x="405"/>
        <item m="1" x="475"/>
        <item m="1" x="645"/>
        <item m="1" x="821"/>
        <item m="1" x="1160"/>
        <item m="1" x="832"/>
        <item m="1" x="506"/>
        <item m="1" x="756"/>
        <item m="1" x="46"/>
        <item m="1" x="1011"/>
        <item m="1" x="634"/>
        <item m="1" x="256"/>
        <item m="1" x="596"/>
        <item m="1" x="227"/>
        <item m="1" x="32"/>
        <item m="1" x="569"/>
        <item m="1" x="480"/>
        <item m="1" x="1048"/>
        <item m="1" x="368"/>
        <item x="18"/>
        <item m="1" x="334"/>
        <item m="1" x="489"/>
        <item m="1" x="535"/>
        <item m="1" x="300"/>
        <item m="1" x="687"/>
        <item m="1" x="1138"/>
        <item m="1" x="697"/>
        <item m="1" x="575"/>
        <item m="1" x="753"/>
        <item m="1" x="908"/>
        <item m="1" x="974"/>
        <item m="1" x="555"/>
        <item m="1" x="1173"/>
        <item m="1" x="1188"/>
        <item m="1" x="503"/>
        <item m="1" x="358"/>
        <item m="1" x="888"/>
        <item m="1" x="1089"/>
        <item m="1" x="1129"/>
        <item m="1" x="258"/>
        <item m="1" x="1169"/>
        <item m="1" x="679"/>
        <item m="1" x="263"/>
        <item m="1" x="741"/>
        <item m="1" x="321"/>
        <item m="1" x="1002"/>
        <item m="1" x="1040"/>
        <item m="1" x="355"/>
        <item m="1" x="1051"/>
        <item m="1" x="854"/>
        <item m="1" x="936"/>
        <item m="1" x="1164"/>
        <item m="1" x="387"/>
        <item m="1" x="594"/>
        <item m="1" x="642"/>
        <item m="1" x="742"/>
        <item m="1" x="676"/>
        <item m="1" x="1116"/>
        <item m="1" x="718"/>
        <item m="1" x="840"/>
        <item m="1" x="1066"/>
        <item m="1" x="751"/>
        <item m="1" x="686"/>
        <item m="1" x="502"/>
        <item m="1" x="440"/>
        <item m="1" x="995"/>
        <item m="1" x="444"/>
        <item m="1" x="314"/>
        <item m="1" x="397"/>
        <item m="1" x="1150"/>
        <item m="1" x="257"/>
        <item m="1" x="364"/>
        <item m="1" x="1006"/>
        <item m="1" x="955"/>
        <item m="1" x="106"/>
        <item m="1" x="895"/>
        <item m="1" x="532"/>
        <item m="1" x="417"/>
        <item m="1" x="1111"/>
        <item m="1" x="1208"/>
        <item m="1" x="1205"/>
        <item m="1" x="445"/>
        <item m="1" x="956"/>
        <item m="1" x="1108"/>
        <item m="1" x="279"/>
        <item m="1" x="635"/>
        <item m="1" x="416"/>
        <item m="1" x="746"/>
        <item m="1" x="482"/>
        <item m="1" x="1001"/>
        <item m="1" x="579"/>
        <item m="1" x="485"/>
        <item m="1" x="999"/>
        <item m="1" x="875"/>
        <item m="1" x="1146"/>
        <item m="1" x="64"/>
        <item m="1" x="754"/>
        <item m="1" x="1058"/>
        <item m="1" x="1176"/>
        <item m="1" x="916"/>
        <item m="1" x="1020"/>
        <item m="1" x="872"/>
        <item m="1" x="772"/>
        <item m="1" x="528"/>
        <item m="1" x="175"/>
        <item m="1" x="694"/>
        <item m="1" x="67"/>
        <item m="1" x="644"/>
        <item x="22"/>
        <item m="1" x="76"/>
        <item m="1" x="608"/>
        <item m="1" x="74"/>
        <item m="1" x="110"/>
        <item m="1" x="105"/>
        <item m="1" x="330"/>
        <item m="1" x="423"/>
        <item m="1" x="577"/>
        <item m="1" x="66"/>
        <item m="1" x="1166"/>
        <item m="1" x="171"/>
        <item m="1" x="846"/>
        <item m="1" x="1042"/>
        <item m="1" x="533"/>
        <item m="1" x="1107"/>
        <item m="1" x="239"/>
        <item m="1" x="909"/>
        <item m="1" x="438"/>
        <item m="1" x="233"/>
        <item m="1" x="187"/>
        <item m="1" x="962"/>
        <item m="1" x="700"/>
        <item m="1" x="185"/>
        <item m="1" x="743"/>
        <item m="1" x="477"/>
        <item m="1" x="825"/>
        <item m="1" x="1167"/>
        <item m="1" x="907"/>
        <item m="1" x="844"/>
        <item m="1" x="1181"/>
        <item m="1" x="1143"/>
        <item m="1" x="923"/>
        <item m="1" x="298"/>
        <item m="1" x="857"/>
        <item m="1" x="607"/>
        <item m="1" x="651"/>
        <item m="1" x="880"/>
        <item m="1" x="1154"/>
        <item m="1" x="720"/>
        <item m="1" x="536"/>
        <item m="1" x="487"/>
        <item m="1" x="1210"/>
        <item m="1" x="666"/>
        <item m="1" x="476"/>
        <item m="1" x="976"/>
        <item m="1" x="1073"/>
        <item m="1" x="549"/>
        <item m="1" x="932"/>
        <item m="1" x="259"/>
        <item m="1" x="1118"/>
        <item m="1" x="710"/>
        <item m="1" x="863"/>
        <item m="1" x="261"/>
        <item m="1" x="47"/>
        <item m="1" x="715"/>
        <item m="1" x="157"/>
        <item m="1" x="419"/>
        <item m="1" x="964"/>
        <item m="1" x="711"/>
        <item m="1" x="1112"/>
        <item m="1" x="775"/>
        <item m="1" x="144"/>
        <item m="1" x="1092"/>
        <item m="1" x="350"/>
        <item m="1" x="1228"/>
        <item m="1" x="455"/>
        <item m="1" x="706"/>
        <item m="1" x="933"/>
        <item m="1" x="1047"/>
        <item m="1" x="1237"/>
        <item m="1" x="425"/>
        <item m="1" x="1090"/>
        <item m="1" x="73"/>
        <item m="1" x="928"/>
        <item m="1" x="467"/>
        <item m="1" x="1225"/>
        <item m="1" x="431"/>
        <item m="1" x="117"/>
        <item m="1" x="929"/>
        <item m="1" x="276"/>
        <item m="1" x="435"/>
        <item m="1" x="1069"/>
        <item m="1" x="37"/>
        <item m="1" x="685"/>
        <item m="1" x="615"/>
        <item m="1" x="28"/>
        <item m="1" x="682"/>
        <item m="1" x="1115"/>
        <item m="1" x="1024"/>
        <item m="1" x="945"/>
        <item m="1" x="546"/>
        <item m="1" x="559"/>
        <item m="1" x="29"/>
        <item m="1" x="578"/>
        <item m="1" x="636"/>
        <item m="1" x="466"/>
        <item m="1" x="970"/>
        <item m="1" x="990"/>
        <item m="1" x="62"/>
        <item m="1" x="495"/>
        <item m="1" x="498"/>
        <item m="1" x="918"/>
        <item m="1" x="665"/>
        <item m="1" x="1052"/>
        <item m="1" x="525"/>
        <item m="1" x="341"/>
        <item m="1" x="463"/>
        <item m="1" x="1159"/>
        <item m="1" x="1127"/>
        <item m="1" x="943"/>
        <item m="1" x="483"/>
        <item m="1" x="637"/>
        <item m="1" x="1163"/>
        <item m="1" x="910"/>
        <item m="1" x="1151"/>
        <item m="1" x="683"/>
        <item m="1" x="712"/>
        <item m="1" x="286"/>
        <item m="1" x="1140"/>
        <item m="1" x="457"/>
        <item m="1" x="450"/>
        <item m="1" x="319"/>
        <item m="1" x="370"/>
        <item m="1" x="1187"/>
        <item m="1" x="518"/>
        <item m="1" x="481"/>
        <item m="1" x="1078"/>
        <item m="1" x="894"/>
        <item m="1" x="874"/>
        <item m="1" x="722"/>
        <item m="1" x="972"/>
        <item m="1" x="797"/>
        <item m="1" x="1190"/>
        <item m="1" x="285"/>
        <item m="1" x="696"/>
        <item m="1" x="454"/>
        <item m="1" x="879"/>
        <item m="1" x="547"/>
        <item m="1" x="421"/>
        <item m="1" x="664"/>
        <item m="1" x="904"/>
        <item m="1" x="695"/>
        <item m="1" x="739"/>
        <item m="1" x="624"/>
        <item m="1" x="900"/>
        <item m="1" x="1026"/>
        <item m="1" x="899"/>
        <item m="1" x="799"/>
        <item m="1" x="345"/>
        <item m="1" x="517"/>
        <item m="1" x="214"/>
        <item m="1" x="296"/>
        <item m="1" x="1096"/>
        <item m="1" x="1097"/>
        <item m="1" x="340"/>
        <item m="1" x="135"/>
        <item m="1" x="469"/>
        <item m="1" x="1235"/>
        <item m="1" x="969"/>
        <item m="1" x="1043"/>
        <item m="1" x="320"/>
        <item m="1" x="335"/>
        <item m="1" x="613"/>
        <item m="1" x="853"/>
        <item m="1" x="388"/>
        <item m="1" x="942"/>
        <item m="1" x="1050"/>
        <item m="1" x="987"/>
        <item m="1" x="1199"/>
        <item m="1" x="587"/>
        <item m="1" x="478"/>
        <item m="1" x="1125"/>
        <item m="1" x="113"/>
        <item m="1" x="759"/>
        <item m="1" x="1109"/>
        <item m="1" x="1230"/>
        <item m="1" x="889"/>
        <item m="1" x="765"/>
        <item m="1" x="269"/>
        <item m="1" x="265"/>
        <item m="1" x="1088"/>
        <item m="1" x="508"/>
        <item m="1" x="1234"/>
        <item m="1" x="672"/>
        <item m="1" x="51"/>
        <item m="1" x="721"/>
        <item m="1" x="146"/>
        <item m="1" x="867"/>
        <item m="1" x="408"/>
        <item m="1" x="366"/>
        <item m="1" x="883"/>
        <item m="1" x="961"/>
        <item m="1" x="1196"/>
        <item m="1" x="1083"/>
        <item m="1" x="958"/>
        <item m="1" x="507"/>
        <item m="1" x="732"/>
        <item m="1" x="786"/>
        <item m="1" x="1157"/>
        <item m="1" x="813"/>
        <item m="1" x="1132"/>
        <item m="1" x="758"/>
        <item m="1" x="606"/>
        <item m="1" x="834"/>
        <item m="1" x="1180"/>
        <item m="1" x="627"/>
        <item m="1" x="493"/>
        <item m="1" x="1119"/>
        <item m="1" x="1021"/>
        <item m="1" x="1172"/>
        <item m="1" x="1198"/>
        <item m="1" x="978"/>
        <item m="1" x="773"/>
        <item m="1" x="544"/>
        <item m="1" x="796"/>
        <item m="1" x="220"/>
        <item m="1" x="222"/>
        <item m="1" x="183"/>
        <item m="1" x="328"/>
        <item m="1" x="225"/>
        <item m="1" x="226"/>
        <item m="1" x="230"/>
        <item m="1" x="232"/>
        <item m="1" x="681"/>
        <item m="1" x="234"/>
        <item m="1" x="235"/>
        <item m="1" x="236"/>
        <item m="1" x="806"/>
        <item m="1" x="240"/>
        <item m="1" x="242"/>
        <item m="1" x="243"/>
        <item m="1" x="245"/>
        <item m="1" x="1094"/>
        <item m="1" x="251"/>
        <item m="1" x="218"/>
        <item m="1" x="200"/>
        <item m="1" x="159"/>
        <item m="1" x="162"/>
        <item m="1" x="201"/>
        <item m="1" x="202"/>
        <item m="1" x="203"/>
        <item m="1" x="163"/>
        <item m="1" x="164"/>
        <item m="1" x="197"/>
        <item m="1" x="211"/>
        <item m="1" x="212"/>
        <item m="1" x="198"/>
        <item m="1" x="204"/>
        <item m="1" x="172"/>
        <item m="1" x="176"/>
        <item m="1" x="85"/>
        <item m="1" x="213"/>
        <item m="1" x="199"/>
        <item m="1" x="177"/>
        <item m="1" x="178"/>
        <item m="1" x="179"/>
        <item m="1" x="180"/>
        <item m="1" x="205"/>
        <item m="1" x="206"/>
        <item m="1" x="207"/>
        <item m="1" x="208"/>
        <item m="1" x="181"/>
        <item m="1" x="75"/>
        <item m="1" x="215"/>
        <item m="1" x="190"/>
        <item m="1" x="191"/>
        <item m="1" x="193"/>
        <item m="1" x="209"/>
        <item m="1" x="210"/>
        <item m="1" x="217"/>
        <item m="1" x="153"/>
        <item m="1" x="150"/>
        <item m="1" x="104"/>
        <item m="1" x="109"/>
        <item m="1" x="111"/>
        <item m="1" x="112"/>
        <item m="1" x="154"/>
        <item m="1" x="118"/>
        <item m="1" x="119"/>
        <item m="1" x="121"/>
        <item m="1" x="158"/>
        <item m="1" x="124"/>
        <item m="1" x="125"/>
        <item m="1" x="126"/>
        <item m="1" x="130"/>
        <item m="1" x="131"/>
        <item m="1" x="132"/>
        <item m="1" x="155"/>
        <item m="1" x="136"/>
        <item m="1" x="63"/>
        <item m="1" x="138"/>
        <item m="1" x="151"/>
        <item m="1" x="152"/>
        <item m="1" x="140"/>
        <item m="1" x="156"/>
        <item m="1" x="80"/>
        <item m="1" x="65"/>
        <item m="1" x="71"/>
        <item m="1" x="72"/>
        <item m="1" x="49"/>
        <item m="1" x="50"/>
        <item m="1" x="38"/>
        <item m="1" x="39"/>
        <item m="1" x="52"/>
        <item m="1" x="54"/>
        <item m="1" x="55"/>
        <item m="1" x="77"/>
        <item m="1" x="78"/>
        <item m="1" x="43"/>
        <item m="1" x="44"/>
        <item m="1" x="82"/>
        <item m="1" x="83"/>
        <item m="1" x="57"/>
        <item m="1" x="58"/>
        <item m="1" x="84"/>
        <item m="1" x="60"/>
        <item m="1" x="87"/>
        <item m="1" x="90"/>
        <item m="1" x="91"/>
        <item m="1" x="92"/>
        <item m="1" x="94"/>
        <item m="1" x="95"/>
        <item m="1" x="97"/>
        <item x="10"/>
        <item m="1" x="30"/>
        <item m="1" x="31"/>
      </items>
    </pivotField>
    <pivotField compact="0" numFmtId="1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7">
        <item n="1.PEÑON" sd="0" m="1" x="4"/>
        <item n="2.SAN FERNANDO" m="1" x="1"/>
        <item n="3.UNICENTRO" sd="0" m="1" x="5"/>
        <item n="4.MERCADILLO" sd="0" m="1" x="2"/>
        <item n="5.PANCE" sd="0" x="0"/>
        <item m="1" x="6"/>
        <item m="1" x="3"/>
      </items>
    </pivotField>
    <pivotField axis="axisRow" compact="0" outline="0" subtotalTop="0" showAll="0" defaultSubtotal="0">
      <items count="203">
        <item m="1" x="26"/>
        <item m="1" x="27"/>
        <item m="1" x="185"/>
        <item m="1" x="30"/>
        <item m="1" x="165"/>
        <item m="1" x="31"/>
        <item m="1" x="168"/>
        <item x="1"/>
        <item m="1" x="145"/>
        <item m="1" x="15"/>
        <item m="1" x="40"/>
        <item m="1" x="41"/>
        <item m="1" x="44"/>
        <item m="1" x="176"/>
        <item m="1" x="16"/>
        <item m="1" x="178"/>
        <item m="1" x="166"/>
        <item m="1" x="45"/>
        <item m="1" x="46"/>
        <item m="1" x="164"/>
        <item m="1" x="147"/>
        <item m="1" x="148"/>
        <item m="1" x="174"/>
        <item m="1" x="51"/>
        <item m="1" x="199"/>
        <item m="1" x="54"/>
        <item m="1" x="55"/>
        <item m="1" x="113"/>
        <item m="1" x="114"/>
        <item m="1" x="115"/>
        <item m="1" x="116"/>
        <item m="1" x="198"/>
        <item m="1" x="17"/>
        <item m="1" x="196"/>
        <item m="1" x="188"/>
        <item m="1" x="119"/>
        <item m="1" x="60"/>
        <item m="1" x="61"/>
        <item m="1" x="19"/>
        <item x="4"/>
        <item m="1" x="62"/>
        <item m="1" x="120"/>
        <item x="5"/>
        <item m="1" x="64"/>
        <item m="1" x="65"/>
        <item m="1" x="66"/>
        <item m="1" x="67"/>
        <item m="1" x="122"/>
        <item x="7"/>
        <item m="1" x="153"/>
        <item m="1" x="21"/>
        <item x="8"/>
        <item m="1" x="123"/>
        <item m="1" x="70"/>
        <item m="1" x="124"/>
        <item m="1" x="175"/>
        <item m="1" x="71"/>
        <item m="1" x="73"/>
        <item m="1" x="156"/>
        <item m="1" x="179"/>
        <item m="1" x="181"/>
        <item m="1" x="77"/>
        <item m="1" x="157"/>
        <item m="1" x="126"/>
        <item m="1" x="184"/>
        <item m="1" x="82"/>
        <item m="1" x="83"/>
        <item m="1" x="129"/>
        <item m="1" x="87"/>
        <item m="1" x="141"/>
        <item m="1" x="130"/>
        <item m="1" x="172"/>
        <item m="1" x="183"/>
        <item m="1" x="24"/>
        <item m="1" x="25"/>
        <item m="1" x="93"/>
        <item m="1" x="94"/>
        <item m="1" x="96"/>
        <item m="1" x="186"/>
        <item m="1" x="189"/>
        <item m="1" x="133"/>
        <item m="1" x="195"/>
        <item m="1" x="135"/>
        <item m="1" x="182"/>
        <item m="1" x="200"/>
        <item m="1" x="103"/>
        <item m="1" x="136"/>
        <item m="1" x="137"/>
        <item m="1" x="106"/>
        <item m="1" x="167"/>
        <item m="1" x="193"/>
        <item m="1" x="191"/>
        <item m="1" x="160"/>
        <item m="1" x="139"/>
        <item m="1" x="18"/>
        <item m="1" x="155"/>
        <item m="1" x="109"/>
        <item m="1" x="161"/>
        <item m="1" x="57"/>
        <item m="1" x="173"/>
        <item m="1" x="192"/>
        <item m="1" x="152"/>
        <item m="1" x="36"/>
        <item m="1" x="201"/>
        <item m="1" x="170"/>
        <item m="1" x="146"/>
        <item m="1" x="159"/>
        <item m="1" x="171"/>
        <item m="1" x="169"/>
        <item m="1" x="202"/>
        <item m="1" x="90"/>
        <item m="1" x="99"/>
        <item m="1" x="194"/>
        <item m="1" x="162"/>
        <item m="1" x="35"/>
        <item m="1" x="163"/>
        <item m="1" x="112"/>
        <item m="1" x="187"/>
        <item m="1" x="149"/>
        <item m="1" x="117"/>
        <item m="1" x="150"/>
        <item m="1" x="177"/>
        <item m="1" x="121"/>
        <item m="1" x="140"/>
        <item m="1" x="80"/>
        <item m="1" x="180"/>
        <item m="1" x="128"/>
        <item m="1" x="154"/>
        <item m="1" x="89"/>
        <item x="11"/>
        <item m="1" x="197"/>
        <item m="1" x="134"/>
        <item m="1" x="190"/>
        <item m="1" x="158"/>
        <item m="1" x="142"/>
        <item m="1" x="138"/>
        <item m="1" x="32"/>
        <item m="1" x="72"/>
        <item m="1" x="108"/>
        <item m="1" x="33"/>
        <item m="1" x="143"/>
        <item m="1" x="144"/>
        <item m="1" x="151"/>
        <item m="1" x="125"/>
        <item m="1" x="131"/>
        <item m="1" x="111"/>
        <item x="3"/>
        <item m="1" x="118"/>
        <item m="1" x="88"/>
        <item m="1" x="132"/>
        <item m="1" x="97"/>
        <item m="1" x="110"/>
        <item m="1" x="79"/>
        <item m="1" x="127"/>
        <item m="1" x="28"/>
        <item m="1" x="29"/>
        <item m="1" x="34"/>
        <item m="1" x="37"/>
        <item m="1" x="38"/>
        <item m="1" x="39"/>
        <item m="1" x="42"/>
        <item m="1" x="43"/>
        <item m="1" x="47"/>
        <item m="1" x="48"/>
        <item m="1" x="49"/>
        <item m="1" x="50"/>
        <item x="2"/>
        <item m="1" x="52"/>
        <item m="1" x="53"/>
        <item m="1" x="56"/>
        <item m="1" x="58"/>
        <item m="1" x="59"/>
        <item m="1" x="20"/>
        <item m="1" x="63"/>
        <item m="1" x="68"/>
        <item m="1" x="69"/>
        <item m="1" x="74"/>
        <item m="1" x="75"/>
        <item x="9"/>
        <item m="1" x="76"/>
        <item m="1" x="78"/>
        <item m="1" x="81"/>
        <item m="1" x="22"/>
        <item m="1" x="84"/>
        <item x="10"/>
        <item m="1" x="85"/>
        <item m="1" x="86"/>
        <item m="1" x="23"/>
        <item m="1" x="91"/>
        <item m="1" x="92"/>
        <item m="1" x="95"/>
        <item m="1" x="98"/>
        <item m="1" x="100"/>
        <item m="1" x="101"/>
        <item x="13"/>
        <item m="1" x="102"/>
        <item m="1" x="104"/>
        <item m="1" x="105"/>
        <item m="1" x="107"/>
        <item x="0"/>
        <item x="6"/>
        <item x="12"/>
        <item x="14"/>
      </items>
    </pivotField>
    <pivotField axis="axisRow" compact="0" outline="0" showAll="0" defaultSubtotal="0">
      <items count="49"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5"/>
        <item m="1" x="17"/>
        <item m="1" x="18"/>
        <item m="1" x="19"/>
        <item m="1" x="20"/>
        <item m="1" x="21"/>
        <item m="1" x="22"/>
        <item m="1" x="23"/>
        <item m="1" x="24"/>
        <item m="1" x="26"/>
        <item m="1" x="27"/>
        <item m="1" x="28"/>
        <item m="1" x="29"/>
        <item m="1" x="30"/>
        <item m="1" x="31"/>
        <item m="1" x="32"/>
        <item m="1" x="8"/>
        <item m="1" x="9"/>
        <item m="1" x="10"/>
        <item m="1" x="11"/>
        <item m="1" x="12"/>
        <item m="1" x="13"/>
        <item m="1" x="14"/>
        <item x="0"/>
        <item x="1"/>
        <item x="2"/>
        <item x="3"/>
        <item x="4"/>
        <item x="5"/>
        <item x="6"/>
        <item x="7"/>
        <item m="1" x="15"/>
        <item m="1" x="16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4">
        <item x="0"/>
        <item m="1" x="3"/>
        <item x="1"/>
        <item x="2"/>
      </items>
    </pivotField>
    <pivotField axis="axisRow" compact="0" outline="0" showAll="0" defaultSubtotal="0">
      <items count="62">
        <item x="0"/>
        <item x="45"/>
        <item x="48"/>
        <item x="3"/>
        <item x="22"/>
        <item x="7"/>
        <item m="1" x="61"/>
        <item x="39"/>
        <item x="11"/>
        <item x="14"/>
        <item x="1"/>
        <item x="2"/>
        <item x="4"/>
        <item x="5"/>
        <item x="6"/>
        <item x="8"/>
        <item x="9"/>
        <item x="10"/>
        <item x="12"/>
        <item x="19"/>
        <item x="13"/>
        <item x="15"/>
        <item x="16"/>
        <item x="17"/>
        <item x="18"/>
        <item x="55"/>
        <item x="20"/>
        <item x="21"/>
        <item x="23"/>
        <item x="24"/>
        <item x="25"/>
        <item x="26"/>
        <item x="58"/>
        <item x="27"/>
        <item x="28"/>
        <item x="29"/>
        <item x="34"/>
        <item x="30"/>
        <item x="31"/>
        <item x="32"/>
        <item x="33"/>
        <item x="35"/>
        <item x="36"/>
        <item x="37"/>
        <item x="38"/>
        <item x="40"/>
        <item x="41"/>
        <item x="42"/>
        <item x="43"/>
        <item x="44"/>
        <item x="46"/>
        <item x="47"/>
        <item x="49"/>
        <item x="50"/>
        <item x="53"/>
        <item x="51"/>
        <item x="52"/>
        <item x="54"/>
        <item x="56"/>
        <item x="57"/>
        <item x="59"/>
        <item x="60"/>
      </items>
    </pivotField>
    <pivotField axis="axisRow" compact="0" outline="0" showAll="0" defaultSubtotal="0">
      <items count="690">
        <item x="0"/>
        <item m="1" x="558"/>
        <item m="1" x="588"/>
        <item m="1" x="598"/>
        <item m="1" x="603"/>
        <item m="1" x="617"/>
        <item m="1" x="605"/>
        <item m="1" x="645"/>
        <item m="1" x="159"/>
        <item m="1" x="653"/>
        <item m="1" x="189"/>
        <item m="1" x="652"/>
        <item m="1" x="353"/>
        <item m="1" x="670"/>
        <item m="1" x="328"/>
        <item m="1" x="490"/>
        <item x="36"/>
        <item m="1" x="111"/>
        <item m="1" x="122"/>
        <item m="1" x="147"/>
        <item m="1" x="95"/>
        <item x="12"/>
        <item x="25"/>
        <item m="1" x="183"/>
        <item m="1" x="252"/>
        <item m="1" x="192"/>
        <item m="1" x="254"/>
        <item m="1" x="250"/>
        <item m="1" x="214"/>
        <item m="1" x="184"/>
        <item x="3"/>
        <item m="1" x="352"/>
        <item m="1" x="298"/>
        <item m="1" x="234"/>
        <item m="1" x="143"/>
        <item x="45"/>
        <item m="1" x="148"/>
        <item m="1" x="153"/>
        <item m="1" x="325"/>
        <item m="1" x="324"/>
        <item m="1" x="492"/>
        <item m="1" x="364"/>
        <item m="1" x="67"/>
        <item m="1" x="545"/>
        <item m="1" x="93"/>
        <item x="28"/>
        <item x="50"/>
        <item x="9"/>
        <item m="1" x="289"/>
        <item m="1" x="165"/>
        <item m="1" x="56"/>
        <item x="38"/>
        <item m="1" x="113"/>
        <item m="1" x="112"/>
        <item m="1" x="92"/>
        <item x="37"/>
        <item x="26"/>
        <item m="1" x="115"/>
        <item m="1" x="119"/>
        <item m="1" x="103"/>
        <item m="1" x="211"/>
        <item m="1" x="128"/>
        <item m="1" x="286"/>
        <item m="1" x="102"/>
        <item m="1" x="114"/>
        <item m="1" x="296"/>
        <item m="1" x="266"/>
        <item m="1" x="287"/>
        <item m="1" x="104"/>
        <item m="1" x="136"/>
        <item m="1" x="117"/>
        <item m="1" x="129"/>
        <item m="1" x="178"/>
        <item m="1" x="217"/>
        <item m="1" x="379"/>
        <item m="1" x="327"/>
        <item m="1" x="150"/>
        <item m="1" x="463"/>
        <item m="1" x="375"/>
        <item m="1" x="220"/>
        <item m="1" x="166"/>
        <item m="1" x="68"/>
        <item m="1" x="138"/>
        <item m="1" x="373"/>
        <item m="1" x="322"/>
        <item m="1" x="64"/>
        <item m="1" x="160"/>
        <item m="1" x="161"/>
        <item x="15"/>
        <item x="40"/>
        <item x="27"/>
        <item m="1" x="118"/>
        <item m="1" x="258"/>
        <item m="1" x="84"/>
        <item m="1" x="207"/>
        <item x="46"/>
        <item x="24"/>
        <item m="1" x="277"/>
        <item x="48"/>
        <item m="1" x="157"/>
        <item m="1" x="202"/>
        <item m="1" x="205"/>
        <item m="1" x="145"/>
        <item m="1" x="163"/>
        <item m="1" x="304"/>
        <item x="4"/>
        <item m="1" x="53"/>
        <item m="1" x="81"/>
        <item m="1" x="432"/>
        <item m="1" x="288"/>
        <item m="1" x="318"/>
        <item m="1" x="140"/>
        <item m="1" x="387"/>
        <item m="1" x="290"/>
        <item m="1" x="436"/>
        <item m="1" x="359"/>
        <item m="1" x="380"/>
        <item m="1" x="313"/>
        <item m="1" x="399"/>
        <item m="1" x="339"/>
        <item m="1" x="69"/>
        <item m="1" x="70"/>
        <item m="1" x="411"/>
        <item m="1" x="235"/>
        <item m="1" x="632"/>
        <item m="1" x="429"/>
        <item m="1" x="158"/>
        <item m="1" x="155"/>
        <item m="1" x="240"/>
        <item m="1" x="385"/>
        <item m="1" x="152"/>
        <item m="1" x="362"/>
        <item m="1" x="355"/>
        <item m="1" x="356"/>
        <item m="1" x="261"/>
        <item m="1" x="142"/>
        <item m="1" x="343"/>
        <item m="1" x="450"/>
        <item m="1" x="349"/>
        <item m="1" x="275"/>
        <item m="1" x="105"/>
        <item m="1" x="110"/>
        <item m="1" x="199"/>
        <item m="1" x="381"/>
        <item m="1" x="132"/>
        <item m="1" x="317"/>
        <item m="1" x="256"/>
        <item m="1" x="58"/>
        <item m="1" x="656"/>
        <item m="1" x="237"/>
        <item m="1" x="468"/>
        <item m="1" x="131"/>
        <item m="1" x="423"/>
        <item m="1" x="454"/>
        <item m="1" x="174"/>
        <item m="1" x="448"/>
        <item m="1" x="107"/>
        <item m="1" x="667"/>
        <item m="1" x="388"/>
        <item m="1" x="503"/>
        <item m="1" x="177"/>
        <item m="1" x="663"/>
        <item m="1" x="668"/>
        <item m="1" x="342"/>
        <item m="1" x="301"/>
        <item m="1" x="415"/>
        <item m="1" x="526"/>
        <item m="1" x="228"/>
        <item m="1" x="512"/>
        <item m="1" x="409"/>
        <item m="1" x="445"/>
        <item m="1" x="341"/>
        <item m="1" x="461"/>
        <item m="1" x="181"/>
        <item m="1" x="109"/>
        <item m="1" x="363"/>
        <item m="1" x="257"/>
        <item m="1" x="403"/>
        <item m="1" x="417"/>
        <item m="1" x="253"/>
        <item m="1" x="358"/>
        <item m="1" x="294"/>
        <item m="1" x="444"/>
        <item m="1" x="538"/>
        <item m="1" x="449"/>
        <item m="1" x="498"/>
        <item m="1" x="537"/>
        <item m="1" x="515"/>
        <item m="1" x="335"/>
        <item m="1" x="479"/>
        <item m="1" x="550"/>
        <item m="1" x="483"/>
        <item m="1" x="553"/>
        <item m="1" x="519"/>
        <item m="1" x="191"/>
        <item m="1" x="190"/>
        <item m="1" x="57"/>
        <item m="1" x="557"/>
        <item m="1" x="497"/>
        <item m="1" x="336"/>
        <item m="1" x="522"/>
        <item m="1" x="419"/>
        <item m="1" x="577"/>
        <item m="1" x="585"/>
        <item m="1" x="592"/>
        <item m="1" x="579"/>
        <item m="1" x="587"/>
        <item m="1" x="424"/>
        <item m="1" x="593"/>
        <item m="1" x="596"/>
        <item m="1" x="597"/>
        <item m="1" x="306"/>
        <item m="1" x="613"/>
        <item m="1" x="312"/>
        <item m="1" x="621"/>
        <item m="1" x="625"/>
        <item m="1" x="607"/>
        <item m="1" x="263"/>
        <item m="1" x="622"/>
        <item m="1" x="626"/>
        <item m="1" x="628"/>
        <item m="1" x="629"/>
        <item m="1" x="638"/>
        <item m="1" x="525"/>
        <item m="1" x="640"/>
        <item m="1" x="78"/>
        <item m="1" x="66"/>
        <item m="1" x="271"/>
        <item m="1" x="351"/>
        <item m="1" x="366"/>
        <item m="1" x="270"/>
        <item x="19"/>
        <item m="1" x="241"/>
        <item m="1" x="509"/>
        <item m="1" x="472"/>
        <item m="1" x="518"/>
        <item m="1" x="499"/>
        <item m="1" x="504"/>
        <item m="1" x="465"/>
        <item m="1" x="689"/>
        <item x="8"/>
        <item m="1" x="532"/>
        <item m="1" x="422"/>
        <item m="1" x="679"/>
        <item m="1" x="334"/>
        <item m="1" x="314"/>
        <item m="1" x="333"/>
        <item m="1" x="278"/>
        <item m="1" x="196"/>
        <item m="1" x="88"/>
        <item m="1" x="209"/>
        <item m="1" x="176"/>
        <item x="30"/>
        <item m="1" x="222"/>
        <item m="1" x="255"/>
        <item x="16"/>
        <item m="1" x="170"/>
        <item x="31"/>
        <item x="7"/>
        <item x="34"/>
        <item m="1" x="238"/>
        <item m="1" x="219"/>
        <item m="1" x="141"/>
        <item m="1" x="216"/>
        <item m="1" x="187"/>
        <item m="1" x="168"/>
        <item m="1" x="61"/>
        <item m="1" x="52"/>
        <item m="1" x="164"/>
        <item x="29"/>
        <item m="1" x="79"/>
        <item m="1" x="233"/>
        <item m="1" x="180"/>
        <item m="1" x="91"/>
        <item m="1" x="242"/>
        <item m="1" x="182"/>
        <item m="1" x="123"/>
        <item m="1" x="171"/>
        <item m="1" x="299"/>
        <item m="1" x="74"/>
        <item m="1" x="82"/>
        <item m="1" x="340"/>
        <item m="1" x="244"/>
        <item m="1" x="86"/>
        <item x="49"/>
        <item m="1" x="63"/>
        <item m="1" x="139"/>
        <item x="17"/>
        <item m="1" x="127"/>
        <item x="18"/>
        <item m="1" x="344"/>
        <item x="6"/>
        <item x="2"/>
        <item m="1" x="320"/>
        <item x="22"/>
        <item m="1" x="85"/>
        <item m="1" x="137"/>
        <item m="1" x="134"/>
        <item m="1" x="215"/>
        <item x="13"/>
        <item m="1" x="124"/>
        <item m="1" x="76"/>
        <item m="1" x="77"/>
        <item m="1" x="203"/>
        <item x="44"/>
        <item m="1" x="279"/>
        <item x="41"/>
        <item m="1" x="83"/>
        <item m="1" x="201"/>
        <item m="1" x="223"/>
        <item m="1" x="210"/>
        <item m="1" x="204"/>
        <item m="1" x="101"/>
        <item m="1" x="90"/>
        <item m="1" x="200"/>
        <item m="1" x="62"/>
        <item m="1" x="276"/>
        <item m="1" x="121"/>
        <item m="1" x="348"/>
        <item m="1" x="284"/>
        <item m="1" x="71"/>
        <item m="1" x="146"/>
        <item m="1" x="281"/>
        <item m="1" x="236"/>
        <item m="1" x="89"/>
        <item m="1" x="94"/>
        <item m="1" x="282"/>
        <item m="1" x="243"/>
        <item m="1" x="297"/>
        <item m="1" x="232"/>
        <item x="33"/>
        <item m="1" x="55"/>
        <item m="1" x="73"/>
        <item m="1" x="230"/>
        <item m="1" x="54"/>
        <item m="1" x="106"/>
        <item m="1" x="303"/>
        <item m="1" x="120"/>
        <item m="1" x="283"/>
        <item m="1" x="428"/>
        <item x="32"/>
        <item m="1" x="108"/>
        <item x="20"/>
        <item m="1" x="311"/>
        <item m="1" x="259"/>
        <item x="11"/>
        <item m="1" x="280"/>
        <item x="10"/>
        <item m="1" x="369"/>
        <item m="1" x="265"/>
        <item x="39"/>
        <item m="1" x="72"/>
        <item m="1" x="96"/>
        <item m="1" x="167"/>
        <item m="1" x="264"/>
        <item m="1" x="372"/>
        <item m="1" x="208"/>
        <item m="1" x="285"/>
        <item m="1" x="350"/>
        <item m="1" x="321"/>
        <item m="1" x="610"/>
        <item m="1" x="575"/>
        <item m="1" x="245"/>
        <item m="1" x="469"/>
        <item m="1" x="315"/>
        <item m="1" x="471"/>
        <item m="1" x="99"/>
        <item m="1" x="251"/>
        <item m="1" x="604"/>
        <item m="1" x="326"/>
        <item m="1" x="500"/>
        <item m="1" x="562"/>
        <item m="1" x="357"/>
        <item m="1" x="591"/>
        <item m="1" x="227"/>
        <item m="1" x="221"/>
        <item m="1" x="218"/>
        <item m="1" x="646"/>
        <item x="43"/>
        <item m="1" x="546"/>
        <item m="1" x="97"/>
        <item x="14"/>
        <item m="1" x="206"/>
        <item m="1" x="151"/>
        <item m="1" x="475"/>
        <item m="1" x="213"/>
        <item m="1" x="401"/>
        <item m="1" x="382"/>
        <item m="1" x="655"/>
        <item m="1" x="530"/>
        <item m="1" x="267"/>
        <item m="1" x="330"/>
        <item m="1" x="179"/>
        <item m="1" x="378"/>
        <item m="1" x="293"/>
        <item m="1" x="80"/>
        <item m="1" x="480"/>
        <item m="1" x="643"/>
        <item m="1" x="337"/>
        <item m="1" x="133"/>
        <item m="1" x="368"/>
        <item m="1" x="269"/>
        <item m="1" x="644"/>
        <item m="1" x="574"/>
        <item m="1" x="400"/>
        <item m="1" x="407"/>
        <item m="1" x="383"/>
        <item m="1" x="360"/>
        <item m="1" x="389"/>
        <item m="1" x="308"/>
        <item m="1" x="571"/>
        <item m="1" x="260"/>
        <item m="1" x="249"/>
        <item m="1" x="175"/>
        <item m="1" x="396"/>
        <item m="1" x="456"/>
        <item m="1" x="440"/>
        <item m="1" x="125"/>
        <item m="1" x="406"/>
        <item m="1" x="437"/>
        <item m="1" x="435"/>
        <item m="1" x="455"/>
        <item m="1" x="225"/>
        <item m="1" x="426"/>
        <item m="1" x="149"/>
        <item x="51"/>
        <item m="1" x="274"/>
        <item m="1" x="59"/>
        <item m="1" x="513"/>
        <item m="1" x="268"/>
        <item m="1" x="514"/>
        <item x="42"/>
        <item m="1" x="198"/>
        <item m="1" x="647"/>
        <item m="1" x="517"/>
        <item m="1" x="370"/>
        <item m="1" x="195"/>
        <item m="1" x="197"/>
        <item m="1" x="488"/>
        <item m="1" x="487"/>
        <item m="1" x="541"/>
        <item m="1" x="542"/>
        <item m="1" x="173"/>
        <item m="1" x="226"/>
        <item m="1" x="674"/>
        <item m="1" x="580"/>
        <item m="1" x="672"/>
        <item m="1" x="239"/>
        <item m="1" x="408"/>
        <item m="1" x="627"/>
        <item m="1" x="75"/>
        <item m="1" x="474"/>
        <item m="1" x="600"/>
        <item m="1" x="583"/>
        <item m="1" x="595"/>
        <item m="1" x="453"/>
        <item m="1" x="346"/>
        <item m="1" x="394"/>
        <item m="1" x="520"/>
        <item m="1" x="60"/>
        <item x="21"/>
        <item m="1" x="116"/>
        <item m="1" x="386"/>
        <item m="1" x="371"/>
        <item m="1" x="555"/>
        <item m="1" x="539"/>
        <item m="1" x="447"/>
        <item m="1" x="654"/>
        <item m="1" x="391"/>
        <item m="1" x="361"/>
        <item m="1" x="547"/>
        <item m="1" x="639"/>
        <item m="1" x="458"/>
        <item m="1" x="568"/>
        <item m="1" x="126"/>
        <item m="1" x="683"/>
        <item m="1" x="347"/>
        <item m="1" x="316"/>
        <item m="1" x="662"/>
        <item m="1" x="231"/>
        <item m="1" x="345"/>
        <item m="1" x="493"/>
        <item m="1" x="459"/>
        <item m="1" x="452"/>
        <item m="1" x="451"/>
        <item m="1" x="338"/>
        <item m="1" x="531"/>
        <item m="1" x="416"/>
        <item m="1" x="186"/>
        <item m="1" x="418"/>
        <item m="1" x="485"/>
        <item m="1" x="648"/>
        <item m="1" x="262"/>
        <item m="1" x="248"/>
        <item m="1" x="224"/>
        <item m="1" x="398"/>
        <item m="1" x="291"/>
        <item m="1" x="305"/>
        <item m="1" x="688"/>
        <item m="1" x="404"/>
        <item m="1" x="680"/>
        <item m="1" x="169"/>
        <item m="1" x="582"/>
        <item m="1" x="185"/>
        <item m="1" x="529"/>
        <item m="1" x="501"/>
        <item m="1" x="374"/>
        <item m="1" x="332"/>
        <item m="1" x="601"/>
        <item m="1" x="676"/>
        <item m="1" x="685"/>
        <item m="1" x="536"/>
        <item m="1" x="551"/>
        <item m="1" x="467"/>
        <item m="1" x="300"/>
        <item m="1" x="609"/>
        <item m="1" x="549"/>
        <item m="1" x="100"/>
        <item m="1" x="172"/>
        <item m="1" x="473"/>
        <item m="1" x="552"/>
        <item m="1" x="594"/>
        <item m="1" x="559"/>
        <item m="1" x="390"/>
        <item m="1" x="331"/>
        <item m="1" x="584"/>
        <item m="1" x="631"/>
        <item m="1" x="439"/>
        <item m="1" x="486"/>
        <item m="1" x="354"/>
        <item m="1" x="669"/>
        <item m="1" x="556"/>
        <item m="1" x="307"/>
        <item x="1"/>
        <item m="1" x="470"/>
        <item m="1" x="540"/>
        <item m="1" x="319"/>
        <item m="1" x="489"/>
        <item m="1" x="496"/>
        <item m="1" x="642"/>
        <item m="1" x="633"/>
        <item m="1" x="635"/>
        <item m="1" x="586"/>
        <item m="1" x="589"/>
        <item m="1" x="446"/>
        <item m="1" x="578"/>
        <item m="1" x="130"/>
        <item m="1" x="569"/>
        <item m="1" x="392"/>
        <item m="1" x="684"/>
        <item m="1" x="310"/>
        <item m="1" x="573"/>
        <item m="1" x="430"/>
        <item m="1" x="397"/>
        <item m="1" x="508"/>
        <item m="1" x="442"/>
        <item m="1" x="563"/>
        <item m="1" x="636"/>
        <item m="1" x="618"/>
        <item m="1" x="506"/>
        <item m="1" x="678"/>
        <item m="1" x="634"/>
        <item m="1" x="395"/>
        <item m="1" x="393"/>
        <item m="1" x="637"/>
        <item m="1" x="630"/>
        <item m="1" x="590"/>
        <item m="1" x="661"/>
        <item m="1" x="414"/>
        <item m="1" x="481"/>
        <item m="1" x="570"/>
        <item m="1" x="482"/>
        <item m="1" x="421"/>
        <item m="1" x="608"/>
        <item m="1" x="292"/>
        <item m="1" x="650"/>
        <item m="1" x="554"/>
        <item m="1" x="431"/>
        <item m="1" x="623"/>
        <item m="1" x="565"/>
        <item m="1" x="614"/>
        <item m="1" x="606"/>
        <item m="1" x="611"/>
        <item m="1" x="302"/>
        <item m="1" x="502"/>
        <item m="1" x="272"/>
        <item m="1" x="65"/>
        <item m="1" x="457"/>
        <item m="1" x="309"/>
        <item m="1" x="460"/>
        <item m="1" x="511"/>
        <item m="1" x="377"/>
        <item m="1" x="534"/>
        <item m="1" x="135"/>
        <item m="1" x="566"/>
        <item m="1" x="686"/>
        <item m="1" x="533"/>
        <item m="1" x="441"/>
        <item m="1" x="659"/>
        <item m="1" x="524"/>
        <item m="1" x="682"/>
        <item m="1" x="560"/>
        <item m="1" x="484"/>
        <item m="1" x="544"/>
        <item m="1" x="535"/>
        <item m="1" x="681"/>
        <item m="1" x="649"/>
        <item x="23"/>
        <item m="1" x="212"/>
        <item m="1" x="620"/>
        <item m="1" x="576"/>
        <item x="35"/>
        <item m="1" x="658"/>
        <item m="1" x="671"/>
        <item m="1" x="665"/>
        <item m="1" x="599"/>
        <item m="1" x="657"/>
        <item m="1" x="543"/>
        <item m="1" x="466"/>
        <item m="1" x="478"/>
        <item m="1" x="329"/>
        <item m="1" x="564"/>
        <item m="1" x="641"/>
        <item m="1" x="548"/>
        <item m="1" x="572"/>
        <item m="1" x="624"/>
        <item m="1" x="666"/>
        <item m="1" x="193"/>
        <item m="1" x="494"/>
        <item m="1" x="527"/>
        <item m="1" x="664"/>
        <item m="1" x="273"/>
        <item m="1" x="675"/>
        <item m="1" x="154"/>
        <item m="1" x="295"/>
        <item m="1" x="581"/>
        <item x="47"/>
        <item m="1" x="660"/>
        <item m="1" x="673"/>
        <item m="1" x="677"/>
        <item m="1" x="523"/>
        <item m="1" x="495"/>
        <item m="1" x="651"/>
        <item m="1" x="616"/>
        <item m="1" x="567"/>
        <item m="1" x="612"/>
        <item m="1" x="561"/>
        <item x="5"/>
        <item m="1" x="687"/>
        <item m="1" x="602"/>
        <item m="1" x="615"/>
        <item m="1" x="476"/>
        <item m="1" x="477"/>
        <item m="1" x="619"/>
        <item m="1" x="491"/>
        <item m="1" x="229"/>
        <item m="1" x="462"/>
        <item m="1" x="505"/>
        <item m="1" x="507"/>
        <item m="1" x="510"/>
        <item m="1" x="516"/>
        <item m="1" x="521"/>
        <item m="1" x="528"/>
        <item m="1" x="420"/>
        <item m="1" x="98"/>
        <item m="1" x="425"/>
        <item m="1" x="323"/>
        <item m="1" x="433"/>
        <item m="1" x="434"/>
        <item m="1" x="438"/>
        <item m="1" x="443"/>
        <item m="1" x="410"/>
        <item m="1" x="464"/>
        <item m="1" x="427"/>
        <item m="1" x="365"/>
        <item m="1" x="367"/>
        <item m="1" x="247"/>
        <item m="1" x="376"/>
        <item m="1" x="384"/>
        <item m="1" x="402"/>
        <item m="1" x="405"/>
        <item m="1" x="412"/>
        <item m="1" x="87"/>
        <item m="1" x="413"/>
        <item m="1" x="162"/>
        <item m="1" x="188"/>
        <item m="1" x="194"/>
        <item m="1" x="246"/>
        <item m="1" x="144"/>
        <item m="1" x="156"/>
      </items>
    </pivotField>
    <pivotField axis="axisRow" compact="0" outline="0" showAll="0" defaultSubtotal="0">
      <items count="368">
        <item x="0"/>
        <item m="1" x="293"/>
        <item m="1" x="355"/>
        <item m="1" x="350"/>
        <item m="1" x="357"/>
        <item m="1" x="294"/>
        <item m="1" x="284"/>
        <item m="1" x="191"/>
        <item m="1" x="272"/>
        <item m="1" x="228"/>
        <item m="1" x="323"/>
        <item m="1" x="99"/>
        <item m="1" x="361"/>
        <item m="1" x="43"/>
        <item m="1" x="77"/>
        <item m="1" x="178"/>
        <item m="1" x="24"/>
        <item m="1" x="251"/>
        <item x="1"/>
        <item m="1" x="292"/>
        <item m="1" x="316"/>
        <item m="1" x="298"/>
        <item m="1" x="162"/>
        <item x="16"/>
        <item m="1" x="135"/>
        <item m="1" x="83"/>
        <item m="1" x="136"/>
        <item m="1" x="239"/>
        <item m="1" x="71"/>
        <item m="1" x="60"/>
        <item m="1" x="134"/>
        <item m="1" x="30"/>
        <item m="1" x="72"/>
        <item m="1" x="93"/>
        <item m="1" x="37"/>
        <item m="1" x="132"/>
        <item x="13"/>
        <item m="1" x="61"/>
        <item m="1" x="85"/>
        <item m="1" x="81"/>
        <item m="1" x="52"/>
        <item m="1" x="32"/>
        <item m="1" x="35"/>
        <item m="1" x="78"/>
        <item m="1" x="42"/>
        <item m="1" x="108"/>
        <item m="1" x="80"/>
        <item m="1" x="156"/>
        <item m="1" x="212"/>
        <item m="1" x="340"/>
        <item m="1" x="70"/>
        <item m="1" x="327"/>
        <item m="1" x="102"/>
        <item m="1" x="165"/>
        <item m="1" x="105"/>
        <item m="1" x="200"/>
        <item m="1" x="82"/>
        <item m="1" x="164"/>
        <item m="1" x="112"/>
        <item m="1" x="29"/>
        <item m="1" x="31"/>
        <item m="1" x="149"/>
        <item x="4"/>
        <item x="11"/>
        <item x="10"/>
        <item m="1" x="57"/>
        <item x="14"/>
        <item m="1" x="25"/>
        <item m="1" x="23"/>
        <item m="1" x="40"/>
        <item m="1" x="128"/>
        <item m="1" x="38"/>
        <item m="1" x="41"/>
        <item m="1" x="44"/>
        <item m="1" x="17"/>
        <item m="1" x="103"/>
        <item m="1" x="229"/>
        <item m="1" x="168"/>
        <item m="1" x="262"/>
        <item m="1" x="335"/>
        <item m="1" x="227"/>
        <item m="1" x="154"/>
        <item m="1" x="33"/>
        <item m="1" x="322"/>
        <item m="1" x="290"/>
        <item x="2"/>
        <item m="1" x="205"/>
        <item m="1" x="330"/>
        <item m="1" x="221"/>
        <item m="1" x="181"/>
        <item m="1" x="287"/>
        <item m="1" x="130"/>
        <item m="1" x="106"/>
        <item m="1" x="117"/>
        <item m="1" x="129"/>
        <item m="1" x="270"/>
        <item m="1" x="87"/>
        <item m="1" x="171"/>
        <item m="1" x="111"/>
        <item m="1" x="182"/>
        <item m="1" x="258"/>
        <item m="1" x="39"/>
        <item m="1" x="58"/>
        <item m="1" x="53"/>
        <item m="1" x="276"/>
        <item m="1" x="137"/>
        <item m="1" x="19"/>
        <item m="1" x="107"/>
        <item x="3"/>
        <item m="1" x="215"/>
        <item x="15"/>
        <item m="1" x="97"/>
        <item m="1" x="110"/>
        <item m="1" x="155"/>
        <item x="6"/>
        <item m="1" x="96"/>
        <item m="1" x="367"/>
        <item m="1" x="210"/>
        <item m="1" x="26"/>
        <item m="1" x="89"/>
        <item m="1" x="27"/>
        <item m="1" x="336"/>
        <item m="1" x="62"/>
        <item m="1" x="194"/>
        <item m="1" x="226"/>
        <item m="1" x="277"/>
        <item m="1" x="320"/>
        <item m="1" x="21"/>
        <item m="1" x="236"/>
        <item m="1" x="332"/>
        <item m="1" x="79"/>
        <item m="1" x="225"/>
        <item m="1" x="345"/>
        <item m="1" x="34"/>
        <item m="1" x="193"/>
        <item m="1" x="133"/>
        <item m="1" x="267"/>
        <item m="1" x="275"/>
        <item m="1" x="299"/>
        <item m="1" x="312"/>
        <item m="1" x="114"/>
        <item m="1" x="206"/>
        <item m="1" x="74"/>
        <item m="1" x="176"/>
        <item m="1" x="51"/>
        <item m="1" x="283"/>
        <item m="1" x="328"/>
        <item m="1" x="64"/>
        <item m="1" x="167"/>
        <item m="1" x="254"/>
        <item m="1" x="333"/>
        <item m="1" x="175"/>
        <item m="1" x="224"/>
        <item m="1" x="326"/>
        <item m="1" x="104"/>
        <item m="1" x="36"/>
        <item m="1" x="109"/>
        <item m="1" x="240"/>
        <item m="1" x="365"/>
        <item m="1" x="271"/>
        <item m="1" x="295"/>
        <item m="1" x="241"/>
        <item m="1" x="204"/>
        <item x="7"/>
        <item m="1" x="300"/>
        <item m="1" x="253"/>
        <item m="1" x="282"/>
        <item m="1" x="152"/>
        <item m="1" x="296"/>
        <item m="1" x="123"/>
        <item m="1" x="214"/>
        <item m="1" x="257"/>
        <item m="1" x="113"/>
        <item m="1" x="190"/>
        <item m="1" x="289"/>
        <item m="1" x="124"/>
        <item m="1" x="306"/>
        <item m="1" x="309"/>
        <item m="1" x="116"/>
        <item m="1" x="331"/>
        <item m="1" x="69"/>
        <item m="1" x="177"/>
        <item m="1" x="46"/>
        <item m="1" x="67"/>
        <item m="1" x="219"/>
        <item m="1" x="246"/>
        <item m="1" x="48"/>
        <item m="1" x="356"/>
        <item m="1" x="230"/>
        <item m="1" x="310"/>
        <item m="1" x="325"/>
        <item m="1" x="158"/>
        <item m="1" x="98"/>
        <item m="1" x="186"/>
        <item m="1" x="363"/>
        <item m="1" x="199"/>
        <item m="1" x="153"/>
        <item m="1" x="18"/>
        <item m="1" x="269"/>
        <item m="1" x="233"/>
        <item m="1" x="170"/>
        <item m="1" x="278"/>
        <item m="1" x="209"/>
        <item m="1" x="301"/>
        <item m="1" x="311"/>
        <item m="1" x="55"/>
        <item m="1" x="343"/>
        <item m="1" x="183"/>
        <item m="1" x="321"/>
        <item m="1" x="218"/>
        <item m="1" x="248"/>
        <item m="1" x="196"/>
        <item m="1" x="146"/>
        <item m="1" x="213"/>
        <item m="1" x="131"/>
        <item m="1" x="231"/>
        <item m="1" x="305"/>
        <item m="1" x="337"/>
        <item m="1" x="346"/>
        <item m="1" x="161"/>
        <item m="1" x="73"/>
        <item m="1" x="75"/>
        <item m="1" x="144"/>
        <item m="1" x="279"/>
        <item m="1" x="339"/>
        <item m="1" x="260"/>
        <item m="1" x="266"/>
        <item m="1" x="344"/>
        <item m="1" x="348"/>
        <item m="1" x="84"/>
        <item m="1" x="126"/>
        <item m="1" x="163"/>
        <item m="1" x="195"/>
        <item m="1" x="317"/>
        <item m="1" x="366"/>
        <item m="1" x="263"/>
        <item m="1" x="59"/>
        <item m="1" x="220"/>
        <item m="1" x="338"/>
        <item m="1" x="242"/>
        <item m="1" x="139"/>
        <item m="1" x="94"/>
        <item m="1" x="192"/>
        <item x="5"/>
        <item m="1" x="157"/>
        <item m="1" x="351"/>
        <item m="1" x="95"/>
        <item m="1" x="142"/>
        <item m="1" x="179"/>
        <item m="1" x="189"/>
        <item m="1" x="315"/>
        <item m="1" x="49"/>
        <item x="9"/>
        <item m="1" x="347"/>
        <item m="1" x="237"/>
        <item m="1" x="216"/>
        <item m="1" x="329"/>
        <item m="1" x="291"/>
        <item m="1" x="352"/>
        <item m="1" x="308"/>
        <item m="1" x="313"/>
        <item m="1" x="274"/>
        <item m="1" x="203"/>
        <item m="1" x="234"/>
        <item m="1" x="145"/>
        <item m="1" x="147"/>
        <item m="1" x="334"/>
        <item m="1" x="319"/>
        <item m="1" x="280"/>
        <item m="1" x="265"/>
        <item x="12"/>
        <item m="1" x="297"/>
        <item m="1" x="354"/>
        <item m="1" x="148"/>
        <item m="1" x="261"/>
        <item m="1" x="222"/>
        <item m="1" x="302"/>
        <item m="1" x="174"/>
        <item m="1" x="264"/>
        <item m="1" x="360"/>
        <item m="1" x="121"/>
        <item m="1" x="281"/>
        <item m="1" x="22"/>
        <item m="1" x="259"/>
        <item m="1" x="285"/>
        <item m="1" x="151"/>
        <item m="1" x="28"/>
        <item m="1" x="273"/>
        <item m="1" x="362"/>
        <item m="1" x="160"/>
        <item m="1" x="255"/>
        <item m="1" x="341"/>
        <item m="1" x="286"/>
        <item m="1" x="122"/>
        <item m="1" x="324"/>
        <item m="1" x="303"/>
        <item m="1" x="223"/>
        <item m="1" x="268"/>
        <item m="1" x="169"/>
        <item m="1" x="342"/>
        <item m="1" x="252"/>
        <item m="1" x="314"/>
        <item m="1" x="359"/>
        <item m="1" x="318"/>
        <item m="1" x="349"/>
        <item m="1" x="364"/>
        <item m="1" x="143"/>
        <item m="1" x="249"/>
        <item m="1" x="358"/>
        <item m="1" x="304"/>
        <item m="1" x="353"/>
        <item m="1" x="243"/>
        <item m="1" x="247"/>
        <item m="1" x="20"/>
        <item m="1" x="244"/>
        <item m="1" x="307"/>
        <item m="1" x="140"/>
        <item m="1" x="201"/>
        <item m="1" x="119"/>
        <item m="1" x="211"/>
        <item m="1" x="288"/>
        <item m="1" x="125"/>
        <item m="1" x="235"/>
        <item m="1" x="238"/>
        <item x="8"/>
        <item m="1" x="245"/>
        <item m="1" x="100"/>
        <item m="1" x="250"/>
        <item m="1" x="208"/>
        <item m="1" x="256"/>
        <item m="1" x="127"/>
        <item m="1" x="197"/>
        <item m="1" x="198"/>
        <item m="1" x="202"/>
        <item m="1" x="207"/>
        <item m="1" x="217"/>
        <item m="1" x="232"/>
        <item m="1" x="63"/>
        <item m="1" x="187"/>
        <item m="1" x="150"/>
        <item m="1" x="90"/>
        <item m="1" x="159"/>
        <item m="1" x="118"/>
        <item m="1" x="166"/>
        <item m="1" x="91"/>
        <item m="1" x="172"/>
        <item m="1" x="173"/>
        <item m="1" x="180"/>
        <item m="1" x="184"/>
        <item m="1" x="185"/>
        <item m="1" x="188"/>
        <item m="1" x="66"/>
        <item m="1" x="68"/>
        <item m="1" x="50"/>
        <item m="1" x="76"/>
        <item m="1" x="86"/>
        <item m="1" x="88"/>
        <item m="1" x="92"/>
        <item m="1" x="54"/>
        <item m="1" x="56"/>
        <item m="1" x="101"/>
        <item m="1" x="115"/>
        <item m="1" x="120"/>
        <item m="1" x="45"/>
        <item m="1" x="47"/>
        <item m="1" x="138"/>
        <item m="1" x="141"/>
        <item m="1" x="65"/>
      </items>
    </pivotField>
    <pivotField axis="axisRow" compact="0" outline="0" subtotalTop="0" showAll="0" defaultSubtotal="0">
      <items count="60">
        <item x="0"/>
        <item m="1" x="55"/>
        <item m="1" x="58"/>
        <item m="1" x="47"/>
        <item x="11"/>
        <item m="1" x="50"/>
        <item x="1"/>
        <item m="1" x="42"/>
        <item m="1" x="22"/>
        <item m="1" x="45"/>
        <item m="1" x="36"/>
        <item m="1" x="33"/>
        <item m="1" x="48"/>
        <item m="1" x="56"/>
        <item x="10"/>
        <item m="1" x="46"/>
        <item m="1" x="57"/>
        <item m="1" x="44"/>
        <item m="1" x="34"/>
        <item m="1" x="52"/>
        <item m="1" x="53"/>
        <item m="1" x="41"/>
        <item m="1" x="59"/>
        <item m="1" x="40"/>
        <item m="1" x="38"/>
        <item m="1" x="31"/>
        <item m="1" x="54"/>
        <item m="1" x="37"/>
        <item m="1" x="35"/>
        <item m="1" x="43"/>
        <item m="1" x="25"/>
        <item m="1" x="32"/>
        <item m="1" x="49"/>
        <item m="1" x="39"/>
        <item m="1" x="51"/>
        <item m="1" x="17"/>
        <item x="2"/>
        <item x="3"/>
        <item m="1" x="18"/>
        <item m="1" x="19"/>
        <item m="1" x="20"/>
        <item m="1" x="21"/>
        <item x="4"/>
        <item x="5"/>
        <item m="1" x="23"/>
        <item m="1" x="24"/>
        <item x="6"/>
        <item x="7"/>
        <item x="8"/>
        <item x="9"/>
        <item m="1" x="26"/>
        <item m="1" x="27"/>
        <item x="12"/>
        <item m="1" x="28"/>
        <item x="13"/>
        <item m="1" x="29"/>
        <item m="1" x="30"/>
        <item x="14"/>
        <item x="15"/>
        <item x="1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10">
    <field x="60"/>
    <field x="61"/>
    <field x="62"/>
    <field x="65"/>
    <field x="66"/>
    <field x="67"/>
    <field x="68"/>
    <field x="69"/>
    <field x="32"/>
    <field x="15"/>
  </rowFields>
  <rowItems count="1">
    <i>
      <x v="4"/>
    </i>
  </rowItems>
  <colItems count="1">
    <i/>
  </colItems>
  <formats count="6">
    <format dxfId="75">
      <pivotArea outline="0" collapsedLevelsAreSubtotals="1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grandRow="1" outline="0" fieldPosition="0"/>
    </format>
    <format dxfId="71">
      <pivotArea outline="0" collapsedLevelsAreSubtotals="1" fieldPosition="0"/>
    </format>
    <format dxfId="70">
      <pivotArea outline="0" collapsedLevelsAreSubtotals="1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5" cacheId="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W3:X20" firstHeaderRow="1" firstDataRow="1" firstDataCol="1"/>
  <pivotFields count="79"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dataField="1" numFmtId="2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2"/>
        <item x="0"/>
        <item m="1" x="4"/>
        <item m="1" x="1"/>
        <item m="1" x="5"/>
        <item m="1" x="6"/>
        <item m="1" x="3"/>
        <item t="default"/>
      </items>
    </pivotField>
    <pivotField axis="axisRow" showAll="0">
      <items count="204">
        <item m="1" x="26"/>
        <item m="1" x="27"/>
        <item m="1" x="185"/>
        <item m="1" x="30"/>
        <item m="1" x="165"/>
        <item m="1" x="31"/>
        <item m="1" x="168"/>
        <item x="1"/>
        <item m="1" x="145"/>
        <item m="1" x="15"/>
        <item m="1" x="40"/>
        <item m="1" x="41"/>
        <item m="1" x="44"/>
        <item m="1" x="176"/>
        <item m="1" x="16"/>
        <item m="1" x="178"/>
        <item m="1" x="166"/>
        <item m="1" x="45"/>
        <item m="1" x="46"/>
        <item m="1" x="164"/>
        <item m="1" x="147"/>
        <item m="1" x="148"/>
        <item m="1" x="174"/>
        <item m="1" x="51"/>
        <item m="1" x="199"/>
        <item m="1" x="54"/>
        <item m="1" x="55"/>
        <item m="1" x="113"/>
        <item m="1" x="114"/>
        <item m="1" x="115"/>
        <item m="1" x="116"/>
        <item m="1" x="198"/>
        <item m="1" x="17"/>
        <item m="1" x="196"/>
        <item m="1" x="188"/>
        <item m="1" x="119"/>
        <item m="1" x="60"/>
        <item m="1" x="61"/>
        <item m="1" x="19"/>
        <item x="4"/>
        <item m="1" x="62"/>
        <item m="1" x="120"/>
        <item x="5"/>
        <item m="1" x="64"/>
        <item m="1" x="65"/>
        <item m="1" x="66"/>
        <item m="1" x="67"/>
        <item m="1" x="122"/>
        <item x="7"/>
        <item m="1" x="153"/>
        <item m="1" x="21"/>
        <item x="8"/>
        <item m="1" x="123"/>
        <item m="1" x="70"/>
        <item m="1" x="124"/>
        <item m="1" x="175"/>
        <item m="1" x="71"/>
        <item m="1" x="73"/>
        <item m="1" x="156"/>
        <item m="1" x="179"/>
        <item m="1" x="181"/>
        <item m="1" x="77"/>
        <item m="1" x="157"/>
        <item m="1" x="126"/>
        <item m="1" x="184"/>
        <item m="1" x="82"/>
        <item m="1" x="83"/>
        <item m="1" x="129"/>
        <item m="1" x="87"/>
        <item m="1" x="141"/>
        <item m="1" x="130"/>
        <item m="1" x="172"/>
        <item m="1" x="183"/>
        <item m="1" x="24"/>
        <item m="1" x="25"/>
        <item m="1" x="93"/>
        <item m="1" x="94"/>
        <item m="1" x="96"/>
        <item m="1" x="186"/>
        <item m="1" x="189"/>
        <item m="1" x="133"/>
        <item m="1" x="195"/>
        <item m="1" x="135"/>
        <item m="1" x="182"/>
        <item m="1" x="200"/>
        <item m="1" x="103"/>
        <item m="1" x="136"/>
        <item m="1" x="137"/>
        <item m="1" x="106"/>
        <item m="1" x="167"/>
        <item m="1" x="193"/>
        <item m="1" x="191"/>
        <item m="1" x="160"/>
        <item m="1" x="139"/>
        <item m="1" x="18"/>
        <item m="1" x="155"/>
        <item m="1" x="109"/>
        <item m="1" x="161"/>
        <item m="1" x="57"/>
        <item m="1" x="173"/>
        <item m="1" x="192"/>
        <item m="1" x="152"/>
        <item m="1" x="36"/>
        <item m="1" x="201"/>
        <item m="1" x="170"/>
        <item m="1" x="146"/>
        <item m="1" x="159"/>
        <item m="1" x="171"/>
        <item m="1" x="169"/>
        <item m="1" x="202"/>
        <item m="1" x="90"/>
        <item m="1" x="99"/>
        <item m="1" x="194"/>
        <item m="1" x="162"/>
        <item m="1" x="35"/>
        <item m="1" x="163"/>
        <item m="1" x="112"/>
        <item m="1" x="187"/>
        <item m="1" x="149"/>
        <item m="1" x="117"/>
        <item m="1" x="150"/>
        <item m="1" x="177"/>
        <item m="1" x="121"/>
        <item m="1" x="140"/>
        <item m="1" x="80"/>
        <item m="1" x="180"/>
        <item m="1" x="128"/>
        <item m="1" x="154"/>
        <item m="1" x="89"/>
        <item x="11"/>
        <item m="1" x="197"/>
        <item m="1" x="134"/>
        <item m="1" x="190"/>
        <item m="1" x="158"/>
        <item m="1" x="142"/>
        <item m="1" x="138"/>
        <item m="1" x="32"/>
        <item m="1" x="72"/>
        <item m="1" x="108"/>
        <item m="1" x="33"/>
        <item m="1" x="143"/>
        <item m="1" x="144"/>
        <item m="1" x="151"/>
        <item m="1" x="125"/>
        <item m="1" x="131"/>
        <item m="1" x="111"/>
        <item x="3"/>
        <item m="1" x="118"/>
        <item m="1" x="88"/>
        <item m="1" x="132"/>
        <item m="1" x="97"/>
        <item m="1" x="110"/>
        <item m="1" x="79"/>
        <item m="1" x="127"/>
        <item m="1" x="28"/>
        <item m="1" x="29"/>
        <item m="1" x="34"/>
        <item m="1" x="37"/>
        <item m="1" x="38"/>
        <item m="1" x="39"/>
        <item m="1" x="42"/>
        <item m="1" x="43"/>
        <item m="1" x="47"/>
        <item m="1" x="48"/>
        <item m="1" x="49"/>
        <item m="1" x="50"/>
        <item x="2"/>
        <item m="1" x="52"/>
        <item m="1" x="53"/>
        <item m="1" x="56"/>
        <item m="1" x="58"/>
        <item m="1" x="59"/>
        <item m="1" x="20"/>
        <item m="1" x="63"/>
        <item m="1" x="68"/>
        <item m="1" x="69"/>
        <item m="1" x="74"/>
        <item m="1" x="75"/>
        <item x="9"/>
        <item m="1" x="76"/>
        <item m="1" x="78"/>
        <item m="1" x="81"/>
        <item m="1" x="22"/>
        <item m="1" x="84"/>
        <item x="10"/>
        <item m="1" x="85"/>
        <item m="1" x="86"/>
        <item m="1" x="23"/>
        <item m="1" x="91"/>
        <item m="1" x="92"/>
        <item m="1" x="95"/>
        <item m="1" x="98"/>
        <item m="1" x="100"/>
        <item m="1" x="101"/>
        <item x="13"/>
        <item m="1" x="102"/>
        <item m="1" x="104"/>
        <item m="1" x="105"/>
        <item m="1" x="107"/>
        <item x="0"/>
        <item x="6"/>
        <item x="1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60"/>
    <field x="61"/>
  </rowFields>
  <rowItems count="17">
    <i>
      <x v="1"/>
    </i>
    <i r="1">
      <x v="7"/>
    </i>
    <i r="1">
      <x v="39"/>
    </i>
    <i r="1">
      <x v="42"/>
    </i>
    <i r="1">
      <x v="48"/>
    </i>
    <i r="1">
      <x v="51"/>
    </i>
    <i r="1">
      <x v="129"/>
    </i>
    <i r="1">
      <x v="146"/>
    </i>
    <i r="1">
      <x v="166"/>
    </i>
    <i r="1">
      <x v="178"/>
    </i>
    <i r="1">
      <x v="184"/>
    </i>
    <i r="1">
      <x v="194"/>
    </i>
    <i r="1">
      <x v="199"/>
    </i>
    <i r="1">
      <x v="200"/>
    </i>
    <i r="1">
      <x v="201"/>
    </i>
    <i r="1">
      <x v="202"/>
    </i>
    <i t="grand">
      <x/>
    </i>
  </rowItems>
  <colItems count="1">
    <i/>
  </colItems>
  <dataFields count="1">
    <dataField name="Suma de Trabajado real" fld="32" baseField="0" baseItem="0" numFmtId="2"/>
  </dataFields>
  <formats count="6">
    <format dxfId="81">
      <pivotArea outline="0" collapsedLevelsAreSubtotals="1" fieldPosition="0"/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outline="0" collapsedLevelsAreSubtotals="1" fieldPosition="0"/>
    </format>
    <format dxfId="76">
      <pivotArea outline="0" collapsedLevelsAreSubtotals="1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" cacheId="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S3:U5" firstHeaderRow="0" firstDataRow="1" firstDataCol="1"/>
  <pivotFields count="79"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sd="0" m="1" x="2"/>
        <item sd="0" x="0"/>
        <item sd="0" m="1" x="4"/>
        <item m="1" x="1"/>
        <item m="1" x="5"/>
        <item m="1" x="6"/>
        <item m="1" x="3"/>
        <item t="default"/>
      </items>
    </pivotField>
    <pivotField axis="axisRow" showAll="0">
      <items count="204">
        <item m="1" x="26"/>
        <item m="1" x="27"/>
        <item m="1" x="185"/>
        <item m="1" x="30"/>
        <item m="1" x="165"/>
        <item m="1" x="31"/>
        <item m="1" x="168"/>
        <item x="1"/>
        <item m="1" x="145"/>
        <item m="1" x="15"/>
        <item m="1" x="40"/>
        <item m="1" x="41"/>
        <item m="1" x="44"/>
        <item m="1" x="176"/>
        <item m="1" x="16"/>
        <item m="1" x="178"/>
        <item m="1" x="166"/>
        <item m="1" x="45"/>
        <item m="1" x="46"/>
        <item m="1" x="164"/>
        <item m="1" x="147"/>
        <item m="1" x="148"/>
        <item m="1" x="174"/>
        <item m="1" x="51"/>
        <item m="1" x="199"/>
        <item m="1" x="54"/>
        <item m="1" x="55"/>
        <item m="1" x="113"/>
        <item m="1" x="114"/>
        <item m="1" x="115"/>
        <item m="1" x="116"/>
        <item m="1" x="198"/>
        <item m="1" x="17"/>
        <item m="1" x="196"/>
        <item m="1" x="188"/>
        <item m="1" x="119"/>
        <item m="1" x="60"/>
        <item m="1" x="61"/>
        <item m="1" x="19"/>
        <item x="4"/>
        <item m="1" x="62"/>
        <item m="1" x="120"/>
        <item x="5"/>
        <item m="1" x="64"/>
        <item m="1" x="65"/>
        <item m="1" x="66"/>
        <item m="1" x="67"/>
        <item m="1" x="122"/>
        <item x="7"/>
        <item m="1" x="153"/>
        <item m="1" x="21"/>
        <item x="8"/>
        <item m="1" x="123"/>
        <item m="1" x="70"/>
        <item m="1" x="124"/>
        <item m="1" x="175"/>
        <item m="1" x="71"/>
        <item m="1" x="73"/>
        <item m="1" x="156"/>
        <item m="1" x="179"/>
        <item m="1" x="181"/>
        <item m="1" x="77"/>
        <item m="1" x="157"/>
        <item m="1" x="126"/>
        <item m="1" x="184"/>
        <item m="1" x="82"/>
        <item m="1" x="83"/>
        <item m="1" x="129"/>
        <item m="1" x="87"/>
        <item m="1" x="141"/>
        <item m="1" x="130"/>
        <item m="1" x="172"/>
        <item m="1" x="183"/>
        <item m="1" x="24"/>
        <item m="1" x="25"/>
        <item m="1" x="93"/>
        <item m="1" x="94"/>
        <item m="1" x="96"/>
        <item m="1" x="186"/>
        <item m="1" x="189"/>
        <item m="1" x="133"/>
        <item m="1" x="195"/>
        <item m="1" x="135"/>
        <item m="1" x="182"/>
        <item m="1" x="200"/>
        <item m="1" x="103"/>
        <item m="1" x="136"/>
        <item m="1" x="137"/>
        <item m="1" x="106"/>
        <item m="1" x="167"/>
        <item m="1" x="193"/>
        <item m="1" x="191"/>
        <item m="1" x="160"/>
        <item m="1" x="139"/>
        <item m="1" x="18"/>
        <item m="1" x="155"/>
        <item m="1" x="109"/>
        <item m="1" x="161"/>
        <item m="1" x="57"/>
        <item m="1" x="173"/>
        <item m="1" x="192"/>
        <item m="1" x="152"/>
        <item m="1" x="36"/>
        <item m="1" x="201"/>
        <item m="1" x="170"/>
        <item m="1" x="146"/>
        <item m="1" x="159"/>
        <item m="1" x="171"/>
        <item m="1" x="169"/>
        <item m="1" x="202"/>
        <item m="1" x="90"/>
        <item m="1" x="99"/>
        <item m="1" x="194"/>
        <item m="1" x="162"/>
        <item m="1" x="35"/>
        <item m="1" x="163"/>
        <item m="1" x="112"/>
        <item m="1" x="187"/>
        <item m="1" x="149"/>
        <item m="1" x="117"/>
        <item m="1" x="150"/>
        <item m="1" x="177"/>
        <item m="1" x="121"/>
        <item m="1" x="140"/>
        <item m="1" x="80"/>
        <item m="1" x="180"/>
        <item m="1" x="128"/>
        <item m="1" x="154"/>
        <item m="1" x="89"/>
        <item x="11"/>
        <item m="1" x="197"/>
        <item m="1" x="134"/>
        <item m="1" x="190"/>
        <item m="1" x="158"/>
        <item m="1" x="142"/>
        <item m="1" x="138"/>
        <item m="1" x="32"/>
        <item m="1" x="72"/>
        <item m="1" x="108"/>
        <item m="1" x="33"/>
        <item m="1" x="143"/>
        <item m="1" x="144"/>
        <item m="1" x="151"/>
        <item m="1" x="125"/>
        <item m="1" x="131"/>
        <item m="1" x="111"/>
        <item x="3"/>
        <item m="1" x="118"/>
        <item m="1" x="88"/>
        <item m="1" x="132"/>
        <item m="1" x="97"/>
        <item m="1" x="110"/>
        <item m="1" x="79"/>
        <item m="1" x="127"/>
        <item m="1" x="28"/>
        <item m="1" x="29"/>
        <item m="1" x="34"/>
        <item m="1" x="37"/>
        <item m="1" x="38"/>
        <item m="1" x="39"/>
        <item m="1" x="42"/>
        <item m="1" x="43"/>
        <item m="1" x="47"/>
        <item m="1" x="48"/>
        <item m="1" x="49"/>
        <item m="1" x="50"/>
        <item x="2"/>
        <item m="1" x="52"/>
        <item m="1" x="53"/>
        <item m="1" x="56"/>
        <item m="1" x="58"/>
        <item m="1" x="59"/>
        <item m="1" x="20"/>
        <item m="1" x="63"/>
        <item m="1" x="68"/>
        <item m="1" x="69"/>
        <item m="1" x="74"/>
        <item m="1" x="75"/>
        <item x="9"/>
        <item m="1" x="76"/>
        <item m="1" x="78"/>
        <item m="1" x="81"/>
        <item m="1" x="22"/>
        <item m="1" x="84"/>
        <item x="10"/>
        <item m="1" x="85"/>
        <item m="1" x="86"/>
        <item m="1" x="23"/>
        <item m="1" x="91"/>
        <item m="1" x="92"/>
        <item m="1" x="95"/>
        <item m="1" x="98"/>
        <item m="1" x="100"/>
        <item m="1" x="101"/>
        <item x="13"/>
        <item m="1" x="102"/>
        <item m="1" x="104"/>
        <item m="1" x="105"/>
        <item m="1" x="107"/>
        <item x="0"/>
        <item x="6"/>
        <item x="1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60"/>
    <field x="61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Extras Diurnas" fld="47" baseField="42" baseItem="5"/>
    <dataField name="Extras Nocturnas" fld="48" baseField="42" baseItem="5"/>
  </dataFields>
  <formats count="9">
    <format dxfId="90">
      <pivotArea outline="0" collapsedLevelsAreSubtotals="1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outline="0" collapsedLevelsAreSubtotals="1" fieldPosition="0"/>
    </format>
    <format dxfId="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TablaDinámica2" cacheId="50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8" indent="0" compact="0" compactData="0" multipleFieldFilters="0">
  <location ref="A3:F124" firstHeaderRow="0" firstDataRow="1" firstDataCol="2" rowPageCount="1" colPageCount="1"/>
  <pivotFields count="79">
    <pivotField compact="0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outline="0" subtotalTop="0" showAll="0" defaultSubtotal="0"/>
    <pivotField dataField="1" compact="0" outline="0" subtotalTop="0" showAll="0" defaultSubtotal="0"/>
    <pivotField axis="axisPage" compact="0" outline="0" subtotalTop="0" showAll="0" defaultSubtotal="0">
      <items count="4">
        <item x="2"/>
        <item x="0"/>
        <item x="1"/>
        <item m="1" x="3"/>
      </items>
    </pivotField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2" outline="0" subtotalTop="0" showAll="0" defaultSubtotal="0"/>
    <pivotField compact="0" numFmtId="1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dataField="1" compact="0" outline="0" subtotalTop="0" showAll="0" defaultSubtotal="0">
      <items count="203">
        <item m="1" x="26"/>
        <item m="1" x="27"/>
        <item m="1" x="185"/>
        <item m="1" x="30"/>
        <item m="1" x="165"/>
        <item m="1" x="31"/>
        <item m="1" x="168"/>
        <item x="1"/>
        <item m="1" x="145"/>
        <item m="1" x="15"/>
        <item m="1" x="40"/>
        <item m="1" x="41"/>
        <item m="1" x="44"/>
        <item m="1" x="176"/>
        <item m="1" x="16"/>
        <item m="1" x="178"/>
        <item m="1" x="166"/>
        <item m="1" x="45"/>
        <item m="1" x="46"/>
        <item m="1" x="164"/>
        <item m="1" x="147"/>
        <item m="1" x="148"/>
        <item m="1" x="174"/>
        <item m="1" x="51"/>
        <item m="1" x="199"/>
        <item m="1" x="54"/>
        <item m="1" x="55"/>
        <item m="1" x="113"/>
        <item m="1" x="114"/>
        <item m="1" x="115"/>
        <item m="1" x="116"/>
        <item m="1" x="198"/>
        <item m="1" x="17"/>
        <item m="1" x="196"/>
        <item m="1" x="188"/>
        <item m="1" x="119"/>
        <item m="1" x="60"/>
        <item m="1" x="61"/>
        <item m="1" x="19"/>
        <item x="4"/>
        <item m="1" x="62"/>
        <item m="1" x="120"/>
        <item x="5"/>
        <item m="1" x="64"/>
        <item m="1" x="65"/>
        <item m="1" x="66"/>
        <item m="1" x="67"/>
        <item m="1" x="122"/>
        <item x="7"/>
        <item m="1" x="153"/>
        <item m="1" x="21"/>
        <item x="8"/>
        <item m="1" x="123"/>
        <item m="1" x="70"/>
        <item m="1" x="124"/>
        <item m="1" x="175"/>
        <item m="1" x="71"/>
        <item m="1" x="73"/>
        <item m="1" x="156"/>
        <item m="1" x="179"/>
        <item m="1" x="181"/>
        <item m="1" x="77"/>
        <item m="1" x="157"/>
        <item m="1" x="126"/>
        <item m="1" x="184"/>
        <item m="1" x="82"/>
        <item m="1" x="83"/>
        <item m="1" x="129"/>
        <item m="1" x="87"/>
        <item m="1" x="141"/>
        <item m="1" x="130"/>
        <item m="1" x="172"/>
        <item m="1" x="183"/>
        <item m="1" x="24"/>
        <item m="1" x="25"/>
        <item m="1" x="93"/>
        <item m="1" x="94"/>
        <item m="1" x="96"/>
        <item m="1" x="186"/>
        <item m="1" x="189"/>
        <item m="1" x="133"/>
        <item m="1" x="195"/>
        <item m="1" x="135"/>
        <item m="1" x="182"/>
        <item m="1" x="200"/>
        <item m="1" x="103"/>
        <item m="1" x="136"/>
        <item m="1" x="137"/>
        <item m="1" x="106"/>
        <item m="1" x="167"/>
        <item m="1" x="193"/>
        <item m="1" x="191"/>
        <item m="1" x="160"/>
        <item m="1" x="139"/>
        <item m="1" x="18"/>
        <item m="1" x="155"/>
        <item m="1" x="109"/>
        <item m="1" x="161"/>
        <item m="1" x="57"/>
        <item m="1" x="173"/>
        <item m="1" x="192"/>
        <item m="1" x="152"/>
        <item m="1" x="36"/>
        <item m="1" x="201"/>
        <item m="1" x="170"/>
        <item m="1" x="146"/>
        <item m="1" x="159"/>
        <item m="1" x="171"/>
        <item m="1" x="169"/>
        <item m="1" x="202"/>
        <item m="1" x="90"/>
        <item m="1" x="99"/>
        <item m="1" x="194"/>
        <item m="1" x="162"/>
        <item m="1" x="35"/>
        <item m="1" x="163"/>
        <item m="1" x="112"/>
        <item m="1" x="187"/>
        <item m="1" x="149"/>
        <item m="1" x="117"/>
        <item m="1" x="150"/>
        <item m="1" x="177"/>
        <item m="1" x="121"/>
        <item m="1" x="140"/>
        <item m="1" x="80"/>
        <item m="1" x="180"/>
        <item m="1" x="128"/>
        <item m="1" x="154"/>
        <item m="1" x="89"/>
        <item x="11"/>
        <item m="1" x="197"/>
        <item m="1" x="134"/>
        <item m="1" x="190"/>
        <item m="1" x="158"/>
        <item m="1" x="142"/>
        <item m="1" x="138"/>
        <item m="1" x="32"/>
        <item m="1" x="72"/>
        <item m="1" x="108"/>
        <item m="1" x="33"/>
        <item m="1" x="143"/>
        <item m="1" x="144"/>
        <item m="1" x="151"/>
        <item m="1" x="125"/>
        <item m="1" x="131"/>
        <item m="1" x="111"/>
        <item x="3"/>
        <item m="1" x="118"/>
        <item m="1" x="88"/>
        <item m="1" x="132"/>
        <item m="1" x="97"/>
        <item m="1" x="110"/>
        <item m="1" x="79"/>
        <item m="1" x="127"/>
        <item m="1" x="28"/>
        <item m="1" x="29"/>
        <item m="1" x="34"/>
        <item m="1" x="37"/>
        <item m="1" x="38"/>
        <item m="1" x="39"/>
        <item m="1" x="42"/>
        <item m="1" x="43"/>
        <item m="1" x="47"/>
        <item m="1" x="48"/>
        <item m="1" x="49"/>
        <item m="1" x="50"/>
        <item x="2"/>
        <item m="1" x="52"/>
        <item m="1" x="53"/>
        <item m="1" x="56"/>
        <item m="1" x="58"/>
        <item m="1" x="59"/>
        <item m="1" x="20"/>
        <item m="1" x="63"/>
        <item m="1" x="68"/>
        <item m="1" x="69"/>
        <item m="1" x="74"/>
        <item m="1" x="75"/>
        <item x="9"/>
        <item m="1" x="76"/>
        <item m="1" x="78"/>
        <item m="1" x="81"/>
        <item m="1" x="22"/>
        <item m="1" x="84"/>
        <item x="10"/>
        <item m="1" x="85"/>
        <item m="1" x="86"/>
        <item m="1" x="23"/>
        <item m="1" x="91"/>
        <item m="1" x="92"/>
        <item m="1" x="95"/>
        <item m="1" x="98"/>
        <item m="1" x="100"/>
        <item m="1" x="101"/>
        <item x="13"/>
        <item m="1" x="102"/>
        <item m="1" x="104"/>
        <item m="1" x="105"/>
        <item m="1" x="107"/>
        <item x="0"/>
        <item x="6"/>
        <item x="12"/>
        <item x="14"/>
      </items>
    </pivotField>
    <pivotField axis="axisRow" compact="0" outline="0" showAll="0" defaultSubtotal="0">
      <items count="49"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5"/>
        <item m="1" x="17"/>
        <item m="1" x="18"/>
        <item m="1" x="19"/>
        <item m="1" x="20"/>
        <item m="1" x="21"/>
        <item m="1" x="22"/>
        <item m="1" x="23"/>
        <item m="1" x="24"/>
        <item m="1" x="26"/>
        <item m="1" x="27"/>
        <item m="1" x="28"/>
        <item m="1" x="29"/>
        <item m="1" x="30"/>
        <item m="1" x="31"/>
        <item m="1" x="32"/>
        <item m="1" x="8"/>
        <item m="1" x="9"/>
        <item m="1" x="10"/>
        <item m="1" x="11"/>
        <item m="1" x="12"/>
        <item m="1" x="13"/>
        <item m="1" x="14"/>
        <item x="0"/>
        <item x="1"/>
        <item x="2"/>
        <item x="3"/>
        <item x="4"/>
        <item x="5"/>
        <item x="6"/>
        <item x="7"/>
        <item m="1" x="15"/>
        <item m="1" x="1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61"/>
    <field x="62"/>
  </rowFields>
  <rowItems count="121">
    <i>
      <x v="7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39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42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48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51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29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46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66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78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84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94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99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200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201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202"/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5" hier="-1"/>
  </pageFields>
  <dataFields count="4">
    <dataField name="Cuenta de Colaborador" fld="61" subtotal="count" baseField="0" baseItem="0"/>
    <dataField name="Suma de VALIDA_QNA" fld="14" baseField="0" baseItem="0"/>
    <dataField name="Suma de Tiene horas" fld="71" baseField="0" baseItem="0"/>
    <dataField name="Suma de cant empleados" fld="72" baseField="0" baseItem="0"/>
  </dataFields>
  <formats count="11">
    <format dxfId="101">
      <pivotArea outline="0" collapsedLevelsAreSubtotals="1" fieldPosition="0"/>
    </format>
    <format dxfId="100">
      <pivotArea outline="0" collapsedLevelsAreSubtotals="1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type="topRight" dataOnly="0" labelOnly="1" outline="0" fieldPosition="0"/>
    </format>
    <format dxfId="92">
      <pivotArea dataOnly="0" labelOnly="1" grandRow="1" outline="0" fieldPosition="0"/>
    </format>
    <format dxfId="91">
      <pivotArea dataOnly="0" labelOnly="1" grandCol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6EFC5-09ED-4114-9C6E-7127157542D0}" name="TablaDinámica2" cacheId="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1:F17" firstHeaderRow="1" firstDataRow="1" firstDataCol="1"/>
  <pivotFields count="2">
    <pivotField showAll="0"/>
    <pivotField axis="axisRow" showAll="0">
      <items count="144">
        <item m="1" x="108"/>
        <item m="1" x="26"/>
        <item m="1" x="27"/>
        <item m="1" x="30"/>
        <item m="1" x="138"/>
        <item m="1" x="31"/>
        <item m="1" x="32"/>
        <item m="1" x="33"/>
        <item x="1"/>
        <item m="1" x="35"/>
        <item m="1" x="109"/>
        <item m="1" x="36"/>
        <item m="1" x="15"/>
        <item m="1" x="40"/>
        <item m="1" x="41"/>
        <item m="1" x="44"/>
        <item m="1" x="16"/>
        <item m="1" x="45"/>
        <item m="1" x="46"/>
        <item m="1" x="111"/>
        <item m="1" x="51"/>
        <item m="1" x="54"/>
        <item m="1" x="139"/>
        <item m="1" x="55"/>
        <item m="1" x="112"/>
        <item x="3"/>
        <item m="1" x="113"/>
        <item m="1" x="57"/>
        <item m="1" x="114"/>
        <item m="1" x="115"/>
        <item m="1" x="116"/>
        <item m="1" x="117"/>
        <item m="1" x="118"/>
        <item m="1" x="17"/>
        <item m="1" x="119"/>
        <item m="1" x="60"/>
        <item m="1" x="61"/>
        <item m="1" x="18"/>
        <item m="1" x="19"/>
        <item x="4"/>
        <item m="1" x="62"/>
        <item m="1" x="120"/>
        <item x="5"/>
        <item m="1" x="121"/>
        <item m="1" x="64"/>
        <item m="1" x="65"/>
        <item m="1" x="66"/>
        <item m="1" x="67"/>
        <item m="1" x="122"/>
        <item x="7"/>
        <item m="1" x="21"/>
        <item x="8"/>
        <item m="1" x="123"/>
        <item m="1" x="70"/>
        <item m="1" x="124"/>
        <item m="1" x="71"/>
        <item m="1" x="72"/>
        <item m="1" x="73"/>
        <item m="1" x="125"/>
        <item m="1" x="77"/>
        <item m="1" x="140"/>
        <item m="1" x="126"/>
        <item m="1" x="128"/>
        <item m="1" x="83"/>
        <item m="1" x="129"/>
        <item m="1" x="87"/>
        <item m="1" x="141"/>
        <item m="1" x="88"/>
        <item m="1" x="89"/>
        <item m="1" x="130"/>
        <item m="1" x="131"/>
        <item m="1" x="132"/>
        <item m="1" x="90"/>
        <item x="11"/>
        <item m="1" x="24"/>
        <item m="1" x="25"/>
        <item m="1" x="97"/>
        <item m="1" x="133"/>
        <item m="1" x="99"/>
        <item m="1" x="134"/>
        <item m="1" x="135"/>
        <item m="1" x="103"/>
        <item m="1" x="136"/>
        <item m="1" x="137"/>
        <item m="1" x="142"/>
        <item m="1" x="106"/>
        <item m="1" x="110"/>
        <item m="1" x="79"/>
        <item m="1" x="127"/>
        <item m="1" x="28"/>
        <item m="1" x="29"/>
        <item m="1" x="34"/>
        <item m="1" x="37"/>
        <item m="1" x="38"/>
        <item m="1" x="39"/>
        <item m="1" x="42"/>
        <item m="1" x="43"/>
        <item m="1" x="47"/>
        <item m="1" x="48"/>
        <item m="1" x="49"/>
        <item m="1" x="50"/>
        <item x="2"/>
        <item m="1" x="52"/>
        <item m="1" x="53"/>
        <item m="1" x="56"/>
        <item m="1" x="58"/>
        <item m="1" x="59"/>
        <item m="1" x="20"/>
        <item m="1" x="63"/>
        <item m="1" x="68"/>
        <item m="1" x="69"/>
        <item m="1" x="74"/>
        <item m="1" x="75"/>
        <item x="9"/>
        <item m="1" x="76"/>
        <item m="1" x="78"/>
        <item m="1" x="80"/>
        <item m="1" x="81"/>
        <item m="1" x="22"/>
        <item m="1" x="82"/>
        <item m="1" x="84"/>
        <item x="10"/>
        <item m="1" x="85"/>
        <item m="1" x="86"/>
        <item m="1" x="23"/>
        <item m="1" x="91"/>
        <item m="1" x="92"/>
        <item m="1" x="93"/>
        <item m="1" x="94"/>
        <item m="1" x="95"/>
        <item m="1" x="96"/>
        <item m="1" x="98"/>
        <item m="1" x="100"/>
        <item m="1" x="101"/>
        <item x="13"/>
        <item m="1" x="102"/>
        <item m="1" x="104"/>
        <item m="1" x="105"/>
        <item m="1" x="107"/>
        <item x="0"/>
        <item x="6"/>
        <item x="12"/>
        <item x="14"/>
        <item t="default"/>
      </items>
    </pivotField>
  </pivotFields>
  <rowFields count="1">
    <field x="1"/>
  </rowFields>
  <rowItems count="16">
    <i>
      <x v="8"/>
    </i>
    <i>
      <x v="25"/>
    </i>
    <i>
      <x v="39"/>
    </i>
    <i>
      <x v="42"/>
    </i>
    <i>
      <x v="49"/>
    </i>
    <i>
      <x v="51"/>
    </i>
    <i>
      <x v="73"/>
    </i>
    <i>
      <x v="101"/>
    </i>
    <i>
      <x v="113"/>
    </i>
    <i>
      <x v="121"/>
    </i>
    <i>
      <x v="134"/>
    </i>
    <i>
      <x v="139"/>
    </i>
    <i>
      <x v="140"/>
    </i>
    <i>
      <x v="141"/>
    </i>
    <i>
      <x v="14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16E396-2D71-41A6-A29E-07423F2F36A4}" name="TablaDinámica3" cacheId="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:H3" firstHeaderRow="1" firstDataRow="1" firstDataCol="1"/>
  <pivotFields count="2">
    <pivotField axis="axisRow" showAll="0">
      <items count="7">
        <item m="1" x="3"/>
        <item m="1" x="2"/>
        <item x="0"/>
        <item m="1" x="4"/>
        <item m="1" x="1"/>
        <item m="1" x="5"/>
        <item t="default"/>
      </items>
    </pivotField>
    <pivotField showAll="0"/>
  </pivotFields>
  <rowFields count="1">
    <field x="0"/>
  </rowFields>
  <rowItems count="2"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4" xr16:uid="{4955EC7F-87A9-4426-8D9F-2E254174EB6A}" autoFormatId="16" applyNumberFormats="0" applyBorderFormats="0" applyFontFormats="0" applyPatternFormats="0" applyAlignmentFormats="0" applyWidthHeightFormats="0">
  <queryTableRefresh nextId="117">
    <queryTableFields count="62">
      <queryTableField id="1" name="Id" tableColumnId="1"/>
      <queryTableField id="2" name="COLABORADOR" tableColumnId="2"/>
      <queryTableField id="3" name="CARGO" tableColumnId="3"/>
      <queryTableField id="4" name="DEPARTAMENTO" tableColumnId="4"/>
      <queryTableField id="5" name="Total Program" tableColumnId="5"/>
      <queryTableField id="14" name="Descansos" tableColumnId="13"/>
      <queryTableField id="16" name="E1_LU" tableColumnId="6"/>
      <queryTableField id="17" name="S1_LU" tableColumnId="7"/>
      <queryTableField id="18" name="H1_LU" tableColumnId="12"/>
      <queryTableField id="19" name="E2_LU" tableColumnId="14"/>
      <queryTableField id="20" name="S2_LU" tableColumnId="15"/>
      <queryTableField id="21" name="H2_LU" tableColumnId="16"/>
      <queryTableField id="22" name="HT_LU" tableColumnId="17"/>
      <queryTableField id="23" name="E1_MA" tableColumnId="18"/>
      <queryTableField id="24" name="S1_MA" tableColumnId="19"/>
      <queryTableField id="25" name="H1_MA" tableColumnId="20"/>
      <queryTableField id="26" name="E2_MA" tableColumnId="21"/>
      <queryTableField id="27" name="S2_MA" tableColumnId="22"/>
      <queryTableField id="28" name="H2_MA" tableColumnId="23"/>
      <queryTableField id="29" name="HT_MA" tableColumnId="24"/>
      <queryTableField id="30" name="E1_MI" tableColumnId="25"/>
      <queryTableField id="31" name="S1_MI" tableColumnId="26"/>
      <queryTableField id="32" name="H1_MI" tableColumnId="27"/>
      <queryTableField id="33" name="E2_MI" tableColumnId="28"/>
      <queryTableField id="34" name="S2_MI" tableColumnId="29"/>
      <queryTableField id="35" name="H2_MI" tableColumnId="30"/>
      <queryTableField id="36" name="HT_MI" tableColumnId="31"/>
      <queryTableField id="37" name="E1_JU" tableColumnId="32"/>
      <queryTableField id="38" name="S1_JU" tableColumnId="33"/>
      <queryTableField id="39" name="H1_JU" tableColumnId="34"/>
      <queryTableField id="40" name="E2_JU" tableColumnId="35"/>
      <queryTableField id="41" name="S2_JU" tableColumnId="36"/>
      <queryTableField id="42" name="H2_JU" tableColumnId="37"/>
      <queryTableField id="43" name="HT_JU" tableColumnId="38"/>
      <queryTableField id="44" name="E1_VI" tableColumnId="39"/>
      <queryTableField id="45" name="S1_VI" tableColumnId="40"/>
      <queryTableField id="46" name="H1_VI" tableColumnId="41"/>
      <queryTableField id="47" name="E2_VI" tableColumnId="42"/>
      <queryTableField id="48" name="S2_VI" tableColumnId="43"/>
      <queryTableField id="49" name="H2_VI" tableColumnId="44"/>
      <queryTableField id="50" name="HT_VI" tableColumnId="45"/>
      <queryTableField id="51" name="E1_SA" tableColumnId="46"/>
      <queryTableField id="52" name="S1_SA" tableColumnId="47"/>
      <queryTableField id="53" name="H1_SA" tableColumnId="48"/>
      <queryTableField id="54" name="E2_SA" tableColumnId="49"/>
      <queryTableField id="55" name="S2_SA" tableColumnId="50"/>
      <queryTableField id="56" name="H2_SA" tableColumnId="51"/>
      <queryTableField id="57" name="HT_SA" tableColumnId="52"/>
      <queryTableField id="58" name="E1_DO" tableColumnId="53"/>
      <queryTableField id="59" name="S1_DO" tableColumnId="54"/>
      <queryTableField id="60" name="H1_DO" tableColumnId="55"/>
      <queryTableField id="61" name="E2_DO" tableColumnId="56"/>
      <queryTableField id="62" name="S2_DO" tableColumnId="57"/>
      <queryTableField id="63" name="H2_DO" tableColumnId="58"/>
      <queryTableField id="64" name="HT_DO" tableColumnId="59"/>
      <queryTableField id="8" name="Noct" tableColumnId="8"/>
      <queryTableField id="9" name="$ Noct" tableColumnId="9"/>
      <queryTableField id="10" name="$ Dom" tableColumnId="10"/>
      <queryTableField id="11" name="Recargos" tableColumnId="11"/>
      <queryTableField id="65" name="INICIO" tableColumnId="60"/>
      <queryTableField id="66" name="FIN" tableColumnId="61"/>
      <queryTableField id="116" name="SEMANA" tableColumnId="62"/>
    </queryTableFields>
  </queryTableRefresh>
  <extLst>
    <ext xmlns:x15="http://schemas.microsoft.com/office/spreadsheetml/2010/11/main" uri="{883FBD77-0823-4a55-B5E3-86C4891E6966}">
      <x15:queryTable sourceDataName="Consulta - plan_turno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3" xr16:uid="{A1C312AF-222D-4014-B7CF-D162C017C18D}" autoFormatId="16" applyNumberFormats="0" applyBorderFormats="0" applyFontFormats="0" applyPatternFormats="0" applyAlignmentFormats="0" applyWidthHeightFormats="0">
  <queryTableRefresh nextId="46">
    <queryTableFields count="29">
      <queryTableField id="1" name="sede" tableColumnId="1"/>
      <queryTableField id="2" name="Colaborador" tableColumnId="2"/>
      <queryTableField id="3" name="fecha" tableColumnId="3"/>
      <queryTableField id="4" name="Cargo" tableColumnId="4"/>
      <queryTableField id="5" name="DiaSem" tableColumnId="5"/>
      <queryTableField id="6" name="SALAM" tableColumnId="6"/>
      <queryTableField id="7" name="ENT1" tableColumnId="7"/>
      <queryTableField id="8" name="SAL1" tableColumnId="8"/>
      <queryTableField id="9" name="ENT2" tableColumnId="9"/>
      <queryTableField id="10" name="SAL2" tableColumnId="10"/>
      <queryTableField id="11" name="VALIDA_QNA" tableColumnId="11"/>
      <queryTableField id="12" name="Marcacion" tableColumnId="12"/>
      <queryTableField id="29" name="Trabajado real" tableColumnId="29"/>
      <queryTableField id="30" name="RNO" tableColumnId="30"/>
      <queryTableField id="31" name="DDCC" tableColumnId="31"/>
      <queryTableField id="32" name="DNCC" tableColumnId="32"/>
      <queryTableField id="33" name="XDO" tableColumnId="33"/>
      <queryTableField id="34" name="XNO" tableColumnId="34"/>
      <queryTableField id="35" name="TOTAL" tableColumnId="35"/>
      <queryTableField id="36" name="Cambia sede" tableColumnId="36"/>
      <queryTableField id="37" name="Observable" tableColumnId="37"/>
      <queryTableField id="38" name="Tiene horas" tableColumnId="13"/>
      <queryTableField id="39" name="cant empleados" tableColumnId="14"/>
      <queryTableField id="40" name="Columna1" tableColumnId="15"/>
      <queryTableField id="41" name="Columna2" tableColumnId="16"/>
      <queryTableField id="42" name="Columna3" tableColumnId="17"/>
      <queryTableField id="43" name="Columna4" tableColumnId="18"/>
      <queryTableField id="44" name="Columna5" tableColumnId="19"/>
      <queryTableField id="45" name="Columna6" tableColumnId="20"/>
    </queryTableFields>
  </queryTableRefresh>
  <extLst>
    <ext xmlns:x15="http://schemas.microsoft.com/office/spreadsheetml/2010/11/main" uri="{883FBD77-0823-4a55-B5E3-86C4891E6966}">
      <x15:queryTable sourceDataName="Consulta - VALIDATURNO"/>
    </ext>
  </extLst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5" displayName="Tabla5" ref="A1:B6" totalsRowShown="0">
  <autoFilter ref="A1:B6" xr:uid="{00000000-0009-0000-0100-000005000000}"/>
  <tableColumns count="2">
    <tableColumn id="1" xr3:uid="{00000000-0010-0000-0200-000001000000}" name="variable"/>
    <tableColumn id="2" xr3:uid="{00000000-0010-0000-0200-000002000000}" name="valor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7C0C857-A629-434C-93E3-E290B2D6013E}" name="semanas11" displayName="semanas11" ref="O1:Q53" totalsRowShown="0">
  <autoFilter ref="O1:Q53" xr:uid="{6892E018-5A11-437D-A0D7-A4A2EF817F13}"/>
  <tableColumns count="3">
    <tableColumn id="1" xr3:uid="{906F71B3-1F58-4291-BBA4-AAFC0DC929D0}" name="SEMANA" dataDxfId="254"/>
    <tableColumn id="2" xr3:uid="{C2618E17-5DF0-413B-8AE3-43F3193A2A12}" name="LUNES" dataDxfId="253">
      <calculatedColumnFormula>+P1+7</calculatedColumnFormula>
    </tableColumn>
    <tableColumn id="3" xr3:uid="{4684C674-1F5C-41D8-AA86-4005F59B6099}" name="DOMINGO" dataDxfId="252">
      <calculatedColumnFormula>+P2+6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B922BB-4CD3-4213-8FC4-F502C43E980E}" name="HORAS12" displayName="HORAS12" ref="S1:T12" totalsRowShown="0" headerRowDxfId="251" dataDxfId="250">
  <autoFilter ref="S1:T12" xr:uid="{C8C40900-684F-4D14-B640-B2C9DE3C5488}"/>
  <tableColumns count="2">
    <tableColumn id="1" xr3:uid="{7F0B5AA7-378C-4C27-822D-5B60F0B11C95}" name="Hora Dia" dataDxfId="249"/>
    <tableColumn id="2" xr3:uid="{ECE0C733-2EAC-4FAC-8D11-4E4062AAA5A2}" name="Hora Tarde" dataDxfId="2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96E2A6B-B3E9-44A4-A8EB-A52AF9412B44}" name="COLABORADORES" displayName="COLABORADORES" ref="D1:G16" totalsRowShown="0" headerRowDxfId="247">
  <autoFilter ref="D1:G16" xr:uid="{BFC8DA2C-C002-4355-BC8D-137835FFE8F9}"/>
  <tableColumns count="4">
    <tableColumn id="4" xr3:uid="{30B2621F-E2CC-44DD-8EF8-31FD43258C18}" name="id" dataDxfId="246"/>
    <tableColumn id="1" xr3:uid="{130E7917-F673-4CA8-A813-7917FA84D5D6}" name="Nombre" dataDxfId="245"/>
    <tableColumn id="2" xr3:uid="{6BA27D8A-D73A-4439-A8B7-FFB58FA2BD70}" name="cargo" dataDxfId="244"/>
    <tableColumn id="3" xr3:uid="{14995CA2-0E9E-4A4E-B279-A027CCB7A652}" name="Depto" dataDxfId="2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F85CBCB-6C18-45B3-9E99-DDEC0E3F6573}" name="Tabla914" displayName="Tabla914" ref="I1:J6" totalsRowShown="0" headerRowDxfId="242">
  <autoFilter ref="I1:J6" xr:uid="{31054E63-5B23-42DC-B006-AE34C1200E92}"/>
  <tableColumns count="2">
    <tableColumn id="1" xr3:uid="{68FB0060-AB21-4CAE-BB9F-48BE238297BD}" name="Parámetro"/>
    <tableColumn id="2" xr3:uid="{18273FCD-90D6-4201-9E8E-15999332FCAA}" name="valor" dataDxfId="2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8A9E248-A78F-4B91-8C02-8765ECB4DA6E}" name="plan_turnos" displayName="plan_turnos" ref="A12:BJ27" totalsRowShown="0" headerRowDxfId="240" dataDxfId="238" headerRowBorderDxfId="239" tableBorderDxfId="237" totalsRowBorderDxfId="236">
  <tableColumns count="62">
    <tableColumn id="54" xr3:uid="{90CDD2A5-8404-4EBD-A1FE-5B4A914D0C85}" name="Id" dataDxfId="235"/>
    <tableColumn id="1" xr3:uid="{2E7F6E23-AB85-486E-96D5-A28477781942}" name="COLABORADOR" dataDxfId="43">
      <calculatedColumnFormula>IFERROR(VLOOKUP(plan_turnos[[#This Row],[Id]],COLABORADORES[],2,0),"")</calculatedColumnFormula>
    </tableColumn>
    <tableColumn id="2" xr3:uid="{E8DDD52A-F5C7-4289-90A1-1E9EE230C47C}" name="CARGO" dataDxfId="234">
      <calculatedColumnFormula>IFERROR(VLOOKUP(plan_turnos[[#This Row],[Id]],COLABORADORES[],3,0),"")</calculatedColumnFormula>
    </tableColumn>
    <tableColumn id="3" xr3:uid="{C56C1593-FC3F-4198-BFC3-60650EDE7F93}" name="DEPARTAMENTO" dataDxfId="233">
      <calculatedColumnFormula>IFERROR(VLOOKUP(plan_turnos[[#This Row],[Id]],COLABORADORES[],4,0),"")</calculatedColumnFormula>
    </tableColumn>
    <tableColumn id="53" xr3:uid="{E70DD6FE-588A-486A-8764-9C13D97BD918}" name="Total Program" dataDxfId="232">
      <calculatedColumnFormula>IF(plan_turnos[[#This Row],[Id]]="","",plan_turnos[[#This Row],[HT_LU]]+plan_turnos[[#This Row],[HT_MA]]+plan_turnos[[#This Row],[HT_MI]]+plan_turnos[[#This Row],[HT_JU]]+plan_turnos[[#This Row],[HT_VI]]+plan_turnos[[#This Row],[HT_SA]]+plan_turnos[[#This Row],[HT_DO]])</calculatedColumnFormula>
    </tableColumn>
    <tableColumn id="55" xr3:uid="{A52B5D62-AC79-4B94-A4EA-F46EE8876CA3}" name="Descansos" dataDxfId="231">
      <calculatedColumnFormula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calculatedColumnFormula>
    </tableColumn>
    <tableColumn id="4" xr3:uid="{B9B66FF3-FBE6-4758-9492-43C31AD0B4C4}" name="E1_LU" dataDxfId="230"/>
    <tableColumn id="5" xr3:uid="{721C833C-A695-4560-BA4B-1BBA24FF1E42}" name="S1_LU" dataDxfId="229"/>
    <tableColumn id="6" xr3:uid="{1F825D0D-85BE-49F3-834A-C391C41D57E8}" name="H1_LU" dataDxfId="228">
      <calculatedColumnFormula>+H13-G13</calculatedColumnFormula>
    </tableColumn>
    <tableColumn id="7" xr3:uid="{E7C58FD8-7862-4BED-82EE-18D9C4A3C98C}" name="E2_LU" dataDxfId="227"/>
    <tableColumn id="8" xr3:uid="{33D4A8A2-0A71-4DF8-AD7E-3B08C88B4068}" name="S2_LU" dataDxfId="226"/>
    <tableColumn id="9" xr3:uid="{720899DD-9E46-4D04-A473-B4877D13FC7C}" name="H2_LU" dataDxfId="225">
      <calculatedColumnFormula>+K13-J13</calculatedColumnFormula>
    </tableColumn>
    <tableColumn id="10" xr3:uid="{B72254FA-8734-468B-88A9-727542726A66}" name="HT_LU" dataDxfId="224">
      <calculatedColumnFormula>+I13+L13</calculatedColumnFormula>
    </tableColumn>
    <tableColumn id="11" xr3:uid="{4C963E84-5454-4C7E-B3F5-55E4DAC6BD0B}" name="E1_MA" dataDxfId="223"/>
    <tableColumn id="12" xr3:uid="{7241770C-F94B-46A5-877C-3BCF99BC7877}" name="S1_MA" dataDxfId="222"/>
    <tableColumn id="13" xr3:uid="{50347B44-BD10-4BB8-B699-318B3257C9C9}" name="H1_MA" dataDxfId="221">
      <calculatedColumnFormula>+O13-N13</calculatedColumnFormula>
    </tableColumn>
    <tableColumn id="14" xr3:uid="{0F01B60B-2629-4221-AFD0-3907ECE521A4}" name="E2_MA" dataDxfId="220"/>
    <tableColumn id="15" xr3:uid="{366412A7-BBB7-482A-9C95-25A2E868C636}" name="S2_MA" dataDxfId="219"/>
    <tableColumn id="16" xr3:uid="{B16C566F-CF22-4634-8593-E6865871BF02}" name="H2_MA" dataDxfId="218">
      <calculatedColumnFormula>+R13-Q13</calculatedColumnFormula>
    </tableColumn>
    <tableColumn id="17" xr3:uid="{4E7C21C0-19C6-42F4-B8A9-ECC14EC0CA80}" name="HT_MA" dataDxfId="217">
      <calculatedColumnFormula>+P13+S13</calculatedColumnFormula>
    </tableColumn>
    <tableColumn id="18" xr3:uid="{BD707D50-DB05-4DCD-A09D-C97ADDCE1D36}" name="E1_MI" dataDxfId="216"/>
    <tableColumn id="19" xr3:uid="{2F17F26F-3175-4003-9F71-489D56594918}" name="S1_MI" dataDxfId="215"/>
    <tableColumn id="20" xr3:uid="{DAD1F273-FB09-4903-921E-648C70B5FCA8}" name="H1_MI" dataDxfId="214">
      <calculatedColumnFormula>+V13-U13</calculatedColumnFormula>
    </tableColumn>
    <tableColumn id="21" xr3:uid="{A29C7849-0299-49CD-B5E1-A749FE6A36B3}" name="E2_MI" dataDxfId="213"/>
    <tableColumn id="22" xr3:uid="{F0D2CA13-EBEA-4A9A-99F2-9E02BAD779F2}" name="S2_MI" dataDxfId="212"/>
    <tableColumn id="23" xr3:uid="{5EA8C255-DD22-4AA3-B4DD-FA0679C71239}" name="H2_MI" dataDxfId="211">
      <calculatedColumnFormula>+Y13-X13</calculatedColumnFormula>
    </tableColumn>
    <tableColumn id="24" xr3:uid="{98D665B4-7322-47C8-847C-7BA35756A3DA}" name="HT_MI" dataDxfId="210">
      <calculatedColumnFormula>+W13+Z13</calculatedColumnFormula>
    </tableColumn>
    <tableColumn id="25" xr3:uid="{324CBB0C-F3D1-4500-A862-40D66D443E02}" name="E1_JU" dataDxfId="209"/>
    <tableColumn id="26" xr3:uid="{CB4BF898-E97B-4F72-8BCD-0721304044C0}" name="S1_JU" dataDxfId="208"/>
    <tableColumn id="27" xr3:uid="{7F945D02-98CD-4592-A704-38B02B092827}" name="H1_JU" dataDxfId="207">
      <calculatedColumnFormula>+AC13-AB13</calculatedColumnFormula>
    </tableColumn>
    <tableColumn id="28" xr3:uid="{EAD9A022-3F85-4FA8-92C0-EF9A261D55B6}" name="E2_JU" dataDxfId="206"/>
    <tableColumn id="29" xr3:uid="{B1EBA933-D48D-42B6-A40B-2250F259D4A4}" name="S2_JU" dataDxfId="205"/>
    <tableColumn id="30" xr3:uid="{32C4D70E-5024-4520-9C2D-7A8F302A14EC}" name="H2_JU" dataDxfId="204">
      <calculatedColumnFormula>+AF13-AE13</calculatedColumnFormula>
    </tableColumn>
    <tableColumn id="31" xr3:uid="{DE779376-7327-494C-8820-93F0A43CC06A}" name="HT_JU" dataDxfId="203">
      <calculatedColumnFormula>+AD13+AG13</calculatedColumnFormula>
    </tableColumn>
    <tableColumn id="32" xr3:uid="{1231FAA9-EDCF-49C4-A717-8D03F10CC97C}" name="E1_VI" dataDxfId="202"/>
    <tableColumn id="33" xr3:uid="{B85D8DC8-AF52-45B2-95DE-2833F282C03D}" name="S1_VI" dataDxfId="201"/>
    <tableColumn id="34" xr3:uid="{8DB3D405-05B2-40E9-A9EE-CB0F58FC864A}" name="H1_VI" dataDxfId="200">
      <calculatedColumnFormula>+AJ13-AI13</calculatedColumnFormula>
    </tableColumn>
    <tableColumn id="35" xr3:uid="{5CEA401F-ED48-4026-BFE4-CEBF75B85E37}" name="E2_VI" dataDxfId="199"/>
    <tableColumn id="36" xr3:uid="{003C5170-8C66-464D-9591-49FC75DCA2A7}" name="S2_VI" dataDxfId="198"/>
    <tableColumn id="37" xr3:uid="{8F917D90-AA0E-47AB-9E04-6BBD9B5719F8}" name="H2_VI" dataDxfId="197">
      <calculatedColumnFormula>+AM13-AL13</calculatedColumnFormula>
    </tableColumn>
    <tableColumn id="38" xr3:uid="{ADCA3D17-C4CC-4121-96D6-EDA47B2A0E41}" name="HT_VI" dataDxfId="196">
      <calculatedColumnFormula>+AK13+AN13</calculatedColumnFormula>
    </tableColumn>
    <tableColumn id="39" xr3:uid="{7255D0E4-816C-400E-9691-ECCD27DAFC79}" name="E1_SA" dataDxfId="195"/>
    <tableColumn id="40" xr3:uid="{B7F1A787-808B-487B-84CD-EF041D698603}" name="S1_SA" dataDxfId="194"/>
    <tableColumn id="41" xr3:uid="{06F9CA0D-15C3-44DA-80CA-377214412977}" name="H1_SA" dataDxfId="193">
      <calculatedColumnFormula>+AQ13-AP13</calculatedColumnFormula>
    </tableColumn>
    <tableColumn id="42" xr3:uid="{5EC3A488-6D03-4290-878B-CCE9658B5B62}" name="E2_SA" dataDxfId="192"/>
    <tableColumn id="43" xr3:uid="{6F1EB7C3-B1E1-455F-A4D1-F7D7F556AE15}" name="S2_SA" dataDxfId="191"/>
    <tableColumn id="44" xr3:uid="{C409C314-C9B2-48FF-832C-2822A182E199}" name="H2_SA" dataDxfId="190">
      <calculatedColumnFormula>+AT13-AS13</calculatedColumnFormula>
    </tableColumn>
    <tableColumn id="45" xr3:uid="{308DE9A3-4777-465C-A785-FF2A93E51E9C}" name="HT_SA" dataDxfId="189">
      <calculatedColumnFormula>+AR13+AU13</calculatedColumnFormula>
    </tableColumn>
    <tableColumn id="46" xr3:uid="{D8884C41-D345-48A7-BCB4-FA37FB047DB6}" name="E1_DO" dataDxfId="188"/>
    <tableColumn id="47" xr3:uid="{5D689273-8C65-42C5-9050-1CD1E1677699}" name="S1_DO" dataDxfId="187"/>
    <tableColumn id="48" xr3:uid="{F7CF40FA-C533-457E-B5FF-CFBB2294E507}" name="H1_DO" dataDxfId="186">
      <calculatedColumnFormula>+AX13-AW13</calculatedColumnFormula>
    </tableColumn>
    <tableColumn id="49" xr3:uid="{27865D86-50FF-4B1D-BD83-A2F63EB8F162}" name="E2_DO" dataDxfId="185"/>
    <tableColumn id="50" xr3:uid="{E5DAC6E4-D636-486E-B1EF-C050FD3AA60B}" name="S2_DO" dataDxfId="184"/>
    <tableColumn id="51" xr3:uid="{BF5C5F31-00C2-408D-971A-29EE7136A383}" name="H2_DO" dataDxfId="183">
      <calculatedColumnFormula>+BA13-AZ13</calculatedColumnFormula>
    </tableColumn>
    <tableColumn id="52" xr3:uid="{73B817F0-2224-4677-8221-118E9E4201BD}" name="HT_DO" dataDxfId="182">
      <calculatedColumnFormula>+AY13+BB13</calculatedColumnFormula>
    </tableColumn>
    <tableColumn id="56" xr3:uid="{34ED09F4-32DF-4AC0-B5C8-2EC7AAD2AFE7}" name="Noct" dataDxfId="181">
      <calculatedColumnFormula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calculatedColumnFormula>
    </tableColumn>
    <tableColumn id="58" xr3:uid="{444AE491-7170-41E8-BA23-07C0435D394E}" name="$ Noct" dataDxfId="180">
      <calculatedColumnFormula>+plan_turnos[[#This Row],[Noct]]*rec_noct</calculatedColumnFormula>
    </tableColumn>
    <tableColumn id="59" xr3:uid="{4DA905FE-B8BF-4812-922F-EFEA521478C5}" name="$ Dom" dataDxfId="179">
      <calculatedColumnFormula>+plan_turnos[[#This Row],[HT_DO]]*rec_dom</calculatedColumnFormula>
    </tableColumn>
    <tableColumn id="60" xr3:uid="{1ECAEDA4-2804-4463-8363-1E4B2A7C3A39}" name="Recargos" dataDxfId="178">
      <calculatedColumnFormula>+plan_turnos[[#This Row],[$ Noct]]+plan_turnos[[#This Row],[$ Dom]]</calculatedColumnFormula>
    </tableColumn>
    <tableColumn id="57" xr3:uid="{12F25ADB-04DE-4048-822D-126E039D98FF}" name="INICIO" dataDxfId="177">
      <calculatedColumnFormula>VLOOKUP(PLAN_TURNOS!$B$7,semanas11[],2,0)</calculatedColumnFormula>
    </tableColumn>
    <tableColumn id="61" xr3:uid="{499B1925-07B8-4975-B1E1-C8A40AC5E5B3}" name="FIN" dataDxfId="176">
      <calculatedColumnFormula>+plan_turnos[[#This Row],[INICIO]]+6</calculatedColumnFormula>
    </tableColumn>
    <tableColumn id="62" xr3:uid="{8FBE7AFC-5E8D-4E81-A4F7-311A4274F0A6}" name="SEMANA" dataDxfId="175">
      <calculatedColumnFormula>PLAN_TURNOS!$B$7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3AA3750-92C8-4C10-B271-1067BDEBAD9E}" name="plan_turnos_2" displayName="plan_turnos_2" ref="A1:BJ16" tableType="queryTable" totalsRowShown="0" headerRowDxfId="174" dataDxfId="173">
  <autoFilter ref="A1:BJ16" xr:uid="{3E0E0529-E327-4EA4-94B8-20242808E7E6}"/>
  <tableColumns count="62">
    <tableColumn id="1" xr3:uid="{E94802EE-5CF8-4545-B216-C5F60A10D4DA}" uniqueName="1" name="Id" queryTableFieldId="1" dataDxfId="32"/>
    <tableColumn id="2" xr3:uid="{60182535-1893-47D1-9D84-51D516B93DF7}" uniqueName="2" name="COLABORADOR" queryTableFieldId="2" dataDxfId="31"/>
    <tableColumn id="3" xr3:uid="{5909C2AC-194A-496F-BCC9-BEFF21685096}" uniqueName="3" name="CARGO" queryTableFieldId="3" dataDxfId="30"/>
    <tableColumn id="4" xr3:uid="{A570A5EE-77AD-42E9-8743-01A52E649FFE}" uniqueName="4" name="DEPARTAMENTO" queryTableFieldId="4" dataDxfId="29"/>
    <tableColumn id="5" xr3:uid="{5255E867-3E26-4D3D-B6E2-209CD9F3A80D}" uniqueName="5" name="Total Program" queryTableFieldId="5" dataDxfId="28"/>
    <tableColumn id="13" xr3:uid="{434D484C-0921-49F7-93B2-AA92E99AFE83}" uniqueName="13" name="Descansos" queryTableFieldId="14" dataDxfId="27"/>
    <tableColumn id="6" xr3:uid="{30F70CF7-7EBD-4993-89ED-2D514BE4B500}" uniqueName="6" name="E1_LU" queryTableFieldId="16"/>
    <tableColumn id="7" xr3:uid="{6BBF419C-6951-4AE3-9F6B-A5BB7D61EE01}" uniqueName="7" name="S1_LU" queryTableFieldId="17"/>
    <tableColumn id="12" xr3:uid="{4DDDE8B1-572E-4B02-9670-0AA1C6C97208}" uniqueName="12" name="H1_LU" queryTableFieldId="18"/>
    <tableColumn id="14" xr3:uid="{738E34E6-2435-4CAA-8795-288AB53D3BAB}" uniqueName="14" name="E2_LU" queryTableFieldId="19"/>
    <tableColumn id="15" xr3:uid="{7495A513-B164-469C-864E-E49C3C1BB97B}" uniqueName="15" name="S2_LU" queryTableFieldId="20"/>
    <tableColumn id="16" xr3:uid="{879579D9-A2DA-4366-BC58-BBB6F77F6067}" uniqueName="16" name="H2_LU" queryTableFieldId="21"/>
    <tableColumn id="17" xr3:uid="{AB5DD590-43F4-4D81-AB57-F8408B6F8D96}" uniqueName="17" name="HT_LU" queryTableFieldId="22"/>
    <tableColumn id="18" xr3:uid="{59C5A0A1-B087-4701-877B-1A3D5775E0A1}" uniqueName="18" name="E1_MA" queryTableFieldId="23"/>
    <tableColumn id="19" xr3:uid="{3DADDE5D-27AE-47F4-A689-B60CA3D83DE4}" uniqueName="19" name="S1_MA" queryTableFieldId="24"/>
    <tableColumn id="20" xr3:uid="{0403D51E-998B-4093-9A29-D40BADE964C9}" uniqueName="20" name="H1_MA" queryTableFieldId="25"/>
    <tableColumn id="21" xr3:uid="{0FA43D7B-F671-430C-8C37-CEA7AE8DD3D6}" uniqueName="21" name="E2_MA" queryTableFieldId="26"/>
    <tableColumn id="22" xr3:uid="{C4FD65BB-0018-4ACF-AC7F-99EEF7C4B767}" uniqueName="22" name="S2_MA" queryTableFieldId="27"/>
    <tableColumn id="23" xr3:uid="{362474D9-B4D7-46B1-8550-8D43DC28E890}" uniqueName="23" name="H2_MA" queryTableFieldId="28"/>
    <tableColumn id="24" xr3:uid="{C2A00792-0EA5-4A7F-A5B1-059A1F4493B7}" uniqueName="24" name="HT_MA" queryTableFieldId="29"/>
    <tableColumn id="25" xr3:uid="{FDB9D5F0-FE8A-4C28-9C54-DBC5929303AA}" uniqueName="25" name="E1_MI" queryTableFieldId="30"/>
    <tableColumn id="26" xr3:uid="{480BC85B-9672-4F7D-8390-9A18DA2087CE}" uniqueName="26" name="S1_MI" queryTableFieldId="31"/>
    <tableColumn id="27" xr3:uid="{988AB9E4-4A2E-47CD-8D46-DF97723E02FA}" uniqueName="27" name="H1_MI" queryTableFieldId="32"/>
    <tableColumn id="28" xr3:uid="{213F6E9D-B58E-4590-9C81-FEEEC0D06479}" uniqueName="28" name="E2_MI" queryTableFieldId="33"/>
    <tableColumn id="29" xr3:uid="{B5BF94D1-2D55-4FAE-AD5B-6D2E3749B779}" uniqueName="29" name="S2_MI" queryTableFieldId="34"/>
    <tableColumn id="30" xr3:uid="{0C5544CA-BEAC-4775-817D-8A9099C7EF56}" uniqueName="30" name="H2_MI" queryTableFieldId="35"/>
    <tableColumn id="31" xr3:uid="{099862BC-467B-459C-A694-BB7F70B9C900}" uniqueName="31" name="HT_MI" queryTableFieldId="36"/>
    <tableColumn id="32" xr3:uid="{BD8E02DB-6830-476C-8757-054F22E6917C}" uniqueName="32" name="E1_JU" queryTableFieldId="37"/>
    <tableColumn id="33" xr3:uid="{88423851-2E3D-456F-8B1B-F93F767F7CE1}" uniqueName="33" name="S1_JU" queryTableFieldId="38"/>
    <tableColumn id="34" xr3:uid="{0031DF29-EAE6-420B-B53F-7CB78CD0A4DB}" uniqueName="34" name="H1_JU" queryTableFieldId="39"/>
    <tableColumn id="35" xr3:uid="{B29A9139-7A52-4177-B0D1-FE0F0F9FC95C}" uniqueName="35" name="E2_JU" queryTableFieldId="40"/>
    <tableColumn id="36" xr3:uid="{88558C4D-E12C-425E-8E0A-69DAABAB9A7B}" uniqueName="36" name="S2_JU" queryTableFieldId="41"/>
    <tableColumn id="37" xr3:uid="{AB02A53D-A57F-4DFD-B6DE-296D0B740B2D}" uniqueName="37" name="H2_JU" queryTableFieldId="42"/>
    <tableColumn id="38" xr3:uid="{0416841C-1DDF-4F84-8083-49F210589C9A}" uniqueName="38" name="HT_JU" queryTableFieldId="43"/>
    <tableColumn id="39" xr3:uid="{A28DCBE7-F122-414B-9973-47600DF5FE0D}" uniqueName="39" name="E1_VI" queryTableFieldId="44"/>
    <tableColumn id="40" xr3:uid="{57FA4973-08D7-4C9E-97D4-B6AE73308349}" uniqueName="40" name="S1_VI" queryTableFieldId="45"/>
    <tableColumn id="41" xr3:uid="{6E055FC6-DDFF-409A-9522-845B102C222D}" uniqueName="41" name="H1_VI" queryTableFieldId="46"/>
    <tableColumn id="42" xr3:uid="{B8A2268E-0C97-4E35-ACE1-D801BCDEFDAD}" uniqueName="42" name="E2_VI" queryTableFieldId="47"/>
    <tableColumn id="43" xr3:uid="{EBE54C02-1DB9-4E51-A746-81A7087829B6}" uniqueName="43" name="S2_VI" queryTableFieldId="48"/>
    <tableColumn id="44" xr3:uid="{B3944F79-61AB-475C-ABA1-2D6F93090E66}" uniqueName="44" name="H2_VI" queryTableFieldId="49"/>
    <tableColumn id="45" xr3:uid="{1E982B39-21EF-4196-8B23-E5DD147B7599}" uniqueName="45" name="HT_VI" queryTableFieldId="50"/>
    <tableColumn id="46" xr3:uid="{857A4AE6-DF6C-4225-B839-3327AC999642}" uniqueName="46" name="E1_SA" queryTableFieldId="51"/>
    <tableColumn id="47" xr3:uid="{569687DF-3088-4A01-861F-06EB6394BD5D}" uniqueName="47" name="S1_SA" queryTableFieldId="52"/>
    <tableColumn id="48" xr3:uid="{71C8AABB-74E9-497F-871F-9F4D0D26E273}" uniqueName="48" name="H1_SA" queryTableFieldId="53"/>
    <tableColumn id="49" xr3:uid="{47BD0249-D98F-4E71-8584-63B1838C054F}" uniqueName="49" name="E2_SA" queryTableFieldId="54"/>
    <tableColumn id="50" xr3:uid="{AABD24F0-5D45-4A64-8D42-4913EA6DFC70}" uniqueName="50" name="S2_SA" queryTableFieldId="55"/>
    <tableColumn id="51" xr3:uid="{A6EAC0EB-5B3F-4A0B-AD64-1F68E85C3022}" uniqueName="51" name="H2_SA" queryTableFieldId="56"/>
    <tableColumn id="52" xr3:uid="{B3F696F6-B4D1-4E45-BA5A-613F4BFDFE99}" uniqueName="52" name="HT_SA" queryTableFieldId="57"/>
    <tableColumn id="53" xr3:uid="{E1C39245-F22F-4217-9A88-797A39B911D5}" uniqueName="53" name="E1_DO" queryTableFieldId="58"/>
    <tableColumn id="54" xr3:uid="{4E339049-FD7E-40C8-923D-73B9D8AB3FE5}" uniqueName="54" name="S1_DO" queryTableFieldId="59"/>
    <tableColumn id="55" xr3:uid="{882FCE82-F38F-49B5-8FE6-5B7FA1EB8ED6}" uniqueName="55" name="H1_DO" queryTableFieldId="60"/>
    <tableColumn id="56" xr3:uid="{780035FF-3016-466D-980A-07E6C4C0666B}" uniqueName="56" name="E2_DO" queryTableFieldId="61"/>
    <tableColumn id="57" xr3:uid="{D7A325FF-8B7B-4E21-96D3-9BB2985D7A7D}" uniqueName="57" name="S2_DO" queryTableFieldId="62"/>
    <tableColumn id="58" xr3:uid="{882AD52C-6435-41D9-9543-CD48E98CD324}" uniqueName="58" name="H2_DO" queryTableFieldId="63"/>
    <tableColumn id="59" xr3:uid="{14566364-097D-4510-A54B-A87E57DBAE78}" uniqueName="59" name="HT_DO" queryTableFieldId="64"/>
    <tableColumn id="8" xr3:uid="{76CA6C8F-9DF3-4607-AAC4-27FDC272AD39}" uniqueName="8" name="Noct" queryTableFieldId="8" dataDxfId="26"/>
    <tableColumn id="9" xr3:uid="{50D5C355-3C77-40D4-AD78-EC38F4A7132B}" uniqueName="9" name="$ Noct" queryTableFieldId="9" dataDxfId="25"/>
    <tableColumn id="10" xr3:uid="{F7F0CC3E-D01D-4EC9-83D0-BA09517E6519}" uniqueName="10" name="$ Dom" queryTableFieldId="10" dataDxfId="24"/>
    <tableColumn id="11" xr3:uid="{D0B300E2-737E-4342-AA1B-9C5737452F28}" uniqueName="11" name="Recargos" queryTableFieldId="11" dataDxfId="23"/>
    <tableColumn id="60" xr3:uid="{54993F82-8630-4F1B-85BF-59FE68E90E88}" uniqueName="60" name="INICIO" queryTableFieldId="65" dataDxfId="22"/>
    <tableColumn id="61" xr3:uid="{34165D17-B529-4886-8AF3-78C40E4192F4}" uniqueName="61" name="FIN" queryTableFieldId="66" dataDxfId="21"/>
    <tableColumn id="62" xr3:uid="{7163417E-6860-4124-A568-C6491313ACCD}" uniqueName="62" name="SEMANA" queryTableFieldId="1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VALIDATURNO" displayName="VALIDATURNO" ref="AT5:DT125" totalsRowShown="0" headerRowDxfId="172" dataDxfId="171">
  <autoFilter ref="AT5:DT125" xr:uid="{00000000-0009-0000-0100-000004000000}"/>
  <tableColumns count="79">
    <tableColumn id="70" xr3:uid="{00000000-0010-0000-0100-000046000000}" name="SALAM_H_BIN" dataDxfId="170">
      <calculatedColumnFormula>IF(VALIDATURNO[[#This Row],[VALIDA_QNA]]="","",IF(AL6="",0,1))</calculatedColumnFormula>
    </tableColumn>
    <tableColumn id="121" xr3:uid="{00000000-0010-0000-0100-000079000000}" name="SALAM_M_BIN" dataDxfId="169">
      <calculatedColumnFormula>IF(VALIDATURNO[[#This Row],[VALIDA_QNA]]="","",IF(AL7="",0,1))</calculatedColumnFormula>
    </tableColumn>
    <tableColumn id="122" xr3:uid="{00000000-0010-0000-0100-00007A000000}" name="ENT1_BIN" dataDxfId="168">
      <calculatedColumnFormula>IF(VALIDATURNO[[#This Row],[VALIDA_QNA]]="","",IF(AM6="",0,1))</calculatedColumnFormula>
    </tableColumn>
    <tableColumn id="123" xr3:uid="{00000000-0010-0000-0100-00007B000000}" name="SAL1_BIN" dataDxfId="167">
      <calculatedColumnFormula>IF(VALIDATURNO[[#This Row],[VALIDA_QNA]]="","",IF(AN6="",0,1))</calculatedColumnFormula>
    </tableColumn>
    <tableColumn id="124" xr3:uid="{00000000-0010-0000-0100-00007C000000}" name="ENT2_BIN" dataDxfId="166">
      <calculatedColumnFormula>IF(VALIDATURNO[[#This Row],[VALIDA_QNA]]="","",IF(AO6="",0,1))</calculatedColumnFormula>
    </tableColumn>
    <tableColumn id="125" xr3:uid="{00000000-0010-0000-0100-00007D000000}" name="SAL2_BIN" dataDxfId="165">
      <calculatedColumnFormula>IF(VALIDATURNO[[#This Row],[VALIDA_QNA]]="","",IF(AP6="",0,1))</calculatedColumnFormula>
    </tableColumn>
    <tableColumn id="126" xr3:uid="{00000000-0010-0000-0100-00007E000000}" name="SALAM_MAÑANA" dataDxfId="164">
      <calculatedColumnFormula>IF(VALIDATURNO[[#This Row],[VALIDA_QNA]]="","",IF(AL7="",0,1)*IF(AL7="",0,AL7))</calculatedColumnFormula>
    </tableColumn>
    <tableColumn id="127" xr3:uid="{00000000-0010-0000-0100-00007F000000}" name="SALAM_HOY" dataDxfId="163">
      <calculatedColumnFormula>IF(VALIDATURNO[[#This Row],[VALIDA_QNA]]="","",IF(AL6="",0,1)*IF(AL6="",0,AL6))</calculatedColumnFormula>
    </tableColumn>
    <tableColumn id="128" xr3:uid="{00000000-0010-0000-0100-000080000000}" name="ENT_1" dataDxfId="162">
      <calculatedColumnFormula>IF(VALIDATURNO[[#This Row],[VALIDA_QNA]]="","",IF(AM6="",0,1)*IF(AM6="",0,AM6))</calculatedColumnFormula>
    </tableColumn>
    <tableColumn id="129" xr3:uid="{00000000-0010-0000-0100-000081000000}" name="SAL_1" dataDxfId="161">
      <calculatedColumnFormula>IF(VALIDATURNO[[#This Row],[VALIDA_QNA]]="","",IF(AN6="",0,1)*IF(AN6="",0,AN6))</calculatedColumnFormula>
    </tableColumn>
    <tableColumn id="130" xr3:uid="{00000000-0010-0000-0100-000082000000}" name="ENT_2" dataDxfId="160">
      <calculatedColumnFormula>IF(VALIDATURNO[[#This Row],[VALIDA_QNA]]="","",IF(AO6="",0,1)*IF(AO6="",0,AO6))</calculatedColumnFormula>
    </tableColumn>
    <tableColumn id="131" xr3:uid="{00000000-0010-0000-0100-000083000000}" name="SAL_2" dataDxfId="159">
      <calculatedColumnFormula>IF(VALIDATURNO[[#This Row],[VALIDA_QNA]]="","",IF(AP6="",0,1)*IF(AP6="",0,AP6))</calculatedColumnFormula>
    </tableColumn>
    <tableColumn id="132" xr3:uid="{00000000-0010-0000-0100-000084000000}" name="Registros" dataDxfId="158">
      <calculatedColumnFormula>IF(VALIDATURNO[[#This Row],[VALIDA_QNA]]="","",5-COUNTBLANK(AM6:AP6)-COUNTBLANK(AL7))</calculatedColumnFormula>
    </tableColumn>
    <tableColumn id="133" xr3:uid="{00000000-0010-0000-0100-000085000000}" name="Escenario" dataDxfId="157">
      <calculatedColumnFormula>VALIDATURNO[[#This Row],[SALAM_H_BIN]]&amp;AU6&amp;AV6&amp;AW6&amp;AX6&amp;AY6</calculatedColumnFormula>
    </tableColumn>
    <tableColumn id="134" xr3:uid="{00000000-0010-0000-0100-000086000000}" name="VALIDA_QNA" dataDxfId="156">
      <calculatedColumnFormula>IF(A6="","",IF(AND((DIA_INI+0)=1,DAY(I6)&lt;16,MONTH(I6)=MES_QNA),1,IF(AND((DIA_INI+0)=16,MONTH(I6)= MES_QNA + 0),1,0)))</calculatedColumnFormula>
    </tableColumn>
    <tableColumn id="135" xr3:uid="{00000000-0010-0000-0100-000087000000}" name="Marcacion" dataDxfId="155">
      <calculatedColumnFormula>IF(A6="","",IF(AND(AN6&lt;AM6,AN6&lt;&gt;""),"ERROR MARCA",IF(AND(VALIDATURNO[[#This Row],[ENT_2]]&lt;&gt;0,VALIDATURNO[[#This Row],[ENT_2]]&lt;VALIDATURNO[[#This Row],[SAL_1]]),"ERROR MARCA",IF(VALIDATURNO[[#This Row],[VALIDA_QNA]]=1,IF(OR(BG6="001100",BG6="011000",BG6="011110",BG6="001111",BG6="101100",BG6="111000",BG6="111110",BG6="101111"),"OK",IF(OR(BG6="000000",VALIDATURNO[[#This Row],[Escenario]]="100000"),"NULO","ERROR MARCA")),"NULO"))))</calculatedColumnFormula>
    </tableColumn>
    <tableColumn id="136" xr3:uid="{00000000-0010-0000-0100-000088000000}" name="turno1" dataDxfId="154">
      <calculatedColumnFormula>IF(VALIDATURNO[[#This Row],[VALIDA_QNA]]="","",IF(OR(BG6="101100",BG6="101111",BG6="001100",BG6="001111",BG6="111110",BG6="011110"),BC6-BB6,0)*24)</calculatedColumnFormula>
    </tableColumn>
    <tableColumn id="137" xr3:uid="{00000000-0010-0000-0100-000089000000}" name="turno2" dataDxfId="153">
      <calculatedColumnFormula>IF(VALIDATURNO[[#This Row],[VALIDA_QNA]]="","",IF(OR(BG6="101111",BG6="001111"),BE6-BD6,0)*24)</calculatedColumnFormula>
    </tableColumn>
    <tableColumn id="138" xr3:uid="{00000000-0010-0000-0100-00008A000000}" name="turno1AM" dataDxfId="152">
      <calculatedColumnFormula>IF(VALIDATURNO[[#This Row],[VALIDA_QNA]]="","",IF(OR(BG6="111000",BG6="011000"),AZ6-BB6+1,0)*24)</calculatedColumnFormula>
    </tableColumn>
    <tableColumn id="139" xr3:uid="{00000000-0010-0000-0100-00008B000000}" name="turno2AM" dataDxfId="151">
      <calculatedColumnFormula>IF(VALIDATURNO[[#This Row],[VALIDA_QNA]]="","",IF(OR(BG6="111110",BG6="011110"),AZ6+1-BD6,0)*24)</calculatedColumnFormula>
    </tableColumn>
    <tableColumn id="140" xr3:uid="{00000000-0010-0000-0100-00008C000000}" name="turno1AH" dataDxfId="150">
      <calculatedColumnFormula>IF(VALIDATURNO[[#This Row],[VALIDA_QNA]]="","",IF(OR(BG6="011000",BG6="111000"),1-BB6,0)*24)</calculatedColumnFormula>
    </tableColumn>
    <tableColumn id="141" xr3:uid="{00000000-0010-0000-0100-00008D000000}" name="turno2AH" dataDxfId="149">
      <calculatedColumnFormula>IF(VALIDATURNO[[#This Row],[VALIDA_QNA]]="","",IF(OR(BG6="011110",BG6="111110"),1-BD6,0)*24)</calculatedColumnFormula>
    </tableColumn>
    <tableColumn id="144" xr3:uid="{00000000-0010-0000-0100-000090000000}" name="Bio horas sin descuentos" dataDxfId="148">
      <calculatedColumnFormula>IF(VALIDATURNO[[#This Row],[VALIDA_QNA]]="","",VALIDATURNO[[#This Row],[turno1]]+VALIDATURNO[[#This Row],[turno2]]+VALIDATURNO[[#This Row],[turno1AH]]+VALIDATURNO[[#This Row],[turno2AH]]+VALIDATURNO[[#This Row],[SALAM_HOY]])</calculatedColumnFormula>
    </tableColumn>
    <tableColumn id="145" xr3:uid="{00000000-0010-0000-0100-000091000000}" name="horas _x000a_trabajadas" dataDxfId="147">
      <calculatedColumnFormula>IF(VALIDATURNO[[#This Row],[VALIDA_QNA]]="","",VALIDATURNO[[#This Row],[turno1]]+VALIDATURNO[[#This Row],[turno2]]+VALIDATURNO[[#This Row],[turno1AM]]+VALIDATURNO[[#This Row],[turno2AM]])</calculatedColumnFormula>
    </tableColumn>
    <tableColumn id="146" xr3:uid="{00000000-0010-0000-0100-000092000000}" name="bio ht _x000a_calculadas" dataDxfId="146">
      <calculatedColumnFormula>IF(VALIDATURNO[[#This Row],[VALIDA_QNA]]=0,"",IFERROR(LEFT(AD6,FIND(".",AD6)-1)+((RIGHT(AD6,2)+0)/100),""))</calculatedColumnFormula>
    </tableColumn>
    <tableColumn id="147" xr3:uid="{00000000-0010-0000-0100-000093000000}" name="Diferencia" dataDxfId="145">
      <calculatedColumnFormula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descuentos]]="",0,IF(AND(BP6&gt;=9.5,AO6=""),1,0))+IF(AL7&lt;&gt;"",AL7*24,0)-IF(AL6&lt;&gt;"",AL6*24,0),"")))</calculatedColumnFormula>
    </tableColumn>
    <tableColumn id="148" xr3:uid="{00000000-0010-0000-0100-000094000000}" name="nocturnas _x000a_trabajadas" dataDxfId="144">
      <calculatedColumnFormula>IF(VALIDATURNO[[#This Row],[VALIDA_QNA]]=0,"",IF(A6="","",IFERROR((IF(IF(AL6="",0,AL6+0)&lt;=(6/24),IF(AL6="",0,AL6+0),(6/24))*24),0)+IFERROR(IF(AM6="",0,IF((IF(AND(AO6="",AN6&lt;&gt;""),IF(AN6="",0,AN6+0),IF(AP6&lt;&gt;"",IF(AP6="",0,AP6+0),1))-#REF!)*24&gt;0,IF(AND(AO6="",AN6&lt;&gt;""),IF(AN6="",0,AN6+0),IF(AP6&lt;&gt;"",IF(AP6="",0,AP6+0),1))-#REF!))*24,0)))</calculatedColumnFormula>
    </tableColumn>
    <tableColumn id="156" xr3:uid="{00000000-0010-0000-0100-00009C000000}" name="Nocturnas calc" dataDxfId="143">
      <calculatedColumnFormula>IF(VALIDATURNO[[#This Row],[VALIDA_QNA]]="","",IFERROR(LEFT(K6,FIND(".",K6)-1)+((RIGHT(K6,2)+0)/100),0))</calculatedColumnFormula>
    </tableColumn>
    <tableColumn id="157" xr3:uid="{00000000-0010-0000-0100-00009D000000}" name="Nocturnas reales" dataDxfId="142">
      <calculatedColumnFormula>IF(VALIDATURNO[[#This Row],[VALIDA_QNA]]=0,0,IF(VALIDATURNO[[#This Row],[Marcacion]]="ERROR MARCA", 0,IF(VALIDATURNO[[#This Row],[VALIDA_QNA]]="","",IF(ROUND(IFERROR(LEFT(K6,FIND(".",K6)-1)+((RIGHT(K6,2)+0)/100),0)+(IF(H7="Domingo",0,IF(AL7="",0,AL7*24)))-(IF(H6="Domingo",0,IF(AL6="",0,AL6*24))),2)&gt;=0,ROUND(IFERROR(LEFT(K6,FIND(".",K6)-1)+((RIGHT(K6,2)+0)/100),0)+(IF(H7="Domingo",0,IF(AL7="",0,AL7*24)))-(IF(H6="Domingo",0,IF(AL6="",0,AL6*24))),2),0))))</calculatedColumnFormula>
    </tableColumn>
    <tableColumn id="158" xr3:uid="{00000000-0010-0000-0100-00009E000000}" name="Dom Noct calc" dataDxfId="141">
      <calculatedColumnFormula>IF(VALIDATURNO[[#This Row],[VALIDA_QNA]]="","",IFERROR(LEFT(T6,FIND(".",T6)-1)+((RIGHT(T6,2)+0)/100),0)+IF(N6="",0,IFERROR(LEFT(N6,FIND(".",N6)-1)+((RIGHT(N6,2)+0)/100),0)))</calculatedColumnFormula>
    </tableColumn>
    <tableColumn id="159" xr3:uid="{00000000-0010-0000-0100-00009F000000}" name="Dom Noct Real" dataDxfId="140">
      <calculatedColumnFormula>IF(VALIDATURNO[[#This Row],[VALIDA_QNA]]=0,0,IF(VALIDATURNO[[#This Row],[Marcacion]]="ERROR MARCA", 0,IF(VALIDATURNO[[#This Row],[VALIDA_QNA]]="","",IF(VALIDATURNO[[#This Row],[Dom Noct calc]]+(IF(OR(H7="Domingo",M7&lt;&gt;"",N7&lt;&gt;""),IF(AL7="",0,AL7*24),0))-(IF(OR(H6="Domingo",M6&lt;&gt;"",N6&lt;&gt;""),IF(AL6="",0,AL6*24),0))&gt;=0,VALIDATURNO[[#This Row],[Dom Noct calc]]+(IF(OR(H7="Domingo",M7&lt;&gt;"",N7&lt;&gt;""),IF(AL7="",0,AL7*24),0))-(IF(OR(H6="Domingo",M6&lt;&gt;"",N6&lt;&gt;""),IF(AL6="",0,AL6*24),0)),0))))</calculatedColumnFormula>
    </tableColumn>
    <tableColumn id="160" xr3:uid="{00000000-0010-0000-0100-0000A0000000}" name="Trabajado Calculado" dataDxfId="139">
      <calculatedColumnFormula>IF(VALIDATURNO[[#This Row],[VALIDA_QNA]]="","",IFERROR(LEFT(AD6,FIND(".",AD6)-1)+((RIGHT(AD6,2)+0)/100),0))</calculatedColumnFormula>
    </tableColumn>
    <tableColumn id="161" xr3:uid="{00000000-0010-0000-0100-0000A1000000}" name="Trabajado real" dataDxfId="138">
      <calculatedColumnFormula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calculatedColumnFormula>
    </tableColumn>
    <tableColumn id="162" xr3:uid="{00000000-0010-0000-0100-0000A2000000}" name="valido" dataDxfId="137">
      <calculatedColumnFormula>IF(VALIDATURNO[[#This Row],[VALIDA_QNA]]="","",IF(VALIDATURNO[[#This Row],[Trabajado real]]+0=0,0,1))</calculatedColumnFormula>
    </tableColumn>
    <tableColumn id="163" xr3:uid="{00000000-0010-0000-0100-0000A3000000}" name="RNO" dataDxfId="136">
      <calculatedColumnFormula>IFERROR(IF(VALIDATURNO[[#This Row],[horas 
trabajadas]]&gt;14,ROUND(VALIDATURNO[[#This Row],[nocturnas 
trabajadas]],2),IF(VALIDATURNO[[#This Row],[Trabajado real]]=0,"",ROUND(VALIDATURNO[[#This Row],[Nocturnas reales]],2))),"")</calculatedColumnFormula>
    </tableColumn>
    <tableColumn id="164" xr3:uid="{00000000-0010-0000-0100-0000A4000000}" name="FCC" dataDxfId="135"/>
    <tableColumn id="165" xr3:uid="{00000000-0010-0000-0100-0000A5000000}" name="FDCC" dataDxfId="134"/>
    <tableColumn id="166" xr3:uid="{00000000-0010-0000-0100-0000A6000000}" name="FNCC" dataDxfId="133"/>
    <tableColumn id="167" xr3:uid="{00000000-0010-0000-0100-0000A7000000}" name="FSC" dataDxfId="132"/>
    <tableColumn id="168" xr3:uid="{00000000-0010-0000-0100-0000A8000000}" name="FDSC" dataDxfId="131"/>
    <tableColumn id="169" xr3:uid="{00000000-0010-0000-0100-0000A9000000}" name="FNSC" dataDxfId="130"/>
    <tableColumn id="170" xr3:uid="{00000000-0010-0000-0100-0000AA000000}" name="DCC" dataDxfId="129"/>
    <tableColumn id="171" xr3:uid="{00000000-0010-0000-0100-0000AB000000}" name="DDCC" dataDxfId="128">
      <calculatedColumnFormula>IF(AND(M6="",S6=""),"",IF(VALIDATURNO[[#This Row],[Marcacion]]="ERROR MARCA",6,IF(IFERROR(LEFT(M6,FIND(".",M6)-1)+((RIGHT(M6,2)+0)/100),0)+IFERROR(LEFT(S6,FIND(".",S6)-1)+((RIGHT(S6,2)+0)/100),0)=0,"",IFERROR(LEFT(M6,FIND(".",M6)-1)+((RIGHT(M6,2)+0)/100),0)+IFERROR(LEFT(S6,FIND(".",S6)-1)+((RIGHT(S6,2)+0)/100),0))))</calculatedColumnFormula>
    </tableColumn>
    <tableColumn id="172" xr3:uid="{00000000-0010-0000-0100-0000AC000000}" name="DNCC" dataDxfId="127">
      <calculatedColumnFormula>IF(VALIDATURNO[[#This Row],[VALIDA_QNA]]="","",IF(VALIDATURNO[[#This Row],[Dom Noct Real]]=0,"",ROUND(VALIDATURNO[[#This Row],[Dom Noct Real]],2)))</calculatedColumnFormula>
    </tableColumn>
    <tableColumn id="173" xr3:uid="{00000000-0010-0000-0100-0000AD000000}" name="DSC" dataDxfId="126"/>
    <tableColumn id="174" xr3:uid="{00000000-0010-0000-0100-0000AE000000}" name="DDSC" dataDxfId="125"/>
    <tableColumn id="175" xr3:uid="{00000000-0010-0000-0100-0000AF000000}" name="DNSC" dataDxfId="124"/>
    <tableColumn id="176" xr3:uid="{00000000-0010-0000-0100-0000B0000000}" name="XDO" dataDxfId="123">
      <calculatedColumnFormula>IF(VALIDATURNO[[#This Row],[EXTRAS]]="","",IF(VALIDATURNO[[#This Row],[verifica extras D]]="",ROUND(VALIDATURNO[[#This Row],[EXTRAS]]*extra_diu,2),ROUND(VALIDATURNO[[#This Row],[verifica extras D]],2)))</calculatedColumnFormula>
    </tableColumn>
    <tableColumn id="177" xr3:uid="{00000000-0010-0000-0100-0000B1000000}" name="XNO" dataDxfId="122">
      <calculatedColumnFormula>IF(VALIDATURNO[[#This Row],[EXTRAS]]="","",IF(VALIDATURNO[[#This Row],[verifica extras N]]="",ROUND(VALIDATURNO[[#This Row],[EXTRAS]]*(1-extra_diu),2),ROUND(VALIDATURNO[[#This Row],[verifica extras N]],2)))</calculatedColumnFormula>
    </tableColumn>
    <tableColumn id="178" xr3:uid="{00000000-0010-0000-0100-0000B2000000}" name="XDD" dataDxfId="121"/>
    <tableColumn id="179" xr3:uid="{00000000-0010-0000-0100-0000B3000000}" name="XND" dataDxfId="120"/>
    <tableColumn id="180" xr3:uid="{00000000-0010-0000-0100-0000B4000000}" name="XDF" dataDxfId="119"/>
    <tableColumn id="181" xr3:uid="{00000000-0010-0000-0100-0000B5000000}" name="XNF" dataDxfId="118"/>
    <tableColumn id="182" xr3:uid="{00000000-0010-0000-0100-0000B6000000}" name="TOTAL" dataDxfId="117">
      <calculatedColumnFormula>IF(VALIDATURNO[[#This Row],[VALIDA_QNA]]="","",IF(VALIDATURNO[[#This Row],[Trabajado real]]=0,"",ROUND(VALIDATURNO[[#This Row],[Trabajado real]],2)))</calculatedColumnFormula>
    </tableColumn>
    <tableColumn id="1" xr3:uid="{00000000-0010-0000-0100-000001000000}" name="Cambia sede" dataDxfId="36" dataCellStyle="Normal 2">
      <calculatedColumnFormula>IFERROR(VLOOKUP(VALIDATURNO[[#This Row],[Colaborador]]&amp;VALIDATURNO[[#This Row],[fecha]],Tabla2[],4,0),"")</calculatedColumnFormula>
    </tableColumn>
    <tableColumn id="183" xr3:uid="{00000000-0010-0000-0100-0000B7000000}" name="verifica extras D" dataDxfId="35"/>
    <tableColumn id="184" xr3:uid="{00000000-0010-0000-0100-0000B8000000}" name="verifica extras N" dataDxfId="33"/>
    <tableColumn id="185" xr3:uid="{00000000-0010-0000-0100-0000B9000000}" name="VALIDAEX" dataDxfId="34">
      <calculatedColumnFormula>IF(SUMIFS($BZ$6:BZ6,$DC$6:DC6,VALIDATURNO[[#This Row],[Colaborador]])-hope_hours-SUMIFS($CO$6:CO6,$DC$6:DC6,VALIDATURNO[[#This Row],[Colaborador]])-SUMIFS($CP$6:CP6,$DC$6:DC6,VALIDATURNO[[#This Row],[Colaborador]])&gt;0.5,SUMIFS($BZ$6:BZ6,$DC$6:DC6,VALIDATURNO[[#This Row],[Colaborador]])-hope_hours-SUMIFS($CO$6:CO6,$DC$6:DC6,VALIDATURNO[[#This Row],[Colaborador]])-SUMIFS($CP$6:CP6,$DC$6:DC6,VALIDATURNO[[#This Row],[Colaborador]]),"")</calculatedColumnFormula>
    </tableColumn>
    <tableColumn id="186" xr3:uid="{00000000-0010-0000-0100-0000BA000000}" name="EXTRAS" dataDxfId="116">
      <calculatedColumnFormula>IF(SUMIFS($BZ$6:BZ6,$DC$6:DC6,VALIDATURNO[[#This Row],[Colaborador]])-hope_hours&gt;0.5,SUMIFS($BZ$6:BZ6,$DC$6:DC6,VALIDATURNO[[#This Row],[Colaborador]])-hope_hours - SUMIFS($CZ5:CZ$6,$DC5:DC$6,DC6),"")</calculatedColumnFormula>
    </tableColumn>
    <tableColumn id="187" xr3:uid="{00000000-0010-0000-0100-0000BB000000}" name="EXTRAS ACUM" dataDxfId="115">
      <calculatedColumnFormula>IF(SUMIFS($BZ$6:BZ6,$DC$6:DC6,VALIDATURNO[[#This Row],[Colaborador]])-hope_hours&gt;0.5,SUMIFS($BZ$6:BZ6,$DC$6:DC6,VALIDATURNO[[#This Row],[Colaborador]])-hope_hours,"")</calculatedColumnFormula>
    </tableColumn>
    <tableColumn id="188" xr3:uid="{00000000-0010-0000-0100-0000BC000000}" name="sede" dataDxfId="114">
      <calculatedColumnFormula>IF(E6="","",IF(VALIDATURNO[[#This Row],[Cambia sede]]="",E6,VALIDATURNO[[#This Row],[Cambia sede]]))</calculatedColumnFormula>
    </tableColumn>
    <tableColumn id="189" xr3:uid="{00000000-0010-0000-0100-0000BD000000}" name="Colaborador" dataDxfId="113" dataCellStyle="Normal 2">
      <calculatedColumnFormula>IF(A6="","",A6)</calculatedColumnFormula>
    </tableColumn>
    <tableColumn id="190" xr3:uid="{00000000-0010-0000-0100-0000BE000000}" name="fecha" dataDxfId="112">
      <calculatedColumnFormula>IF(VALIDATURNO[[#This Row],[VALIDA_QNA]]="","",I6+0)</calculatedColumnFormula>
    </tableColumn>
    <tableColumn id="191" xr3:uid="{00000000-0010-0000-0100-0000BF000000}" name="Cargo" dataDxfId="111">
      <calculatedColumnFormula>IF(VALIDATURNO[[#This Row],[Marcacion]]="","",D6)</calculatedColumnFormula>
    </tableColumn>
    <tableColumn id="192" xr3:uid="{00000000-0010-0000-0100-0000C0000000}" name="DiaSem" dataDxfId="110">
      <calculatedColumnFormula>IF(VALIDATURNO[[#This Row],[turno1]]="","",H6)</calculatedColumnFormula>
    </tableColumn>
    <tableColumn id="193" xr3:uid="{00000000-0010-0000-0100-0000C1000000}" name="SALAM" dataDxfId="109">
      <calculatedColumnFormula>IF(VALIDATURNO[[#This Row],[turno2]]="","",AL6)</calculatedColumnFormula>
    </tableColumn>
    <tableColumn id="194" xr3:uid="{00000000-0010-0000-0100-0000C2000000}" name="ENT1" dataDxfId="108">
      <calculatedColumnFormula>IF(VALIDATURNO[[#This Row],[turno1AM]]="","",AM6)</calculatedColumnFormula>
    </tableColumn>
    <tableColumn id="195" xr3:uid="{00000000-0010-0000-0100-0000C3000000}" name="SAL1" dataDxfId="107">
      <calculatedColumnFormula>IF(VALIDATURNO[[#This Row],[turno2AM]]="","",AN6)</calculatedColumnFormula>
    </tableColumn>
    <tableColumn id="196" xr3:uid="{00000000-0010-0000-0100-0000C4000000}" name="ENT2" dataDxfId="106">
      <calculatedColumnFormula>IF(VALIDATURNO[[#This Row],[turno1AH]]="","",AO6)</calculatedColumnFormula>
    </tableColumn>
    <tableColumn id="2" xr3:uid="{00000000-0010-0000-0100-000002000000}" name="SAL2" dataDxfId="105">
      <calculatedColumnFormula>IF(VALIDATURNO[[#This Row],[turno2AH]]="","",AP6)</calculatedColumnFormula>
    </tableColumn>
    <tableColumn id="3" xr3:uid="{220C4FE1-875D-4E80-A8AF-371F1F1F76DD}" name="Observable" dataDxfId="104">
      <calculatedColumnFormula>IF(SUMIFS(VALIDATURNO[TOTAL],VALIDATURNO[Colaborador],VALIDATURNO[[#This Row],[Colaborador]])=0,"RET","OK")</calculatedColumnFormula>
    </tableColumn>
    <tableColumn id="4" xr3:uid="{4F7D27C2-454A-4E92-AEE2-B4A580DBF4E3}" name="Tiene horas" dataDxfId="103"/>
    <tableColumn id="5" xr3:uid="{8F404803-B434-4441-87EB-65766C99775A}" name="cant empleados" dataDxfId="102">
      <calculatedColumnFormula>IF(DN5=$DN$5,1,IF(DC5=VALIDATURNO[[#This Row],[Colaborador]],0,1))</calculatedColumnFormula>
    </tableColumn>
    <tableColumn id="6" xr3:uid="{E3CEA09F-F860-40D8-B19C-0E9D32D2120B}" name="Columna1" dataDxfId="42"/>
    <tableColumn id="7" xr3:uid="{6C948E5E-14E8-4BEB-8E90-C32D1BB8F955}" name="Columna2" dataDxfId="41"/>
    <tableColumn id="8" xr3:uid="{DA62F4E6-7FBE-474E-904A-1D1D04A5B641}" name="Columna3" dataDxfId="40"/>
    <tableColumn id="9" xr3:uid="{45BF59EC-0356-4EA7-B6ED-A53150624A4E}" name="Columna4" dataDxfId="39"/>
    <tableColumn id="10" xr3:uid="{49A787D2-769E-4C0C-871E-A4DD8E85AA75}" name="Columna5" dataDxfId="38"/>
    <tableColumn id="11" xr3:uid="{66614D09-A30A-41AE-AD42-E5A5308B65E3}" name="Columna6" dataDxfId="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DC9B12-F0AA-4B58-86C6-92A2857EC9DF}" name="VALIDATURNO_2" displayName="VALIDATURNO_2" ref="A1:AC105" tableType="queryTable" totalsRowShown="0">
  <autoFilter ref="A1:AC105" xr:uid="{0EDC9B12-F0AA-4B58-86C6-92A2857EC9DF}"/>
  <sortState xmlns:xlrd2="http://schemas.microsoft.com/office/spreadsheetml/2017/richdata2" ref="A2:AC105">
    <sortCondition ref="A2:A105"/>
    <sortCondition ref="B2:B105"/>
    <sortCondition ref="C2:C105"/>
  </sortState>
  <tableColumns count="29">
    <tableColumn id="1" xr3:uid="{343A3005-4319-43C7-97DC-850492FE652C}" uniqueName="1" name="sede" queryTableFieldId="1" dataDxfId="12"/>
    <tableColumn id="2" xr3:uid="{B7CD0487-5FE7-4A14-9EB7-32C9D7675957}" uniqueName="2" name="Colaborador" queryTableFieldId="2" dataDxfId="11"/>
    <tableColumn id="3" xr3:uid="{B96F2E23-775E-4338-BB3D-4F96C7D14C96}" uniqueName="3" name="fecha" queryTableFieldId="3" dataDxfId="10"/>
    <tableColumn id="4" xr3:uid="{DAA54116-6E08-43C2-BB25-2B77EFAE2010}" uniqueName="4" name="Cargo" queryTableFieldId="4" dataDxfId="9"/>
    <tableColumn id="5" xr3:uid="{F46DB807-3C7F-4FBF-A843-677B3BB9FABE}" uniqueName="5" name="DiaSem" queryTableFieldId="5" dataDxfId="8"/>
    <tableColumn id="6" xr3:uid="{87D28151-2AC6-4753-ACFC-3416FE176829}" uniqueName="6" name="SALAM" queryTableFieldId="6" dataDxfId="7"/>
    <tableColumn id="7" xr3:uid="{217B76F5-F438-4CC5-B55E-635104E31710}" uniqueName="7" name="ENT1" queryTableFieldId="7" dataDxfId="6"/>
    <tableColumn id="8" xr3:uid="{9CB003D7-F999-4B08-A2FB-0E73C528EB1F}" uniqueName="8" name="SAL1" queryTableFieldId="8" dataDxfId="5"/>
    <tableColumn id="9" xr3:uid="{91A36448-C6C9-43FA-B457-835A86CC5D27}" uniqueName="9" name="ENT2" queryTableFieldId="9" dataDxfId="4"/>
    <tableColumn id="10" xr3:uid="{464BFDE2-31CD-4C07-BB6A-21C4CC1FEC57}" uniqueName="10" name="SAL2" queryTableFieldId="10" dataDxfId="3"/>
    <tableColumn id="11" xr3:uid="{9AF32DC8-8564-4DC3-AE7F-3BC446D738B1}" uniqueName="11" name="VALIDA_QNA" queryTableFieldId="11" dataDxfId="2"/>
    <tableColumn id="12" xr3:uid="{31370D4F-FEF4-4402-8B88-5A536D1EFE1C}" uniqueName="12" name="Marcacion" queryTableFieldId="12" dataDxfId="1"/>
    <tableColumn id="29" xr3:uid="{048FFAC6-8DB9-49E4-8DBA-473BB2572780}" uniqueName="29" name="Trabajado real" queryTableFieldId="29"/>
    <tableColumn id="30" xr3:uid="{9FD39D71-9A04-4C91-AD9D-8CBA92044D6A}" uniqueName="30" name="RNO" queryTableFieldId="30"/>
    <tableColumn id="31" xr3:uid="{E33CEE9B-B3C2-4E52-93A7-33FF671C3923}" uniqueName="31" name="DDCC" queryTableFieldId="31"/>
    <tableColumn id="32" xr3:uid="{510899EF-DF40-4835-8D07-70BADCD875BA}" uniqueName="32" name="DNCC" queryTableFieldId="32"/>
    <tableColumn id="33" xr3:uid="{04154116-8F72-4410-9D43-02EFD3AA6CC2}" uniqueName="33" name="XDO" queryTableFieldId="33"/>
    <tableColumn id="34" xr3:uid="{3EEB5D45-C234-4D81-A9B6-8CDC830DC1F9}" uniqueName="34" name="XNO" queryTableFieldId="34"/>
    <tableColumn id="35" xr3:uid="{0887F556-9490-4709-97A2-B27F8633C576}" uniqueName="35" name="TOTAL" queryTableFieldId="35"/>
    <tableColumn id="36" xr3:uid="{F5B4CF47-4202-4A84-8978-15DB3BBDBC84}" uniqueName="36" name="Cambia sede" queryTableFieldId="36"/>
    <tableColumn id="37" xr3:uid="{36D50B31-ADFC-4270-847D-394992629914}" uniqueName="37" name="Observable" queryTableFieldId="37" dataDxfId="0"/>
    <tableColumn id="13" xr3:uid="{6AE323BB-6C21-4774-98CA-72A88A9453E8}" uniqueName="13" name="Tiene horas" queryTableFieldId="38"/>
    <tableColumn id="14" xr3:uid="{B06570E8-BE95-4303-B8EA-9F1C64189375}" uniqueName="14" name="cant empleados" queryTableFieldId="39"/>
    <tableColumn id="15" xr3:uid="{1F316ACC-16BB-4AB9-B416-4BD514648A5B}" uniqueName="15" name="Columna1" queryTableFieldId="40"/>
    <tableColumn id="16" xr3:uid="{7C250F9F-A225-4314-976F-261C757A9D0C}" uniqueName="16" name="Columna2" queryTableFieldId="41"/>
    <tableColumn id="17" xr3:uid="{B6B84EFE-7363-4F88-8171-45DA43985F81}" uniqueName="17" name="Columna3" queryTableFieldId="42"/>
    <tableColumn id="18" xr3:uid="{8DCC35D5-6B0C-489C-BFD9-5AC0391102FD}" uniqueName="18" name="Columna4" queryTableFieldId="43"/>
    <tableColumn id="19" xr3:uid="{6623DB68-E66F-4EF7-97C6-357168E695AC}" uniqueName="19" name="Columna5" queryTableFieldId="44"/>
    <tableColumn id="20" xr3:uid="{5083F95C-5D40-4A03-8E26-22C198B2CE79}" uniqueName="20" name="Columna6" queryTableFieldId="4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9527628-51B0-4069-9C7D-281E8D3F910F}" name="Tabla8" displayName="Tabla8" ref="C16:K19" totalsRowShown="0" headerRowDxfId="267" dataDxfId="266" tableBorderDxfId="265">
  <tableColumns count="9">
    <tableColumn id="1" xr3:uid="{72E3317B-49D1-44BA-AEC6-5BDD9C1EC5CA}" name="Jornada" dataDxfId="264"/>
    <tableColumn id="2" xr3:uid="{A493AB7A-0EB9-4D21-B9DA-76684C4EDA60}" name="L" dataDxfId="263"/>
    <tableColumn id="3" xr3:uid="{0031D3FE-7E19-4109-9AB7-9E509E1E6896}" name="M" dataDxfId="262"/>
    <tableColumn id="4" xr3:uid="{5850B37A-7B17-4D77-AD61-F6EC6D915AB0}" name="M " dataDxfId="261"/>
    <tableColumn id="5" xr3:uid="{81B6DFC6-5100-4C27-9AA7-6B80EAC55356}" name="J" dataDxfId="260"/>
    <tableColumn id="6" xr3:uid="{915276A4-5052-49CF-A308-766ED191D8B3}" name="V" dataDxfId="259"/>
    <tableColumn id="7" xr3:uid="{5647B3A3-F74B-41C6-95B2-E238F3DBA670}" name="S" dataDxfId="258"/>
    <tableColumn id="8" xr3:uid="{9F0263D5-EA42-4453-8C31-33910808E92B}" name="D" dataDxfId="257"/>
    <tableColumn id="9" xr3:uid="{70C3FE52-60EB-4C93-BB63-E19C2A64E9BD}" name="T" dataDxfId="256">
      <calculatedColumnFormula>SUM(D17:J17)</calculatedColumnFormula>
    </tableColumn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D81A5-C6A5-42F6-A131-920AE9824DB1}" name="Tabla2" displayName="Tabla2" ref="A1:D15" totalsRowShown="0">
  <autoFilter ref="A1:D15" xr:uid="{50DD81A5-C6A5-42F6-A131-920AE9824DB1}"/>
  <tableColumns count="4">
    <tableColumn id="4" xr3:uid="{653E9B5A-CC26-4187-9A8C-0D4AB8104A18}" name="ID" dataDxfId="63">
      <calculatedColumnFormula>Tabla2[[#This Row],[NOMBRE]]&amp;Tabla2[[#This Row],[FECHA]]</calculatedColumnFormula>
    </tableColumn>
    <tableColumn id="1" xr3:uid="{E4994634-7F73-403F-9350-EC6C9E53B588}" name="NOMBRE"/>
    <tableColumn id="3" xr3:uid="{1E206116-B840-4EA7-8885-9FEF84F2F4E4}" name="FECHA" dataDxfId="62"/>
    <tableColumn id="2" xr3:uid="{5816B34F-5D85-4124-BDB5-717DB0CC3325}" name="SE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5000000}" name="Chrono" displayName="Chrono" ref="A1:F53" totalsRowShown="0" headerRowDxfId="61" dataDxfId="60">
  <autoFilter ref="A1:F53" xr:uid="{00000000-0009-0000-0100-00000E000000}"/>
  <tableColumns count="6">
    <tableColumn id="1" xr3:uid="{00000000-0010-0000-0500-000001000000}" name="Semana" dataDxfId="59"/>
    <tableColumn id="2" xr3:uid="{00000000-0010-0000-0500-000002000000}" name="Lunes" dataDxfId="58"/>
    <tableColumn id="3" xr3:uid="{00000000-0010-0000-0500-000003000000}" name="Domingo" dataDxfId="57">
      <calculatedColumnFormula>+Chrono[[#This Row],[Lunes]]+6</calculatedColumnFormula>
    </tableColumn>
    <tableColumn id="4" xr3:uid="{00000000-0010-0000-0500-000004000000}" name="CORTE" dataDxfId="56">
      <calculatedColumnFormula>+Chrono[[#This Row],[Domingo]]+delay</calculatedColumnFormula>
    </tableColumn>
    <tableColumn id="6" xr3:uid="{00000000-0010-0000-0500-000006000000}" name="Semana_" dataDxfId="55">
      <calculatedColumnFormula>DAY(C2)&amp;" AL "&amp;DAY(D2)&amp;" DE "&amp;UPPER(TEXT(D2,"MMMM"))</calculatedColumnFormula>
    </tableColumn>
    <tableColumn id="8" xr3:uid="{00000000-0010-0000-0500-000008000000}" name="PER" dataDxfId="54">
      <calculatedColumnFormula>IF(F1="PER",IF(AND(TODAY()&lt;=D2,TODAY()&gt;C2),A2,0),IF(OR(F1="",F1&gt;=1),"",IF(TODAY()&lt;=D2,A2,0)))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8000000}" name="Sedes" displayName="Sedes" ref="A13:H17" totalsRowShown="0" headerRowDxfId="53" dataDxfId="52">
  <autoFilter ref="A13:H17" xr:uid="{00000000-0009-0000-0100-000001000000}"/>
  <sortState xmlns:xlrd2="http://schemas.microsoft.com/office/spreadsheetml/2017/richdata2" ref="A14:H17">
    <sortCondition ref="H15:H17"/>
    <sortCondition ref="G15:G17"/>
  </sortState>
  <tableColumns count="8">
    <tableColumn id="1" xr3:uid="{00000000-0010-0000-0800-000001000000}" name="Id" dataDxfId="51"/>
    <tableColumn id="2" xr3:uid="{00000000-0010-0000-0800-000002000000}" name="HDD" dataDxfId="50"/>
    <tableColumn id="3" xr3:uid="{00000000-0010-0000-0800-000003000000}" name="GERENTE" dataDxfId="49"/>
    <tableColumn id="4" xr3:uid="{00000000-0010-0000-0800-000004000000}" name="MAIL GERENTE" dataDxfId="48"/>
    <tableColumn id="5" xr3:uid="{00000000-0010-0000-0800-000005000000}" name="ADMINISTRADOR" dataDxfId="47"/>
    <tableColumn id="6" xr3:uid="{00000000-0010-0000-0800-000006000000}" name="MAIL ADMON" dataDxfId="46"/>
    <tableColumn id="7" xr3:uid="{00000000-0010-0000-0800-000007000000}" name="SEDE" dataDxfId="45"/>
    <tableColumn id="8" xr3:uid="{00000000-0010-0000-0800-000008000000}" name="EMPRESA" dataDxfId="4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cardanito@gmail.com" TargetMode="External"/><Relationship Id="rId7" Type="http://schemas.openxmlformats.org/officeDocument/2006/relationships/table" Target="../tables/table13.xml"/><Relationship Id="rId2" Type="http://schemas.openxmlformats.org/officeDocument/2006/relationships/hyperlink" Target="mailto:cardanito@gmail.com" TargetMode="External"/><Relationship Id="rId1" Type="http://schemas.openxmlformats.org/officeDocument/2006/relationships/hyperlink" Target="mailto:cardanito@gmail.com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administrativo@grupoheme.co" TargetMode="External"/><Relationship Id="rId4" Type="http://schemas.openxmlformats.org/officeDocument/2006/relationships/hyperlink" Target="mailto:administrativo@grupoheme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T53"/>
  <sheetViews>
    <sheetView showGridLines="0" zoomScale="115" zoomScaleNormal="115" workbookViewId="0">
      <selection activeCell="E21" sqref="E21"/>
    </sheetView>
  </sheetViews>
  <sheetFormatPr baseColWidth="10" defaultRowHeight="14.5"/>
  <cols>
    <col min="1" max="1" width="39.81640625" bestFit="1" customWidth="1"/>
    <col min="2" max="2" width="11.26953125" style="33" customWidth="1"/>
    <col min="3" max="3" width="1.90625" customWidth="1"/>
    <col min="4" max="4" width="11.7265625" bestFit="1" customWidth="1"/>
    <col min="5" max="5" width="32.90625" bestFit="1" customWidth="1"/>
    <col min="6" max="6" width="21.36328125" bestFit="1" customWidth="1"/>
    <col min="7" max="7" width="15.08984375" bestFit="1" customWidth="1"/>
    <col min="8" max="8" width="2" customWidth="1"/>
    <col min="9" max="9" width="14.81640625" bestFit="1" customWidth="1"/>
    <col min="10" max="10" width="9.81640625" bestFit="1" customWidth="1"/>
    <col min="11" max="11" width="2.1796875" customWidth="1"/>
    <col min="12" max="12" width="15.36328125" bestFit="1" customWidth="1"/>
    <col min="14" max="14" width="1.6328125" customWidth="1"/>
  </cols>
  <sheetData>
    <row r="1" spans="1:20">
      <c r="A1" t="s">
        <v>134</v>
      </c>
      <c r="B1" s="33" t="s">
        <v>135</v>
      </c>
      <c r="D1" s="128" t="s">
        <v>417</v>
      </c>
      <c r="E1" s="128" t="s">
        <v>418</v>
      </c>
      <c r="F1" s="128" t="s">
        <v>419</v>
      </c>
      <c r="G1" s="128" t="s">
        <v>420</v>
      </c>
      <c r="H1" s="128"/>
      <c r="I1" s="126" t="s">
        <v>421</v>
      </c>
      <c r="J1" s="126" t="s">
        <v>135</v>
      </c>
      <c r="K1" s="128"/>
      <c r="L1" s="128"/>
      <c r="M1" s="126"/>
      <c r="O1" s="126" t="s">
        <v>412</v>
      </c>
      <c r="P1" s="127" t="s">
        <v>413</v>
      </c>
      <c r="Q1" s="127" t="s">
        <v>414</v>
      </c>
      <c r="R1" s="128"/>
      <c r="S1" s="126" t="s">
        <v>415</v>
      </c>
      <c r="T1" s="126" t="s">
        <v>416</v>
      </c>
    </row>
    <row r="2" spans="1:20">
      <c r="A2" t="s">
        <v>136</v>
      </c>
      <c r="B2" s="33">
        <v>46</v>
      </c>
      <c r="D2">
        <v>1110293045</v>
      </c>
      <c r="E2" t="s">
        <v>548</v>
      </c>
      <c r="F2" t="s">
        <v>199</v>
      </c>
      <c r="G2" s="126" t="s">
        <v>428</v>
      </c>
      <c r="H2" s="128"/>
      <c r="I2" s="126" t="s">
        <v>422</v>
      </c>
      <c r="J2" s="126">
        <v>19</v>
      </c>
      <c r="K2" s="128"/>
      <c r="L2" s="129" t="s">
        <v>423</v>
      </c>
      <c r="M2" s="130">
        <f>+J4/6</f>
        <v>7.333333333333333</v>
      </c>
      <c r="O2" s="126">
        <v>1</v>
      </c>
      <c r="P2" s="127">
        <v>46020</v>
      </c>
      <c r="Q2" s="127">
        <f t="shared" ref="Q2:Q33" si="0">+P2+6</f>
        <v>46026</v>
      </c>
      <c r="R2" s="128"/>
      <c r="S2" s="126">
        <v>7</v>
      </c>
      <c r="T2" s="126">
        <v>14</v>
      </c>
    </row>
    <row r="3" spans="1:20">
      <c r="A3" t="s">
        <v>137</v>
      </c>
      <c r="B3" s="63">
        <v>0.7</v>
      </c>
      <c r="D3">
        <v>1007609333</v>
      </c>
      <c r="E3" t="s">
        <v>549</v>
      </c>
      <c r="F3" t="s">
        <v>225</v>
      </c>
      <c r="G3" s="126" t="s">
        <v>434</v>
      </c>
      <c r="H3" s="128"/>
      <c r="I3" s="126" t="s">
        <v>424</v>
      </c>
      <c r="J3" s="131">
        <v>1750905</v>
      </c>
      <c r="K3" s="128"/>
      <c r="L3" s="129" t="s">
        <v>425</v>
      </c>
      <c r="M3" s="132">
        <f>+M2*30</f>
        <v>220</v>
      </c>
      <c r="O3" s="126">
        <v>2</v>
      </c>
      <c r="P3" s="127">
        <f t="shared" ref="P3:P34" si="1">+P2+7</f>
        <v>46027</v>
      </c>
      <c r="Q3" s="127">
        <f t="shared" si="0"/>
        <v>46033</v>
      </c>
      <c r="R3" s="128"/>
      <c r="S3" s="126">
        <v>8</v>
      </c>
      <c r="T3" s="126">
        <v>15</v>
      </c>
    </row>
    <row r="4" spans="1:20">
      <c r="A4" t="s">
        <v>139</v>
      </c>
      <c r="B4" s="63">
        <v>0.85</v>
      </c>
      <c r="D4">
        <v>1082878775</v>
      </c>
      <c r="E4" t="s">
        <v>174</v>
      </c>
      <c r="F4" t="s">
        <v>199</v>
      </c>
      <c r="G4" s="191" t="s">
        <v>428</v>
      </c>
      <c r="H4" s="128"/>
      <c r="I4" s="128" t="s">
        <v>426</v>
      </c>
      <c r="J4" s="126">
        <v>44</v>
      </c>
      <c r="K4" s="128"/>
      <c r="L4" s="129" t="s">
        <v>427</v>
      </c>
      <c r="M4" s="133">
        <f>+J3/M3</f>
        <v>7958.659090909091</v>
      </c>
      <c r="O4" s="126">
        <v>3</v>
      </c>
      <c r="P4" s="127">
        <f t="shared" si="1"/>
        <v>46034</v>
      </c>
      <c r="Q4" s="127">
        <f t="shared" si="0"/>
        <v>46040</v>
      </c>
      <c r="R4" s="128"/>
      <c r="S4" s="126">
        <v>9</v>
      </c>
      <c r="T4" s="126">
        <v>16</v>
      </c>
    </row>
    <row r="5" spans="1:20">
      <c r="A5" t="s">
        <v>138</v>
      </c>
      <c r="B5" s="63">
        <v>0.9</v>
      </c>
      <c r="D5">
        <v>1111540644</v>
      </c>
      <c r="E5" t="s">
        <v>164</v>
      </c>
      <c r="F5" t="s">
        <v>306</v>
      </c>
      <c r="G5" s="191" t="s">
        <v>433</v>
      </c>
      <c r="H5" s="128"/>
      <c r="I5" s="128" t="s">
        <v>429</v>
      </c>
      <c r="J5" s="134">
        <v>0.35</v>
      </c>
      <c r="K5" s="128"/>
      <c r="L5" s="135" t="s">
        <v>430</v>
      </c>
      <c r="M5" s="133">
        <f>+M4*Tabla914[[#This Row],[valor]]</f>
        <v>2785.5306818181816</v>
      </c>
      <c r="O5" s="126">
        <v>4</v>
      </c>
      <c r="P5" s="127">
        <f t="shared" si="1"/>
        <v>46041</v>
      </c>
      <c r="Q5" s="127">
        <f t="shared" si="0"/>
        <v>46047</v>
      </c>
      <c r="R5" s="128"/>
      <c r="S5" s="126">
        <v>10</v>
      </c>
      <c r="T5" s="126">
        <v>17</v>
      </c>
    </row>
    <row r="6" spans="1:20">
      <c r="A6" t="s">
        <v>547</v>
      </c>
      <c r="B6" s="63">
        <v>0</v>
      </c>
      <c r="D6">
        <v>1061804434</v>
      </c>
      <c r="E6" t="s">
        <v>153</v>
      </c>
      <c r="F6" t="s">
        <v>352</v>
      </c>
      <c r="G6" s="191" t="s">
        <v>434</v>
      </c>
      <c r="H6" s="128"/>
      <c r="I6" s="128" t="s">
        <v>431</v>
      </c>
      <c r="J6" s="134">
        <v>0.8</v>
      </c>
      <c r="K6" s="128"/>
      <c r="L6" s="135" t="s">
        <v>432</v>
      </c>
      <c r="M6" s="133">
        <f>+M4*Tabla914[[#This Row],[valor]]</f>
        <v>6366.9272727272728</v>
      </c>
      <c r="O6" s="126">
        <v>5</v>
      </c>
      <c r="P6" s="127">
        <f t="shared" si="1"/>
        <v>46048</v>
      </c>
      <c r="Q6" s="127">
        <f t="shared" si="0"/>
        <v>46054</v>
      </c>
      <c r="R6" s="128"/>
      <c r="S6" s="126">
        <v>11</v>
      </c>
      <c r="T6" s="126">
        <v>18</v>
      </c>
    </row>
    <row r="7" spans="1:20">
      <c r="D7">
        <v>1193380634</v>
      </c>
      <c r="E7" t="s">
        <v>154</v>
      </c>
      <c r="F7" t="s">
        <v>225</v>
      </c>
      <c r="G7" s="191" t="s">
        <v>434</v>
      </c>
      <c r="H7" s="128"/>
      <c r="I7" s="128"/>
      <c r="J7" s="128"/>
      <c r="K7" s="128"/>
      <c r="L7" s="128"/>
      <c r="M7" s="128"/>
      <c r="O7" s="126">
        <v>6</v>
      </c>
      <c r="P7" s="127">
        <f t="shared" si="1"/>
        <v>46055</v>
      </c>
      <c r="Q7" s="127">
        <f t="shared" si="0"/>
        <v>46061</v>
      </c>
      <c r="R7" s="128"/>
      <c r="S7" s="126">
        <v>12</v>
      </c>
      <c r="T7" s="126">
        <v>19</v>
      </c>
    </row>
    <row r="8" spans="1:20">
      <c r="D8">
        <v>1112038651</v>
      </c>
      <c r="E8" t="s">
        <v>550</v>
      </c>
      <c r="F8" t="s">
        <v>225</v>
      </c>
      <c r="G8" s="191" t="s">
        <v>434</v>
      </c>
      <c r="H8" s="128"/>
      <c r="I8" s="128"/>
      <c r="J8" s="128"/>
      <c r="K8" s="128"/>
      <c r="L8" s="128"/>
      <c r="M8" s="128"/>
      <c r="O8" s="126">
        <v>7</v>
      </c>
      <c r="P8" s="127">
        <f t="shared" si="1"/>
        <v>46062</v>
      </c>
      <c r="Q8" s="127">
        <f t="shared" si="0"/>
        <v>46068</v>
      </c>
      <c r="R8" s="128"/>
      <c r="S8" s="126">
        <v>13</v>
      </c>
      <c r="T8" s="126">
        <v>20</v>
      </c>
    </row>
    <row r="9" spans="1:20">
      <c r="D9">
        <v>1109116880</v>
      </c>
      <c r="E9" t="s">
        <v>162</v>
      </c>
      <c r="F9" t="s">
        <v>199</v>
      </c>
      <c r="G9" s="191" t="s">
        <v>428</v>
      </c>
      <c r="H9" s="128"/>
      <c r="I9" s="128"/>
      <c r="J9" s="128"/>
      <c r="K9" s="128"/>
      <c r="L9" s="128"/>
      <c r="M9" s="128"/>
      <c r="O9" s="126">
        <v>8</v>
      </c>
      <c r="P9" s="127">
        <f t="shared" si="1"/>
        <v>46069</v>
      </c>
      <c r="Q9" s="127">
        <f t="shared" si="0"/>
        <v>46075</v>
      </c>
      <c r="R9" s="128"/>
      <c r="S9" s="126">
        <v>14</v>
      </c>
      <c r="T9" s="126">
        <v>21</v>
      </c>
    </row>
    <row r="10" spans="1:20">
      <c r="D10">
        <v>1107035544</v>
      </c>
      <c r="E10" t="s">
        <v>155</v>
      </c>
      <c r="F10" t="s">
        <v>10</v>
      </c>
      <c r="G10" s="191" t="s">
        <v>553</v>
      </c>
      <c r="H10" s="128"/>
      <c r="I10" s="128"/>
      <c r="J10" s="128"/>
      <c r="K10" s="128"/>
      <c r="L10" s="128"/>
      <c r="M10" s="128"/>
      <c r="O10" s="126">
        <v>9</v>
      </c>
      <c r="P10" s="127">
        <f t="shared" si="1"/>
        <v>46076</v>
      </c>
      <c r="Q10" s="127">
        <f t="shared" si="0"/>
        <v>46082</v>
      </c>
      <c r="R10" s="128"/>
      <c r="S10" s="126">
        <v>15</v>
      </c>
      <c r="T10" s="126">
        <v>22</v>
      </c>
    </row>
    <row r="11" spans="1:20">
      <c r="D11">
        <v>1111661544</v>
      </c>
      <c r="E11" t="s">
        <v>175</v>
      </c>
      <c r="F11" t="s">
        <v>225</v>
      </c>
      <c r="G11" s="126" t="s">
        <v>434</v>
      </c>
      <c r="H11" s="128"/>
      <c r="I11" s="128"/>
      <c r="J11" s="128"/>
      <c r="K11" s="128"/>
      <c r="L11" s="128"/>
      <c r="M11" s="128"/>
      <c r="O11" s="126">
        <v>10</v>
      </c>
      <c r="P11" s="127">
        <f t="shared" si="1"/>
        <v>46083</v>
      </c>
      <c r="Q11" s="127">
        <f t="shared" si="0"/>
        <v>46089</v>
      </c>
      <c r="R11" s="128"/>
      <c r="S11" s="126">
        <v>16</v>
      </c>
      <c r="T11" s="126">
        <v>23</v>
      </c>
    </row>
    <row r="12" spans="1:20">
      <c r="D12">
        <v>5054388</v>
      </c>
      <c r="E12" t="s">
        <v>176</v>
      </c>
      <c r="F12" t="s">
        <v>225</v>
      </c>
      <c r="G12" s="126" t="s">
        <v>434</v>
      </c>
      <c r="H12" s="128"/>
      <c r="I12" s="128"/>
      <c r="J12" s="128"/>
      <c r="K12" s="128"/>
      <c r="L12" s="128"/>
      <c r="M12" s="128"/>
      <c r="O12" s="126">
        <v>11</v>
      </c>
      <c r="P12" s="127">
        <f t="shared" si="1"/>
        <v>46090</v>
      </c>
      <c r="Q12" s="127">
        <f t="shared" si="0"/>
        <v>46096</v>
      </c>
      <c r="R12" s="128"/>
      <c r="S12" s="126">
        <v>17</v>
      </c>
      <c r="T12" s="126">
        <v>24</v>
      </c>
    </row>
    <row r="13" spans="1:20">
      <c r="D13">
        <v>1114952355</v>
      </c>
      <c r="E13" t="s">
        <v>163</v>
      </c>
      <c r="F13" t="s">
        <v>306</v>
      </c>
      <c r="G13" s="190" t="s">
        <v>433</v>
      </c>
      <c r="H13" s="128"/>
      <c r="I13" s="128"/>
      <c r="J13" s="128"/>
      <c r="K13" s="128"/>
      <c r="L13" s="128"/>
      <c r="M13" s="128"/>
      <c r="O13" s="126">
        <v>12</v>
      </c>
      <c r="P13" s="127">
        <f t="shared" si="1"/>
        <v>46097</v>
      </c>
      <c r="Q13" s="127">
        <f t="shared" si="0"/>
        <v>46103</v>
      </c>
      <c r="R13" s="128"/>
      <c r="S13" s="126"/>
      <c r="T13" s="126"/>
    </row>
    <row r="14" spans="1:20">
      <c r="D14">
        <v>1111543074</v>
      </c>
      <c r="E14" t="s">
        <v>551</v>
      </c>
      <c r="F14" t="s">
        <v>199</v>
      </c>
      <c r="G14" s="190" t="s">
        <v>428</v>
      </c>
      <c r="H14" s="128"/>
      <c r="I14" s="128"/>
      <c r="J14" s="128"/>
      <c r="K14" s="128"/>
      <c r="L14" s="128"/>
      <c r="M14" s="128"/>
      <c r="O14" s="126">
        <v>13</v>
      </c>
      <c r="P14" s="127">
        <f t="shared" si="1"/>
        <v>46104</v>
      </c>
      <c r="Q14" s="127">
        <f t="shared" si="0"/>
        <v>46110</v>
      </c>
      <c r="R14" s="128"/>
      <c r="S14" s="126"/>
      <c r="T14" s="126"/>
    </row>
    <row r="15" spans="1:20">
      <c r="D15">
        <v>1144035604</v>
      </c>
      <c r="E15" t="s">
        <v>177</v>
      </c>
      <c r="F15" t="s">
        <v>225</v>
      </c>
      <c r="G15" s="190" t="s">
        <v>434</v>
      </c>
      <c r="H15" s="128"/>
      <c r="I15" s="128"/>
      <c r="J15" s="128"/>
      <c r="K15" s="128"/>
      <c r="L15" s="128"/>
      <c r="M15" s="128"/>
      <c r="O15" s="126">
        <v>14</v>
      </c>
      <c r="P15" s="127">
        <f t="shared" si="1"/>
        <v>46111</v>
      </c>
      <c r="Q15" s="127">
        <f t="shared" si="0"/>
        <v>46117</v>
      </c>
      <c r="R15" s="128"/>
      <c r="S15" s="126"/>
      <c r="T15" s="126"/>
    </row>
    <row r="16" spans="1:20">
      <c r="D16">
        <v>1193584666</v>
      </c>
      <c r="E16" t="s">
        <v>552</v>
      </c>
      <c r="F16" t="s">
        <v>199</v>
      </c>
      <c r="G16" s="190" t="s">
        <v>428</v>
      </c>
      <c r="H16" s="128"/>
      <c r="I16" s="128"/>
      <c r="J16" s="128"/>
      <c r="K16" s="128"/>
      <c r="L16" s="128"/>
      <c r="M16" s="128"/>
      <c r="O16" s="126">
        <v>15</v>
      </c>
      <c r="P16" s="127">
        <f t="shared" si="1"/>
        <v>46118</v>
      </c>
      <c r="Q16" s="127">
        <f t="shared" si="0"/>
        <v>46124</v>
      </c>
      <c r="R16" s="128"/>
      <c r="S16" s="126"/>
      <c r="T16" s="126"/>
    </row>
    <row r="17" spans="4:20"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O17" s="126">
        <v>16</v>
      </c>
      <c r="P17" s="127">
        <f t="shared" si="1"/>
        <v>46125</v>
      </c>
      <c r="Q17" s="127">
        <f t="shared" si="0"/>
        <v>46131</v>
      </c>
      <c r="R17" s="128"/>
      <c r="S17" s="126"/>
      <c r="T17" s="126"/>
    </row>
    <row r="18" spans="4:20"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O18" s="126">
        <v>17</v>
      </c>
      <c r="P18" s="127">
        <f t="shared" si="1"/>
        <v>46132</v>
      </c>
      <c r="Q18" s="127">
        <f t="shared" si="0"/>
        <v>46138</v>
      </c>
      <c r="R18" s="128"/>
      <c r="S18" s="126"/>
      <c r="T18" s="126"/>
    </row>
    <row r="19" spans="4:20"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O19" s="126">
        <v>18</v>
      </c>
      <c r="P19" s="127">
        <f t="shared" si="1"/>
        <v>46139</v>
      </c>
      <c r="Q19" s="127">
        <f t="shared" si="0"/>
        <v>46145</v>
      </c>
      <c r="R19" s="128"/>
      <c r="S19" s="126"/>
      <c r="T19" s="126"/>
    </row>
    <row r="20" spans="4:20"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O20" s="126">
        <v>19</v>
      </c>
      <c r="P20" s="127">
        <f t="shared" si="1"/>
        <v>46146</v>
      </c>
      <c r="Q20" s="127">
        <f t="shared" si="0"/>
        <v>46152</v>
      </c>
      <c r="R20" s="128"/>
      <c r="S20" s="126"/>
      <c r="T20" s="126"/>
    </row>
    <row r="21" spans="4:20"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O21" s="126">
        <v>20</v>
      </c>
      <c r="P21" s="127">
        <f t="shared" si="1"/>
        <v>46153</v>
      </c>
      <c r="Q21" s="127">
        <f t="shared" si="0"/>
        <v>46159</v>
      </c>
      <c r="R21" s="128"/>
      <c r="S21" s="126"/>
      <c r="T21" s="126"/>
    </row>
    <row r="22" spans="4:20"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O22" s="126">
        <v>21</v>
      </c>
      <c r="P22" s="127">
        <f t="shared" si="1"/>
        <v>46160</v>
      </c>
      <c r="Q22" s="127">
        <f t="shared" si="0"/>
        <v>46166</v>
      </c>
      <c r="R22" s="128"/>
      <c r="S22" s="126"/>
      <c r="T22" s="126"/>
    </row>
    <row r="23" spans="4:20"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O23" s="126">
        <v>22</v>
      </c>
      <c r="P23" s="127">
        <f t="shared" si="1"/>
        <v>46167</v>
      </c>
      <c r="Q23" s="127">
        <f t="shared" si="0"/>
        <v>46173</v>
      </c>
      <c r="R23" s="128"/>
      <c r="S23" s="126"/>
      <c r="T23" s="126"/>
    </row>
    <row r="24" spans="4:20"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O24" s="126">
        <v>23</v>
      </c>
      <c r="P24" s="127">
        <f t="shared" si="1"/>
        <v>46174</v>
      </c>
      <c r="Q24" s="127">
        <f t="shared" si="0"/>
        <v>46180</v>
      </c>
      <c r="R24" s="128"/>
      <c r="S24" s="126"/>
      <c r="T24" s="126"/>
    </row>
    <row r="25" spans="4:20"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O25" s="126">
        <v>24</v>
      </c>
      <c r="P25" s="127">
        <f t="shared" si="1"/>
        <v>46181</v>
      </c>
      <c r="Q25" s="127">
        <f t="shared" si="0"/>
        <v>46187</v>
      </c>
      <c r="R25" s="128"/>
      <c r="S25" s="126"/>
      <c r="T25" s="126"/>
    </row>
    <row r="26" spans="4:20"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O26" s="126">
        <v>25</v>
      </c>
      <c r="P26" s="127">
        <f t="shared" si="1"/>
        <v>46188</v>
      </c>
      <c r="Q26" s="127">
        <f t="shared" si="0"/>
        <v>46194</v>
      </c>
      <c r="R26" s="128"/>
      <c r="S26" s="126"/>
      <c r="T26" s="126"/>
    </row>
    <row r="27" spans="4:20"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O27" s="126">
        <v>26</v>
      </c>
      <c r="P27" s="127">
        <f t="shared" si="1"/>
        <v>46195</v>
      </c>
      <c r="Q27" s="127">
        <f t="shared" si="0"/>
        <v>46201</v>
      </c>
      <c r="R27" s="128"/>
      <c r="S27" s="126"/>
      <c r="T27" s="126"/>
    </row>
    <row r="28" spans="4:20"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O28" s="126">
        <v>27</v>
      </c>
      <c r="P28" s="127">
        <f t="shared" si="1"/>
        <v>46202</v>
      </c>
      <c r="Q28" s="127">
        <f t="shared" si="0"/>
        <v>46208</v>
      </c>
      <c r="R28" s="128"/>
      <c r="S28" s="126"/>
      <c r="T28" s="126"/>
    </row>
    <row r="29" spans="4:20"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O29" s="126">
        <v>28</v>
      </c>
      <c r="P29" s="127">
        <f t="shared" si="1"/>
        <v>46209</v>
      </c>
      <c r="Q29" s="127">
        <f t="shared" si="0"/>
        <v>46215</v>
      </c>
      <c r="R29" s="128"/>
      <c r="S29" s="126"/>
      <c r="T29" s="126"/>
    </row>
    <row r="30" spans="4:20"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O30" s="126">
        <v>29</v>
      </c>
      <c r="P30" s="127">
        <f t="shared" si="1"/>
        <v>46216</v>
      </c>
      <c r="Q30" s="127">
        <f t="shared" si="0"/>
        <v>46222</v>
      </c>
      <c r="R30" s="128"/>
      <c r="S30" s="126"/>
      <c r="T30" s="126"/>
    </row>
    <row r="31" spans="4:20"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O31" s="126">
        <v>30</v>
      </c>
      <c r="P31" s="127">
        <f t="shared" si="1"/>
        <v>46223</v>
      </c>
      <c r="Q31" s="127">
        <f t="shared" si="0"/>
        <v>46229</v>
      </c>
      <c r="R31" s="128"/>
      <c r="S31" s="126"/>
      <c r="T31" s="126"/>
    </row>
    <row r="32" spans="4:20"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O32" s="126">
        <v>31</v>
      </c>
      <c r="P32" s="127">
        <f t="shared" si="1"/>
        <v>46230</v>
      </c>
      <c r="Q32" s="127">
        <f t="shared" si="0"/>
        <v>46236</v>
      </c>
      <c r="R32" s="128"/>
      <c r="S32" s="126"/>
      <c r="T32" s="126"/>
    </row>
    <row r="33" spans="4:20"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O33" s="126">
        <v>32</v>
      </c>
      <c r="P33" s="127">
        <f t="shared" si="1"/>
        <v>46237</v>
      </c>
      <c r="Q33" s="127">
        <f t="shared" si="0"/>
        <v>46243</v>
      </c>
      <c r="R33" s="128"/>
      <c r="S33" s="126"/>
      <c r="T33" s="126"/>
    </row>
    <row r="34" spans="4:20"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O34" s="126">
        <v>33</v>
      </c>
      <c r="P34" s="127">
        <f t="shared" si="1"/>
        <v>46244</v>
      </c>
      <c r="Q34" s="127">
        <f t="shared" ref="Q34:Q53" si="2">+P34+6</f>
        <v>46250</v>
      </c>
      <c r="R34" s="128"/>
      <c r="S34" s="126"/>
      <c r="T34" s="126"/>
    </row>
    <row r="35" spans="4:20"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O35" s="126">
        <v>34</v>
      </c>
      <c r="P35" s="127">
        <f t="shared" ref="P35:P53" si="3">+P34+7</f>
        <v>46251</v>
      </c>
      <c r="Q35" s="127">
        <f t="shared" si="2"/>
        <v>46257</v>
      </c>
      <c r="R35" s="128"/>
      <c r="S35" s="126"/>
      <c r="T35" s="126"/>
    </row>
    <row r="36" spans="4:20"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O36" s="126">
        <v>35</v>
      </c>
      <c r="P36" s="127">
        <f t="shared" si="3"/>
        <v>46258</v>
      </c>
      <c r="Q36" s="127">
        <f t="shared" si="2"/>
        <v>46264</v>
      </c>
      <c r="R36" s="128"/>
      <c r="S36" s="126"/>
      <c r="T36" s="126"/>
    </row>
    <row r="37" spans="4:20"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O37" s="126">
        <v>36</v>
      </c>
      <c r="P37" s="127">
        <f t="shared" si="3"/>
        <v>46265</v>
      </c>
      <c r="Q37" s="127">
        <f t="shared" si="2"/>
        <v>46271</v>
      </c>
      <c r="R37" s="128"/>
      <c r="S37" s="126"/>
      <c r="T37" s="126"/>
    </row>
    <row r="38" spans="4:20"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O38" s="126">
        <v>37</v>
      </c>
      <c r="P38" s="127">
        <f t="shared" si="3"/>
        <v>46272</v>
      </c>
      <c r="Q38" s="127">
        <f t="shared" si="2"/>
        <v>46278</v>
      </c>
      <c r="R38" s="128"/>
      <c r="S38" s="126"/>
      <c r="T38" s="126"/>
    </row>
    <row r="39" spans="4:20"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O39" s="126">
        <v>38</v>
      </c>
      <c r="P39" s="127">
        <f t="shared" si="3"/>
        <v>46279</v>
      </c>
      <c r="Q39" s="127">
        <f t="shared" si="2"/>
        <v>46285</v>
      </c>
      <c r="R39" s="128"/>
      <c r="S39" s="126"/>
      <c r="T39" s="126"/>
    </row>
    <row r="40" spans="4:20"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O40" s="126">
        <v>39</v>
      </c>
      <c r="P40" s="127">
        <f t="shared" si="3"/>
        <v>46286</v>
      </c>
      <c r="Q40" s="127">
        <f t="shared" si="2"/>
        <v>46292</v>
      </c>
      <c r="R40" s="128"/>
      <c r="S40" s="126"/>
      <c r="T40" s="126"/>
    </row>
    <row r="41" spans="4:20"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O41" s="126">
        <v>40</v>
      </c>
      <c r="P41" s="127">
        <f t="shared" si="3"/>
        <v>46293</v>
      </c>
      <c r="Q41" s="127">
        <f t="shared" si="2"/>
        <v>46299</v>
      </c>
      <c r="R41" s="128"/>
      <c r="S41" s="126"/>
      <c r="T41" s="126"/>
    </row>
    <row r="42" spans="4:20"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O42" s="126">
        <v>41</v>
      </c>
      <c r="P42" s="127">
        <f t="shared" si="3"/>
        <v>46300</v>
      </c>
      <c r="Q42" s="127">
        <f t="shared" si="2"/>
        <v>46306</v>
      </c>
      <c r="R42" s="128"/>
      <c r="S42" s="126"/>
      <c r="T42" s="126"/>
    </row>
    <row r="43" spans="4:20"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O43" s="126">
        <v>42</v>
      </c>
      <c r="P43" s="127">
        <f t="shared" si="3"/>
        <v>46307</v>
      </c>
      <c r="Q43" s="127">
        <f t="shared" si="2"/>
        <v>46313</v>
      </c>
      <c r="R43" s="128"/>
      <c r="S43" s="126"/>
      <c r="T43" s="126"/>
    </row>
    <row r="44" spans="4:20"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O44" s="126">
        <v>43</v>
      </c>
      <c r="P44" s="127">
        <f t="shared" si="3"/>
        <v>46314</v>
      </c>
      <c r="Q44" s="127">
        <f t="shared" si="2"/>
        <v>46320</v>
      </c>
      <c r="R44" s="128"/>
      <c r="S44" s="126"/>
      <c r="T44" s="126"/>
    </row>
    <row r="45" spans="4:20"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O45" s="126">
        <v>44</v>
      </c>
      <c r="P45" s="127">
        <f t="shared" si="3"/>
        <v>46321</v>
      </c>
      <c r="Q45" s="127">
        <f t="shared" si="2"/>
        <v>46327</v>
      </c>
      <c r="R45" s="128"/>
      <c r="S45" s="126"/>
      <c r="T45" s="126"/>
    </row>
    <row r="46" spans="4:20"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O46" s="126">
        <v>45</v>
      </c>
      <c r="P46" s="127">
        <f t="shared" si="3"/>
        <v>46328</v>
      </c>
      <c r="Q46" s="127">
        <f t="shared" si="2"/>
        <v>46334</v>
      </c>
      <c r="R46" s="128"/>
      <c r="S46" s="126"/>
      <c r="T46" s="126"/>
    </row>
    <row r="47" spans="4:20"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O47" s="126">
        <v>46</v>
      </c>
      <c r="P47" s="127">
        <f t="shared" si="3"/>
        <v>46335</v>
      </c>
      <c r="Q47" s="127">
        <f t="shared" si="2"/>
        <v>46341</v>
      </c>
      <c r="R47" s="128"/>
      <c r="S47" s="126"/>
      <c r="T47" s="126"/>
    </row>
    <row r="48" spans="4:20"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O48" s="126">
        <v>47</v>
      </c>
      <c r="P48" s="127">
        <f t="shared" si="3"/>
        <v>46342</v>
      </c>
      <c r="Q48" s="127">
        <f t="shared" si="2"/>
        <v>46348</v>
      </c>
      <c r="R48" s="128"/>
      <c r="S48" s="126"/>
      <c r="T48" s="126"/>
    </row>
    <row r="49" spans="4:20"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O49" s="126">
        <v>48</v>
      </c>
      <c r="P49" s="127">
        <f t="shared" si="3"/>
        <v>46349</v>
      </c>
      <c r="Q49" s="127">
        <f t="shared" si="2"/>
        <v>46355</v>
      </c>
      <c r="R49" s="128"/>
      <c r="S49" s="126"/>
      <c r="T49" s="126"/>
    </row>
    <row r="50" spans="4:20"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O50" s="126">
        <v>49</v>
      </c>
      <c r="P50" s="127">
        <f t="shared" si="3"/>
        <v>46356</v>
      </c>
      <c r="Q50" s="127">
        <f t="shared" si="2"/>
        <v>46362</v>
      </c>
      <c r="R50" s="128"/>
      <c r="S50" s="126"/>
      <c r="T50" s="126"/>
    </row>
    <row r="51" spans="4:20"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O51" s="126">
        <v>50</v>
      </c>
      <c r="P51" s="127">
        <f t="shared" si="3"/>
        <v>46363</v>
      </c>
      <c r="Q51" s="127">
        <f t="shared" si="2"/>
        <v>46369</v>
      </c>
      <c r="R51" s="128"/>
      <c r="S51" s="126"/>
      <c r="T51" s="126"/>
    </row>
    <row r="52" spans="4:20"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O52" s="126">
        <v>51</v>
      </c>
      <c r="P52" s="127">
        <f t="shared" si="3"/>
        <v>46370</v>
      </c>
      <c r="Q52" s="127">
        <f t="shared" si="2"/>
        <v>46376</v>
      </c>
      <c r="R52" s="128"/>
      <c r="S52" s="126"/>
      <c r="T52" s="126"/>
    </row>
    <row r="53" spans="4:20"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O53" s="126">
        <v>52</v>
      </c>
      <c r="P53" s="127">
        <f t="shared" si="3"/>
        <v>46377</v>
      </c>
      <c r="Q53" s="127">
        <f t="shared" si="2"/>
        <v>46383</v>
      </c>
      <c r="R53" s="128"/>
      <c r="S53" s="126"/>
      <c r="T53" s="126"/>
    </row>
  </sheetData>
  <conditionalFormatting sqref="O2:Q53">
    <cfRule type="expression" dxfId="20" priority="1">
      <formula>AND($B2&lt;=TODAY(),$C2&gt;=TODAY())</formula>
    </cfRule>
  </conditionalFormatting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F5967-CA0D-4CE3-A629-7ED382E91DFB}">
  <sheetPr codeName="Hoja6"/>
  <dimension ref="A1:BJ27"/>
  <sheetViews>
    <sheetView showGridLines="0" zoomScale="70" zoomScaleNormal="70" workbookViewId="0">
      <pane xSplit="20" ySplit="12" topLeftCell="U13" activePane="bottomRight" state="frozen"/>
      <selection pane="topRight" activeCell="U1" sqref="U1"/>
      <selection pane="bottomLeft" activeCell="A13" sqref="A13"/>
      <selection pane="bottomRight" activeCell="N17" sqref="N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0.81640625" defaultRowHeight="14"/>
  <cols>
    <col min="1" max="1" width="18.26953125" style="128" bestFit="1" customWidth="1"/>
    <col min="2" max="2" width="21.7265625" style="128" bestFit="1" customWidth="1"/>
    <col min="3" max="3" width="20.81640625" style="128" bestFit="1" customWidth="1"/>
    <col min="4" max="4" width="14.7265625" style="126" customWidth="1"/>
    <col min="5" max="5" width="5.26953125" style="126" customWidth="1"/>
    <col min="6" max="6" width="4.26953125" style="126" customWidth="1"/>
    <col min="7" max="11" width="3.81640625" style="136" customWidth="1"/>
    <col min="12" max="12" width="4.81640625" style="136" customWidth="1"/>
    <col min="13" max="55" width="3.81640625" style="136" customWidth="1"/>
    <col min="56" max="56" width="6.81640625" style="126" customWidth="1"/>
    <col min="57" max="57" width="7.453125" style="128" customWidth="1"/>
    <col min="58" max="58" width="9.26953125" style="128" bestFit="1" customWidth="1"/>
    <col min="59" max="59" width="11.1796875" style="128" bestFit="1" customWidth="1"/>
    <col min="60" max="61" width="10.1796875" style="128" bestFit="1" customWidth="1"/>
    <col min="62" max="157" width="6.81640625" style="128" customWidth="1"/>
    <col min="158" max="16384" width="10.81640625" style="128"/>
  </cols>
  <sheetData>
    <row r="1" spans="1:62" ht="9.75" customHeight="1" thickBot="1">
      <c r="D1" s="128"/>
      <c r="E1" s="128"/>
      <c r="F1" s="128"/>
      <c r="G1" s="128"/>
    </row>
    <row r="2" spans="1:62" ht="14.5" thickBot="1">
      <c r="N2" s="178" t="s">
        <v>451</v>
      </c>
      <c r="O2" s="179"/>
      <c r="P2" s="179"/>
      <c r="Q2" s="179"/>
      <c r="R2" s="204"/>
    </row>
    <row r="3" spans="1:62" ht="14.5" customHeight="1">
      <c r="M3" s="128"/>
      <c r="N3" s="180" t="s">
        <v>554</v>
      </c>
      <c r="O3" s="181"/>
      <c r="P3" s="181"/>
      <c r="Q3" s="181"/>
      <c r="R3" s="181"/>
      <c r="S3" s="181"/>
      <c r="T3" s="182"/>
      <c r="BD3" s="136"/>
      <c r="BE3" s="136"/>
      <c r="BF3" s="136"/>
      <c r="BG3" s="136"/>
      <c r="BH3" s="136"/>
      <c r="BI3" s="136"/>
    </row>
    <row r="4" spans="1:62" ht="14.5" customHeight="1">
      <c r="M4" s="128"/>
      <c r="N4" s="183"/>
      <c r="O4" s="227"/>
      <c r="P4" s="227"/>
      <c r="Q4" s="227"/>
      <c r="R4" s="227"/>
      <c r="S4" s="227"/>
      <c r="T4" s="184"/>
    </row>
    <row r="5" spans="1:62" ht="18.649999999999999" customHeight="1">
      <c r="D5" s="171"/>
      <c r="M5" s="128"/>
      <c r="N5" s="183"/>
      <c r="O5" s="227"/>
      <c r="P5" s="227"/>
      <c r="Q5" s="227"/>
      <c r="R5" s="227"/>
      <c r="S5" s="227"/>
      <c r="T5" s="184"/>
    </row>
    <row r="6" spans="1:62" s="147" customFormat="1" ht="18.649999999999999" customHeight="1">
      <c r="N6" s="183"/>
      <c r="O6" s="227"/>
      <c r="P6" s="227"/>
      <c r="Q6" s="227"/>
      <c r="R6" s="227"/>
      <c r="S6" s="227"/>
      <c r="T6" s="184"/>
      <c r="U6" s="136"/>
      <c r="V6" s="136"/>
      <c r="W6" s="136"/>
      <c r="X6" s="136"/>
      <c r="Y6" s="136"/>
      <c r="Z6" s="136"/>
      <c r="AA6" s="136"/>
      <c r="AB6" s="149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8"/>
    </row>
    <row r="7" spans="1:62" s="147" customFormat="1" ht="18" customHeight="1" thickBot="1">
      <c r="A7" s="145" t="s">
        <v>169</v>
      </c>
      <c r="B7" s="172">
        <v>13</v>
      </c>
      <c r="G7" s="149"/>
      <c r="H7" s="149"/>
      <c r="N7" s="185"/>
      <c r="O7" s="186"/>
      <c r="P7" s="186"/>
      <c r="Q7" s="186"/>
      <c r="R7" s="186"/>
      <c r="S7" s="186"/>
      <c r="T7" s="187"/>
      <c r="U7" s="136"/>
      <c r="V7" s="136"/>
      <c r="W7" s="136"/>
      <c r="X7" s="136"/>
      <c r="Y7" s="136"/>
      <c r="Z7" s="136"/>
      <c r="AA7" s="136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8"/>
    </row>
    <row r="8" spans="1:62" ht="4.5" customHeight="1">
      <c r="D8" s="146"/>
      <c r="E8" s="146"/>
      <c r="F8" s="146"/>
    </row>
    <row r="9" spans="1:62" s="51" customFormat="1" ht="20">
      <c r="A9" s="145" t="s">
        <v>450</v>
      </c>
      <c r="B9" s="172" t="s">
        <v>82</v>
      </c>
      <c r="E9" s="145"/>
      <c r="F9" s="145"/>
      <c r="G9" s="177" t="str">
        <f>PROPER(TEXT(VLOOKUP(PLAN_TURNOS!$B$7,semanas11[],2,0),"DDDD, dd/mm/yyyy"))</f>
        <v>Lunes, 23/03/2026</v>
      </c>
      <c r="H9" s="177"/>
      <c r="I9" s="177"/>
      <c r="J9" s="177"/>
      <c r="K9" s="177"/>
      <c r="L9" s="177"/>
      <c r="M9" s="177"/>
      <c r="N9" s="177" t="str">
        <f>PROPER(TEXT(VLOOKUP(PLAN_TURNOS!$B$7,semanas11[],2,0)+1,"DDDD, dd/mm/yyyy"))</f>
        <v>Martes, 24/03/2026</v>
      </c>
      <c r="O9" s="177"/>
      <c r="P9" s="177"/>
      <c r="Q9" s="177"/>
      <c r="R9" s="177"/>
      <c r="S9" s="177"/>
      <c r="T9" s="177"/>
      <c r="U9" s="177" t="str">
        <f>PROPER(TEXT(VLOOKUP(PLAN_TURNOS!$B$7,semanas11[],2,0)+2,"DDDD, dd/mm/yyyy"))</f>
        <v>Miércoles, 25/03/2026</v>
      </c>
      <c r="V9" s="177"/>
      <c r="W9" s="177"/>
      <c r="X9" s="177"/>
      <c r="Y9" s="177"/>
      <c r="Z9" s="177"/>
      <c r="AA9" s="177"/>
      <c r="AB9" s="177" t="str">
        <f>PROPER(TEXT(VLOOKUP(PLAN_TURNOS!$B$7,semanas11[],2,0)+3,"DDDD, dd/mm/yyyy"))</f>
        <v>Jueves, 26/03/2026</v>
      </c>
      <c r="AC9" s="177"/>
      <c r="AD9" s="177"/>
      <c r="AE9" s="177"/>
      <c r="AF9" s="177"/>
      <c r="AG9" s="177"/>
      <c r="AH9" s="177"/>
      <c r="AI9" s="177" t="str">
        <f>PROPER(TEXT(VLOOKUP(PLAN_TURNOS!$B$7,semanas11[],2,0)+4,"DDDD, dd/mm/yyyy"))</f>
        <v>Viernes, 27/03/2026</v>
      </c>
      <c r="AJ9" s="177"/>
      <c r="AK9" s="177"/>
      <c r="AL9" s="177"/>
      <c r="AM9" s="177"/>
      <c r="AN9" s="177"/>
      <c r="AO9" s="177"/>
      <c r="AP9" s="177" t="str">
        <f>PROPER(TEXT(VLOOKUP(PLAN_TURNOS!$B$7,semanas11[],2,0)+5,"DDDD, dd/mm/yyyy"))</f>
        <v>Sábado, 28/03/2026</v>
      </c>
      <c r="AQ9" s="177"/>
      <c r="AR9" s="177"/>
      <c r="AS9" s="177"/>
      <c r="AT9" s="177"/>
      <c r="AU9" s="177"/>
      <c r="AV9" s="177"/>
      <c r="AW9" s="177" t="str">
        <f>PROPER(TEXT(VLOOKUP(PLAN_TURNOS!$B$7,semanas11[],2,0)+6,"DDDD, dd/mm/yyyy"))</f>
        <v>Domingo, 29/03/2026</v>
      </c>
      <c r="AX9" s="177"/>
      <c r="AY9" s="177"/>
      <c r="AZ9" s="177"/>
      <c r="BA9" s="177"/>
      <c r="BB9" s="177"/>
      <c r="BC9" s="177"/>
      <c r="BD9" s="144"/>
    </row>
    <row r="10" spans="1:62" ht="13.5" customHeight="1">
      <c r="B10" s="143"/>
      <c r="C10" s="143"/>
      <c r="G10" s="175" t="s">
        <v>449</v>
      </c>
      <c r="H10" s="175"/>
      <c r="I10" s="175"/>
      <c r="J10" s="174" t="s">
        <v>448</v>
      </c>
      <c r="K10" s="174"/>
      <c r="L10" s="174"/>
      <c r="M10" s="176" t="s">
        <v>112</v>
      </c>
      <c r="N10" s="175" t="s">
        <v>449</v>
      </c>
      <c r="O10" s="175"/>
      <c r="P10" s="175"/>
      <c r="Q10" s="174" t="s">
        <v>448</v>
      </c>
      <c r="R10" s="174"/>
      <c r="S10" s="174"/>
      <c r="T10" s="176" t="s">
        <v>112</v>
      </c>
      <c r="U10" s="175" t="s">
        <v>449</v>
      </c>
      <c r="V10" s="175"/>
      <c r="W10" s="175"/>
      <c r="X10" s="174" t="s">
        <v>448</v>
      </c>
      <c r="Y10" s="174"/>
      <c r="Z10" s="174"/>
      <c r="AA10" s="176" t="s">
        <v>112</v>
      </c>
      <c r="AB10" s="175" t="s">
        <v>449</v>
      </c>
      <c r="AC10" s="175"/>
      <c r="AD10" s="175"/>
      <c r="AE10" s="174" t="s">
        <v>448</v>
      </c>
      <c r="AF10" s="174"/>
      <c r="AG10" s="174"/>
      <c r="AH10" s="176" t="s">
        <v>112</v>
      </c>
      <c r="AI10" s="175" t="s">
        <v>449</v>
      </c>
      <c r="AJ10" s="175"/>
      <c r="AK10" s="175"/>
      <c r="AL10" s="174" t="s">
        <v>448</v>
      </c>
      <c r="AM10" s="174"/>
      <c r="AN10" s="174"/>
      <c r="AO10" s="176" t="s">
        <v>112</v>
      </c>
      <c r="AP10" s="175" t="s">
        <v>449</v>
      </c>
      <c r="AQ10" s="175"/>
      <c r="AR10" s="175"/>
      <c r="AS10" s="174" t="s">
        <v>448</v>
      </c>
      <c r="AT10" s="174"/>
      <c r="AU10" s="174"/>
      <c r="AV10" s="176" t="s">
        <v>112</v>
      </c>
      <c r="AW10" s="175" t="s">
        <v>449</v>
      </c>
      <c r="AX10" s="175"/>
      <c r="AY10" s="175"/>
      <c r="AZ10" s="174" t="s">
        <v>448</v>
      </c>
      <c r="BA10" s="174"/>
      <c r="BB10" s="174"/>
      <c r="BC10" s="176" t="s">
        <v>112</v>
      </c>
    </row>
    <row r="11" spans="1:62" ht="61" customHeight="1">
      <c r="A11" s="139" t="s">
        <v>447</v>
      </c>
      <c r="B11" s="139" t="s">
        <v>443</v>
      </c>
      <c r="C11" s="139" t="s">
        <v>184</v>
      </c>
      <c r="D11" s="139" t="s">
        <v>442</v>
      </c>
      <c r="E11" s="142" t="s">
        <v>555</v>
      </c>
      <c r="F11" s="141" t="s">
        <v>440</v>
      </c>
      <c r="G11" s="140" t="s">
        <v>446</v>
      </c>
      <c r="H11" s="140" t="s">
        <v>445</v>
      </c>
      <c r="I11" s="140" t="s">
        <v>444</v>
      </c>
      <c r="J11" s="140" t="s">
        <v>446</v>
      </c>
      <c r="K11" s="140" t="s">
        <v>445</v>
      </c>
      <c r="L11" s="140" t="s">
        <v>444</v>
      </c>
      <c r="M11" s="176"/>
      <c r="N11" s="140" t="s">
        <v>446</v>
      </c>
      <c r="O11" s="140" t="s">
        <v>445</v>
      </c>
      <c r="P11" s="140" t="s">
        <v>444</v>
      </c>
      <c r="Q11" s="140" t="s">
        <v>446</v>
      </c>
      <c r="R11" s="140" t="s">
        <v>445</v>
      </c>
      <c r="S11" s="140" t="s">
        <v>444</v>
      </c>
      <c r="T11" s="176"/>
      <c r="U11" s="140" t="s">
        <v>446</v>
      </c>
      <c r="V11" s="140" t="s">
        <v>445</v>
      </c>
      <c r="W11" s="140" t="s">
        <v>444</v>
      </c>
      <c r="X11" s="140" t="s">
        <v>446</v>
      </c>
      <c r="Y11" s="140" t="s">
        <v>445</v>
      </c>
      <c r="Z11" s="140" t="s">
        <v>444</v>
      </c>
      <c r="AA11" s="176"/>
      <c r="AB11" s="140" t="s">
        <v>446</v>
      </c>
      <c r="AC11" s="140" t="s">
        <v>445</v>
      </c>
      <c r="AD11" s="140" t="s">
        <v>444</v>
      </c>
      <c r="AE11" s="140" t="s">
        <v>446</v>
      </c>
      <c r="AF11" s="140" t="s">
        <v>445</v>
      </c>
      <c r="AG11" s="140" t="s">
        <v>444</v>
      </c>
      <c r="AH11" s="176"/>
      <c r="AI11" s="140" t="s">
        <v>446</v>
      </c>
      <c r="AJ11" s="140" t="s">
        <v>445</v>
      </c>
      <c r="AK11" s="140" t="s">
        <v>444</v>
      </c>
      <c r="AL11" s="140" t="s">
        <v>446</v>
      </c>
      <c r="AM11" s="140" t="s">
        <v>445</v>
      </c>
      <c r="AN11" s="140" t="s">
        <v>444</v>
      </c>
      <c r="AO11" s="176"/>
      <c r="AP11" s="140" t="s">
        <v>446</v>
      </c>
      <c r="AQ11" s="140" t="s">
        <v>445</v>
      </c>
      <c r="AR11" s="140" t="s">
        <v>444</v>
      </c>
      <c r="AS11" s="140" t="s">
        <v>446</v>
      </c>
      <c r="AT11" s="140" t="s">
        <v>445</v>
      </c>
      <c r="AU11" s="140" t="s">
        <v>444</v>
      </c>
      <c r="AV11" s="176"/>
      <c r="AW11" s="140" t="s">
        <v>446</v>
      </c>
      <c r="AX11" s="140" t="s">
        <v>445</v>
      </c>
      <c r="AY11" s="140" t="s">
        <v>444</v>
      </c>
      <c r="AZ11" s="140" t="s">
        <v>446</v>
      </c>
      <c r="BA11" s="140" t="s">
        <v>445</v>
      </c>
      <c r="BB11" s="140" t="s">
        <v>444</v>
      </c>
      <c r="BC11" s="176"/>
    </row>
    <row r="12" spans="1:62" s="46" customFormat="1" hidden="1">
      <c r="A12" s="157" t="s">
        <v>36</v>
      </c>
      <c r="B12" s="157" t="s">
        <v>443</v>
      </c>
      <c r="C12" s="157" t="s">
        <v>184</v>
      </c>
      <c r="D12" s="158" t="s">
        <v>442</v>
      </c>
      <c r="E12" s="158" t="s">
        <v>441</v>
      </c>
      <c r="F12" s="159" t="s">
        <v>440</v>
      </c>
      <c r="G12" s="160" t="s">
        <v>469</v>
      </c>
      <c r="H12" s="160" t="s">
        <v>470</v>
      </c>
      <c r="I12" s="160" t="s">
        <v>471</v>
      </c>
      <c r="J12" s="160" t="s">
        <v>472</v>
      </c>
      <c r="K12" s="160" t="s">
        <v>473</v>
      </c>
      <c r="L12" s="160" t="s">
        <v>474</v>
      </c>
      <c r="M12" s="160" t="s">
        <v>475</v>
      </c>
      <c r="N12" s="160" t="s">
        <v>478</v>
      </c>
      <c r="O12" s="160" t="s">
        <v>479</v>
      </c>
      <c r="P12" s="160" t="s">
        <v>476</v>
      </c>
      <c r="Q12" s="160" t="s">
        <v>477</v>
      </c>
      <c r="R12" s="160" t="s">
        <v>480</v>
      </c>
      <c r="S12" s="160" t="s">
        <v>481</v>
      </c>
      <c r="T12" s="160" t="s">
        <v>482</v>
      </c>
      <c r="U12" s="161" t="s">
        <v>483</v>
      </c>
      <c r="V12" s="161" t="s">
        <v>484</v>
      </c>
      <c r="W12" s="161" t="s">
        <v>485</v>
      </c>
      <c r="X12" s="161" t="s">
        <v>486</v>
      </c>
      <c r="Y12" s="161" t="s">
        <v>487</v>
      </c>
      <c r="Z12" s="161" t="s">
        <v>488</v>
      </c>
      <c r="AA12" s="161" t="s">
        <v>489</v>
      </c>
      <c r="AB12" s="161" t="s">
        <v>490</v>
      </c>
      <c r="AC12" s="161" t="s">
        <v>491</v>
      </c>
      <c r="AD12" s="161" t="s">
        <v>492</v>
      </c>
      <c r="AE12" s="161" t="s">
        <v>493</v>
      </c>
      <c r="AF12" s="161" t="s">
        <v>494</v>
      </c>
      <c r="AG12" s="161" t="s">
        <v>495</v>
      </c>
      <c r="AH12" s="161" t="s">
        <v>496</v>
      </c>
      <c r="AI12" s="161" t="s">
        <v>497</v>
      </c>
      <c r="AJ12" s="161" t="s">
        <v>498</v>
      </c>
      <c r="AK12" s="161" t="s">
        <v>499</v>
      </c>
      <c r="AL12" s="161" t="s">
        <v>500</v>
      </c>
      <c r="AM12" s="161" t="s">
        <v>501</v>
      </c>
      <c r="AN12" s="161" t="s">
        <v>502</v>
      </c>
      <c r="AO12" s="161" t="s">
        <v>503</v>
      </c>
      <c r="AP12" s="161" t="s">
        <v>504</v>
      </c>
      <c r="AQ12" s="161" t="s">
        <v>505</v>
      </c>
      <c r="AR12" s="161" t="s">
        <v>506</v>
      </c>
      <c r="AS12" s="161" t="s">
        <v>507</v>
      </c>
      <c r="AT12" s="161" t="s">
        <v>508</v>
      </c>
      <c r="AU12" s="161" t="s">
        <v>509</v>
      </c>
      <c r="AV12" s="161" t="s">
        <v>510</v>
      </c>
      <c r="AW12" s="161" t="s">
        <v>511</v>
      </c>
      <c r="AX12" s="161" t="s">
        <v>512</v>
      </c>
      <c r="AY12" s="161" t="s">
        <v>513</v>
      </c>
      <c r="AZ12" s="161" t="s">
        <v>514</v>
      </c>
      <c r="BA12" s="161" t="s">
        <v>515</v>
      </c>
      <c r="BB12" s="161" t="s">
        <v>516</v>
      </c>
      <c r="BC12" s="161" t="s">
        <v>517</v>
      </c>
      <c r="BD12" s="159" t="s">
        <v>439</v>
      </c>
      <c r="BE12" s="159" t="s">
        <v>438</v>
      </c>
      <c r="BF12" s="159" t="s">
        <v>437</v>
      </c>
      <c r="BG12" s="159" t="s">
        <v>436</v>
      </c>
      <c r="BH12" s="159" t="s">
        <v>467</v>
      </c>
      <c r="BI12" s="159" t="s">
        <v>468</v>
      </c>
      <c r="BJ12" s="159" t="s">
        <v>412</v>
      </c>
    </row>
    <row r="13" spans="1:62">
      <c r="A13" s="192">
        <v>1110293045</v>
      </c>
      <c r="B13" s="201" t="str">
        <f>IFERROR(VLOOKUP(plan_turnos[[#This Row],[Id]],COLABORADORES[],2,0),"")</f>
        <v>AGREDO TIRANO ISABELLA</v>
      </c>
      <c r="C13" s="193" t="str">
        <f>IFERROR(VLOOKUP(plan_turnos[[#This Row],[Id]],COLABORADORES[],3,0),"")</f>
        <v>ASESOR DE EXPERIENCIA</v>
      </c>
      <c r="D13" s="138" t="str">
        <f>IFERROR(VLOOKUP(plan_turnos[[#This Row],[Id]],COLABORADORES[],4,0),"")</f>
        <v>SERVICIO</v>
      </c>
      <c r="E13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40</v>
      </c>
      <c r="F13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13" s="162">
        <v>11</v>
      </c>
      <c r="H13" s="162">
        <v>16</v>
      </c>
      <c r="I13" s="137">
        <f>+H13-G13</f>
        <v>5</v>
      </c>
      <c r="J13" s="162"/>
      <c r="K13" s="162"/>
      <c r="L13" s="137">
        <f>+K13-J13</f>
        <v>0</v>
      </c>
      <c r="M13" s="173">
        <f>+I13+L13</f>
        <v>5</v>
      </c>
      <c r="N13" s="162">
        <v>10</v>
      </c>
      <c r="O13" s="162">
        <v>16</v>
      </c>
      <c r="P13" s="137">
        <f>+O13-N13</f>
        <v>6</v>
      </c>
      <c r="Q13" s="162"/>
      <c r="R13" s="162"/>
      <c r="S13" s="137">
        <f>+R13-Q13</f>
        <v>0</v>
      </c>
      <c r="T13" s="173">
        <f>+P13+S13</f>
        <v>6</v>
      </c>
      <c r="U13" s="162"/>
      <c r="V13" s="162"/>
      <c r="W13" s="137">
        <f>+V13-U13</f>
        <v>0</v>
      </c>
      <c r="X13" s="162"/>
      <c r="Y13" s="162"/>
      <c r="Z13" s="137">
        <f>+Y13-X13</f>
        <v>0</v>
      </c>
      <c r="AA13" s="173">
        <f>+W13+Z13</f>
        <v>0</v>
      </c>
      <c r="AB13" s="162">
        <v>8</v>
      </c>
      <c r="AC13" s="162">
        <v>16</v>
      </c>
      <c r="AD13" s="137">
        <f>+AC13-AB13</f>
        <v>8</v>
      </c>
      <c r="AE13" s="162"/>
      <c r="AF13" s="162"/>
      <c r="AG13" s="137">
        <f>+AF13-AE13</f>
        <v>0</v>
      </c>
      <c r="AH13" s="173">
        <f>+AD13+AG13</f>
        <v>8</v>
      </c>
      <c r="AI13" s="162"/>
      <c r="AJ13" s="162"/>
      <c r="AK13" s="137">
        <f>+AJ13-AI13</f>
        <v>0</v>
      </c>
      <c r="AL13" s="162">
        <v>16</v>
      </c>
      <c r="AM13" s="162">
        <v>23</v>
      </c>
      <c r="AN13" s="137">
        <f>+AM13-AL13</f>
        <v>7</v>
      </c>
      <c r="AO13" s="173">
        <f>+AK13+AN13</f>
        <v>7</v>
      </c>
      <c r="AP13" s="162"/>
      <c r="AQ13" s="162"/>
      <c r="AR13" s="137">
        <f>+AQ13-AP13</f>
        <v>0</v>
      </c>
      <c r="AS13" s="162">
        <v>15</v>
      </c>
      <c r="AT13" s="162">
        <v>23</v>
      </c>
      <c r="AU13" s="137">
        <f>+AT13-AS13</f>
        <v>8</v>
      </c>
      <c r="AV13" s="173">
        <f>+AR13+AU13</f>
        <v>8</v>
      </c>
      <c r="AW13" s="162">
        <v>11</v>
      </c>
      <c r="AX13" s="162">
        <v>17</v>
      </c>
      <c r="AY13" s="137">
        <f>+AX13-AW13</f>
        <v>6</v>
      </c>
      <c r="AZ13" s="162"/>
      <c r="BA13" s="162"/>
      <c r="BB13" s="137">
        <f>+BA13-AZ13</f>
        <v>0</v>
      </c>
      <c r="BC13" s="173">
        <f>+AY13+BB13</f>
        <v>6</v>
      </c>
      <c r="BD13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8</v>
      </c>
      <c r="BE13" s="197">
        <f>+plan_turnos[[#This Row],[Noct]]*rec_noct</f>
        <v>22284.245454545453</v>
      </c>
      <c r="BF13" s="198">
        <f>+plan_turnos[[#This Row],[HT_DO]]*rec_dom</f>
        <v>38201.563636363637</v>
      </c>
      <c r="BG13" s="198">
        <f>+plan_turnos[[#This Row],[$ Noct]]+plan_turnos[[#This Row],[$ Dom]]</f>
        <v>60485.80909090909</v>
      </c>
      <c r="BH13" s="199">
        <f>VLOOKUP(PLAN_TURNOS!$B$7,semanas11[],2,0)</f>
        <v>46104</v>
      </c>
      <c r="BI13" s="199">
        <f>+plan_turnos[[#This Row],[INICIO]]+6</f>
        <v>46110</v>
      </c>
      <c r="BJ13" s="200">
        <f>PLAN_TURNOS!$B$7</f>
        <v>13</v>
      </c>
    </row>
    <row r="14" spans="1:62">
      <c r="A14" s="192">
        <v>1007609333</v>
      </c>
      <c r="B14" s="201" t="str">
        <f>IFERROR(VLOOKUP(plan_turnos[[#This Row],[Id]],COLABORADORES[],2,0),"")</f>
        <v>AYALA CANTILLO KEVIN DANIEL</v>
      </c>
      <c r="C14" s="193" t="str">
        <f>IFERROR(VLOOKUP(plan_turnos[[#This Row],[Id]],COLABORADORES[],3,0),"")</f>
        <v>AUXILIAR DE COCINA</v>
      </c>
      <c r="D14" s="138" t="str">
        <f>IFERROR(VLOOKUP(plan_turnos[[#This Row],[Id]],COLABORADORES[],4,0),"")</f>
        <v>COCINA</v>
      </c>
      <c r="E14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43</v>
      </c>
      <c r="F14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14" s="162"/>
      <c r="H14" s="162"/>
      <c r="I14" s="137">
        <f>+H14-G14</f>
        <v>0</v>
      </c>
      <c r="J14" s="162"/>
      <c r="K14" s="162"/>
      <c r="L14" s="137">
        <f>+K14-J14</f>
        <v>0</v>
      </c>
      <c r="M14" s="173">
        <f>+I14+L14</f>
        <v>0</v>
      </c>
      <c r="N14" s="162"/>
      <c r="O14" s="162"/>
      <c r="P14" s="137">
        <f>+O14-N14</f>
        <v>0</v>
      </c>
      <c r="Q14" s="162">
        <v>15</v>
      </c>
      <c r="R14" s="162">
        <v>23</v>
      </c>
      <c r="S14" s="137">
        <f>+R14-Q14</f>
        <v>8</v>
      </c>
      <c r="T14" s="173">
        <f>+P14+S14</f>
        <v>8</v>
      </c>
      <c r="U14" s="162">
        <v>10</v>
      </c>
      <c r="V14" s="162">
        <v>17</v>
      </c>
      <c r="W14" s="137">
        <f>+V14-U14</f>
        <v>7</v>
      </c>
      <c r="X14" s="162"/>
      <c r="Y14" s="162"/>
      <c r="Z14" s="137">
        <f>+Y14-X14</f>
        <v>0</v>
      </c>
      <c r="AA14" s="173">
        <f>+W14+Z14</f>
        <v>7</v>
      </c>
      <c r="AB14" s="162"/>
      <c r="AC14" s="162"/>
      <c r="AD14" s="137">
        <f>+AC14-AB14</f>
        <v>0</v>
      </c>
      <c r="AE14" s="162">
        <v>16</v>
      </c>
      <c r="AF14" s="162">
        <v>23</v>
      </c>
      <c r="AG14" s="137">
        <f>+AF14-AE14</f>
        <v>7</v>
      </c>
      <c r="AH14" s="173">
        <f>+AD14+AG14</f>
        <v>7</v>
      </c>
      <c r="AI14" s="162"/>
      <c r="AJ14" s="162"/>
      <c r="AK14" s="137">
        <f>+AJ14-AI14</f>
        <v>0</v>
      </c>
      <c r="AL14" s="162">
        <v>17</v>
      </c>
      <c r="AM14" s="162">
        <v>24</v>
      </c>
      <c r="AN14" s="137">
        <f>+AM14-AL14</f>
        <v>7</v>
      </c>
      <c r="AO14" s="173">
        <f>+AK14+AN14</f>
        <v>7</v>
      </c>
      <c r="AP14" s="162"/>
      <c r="AQ14" s="162"/>
      <c r="AR14" s="137">
        <f>+AQ14-AP14</f>
        <v>0</v>
      </c>
      <c r="AS14" s="162">
        <v>17</v>
      </c>
      <c r="AT14" s="162">
        <v>24</v>
      </c>
      <c r="AU14" s="137">
        <f>+AT14-AS14</f>
        <v>7</v>
      </c>
      <c r="AV14" s="173">
        <f>+AR14+AU14</f>
        <v>7</v>
      </c>
      <c r="AW14" s="162"/>
      <c r="AX14" s="162"/>
      <c r="AY14" s="137">
        <f>+AX14-AW14</f>
        <v>0</v>
      </c>
      <c r="AZ14" s="162">
        <v>17</v>
      </c>
      <c r="BA14" s="162">
        <v>24</v>
      </c>
      <c r="BB14" s="137">
        <f>+BA14-AZ14</f>
        <v>7</v>
      </c>
      <c r="BC14" s="173">
        <f>+AY14+BB14</f>
        <v>7</v>
      </c>
      <c r="BD14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23</v>
      </c>
      <c r="BE14" s="197">
        <f>+plan_turnos[[#This Row],[Noct]]*rec_noct</f>
        <v>64067.205681818174</v>
      </c>
      <c r="BF14" s="198">
        <f>+plan_turnos[[#This Row],[HT_DO]]*rec_dom</f>
        <v>44568.490909090906</v>
      </c>
      <c r="BG14" s="198">
        <f>+plan_turnos[[#This Row],[$ Noct]]+plan_turnos[[#This Row],[$ Dom]]</f>
        <v>108635.69659090908</v>
      </c>
      <c r="BH14" s="199">
        <f>VLOOKUP(PLAN_TURNOS!$B$7,semanas11[],2,0)</f>
        <v>46104</v>
      </c>
      <c r="BI14" s="199">
        <f>+plan_turnos[[#This Row],[INICIO]]+6</f>
        <v>46110</v>
      </c>
      <c r="BJ14" s="200">
        <f>PLAN_TURNOS!$B$7</f>
        <v>13</v>
      </c>
    </row>
    <row r="15" spans="1:62">
      <c r="A15" s="192">
        <v>1082878775</v>
      </c>
      <c r="B15" s="201" t="str">
        <f>IFERROR(VLOOKUP(plan_turnos[[#This Row],[Id]],COLABORADORES[],2,0),"")</f>
        <v>CRISTHOFFER FRANCO LEIDY PATRICIA</v>
      </c>
      <c r="C15" s="193" t="str">
        <f>IFERROR(VLOOKUP(plan_turnos[[#This Row],[Id]],COLABORADORES[],3,0),"")</f>
        <v>ASESOR DE EXPERIENCIA</v>
      </c>
      <c r="D15" s="138" t="str">
        <f>IFERROR(VLOOKUP(plan_turnos[[#This Row],[Id]],COLABORADORES[],4,0),"")</f>
        <v>SERVICIO</v>
      </c>
      <c r="E15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41</v>
      </c>
      <c r="F15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15" s="162"/>
      <c r="H15" s="162"/>
      <c r="I15" s="137">
        <f>+H15-G15</f>
        <v>0</v>
      </c>
      <c r="J15" s="162">
        <v>16</v>
      </c>
      <c r="K15" s="162">
        <v>23</v>
      </c>
      <c r="L15" s="137">
        <f>+K15-J15</f>
        <v>7</v>
      </c>
      <c r="M15" s="173">
        <f>+I15+L15</f>
        <v>7</v>
      </c>
      <c r="N15" s="162">
        <v>7</v>
      </c>
      <c r="O15" s="162">
        <v>16</v>
      </c>
      <c r="P15" s="137">
        <f>+O15-N15</f>
        <v>9</v>
      </c>
      <c r="Q15" s="162"/>
      <c r="R15" s="162"/>
      <c r="S15" s="137">
        <f>+R15-Q15</f>
        <v>0</v>
      </c>
      <c r="T15" s="173">
        <f>+P15+S15</f>
        <v>9</v>
      </c>
      <c r="U15" s="162"/>
      <c r="V15" s="162"/>
      <c r="W15" s="137">
        <f>+V15-U15</f>
        <v>0</v>
      </c>
      <c r="X15" s="162">
        <v>17</v>
      </c>
      <c r="Y15" s="162">
        <v>23</v>
      </c>
      <c r="Z15" s="137">
        <f>+Y15-X15</f>
        <v>6</v>
      </c>
      <c r="AA15" s="173">
        <f>+W15+Z15</f>
        <v>6</v>
      </c>
      <c r="AB15" s="162">
        <v>10</v>
      </c>
      <c r="AC15" s="162">
        <v>16</v>
      </c>
      <c r="AD15" s="137">
        <f>+AC15-AB15</f>
        <v>6</v>
      </c>
      <c r="AE15" s="162"/>
      <c r="AF15" s="162"/>
      <c r="AG15" s="137">
        <f>+AF15-AE15</f>
        <v>0</v>
      </c>
      <c r="AH15" s="173">
        <f>+AD15+AG15</f>
        <v>6</v>
      </c>
      <c r="AI15" s="162">
        <v>10</v>
      </c>
      <c r="AJ15" s="162">
        <v>17</v>
      </c>
      <c r="AK15" s="137">
        <f>+AJ15-AI15</f>
        <v>7</v>
      </c>
      <c r="AL15" s="162"/>
      <c r="AM15" s="162"/>
      <c r="AN15" s="137">
        <f>+AM15-AL15</f>
        <v>0</v>
      </c>
      <c r="AO15" s="173">
        <f>+AK15+AN15</f>
        <v>7</v>
      </c>
      <c r="AP15" s="162">
        <v>11</v>
      </c>
      <c r="AQ15" s="162">
        <v>17</v>
      </c>
      <c r="AR15" s="137">
        <f>+AQ15-AP15</f>
        <v>6</v>
      </c>
      <c r="AS15" s="162"/>
      <c r="AT15" s="162"/>
      <c r="AU15" s="137">
        <f>+AT15-AS15</f>
        <v>0</v>
      </c>
      <c r="AV15" s="173">
        <f>+AR15+AU15</f>
        <v>6</v>
      </c>
      <c r="AW15" s="162"/>
      <c r="AX15" s="162"/>
      <c r="AY15" s="137">
        <f>+AX15-AW15</f>
        <v>0</v>
      </c>
      <c r="AZ15" s="162"/>
      <c r="BA15" s="162"/>
      <c r="BB15" s="137">
        <f>+BA15-AZ15</f>
        <v>0</v>
      </c>
      <c r="BC15" s="173">
        <f>+AY15+BB15</f>
        <v>0</v>
      </c>
      <c r="BD15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8</v>
      </c>
      <c r="BE15" s="197">
        <f>+plan_turnos[[#This Row],[Noct]]*rec_noct</f>
        <v>22284.245454545453</v>
      </c>
      <c r="BF15" s="198">
        <f>+plan_turnos[[#This Row],[HT_DO]]*rec_dom</f>
        <v>0</v>
      </c>
      <c r="BG15" s="198">
        <f>+plan_turnos[[#This Row],[$ Noct]]+plan_turnos[[#This Row],[$ Dom]]</f>
        <v>22284.245454545453</v>
      </c>
      <c r="BH15" s="199">
        <f>VLOOKUP(PLAN_TURNOS!$B$7,semanas11[],2,0)</f>
        <v>46104</v>
      </c>
      <c r="BI15" s="199">
        <f>+plan_turnos[[#This Row],[INICIO]]+6</f>
        <v>46110</v>
      </c>
      <c r="BJ15" s="200">
        <f>PLAN_TURNOS!$B$7</f>
        <v>13</v>
      </c>
    </row>
    <row r="16" spans="1:62">
      <c r="A16" s="192">
        <v>1111540644</v>
      </c>
      <c r="B16" s="201" t="str">
        <f>IFERROR(VLOOKUP(plan_turnos[[#This Row],[Id]],COLABORADORES[],2,0),"")</f>
        <v>DIAZ RINCON MATEO</v>
      </c>
      <c r="C16" s="193" t="str">
        <f>IFERROR(VLOOKUP(plan_turnos[[#This Row],[Id]],COLABORADORES[],3,0),"")</f>
        <v>AUXILIAR DE BARRA</v>
      </c>
      <c r="D16" s="138" t="str">
        <f>IFERROR(VLOOKUP(plan_turnos[[#This Row],[Id]],COLABORADORES[],4,0),"")</f>
        <v>BARRA</v>
      </c>
      <c r="E16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16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16" s="162"/>
      <c r="H16" s="162"/>
      <c r="I16" s="137">
        <f>+H16-G16</f>
        <v>0</v>
      </c>
      <c r="J16" s="162">
        <v>16</v>
      </c>
      <c r="K16" s="162">
        <v>23</v>
      </c>
      <c r="L16" s="137">
        <f>+K16-J16</f>
        <v>7</v>
      </c>
      <c r="M16" s="173">
        <f>+I16+L16</f>
        <v>7</v>
      </c>
      <c r="N16" s="162"/>
      <c r="O16" s="162"/>
      <c r="P16" s="137">
        <f>+O16-N16</f>
        <v>0</v>
      </c>
      <c r="Q16" s="162"/>
      <c r="R16" s="162"/>
      <c r="S16" s="137">
        <f>+R16-Q16</f>
        <v>0</v>
      </c>
      <c r="T16" s="173">
        <f>+P16+S16</f>
        <v>0</v>
      </c>
      <c r="U16" s="162"/>
      <c r="V16" s="162"/>
      <c r="W16" s="137">
        <f>+V16-U16</f>
        <v>0</v>
      </c>
      <c r="X16" s="162">
        <v>17</v>
      </c>
      <c r="Y16" s="162">
        <v>22</v>
      </c>
      <c r="Z16" s="137">
        <f>+Y16-X16</f>
        <v>5</v>
      </c>
      <c r="AA16" s="173">
        <f>+W16+Z16</f>
        <v>5</v>
      </c>
      <c r="AB16" s="162">
        <v>10</v>
      </c>
      <c r="AC16" s="162">
        <v>15</v>
      </c>
      <c r="AD16" s="137">
        <f>+AC16-AB16</f>
        <v>5</v>
      </c>
      <c r="AE16" s="162">
        <v>18</v>
      </c>
      <c r="AF16" s="162">
        <v>23</v>
      </c>
      <c r="AG16" s="137">
        <f>+AF16-AE16</f>
        <v>5</v>
      </c>
      <c r="AH16" s="173">
        <f>+AD16+AG16</f>
        <v>10</v>
      </c>
      <c r="AI16" s="162">
        <v>11</v>
      </c>
      <c r="AJ16" s="162">
        <v>15</v>
      </c>
      <c r="AK16" s="137">
        <f>+AJ16-AI16</f>
        <v>4</v>
      </c>
      <c r="AL16" s="162">
        <v>19</v>
      </c>
      <c r="AM16" s="162">
        <v>23</v>
      </c>
      <c r="AN16" s="137">
        <f>+AM16-AL16</f>
        <v>4</v>
      </c>
      <c r="AO16" s="173">
        <f>+AK16+AN16</f>
        <v>8</v>
      </c>
      <c r="AP16" s="162"/>
      <c r="AQ16" s="162"/>
      <c r="AR16" s="137">
        <f>+AQ16-AP16</f>
        <v>0</v>
      </c>
      <c r="AS16" s="162">
        <v>17</v>
      </c>
      <c r="AT16" s="162">
        <v>24</v>
      </c>
      <c r="AU16" s="137">
        <f>+AT16-AS16</f>
        <v>7</v>
      </c>
      <c r="AV16" s="173">
        <f>+AR16+AU16</f>
        <v>7</v>
      </c>
      <c r="AW16" s="162"/>
      <c r="AX16" s="162"/>
      <c r="AY16" s="137">
        <f>+AX16-AW16</f>
        <v>0</v>
      </c>
      <c r="AZ16" s="162">
        <v>16</v>
      </c>
      <c r="BA16" s="162">
        <v>23</v>
      </c>
      <c r="BB16" s="137">
        <f>+BA16-AZ16</f>
        <v>7</v>
      </c>
      <c r="BC16" s="173">
        <f>+AY16+BB16</f>
        <v>7</v>
      </c>
      <c r="BD16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24</v>
      </c>
      <c r="BE16" s="197">
        <f>+plan_turnos[[#This Row],[Noct]]*rec_noct</f>
        <v>66852.736363636359</v>
      </c>
      <c r="BF16" s="198">
        <f>+plan_turnos[[#This Row],[HT_DO]]*rec_dom</f>
        <v>44568.490909090906</v>
      </c>
      <c r="BG16" s="198">
        <f>+plan_turnos[[#This Row],[$ Noct]]+plan_turnos[[#This Row],[$ Dom]]</f>
        <v>111421.22727272726</v>
      </c>
      <c r="BH16" s="199">
        <f>VLOOKUP(PLAN_TURNOS!$B$7,semanas11[],2,0)</f>
        <v>46104</v>
      </c>
      <c r="BI16" s="199">
        <f>+plan_turnos[[#This Row],[INICIO]]+6</f>
        <v>46110</v>
      </c>
      <c r="BJ16" s="200">
        <f>PLAN_TURNOS!$B$7</f>
        <v>13</v>
      </c>
    </row>
    <row r="17" spans="1:62">
      <c r="A17" s="192">
        <v>1061804434</v>
      </c>
      <c r="B17" s="201" t="str">
        <f>IFERROR(VLOOKUP(plan_turnos[[#This Row],[Id]],COLABORADORES[],2,0),"")</f>
        <v>GUETIO CAMAYO YEINER</v>
      </c>
      <c r="C17" s="193" t="str">
        <f>IFERROR(VLOOKUP(plan_turnos[[#This Row],[Id]],COLABORADORES[],3,0),"")</f>
        <v>SOUS CHEF</v>
      </c>
      <c r="D17" s="138" t="str">
        <f>IFERROR(VLOOKUP(plan_turnos[[#This Row],[Id]],COLABORADORES[],4,0),"")</f>
        <v>COCINA</v>
      </c>
      <c r="E17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17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17" s="162">
        <v>11</v>
      </c>
      <c r="H17" s="162">
        <v>16</v>
      </c>
      <c r="I17" s="137">
        <f>+H17-G17</f>
        <v>5</v>
      </c>
      <c r="J17" s="162"/>
      <c r="K17" s="162"/>
      <c r="L17" s="137">
        <f>+K17-J17</f>
        <v>0</v>
      </c>
      <c r="M17" s="173">
        <f>+I17+L17</f>
        <v>5</v>
      </c>
      <c r="N17" s="162">
        <v>10</v>
      </c>
      <c r="O17" s="162">
        <v>15</v>
      </c>
      <c r="P17" s="137">
        <f>+O17-N17</f>
        <v>5</v>
      </c>
      <c r="Q17" s="162">
        <v>18</v>
      </c>
      <c r="R17" s="162">
        <v>22</v>
      </c>
      <c r="S17" s="137">
        <f>+R17-Q17</f>
        <v>4</v>
      </c>
      <c r="T17" s="173">
        <f>+P17+S17</f>
        <v>9</v>
      </c>
      <c r="U17" s="162">
        <v>10</v>
      </c>
      <c r="V17" s="162">
        <v>17</v>
      </c>
      <c r="W17" s="137">
        <f>+V17-U17</f>
        <v>7</v>
      </c>
      <c r="X17" s="162"/>
      <c r="Y17" s="162"/>
      <c r="Z17" s="137">
        <f>+Y17-X17</f>
        <v>0</v>
      </c>
      <c r="AA17" s="173">
        <f>+W17+Z17</f>
        <v>7</v>
      </c>
      <c r="AB17" s="162"/>
      <c r="AC17" s="162"/>
      <c r="AD17" s="137">
        <f>+AC17-AB17</f>
        <v>0</v>
      </c>
      <c r="AE17" s="162"/>
      <c r="AF17" s="162"/>
      <c r="AG17" s="137">
        <f>+AF17-AE17</f>
        <v>0</v>
      </c>
      <c r="AH17" s="173">
        <f>+AD17+AG17</f>
        <v>0</v>
      </c>
      <c r="AI17" s="162"/>
      <c r="AJ17" s="162"/>
      <c r="AK17" s="137">
        <f>+AJ17-AI17</f>
        <v>0</v>
      </c>
      <c r="AL17" s="162">
        <v>15</v>
      </c>
      <c r="AM17" s="162">
        <v>24</v>
      </c>
      <c r="AN17" s="137">
        <f>+AM17-AL17</f>
        <v>9</v>
      </c>
      <c r="AO17" s="173">
        <f>+AK17+AN17</f>
        <v>9</v>
      </c>
      <c r="AP17" s="162">
        <v>10</v>
      </c>
      <c r="AQ17" s="162">
        <v>14</v>
      </c>
      <c r="AR17" s="137">
        <f>+AQ17-AP17</f>
        <v>4</v>
      </c>
      <c r="AS17" s="162">
        <v>19</v>
      </c>
      <c r="AT17" s="162">
        <v>24</v>
      </c>
      <c r="AU17" s="137">
        <f>+AT17-AS17</f>
        <v>5</v>
      </c>
      <c r="AV17" s="173">
        <f>+AR17+AU17</f>
        <v>9</v>
      </c>
      <c r="AW17" s="162">
        <v>11</v>
      </c>
      <c r="AX17" s="162">
        <v>16</v>
      </c>
      <c r="AY17" s="137">
        <f>+AX17-AW17</f>
        <v>5</v>
      </c>
      <c r="AZ17" s="162"/>
      <c r="BA17" s="162"/>
      <c r="BB17" s="137">
        <f>+BA17-AZ17</f>
        <v>0</v>
      </c>
      <c r="BC17" s="173">
        <f>+AY17+BB17</f>
        <v>5</v>
      </c>
      <c r="BD17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13</v>
      </c>
      <c r="BE17" s="197">
        <f>+plan_turnos[[#This Row],[Noct]]*rec_noct</f>
        <v>36211.898863636365</v>
      </c>
      <c r="BF17" s="198">
        <f>+plan_turnos[[#This Row],[HT_DO]]*rec_dom</f>
        <v>31834.636363636364</v>
      </c>
      <c r="BG17" s="198">
        <f>+plan_turnos[[#This Row],[$ Noct]]+plan_turnos[[#This Row],[$ Dom]]</f>
        <v>68046.535227272732</v>
      </c>
      <c r="BH17" s="199">
        <f>VLOOKUP(PLAN_TURNOS!$B$7,semanas11[],2,0)</f>
        <v>46104</v>
      </c>
      <c r="BI17" s="199">
        <f>+plan_turnos[[#This Row],[INICIO]]+6</f>
        <v>46110</v>
      </c>
      <c r="BJ17" s="200">
        <f>PLAN_TURNOS!$B$7</f>
        <v>13</v>
      </c>
    </row>
    <row r="18" spans="1:62">
      <c r="A18" s="192">
        <v>1193380634</v>
      </c>
      <c r="B18" s="201" t="str">
        <f>IFERROR(VLOOKUP(plan_turnos[[#This Row],[Id]],COLABORADORES[],2,0),"")</f>
        <v>HERNANDEZ TOVAR VALENTINA</v>
      </c>
      <c r="C18" s="193" t="str">
        <f>IFERROR(VLOOKUP(plan_turnos[[#This Row],[Id]],COLABORADORES[],3,0),"")</f>
        <v>AUXILIAR DE COCINA</v>
      </c>
      <c r="D18" s="138" t="str">
        <f>IFERROR(VLOOKUP(plan_turnos[[#This Row],[Id]],COLABORADORES[],4,0),"")</f>
        <v>COCINA</v>
      </c>
      <c r="E18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18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18" s="162"/>
      <c r="H18" s="162"/>
      <c r="I18" s="137">
        <f>+H18-G18</f>
        <v>0</v>
      </c>
      <c r="J18" s="162"/>
      <c r="K18" s="162"/>
      <c r="L18" s="137">
        <f>+K18-J18</f>
        <v>0</v>
      </c>
      <c r="M18" s="173">
        <f>+I18+L18</f>
        <v>0</v>
      </c>
      <c r="N18" s="162">
        <v>10</v>
      </c>
      <c r="O18" s="162">
        <v>17</v>
      </c>
      <c r="P18" s="137">
        <f>+O18-N18</f>
        <v>7</v>
      </c>
      <c r="Q18" s="162"/>
      <c r="R18" s="162"/>
      <c r="S18" s="137">
        <f>+R18-Q18</f>
        <v>0</v>
      </c>
      <c r="T18" s="173">
        <f>+P18+S18</f>
        <v>7</v>
      </c>
      <c r="U18" s="162">
        <v>11</v>
      </c>
      <c r="V18" s="162">
        <v>15</v>
      </c>
      <c r="W18" s="137">
        <f>+V18-U18</f>
        <v>4</v>
      </c>
      <c r="X18" s="162">
        <v>18</v>
      </c>
      <c r="Y18" s="162">
        <v>23</v>
      </c>
      <c r="Z18" s="137">
        <f>+Y18-X18</f>
        <v>5</v>
      </c>
      <c r="AA18" s="173">
        <f>+W18+Z18</f>
        <v>9</v>
      </c>
      <c r="AB18" s="162"/>
      <c r="AC18" s="162"/>
      <c r="AD18" s="137">
        <f>+AC18-AB18</f>
        <v>0</v>
      </c>
      <c r="AE18" s="162">
        <v>15</v>
      </c>
      <c r="AF18" s="162">
        <v>23</v>
      </c>
      <c r="AG18" s="137">
        <f>+AF18-AE18</f>
        <v>8</v>
      </c>
      <c r="AH18" s="173">
        <f>+AD18+AG18</f>
        <v>8</v>
      </c>
      <c r="AI18" s="162">
        <v>10</v>
      </c>
      <c r="AJ18" s="162">
        <v>16</v>
      </c>
      <c r="AK18" s="137">
        <f>+AJ18-AI18</f>
        <v>6</v>
      </c>
      <c r="AL18" s="162"/>
      <c r="AM18" s="162"/>
      <c r="AN18" s="137">
        <f>+AM18-AL18</f>
        <v>0</v>
      </c>
      <c r="AO18" s="173">
        <f>+AK18+AN18</f>
        <v>6</v>
      </c>
      <c r="AP18" s="162"/>
      <c r="AQ18" s="162"/>
      <c r="AR18" s="137">
        <f>+AQ18-AP18</f>
        <v>0</v>
      </c>
      <c r="AS18" s="162">
        <v>16</v>
      </c>
      <c r="AT18" s="162">
        <v>24</v>
      </c>
      <c r="AU18" s="137">
        <f>+AT18-AS18</f>
        <v>8</v>
      </c>
      <c r="AV18" s="173">
        <f>+AR18+AU18</f>
        <v>8</v>
      </c>
      <c r="AW18" s="162"/>
      <c r="AX18" s="162"/>
      <c r="AY18" s="137">
        <f>+AX18-AW18</f>
        <v>0</v>
      </c>
      <c r="AZ18" s="162">
        <v>17</v>
      </c>
      <c r="BA18" s="162">
        <v>23</v>
      </c>
      <c r="BB18" s="137">
        <f>+BA18-AZ18</f>
        <v>6</v>
      </c>
      <c r="BC18" s="173">
        <f>+AY18+BB18</f>
        <v>6</v>
      </c>
      <c r="BD18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17</v>
      </c>
      <c r="BE18" s="197">
        <f>+plan_turnos[[#This Row],[Noct]]*rec_noct</f>
        <v>47354.021590909091</v>
      </c>
      <c r="BF18" s="198">
        <f>+plan_turnos[[#This Row],[HT_DO]]*rec_dom</f>
        <v>38201.563636363637</v>
      </c>
      <c r="BG18" s="198">
        <f>+plan_turnos[[#This Row],[$ Noct]]+plan_turnos[[#This Row],[$ Dom]]</f>
        <v>85555.585227272735</v>
      </c>
      <c r="BH18" s="199">
        <f>VLOOKUP(PLAN_TURNOS!$B$7,semanas11[],2,0)</f>
        <v>46104</v>
      </c>
      <c r="BI18" s="199">
        <f>+plan_turnos[[#This Row],[INICIO]]+6</f>
        <v>46110</v>
      </c>
      <c r="BJ18" s="200">
        <f>PLAN_TURNOS!$B$7</f>
        <v>13</v>
      </c>
    </row>
    <row r="19" spans="1:62">
      <c r="A19" s="192">
        <v>1112038651</v>
      </c>
      <c r="B19" s="201" t="str">
        <f>IFERROR(VLOOKUP(plan_turnos[[#This Row],[Id]],COLABORADORES[],2,0),"")</f>
        <v>MACA PAREJA LAURA SOFIA</v>
      </c>
      <c r="C19" s="193" t="str">
        <f>IFERROR(VLOOKUP(plan_turnos[[#This Row],[Id]],COLABORADORES[],3,0),"")</f>
        <v>AUXILIAR DE COCINA</v>
      </c>
      <c r="D19" s="138" t="str">
        <f>IFERROR(VLOOKUP(plan_turnos[[#This Row],[Id]],COLABORADORES[],4,0),"")</f>
        <v>COCINA</v>
      </c>
      <c r="E19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19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0</v>
      </c>
      <c r="G19" s="162">
        <v>11</v>
      </c>
      <c r="H19" s="162">
        <v>15</v>
      </c>
      <c r="I19" s="137">
        <f>+H19-G19</f>
        <v>4</v>
      </c>
      <c r="J19" s="162">
        <v>19</v>
      </c>
      <c r="K19" s="162">
        <v>23</v>
      </c>
      <c r="L19" s="137">
        <f>+K19-J19</f>
        <v>4</v>
      </c>
      <c r="M19" s="173">
        <f>+I19+L19</f>
        <v>8</v>
      </c>
      <c r="N19" s="162"/>
      <c r="O19" s="162"/>
      <c r="P19" s="137">
        <f>+O19-N19</f>
        <v>0</v>
      </c>
      <c r="Q19" s="162">
        <v>18</v>
      </c>
      <c r="R19" s="162">
        <v>23</v>
      </c>
      <c r="S19" s="137">
        <f>+R19-Q19</f>
        <v>5</v>
      </c>
      <c r="T19" s="173">
        <f>+P19+S19</f>
        <v>5</v>
      </c>
      <c r="U19" s="162">
        <v>7</v>
      </c>
      <c r="V19" s="162">
        <v>12</v>
      </c>
      <c r="W19" s="137">
        <f>+V19-U19</f>
        <v>5</v>
      </c>
      <c r="X19" s="162">
        <v>14</v>
      </c>
      <c r="Y19" s="162">
        <v>20</v>
      </c>
      <c r="Z19" s="137">
        <f>+Y19-X19</f>
        <v>6</v>
      </c>
      <c r="AA19" s="173">
        <f>+W19+Z19</f>
        <v>11</v>
      </c>
      <c r="AB19" s="162">
        <v>11</v>
      </c>
      <c r="AC19" s="162">
        <v>15</v>
      </c>
      <c r="AD19" s="137">
        <f>+AC19-AB19</f>
        <v>4</v>
      </c>
      <c r="AE19" s="162"/>
      <c r="AF19" s="162"/>
      <c r="AG19" s="137">
        <f>+AF19-AE19</f>
        <v>0</v>
      </c>
      <c r="AH19" s="173">
        <f>+AD19+AG19</f>
        <v>4</v>
      </c>
      <c r="AI19" s="162"/>
      <c r="AJ19" s="162"/>
      <c r="AK19" s="137">
        <f>+AJ19-AI19</f>
        <v>0</v>
      </c>
      <c r="AL19" s="162">
        <v>17</v>
      </c>
      <c r="AM19" s="162">
        <v>24</v>
      </c>
      <c r="AN19" s="137">
        <f>+AM19-AL19</f>
        <v>7</v>
      </c>
      <c r="AO19" s="173">
        <f>+AK19+AN19</f>
        <v>7</v>
      </c>
      <c r="AP19" s="162">
        <v>11</v>
      </c>
      <c r="AQ19" s="162">
        <v>16</v>
      </c>
      <c r="AR19" s="137">
        <f>+AQ19-AP19</f>
        <v>5</v>
      </c>
      <c r="AS19" s="162"/>
      <c r="AT19" s="162"/>
      <c r="AU19" s="137">
        <f>+AT19-AS19</f>
        <v>0</v>
      </c>
      <c r="AV19" s="173">
        <f>+AR19+AU19</f>
        <v>5</v>
      </c>
      <c r="AW19" s="162">
        <v>11</v>
      </c>
      <c r="AX19" s="162">
        <v>15</v>
      </c>
      <c r="AY19" s="137">
        <f>+AX19-AW19</f>
        <v>4</v>
      </c>
      <c r="AZ19" s="162"/>
      <c r="BA19" s="162"/>
      <c r="BB19" s="137">
        <f>+BA19-AZ19</f>
        <v>0</v>
      </c>
      <c r="BC19" s="173">
        <f>+AY19+BB19</f>
        <v>4</v>
      </c>
      <c r="BD19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14</v>
      </c>
      <c r="BE19" s="197">
        <f>+plan_turnos[[#This Row],[Noct]]*rec_noct</f>
        <v>38997.429545454543</v>
      </c>
      <c r="BF19" s="198">
        <f>+plan_turnos[[#This Row],[HT_DO]]*rec_dom</f>
        <v>25467.709090909091</v>
      </c>
      <c r="BG19" s="198">
        <f>+plan_turnos[[#This Row],[$ Noct]]+plan_turnos[[#This Row],[$ Dom]]</f>
        <v>64465.138636363634</v>
      </c>
      <c r="BH19" s="199">
        <f>VLOOKUP(PLAN_TURNOS!$B$7,semanas11[],2,0)</f>
        <v>46104</v>
      </c>
      <c r="BI19" s="199">
        <f>+plan_turnos[[#This Row],[INICIO]]+6</f>
        <v>46110</v>
      </c>
      <c r="BJ19" s="200">
        <f>PLAN_TURNOS!$B$7</f>
        <v>13</v>
      </c>
    </row>
    <row r="20" spans="1:62">
      <c r="A20" s="192">
        <v>1109116880</v>
      </c>
      <c r="B20" s="201" t="str">
        <f>IFERROR(VLOOKUP(plan_turnos[[#This Row],[Id]],COLABORADORES[],2,0),"")</f>
        <v>MARTINEZ CAMPO JULIAN ESTEBAN</v>
      </c>
      <c r="C20" s="193" t="str">
        <f>IFERROR(VLOOKUP(plan_turnos[[#This Row],[Id]],COLABORADORES[],3,0),"")</f>
        <v>ASESOR DE EXPERIENCIA</v>
      </c>
      <c r="D20" s="138" t="str">
        <f>IFERROR(VLOOKUP(plan_turnos[[#This Row],[Id]],COLABORADORES[],4,0),"")</f>
        <v>SERVICIO</v>
      </c>
      <c r="E20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0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0" s="162"/>
      <c r="H20" s="162"/>
      <c r="I20" s="137">
        <f>+H20-G20</f>
        <v>0</v>
      </c>
      <c r="J20" s="162">
        <v>16</v>
      </c>
      <c r="K20" s="162">
        <v>23</v>
      </c>
      <c r="L20" s="137">
        <f>+K20-J20</f>
        <v>7</v>
      </c>
      <c r="M20" s="173">
        <f>+I20+L20</f>
        <v>7</v>
      </c>
      <c r="N20" s="162">
        <v>9</v>
      </c>
      <c r="O20" s="162">
        <v>15</v>
      </c>
      <c r="P20" s="137">
        <f>+O20-N20</f>
        <v>6</v>
      </c>
      <c r="Q20" s="162"/>
      <c r="R20" s="162"/>
      <c r="S20" s="137">
        <f>+R20-Q20</f>
        <v>0</v>
      </c>
      <c r="T20" s="173">
        <f>+P20+S20</f>
        <v>6</v>
      </c>
      <c r="U20" s="162">
        <v>10</v>
      </c>
      <c r="V20" s="162">
        <v>15</v>
      </c>
      <c r="W20" s="137">
        <f>+V20-U20</f>
        <v>5</v>
      </c>
      <c r="X20" s="162">
        <v>19</v>
      </c>
      <c r="Y20" s="162">
        <v>23</v>
      </c>
      <c r="Z20" s="137">
        <f>+Y20-X20</f>
        <v>4</v>
      </c>
      <c r="AA20" s="173">
        <f>+W20+Z20</f>
        <v>9</v>
      </c>
      <c r="AB20" s="162"/>
      <c r="AC20" s="162"/>
      <c r="AD20" s="137">
        <f>+AC20-AB20</f>
        <v>0</v>
      </c>
      <c r="AE20" s="162"/>
      <c r="AF20" s="162"/>
      <c r="AG20" s="137">
        <f>+AF20-AE20</f>
        <v>0</v>
      </c>
      <c r="AH20" s="173">
        <f>+AD20+AG20</f>
        <v>0</v>
      </c>
      <c r="AI20" s="162"/>
      <c r="AJ20" s="162"/>
      <c r="AK20" s="137">
        <f>+AJ20-AI20</f>
        <v>0</v>
      </c>
      <c r="AL20" s="162">
        <v>16</v>
      </c>
      <c r="AM20" s="162">
        <v>24</v>
      </c>
      <c r="AN20" s="137">
        <f>+AM20-AL20</f>
        <v>8</v>
      </c>
      <c r="AO20" s="173">
        <f>+AK20+AN20</f>
        <v>8</v>
      </c>
      <c r="AP20" s="162">
        <v>12</v>
      </c>
      <c r="AQ20" s="162">
        <v>15</v>
      </c>
      <c r="AR20" s="137">
        <f>+AQ20-AP20</f>
        <v>3</v>
      </c>
      <c r="AS20" s="162">
        <v>19</v>
      </c>
      <c r="AT20" s="162">
        <v>24</v>
      </c>
      <c r="AU20" s="137">
        <f>+AT20-AS20</f>
        <v>5</v>
      </c>
      <c r="AV20" s="173">
        <f>+AR20+AU20</f>
        <v>8</v>
      </c>
      <c r="AW20" s="162">
        <v>10</v>
      </c>
      <c r="AX20" s="162">
        <v>16</v>
      </c>
      <c r="AY20" s="137">
        <f>+AX20-AW20</f>
        <v>6</v>
      </c>
      <c r="AZ20" s="162"/>
      <c r="BA20" s="162"/>
      <c r="BB20" s="137">
        <f>+BA20-AZ20</f>
        <v>0</v>
      </c>
      <c r="BC20" s="173">
        <f>+AY20+BB20</f>
        <v>6</v>
      </c>
      <c r="BD20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18</v>
      </c>
      <c r="BE20" s="197">
        <f>+plan_turnos[[#This Row],[Noct]]*rec_noct</f>
        <v>50139.552272727269</v>
      </c>
      <c r="BF20" s="198">
        <f>+plan_turnos[[#This Row],[HT_DO]]*rec_dom</f>
        <v>38201.563636363637</v>
      </c>
      <c r="BG20" s="198">
        <f>+plan_turnos[[#This Row],[$ Noct]]+plan_turnos[[#This Row],[$ Dom]]</f>
        <v>88341.115909090906</v>
      </c>
      <c r="BH20" s="199">
        <f>VLOOKUP(PLAN_TURNOS!$B$7,semanas11[],2,0)</f>
        <v>46104</v>
      </c>
      <c r="BI20" s="199">
        <f>+plan_turnos[[#This Row],[INICIO]]+6</f>
        <v>46110</v>
      </c>
      <c r="BJ20" s="200">
        <f>PLAN_TURNOS!$B$7</f>
        <v>13</v>
      </c>
    </row>
    <row r="21" spans="1:62">
      <c r="A21" s="192">
        <v>1107035544</v>
      </c>
      <c r="B21" s="201" t="str">
        <f>IFERROR(VLOOKUP(plan_turnos[[#This Row],[Id]],COLABORADORES[],2,0),"")</f>
        <v>MEJIA SOLANILLA ELIZABETH</v>
      </c>
      <c r="C21" s="193" t="str">
        <f>IFERROR(VLOOKUP(plan_turnos[[#This Row],[Id]],COLABORADORES[],3,0),"")</f>
        <v>ADMINISTRADOR</v>
      </c>
      <c r="D21" s="138" t="str">
        <f>IFERROR(VLOOKUP(plan_turnos[[#This Row],[Id]],COLABORADORES[],4,0),"")</f>
        <v>ADMINISTRACION</v>
      </c>
      <c r="E21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1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1" s="162">
        <v>12</v>
      </c>
      <c r="H21" s="162">
        <v>15</v>
      </c>
      <c r="I21" s="137">
        <f>+H21-G21</f>
        <v>3</v>
      </c>
      <c r="J21" s="162">
        <v>18</v>
      </c>
      <c r="K21" s="162">
        <v>23</v>
      </c>
      <c r="L21" s="137">
        <f>+K21-J21</f>
        <v>5</v>
      </c>
      <c r="M21" s="173">
        <f>+I21+L21</f>
        <v>8</v>
      </c>
      <c r="N21" s="162"/>
      <c r="O21" s="162"/>
      <c r="P21" s="137">
        <f>+O21-N21</f>
        <v>0</v>
      </c>
      <c r="Q21" s="162"/>
      <c r="R21" s="162"/>
      <c r="S21" s="137">
        <f>+R21-Q21</f>
        <v>0</v>
      </c>
      <c r="T21" s="173">
        <f>+P21+S21</f>
        <v>0</v>
      </c>
      <c r="U21" s="162">
        <v>9</v>
      </c>
      <c r="V21" s="162">
        <v>17</v>
      </c>
      <c r="W21" s="137">
        <f>+V21-U21</f>
        <v>8</v>
      </c>
      <c r="X21" s="162"/>
      <c r="Y21" s="162"/>
      <c r="Z21" s="137">
        <f>+Y21-X21</f>
        <v>0</v>
      </c>
      <c r="AA21" s="173">
        <f>+W21+Z21</f>
        <v>8</v>
      </c>
      <c r="AB21" s="162">
        <v>12</v>
      </c>
      <c r="AC21" s="162">
        <v>15</v>
      </c>
      <c r="AD21" s="137">
        <f>+AC21-AB21</f>
        <v>3</v>
      </c>
      <c r="AE21" s="162">
        <v>19</v>
      </c>
      <c r="AF21" s="162">
        <v>23</v>
      </c>
      <c r="AG21" s="137">
        <f>+AF21-AE21</f>
        <v>4</v>
      </c>
      <c r="AH21" s="173">
        <f>+AD21+AG21</f>
        <v>7</v>
      </c>
      <c r="AI21" s="162"/>
      <c r="AJ21" s="162"/>
      <c r="AK21" s="137">
        <f>+AJ21-AI21</f>
        <v>0</v>
      </c>
      <c r="AL21" s="162">
        <v>16</v>
      </c>
      <c r="AM21" s="162">
        <v>24</v>
      </c>
      <c r="AN21" s="137">
        <f>+AM21-AL21</f>
        <v>8</v>
      </c>
      <c r="AO21" s="173">
        <f>+AK21+AN21</f>
        <v>8</v>
      </c>
      <c r="AP21" s="162">
        <v>10</v>
      </c>
      <c r="AQ21" s="162">
        <v>16</v>
      </c>
      <c r="AR21" s="137">
        <f>+AQ21-AP21</f>
        <v>6</v>
      </c>
      <c r="AS21" s="162"/>
      <c r="AT21" s="162"/>
      <c r="AU21" s="137">
        <f>+AT21-AS21</f>
        <v>0</v>
      </c>
      <c r="AV21" s="173">
        <f>+AR21+AU21</f>
        <v>6</v>
      </c>
      <c r="AW21" s="162"/>
      <c r="AX21" s="162"/>
      <c r="AY21" s="137">
        <f>+AX21-AW21</f>
        <v>0</v>
      </c>
      <c r="AZ21" s="162">
        <v>16</v>
      </c>
      <c r="BA21" s="162">
        <v>23</v>
      </c>
      <c r="BB21" s="137">
        <f>+BA21-AZ21</f>
        <v>7</v>
      </c>
      <c r="BC21" s="173">
        <f>+AY21+BB21</f>
        <v>7</v>
      </c>
      <c r="BD21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17</v>
      </c>
      <c r="BE21" s="197">
        <f>+plan_turnos[[#This Row],[Noct]]*rec_noct</f>
        <v>47354.021590909091</v>
      </c>
      <c r="BF21" s="198">
        <f>+plan_turnos[[#This Row],[HT_DO]]*rec_dom</f>
        <v>44568.490909090906</v>
      </c>
      <c r="BG21" s="198">
        <f>+plan_turnos[[#This Row],[$ Noct]]+plan_turnos[[#This Row],[$ Dom]]</f>
        <v>91922.512499999997</v>
      </c>
      <c r="BH21" s="199">
        <f>VLOOKUP(PLAN_TURNOS!$B$7,semanas11[],2,0)</f>
        <v>46104</v>
      </c>
      <c r="BI21" s="199">
        <f>+plan_turnos[[#This Row],[INICIO]]+6</f>
        <v>46110</v>
      </c>
      <c r="BJ21" s="200">
        <f>PLAN_TURNOS!$B$7</f>
        <v>13</v>
      </c>
    </row>
    <row r="22" spans="1:62">
      <c r="A22" s="192">
        <v>1111661544</v>
      </c>
      <c r="B22" s="201" t="str">
        <f>IFERROR(VLOOKUP(plan_turnos[[#This Row],[Id]],COLABORADORES[],2,0),"")</f>
        <v>OBANDO GUERRERO STIVEN YESID</v>
      </c>
      <c r="C22" s="193" t="str">
        <f>IFERROR(VLOOKUP(plan_turnos[[#This Row],[Id]],COLABORADORES[],3,0),"")</f>
        <v>AUXILIAR DE COCINA</v>
      </c>
      <c r="D22" s="138" t="str">
        <f>IFERROR(VLOOKUP(plan_turnos[[#This Row],[Id]],COLABORADORES[],4,0),"")</f>
        <v>COCINA</v>
      </c>
      <c r="E22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2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2" s="162"/>
      <c r="H22" s="162"/>
      <c r="I22" s="137">
        <f>+H22-G22</f>
        <v>0</v>
      </c>
      <c r="J22" s="162"/>
      <c r="K22" s="162"/>
      <c r="L22" s="137">
        <f>+K22-J22</f>
        <v>0</v>
      </c>
      <c r="M22" s="173">
        <f>+I22+L22</f>
        <v>0</v>
      </c>
      <c r="N22" s="162"/>
      <c r="O22" s="162"/>
      <c r="P22" s="137">
        <f>+O22-N22</f>
        <v>0</v>
      </c>
      <c r="Q22" s="162">
        <v>15</v>
      </c>
      <c r="R22" s="162">
        <v>23</v>
      </c>
      <c r="S22" s="137">
        <f>+R22-Q22</f>
        <v>8</v>
      </c>
      <c r="T22" s="173">
        <f>+P22+S22</f>
        <v>8</v>
      </c>
      <c r="U22" s="162"/>
      <c r="V22" s="162"/>
      <c r="W22" s="137">
        <f>+V22-U22</f>
        <v>0</v>
      </c>
      <c r="X22" s="162">
        <v>16</v>
      </c>
      <c r="Y22" s="162">
        <v>23</v>
      </c>
      <c r="Z22" s="137">
        <f>+Y22-X22</f>
        <v>7</v>
      </c>
      <c r="AA22" s="173">
        <f>+W22+Z22</f>
        <v>7</v>
      </c>
      <c r="AB22" s="162">
        <v>9</v>
      </c>
      <c r="AC22" s="162">
        <v>15</v>
      </c>
      <c r="AD22" s="137">
        <f>+AC22-AB22</f>
        <v>6</v>
      </c>
      <c r="AE22" s="162"/>
      <c r="AF22" s="162"/>
      <c r="AG22" s="137">
        <f>+AF22-AE22</f>
        <v>0</v>
      </c>
      <c r="AH22" s="173">
        <f>+AD22+AG22</f>
        <v>6</v>
      </c>
      <c r="AI22" s="162">
        <v>9</v>
      </c>
      <c r="AJ22" s="162">
        <v>16</v>
      </c>
      <c r="AK22" s="137">
        <f>+AJ22-AI22</f>
        <v>7</v>
      </c>
      <c r="AL22" s="162"/>
      <c r="AM22" s="162"/>
      <c r="AN22" s="137">
        <f>+AM22-AL22</f>
        <v>0</v>
      </c>
      <c r="AO22" s="173">
        <f>+AK22+AN22</f>
        <v>7</v>
      </c>
      <c r="AP22" s="162"/>
      <c r="AQ22" s="162"/>
      <c r="AR22" s="137">
        <f>+AQ22-AP22</f>
        <v>0</v>
      </c>
      <c r="AS22" s="162">
        <v>15</v>
      </c>
      <c r="AT22" s="162">
        <v>24</v>
      </c>
      <c r="AU22" s="137">
        <f>+AT22-AS22</f>
        <v>9</v>
      </c>
      <c r="AV22" s="173">
        <f>+AR22+AU22</f>
        <v>9</v>
      </c>
      <c r="AW22" s="162"/>
      <c r="AX22" s="162"/>
      <c r="AY22" s="137">
        <f>+AX22-AW22</f>
        <v>0</v>
      </c>
      <c r="AZ22" s="162">
        <v>16</v>
      </c>
      <c r="BA22" s="162">
        <v>23</v>
      </c>
      <c r="BB22" s="137">
        <f>+BA22-AZ22</f>
        <v>7</v>
      </c>
      <c r="BC22" s="173">
        <f>+AY22+BB22</f>
        <v>7</v>
      </c>
      <c r="BD22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17</v>
      </c>
      <c r="BE22" s="197">
        <f>+plan_turnos[[#This Row],[Noct]]*rec_noct</f>
        <v>47354.021590909091</v>
      </c>
      <c r="BF22" s="198">
        <f>+plan_turnos[[#This Row],[HT_DO]]*rec_dom</f>
        <v>44568.490909090906</v>
      </c>
      <c r="BG22" s="198">
        <f>+plan_turnos[[#This Row],[$ Noct]]+plan_turnos[[#This Row],[$ Dom]]</f>
        <v>91922.512499999997</v>
      </c>
      <c r="BH22" s="199">
        <f>VLOOKUP(PLAN_TURNOS!$B$7,semanas11[],2,0)</f>
        <v>46104</v>
      </c>
      <c r="BI22" s="199">
        <f>+plan_turnos[[#This Row],[INICIO]]+6</f>
        <v>46110</v>
      </c>
      <c r="BJ22" s="200">
        <f>PLAN_TURNOS!$B$7</f>
        <v>13</v>
      </c>
    </row>
    <row r="23" spans="1:62">
      <c r="A23" s="192">
        <v>5054388</v>
      </c>
      <c r="B23" s="201" t="str">
        <f>IFERROR(VLOOKUP(plan_turnos[[#This Row],[Id]],COLABORADORES[],2,0),"")</f>
        <v>PIÑA CARRERA LUIS ALBERTO</v>
      </c>
      <c r="C23" s="193" t="str">
        <f>IFERROR(VLOOKUP(plan_turnos[[#This Row],[Id]],COLABORADORES[],3,0),"")</f>
        <v>AUXILIAR DE COCINA</v>
      </c>
      <c r="D23" s="138" t="str">
        <f>IFERROR(VLOOKUP(plan_turnos[[#This Row],[Id]],COLABORADORES[],4,0),"")</f>
        <v>COCINA</v>
      </c>
      <c r="E23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3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3" s="162">
        <v>10</v>
      </c>
      <c r="H23" s="162">
        <v>16</v>
      </c>
      <c r="I23" s="137">
        <f>+H23-G23</f>
        <v>6</v>
      </c>
      <c r="J23" s="162"/>
      <c r="K23" s="162"/>
      <c r="L23" s="137">
        <f>+K23-J23</f>
        <v>0</v>
      </c>
      <c r="M23" s="173">
        <f>+I23+L23</f>
        <v>6</v>
      </c>
      <c r="N23" s="162">
        <v>12</v>
      </c>
      <c r="O23" s="162">
        <v>15</v>
      </c>
      <c r="P23" s="137">
        <f>+O23-N23</f>
        <v>3</v>
      </c>
      <c r="Q23" s="162">
        <v>18</v>
      </c>
      <c r="R23" s="162">
        <v>23</v>
      </c>
      <c r="S23" s="137">
        <f>+R23-Q23</f>
        <v>5</v>
      </c>
      <c r="T23" s="173">
        <f>+P23+S23</f>
        <v>8</v>
      </c>
      <c r="U23" s="162"/>
      <c r="V23" s="162"/>
      <c r="W23" s="137">
        <f>+V23-U23</f>
        <v>0</v>
      </c>
      <c r="X23" s="162"/>
      <c r="Y23" s="162"/>
      <c r="Z23" s="137">
        <f>+Y23-X23</f>
        <v>0</v>
      </c>
      <c r="AA23" s="173">
        <f>+W23+Z23</f>
        <v>0</v>
      </c>
      <c r="AB23" s="162"/>
      <c r="AC23" s="162"/>
      <c r="AD23" s="137">
        <f>+AC23-AB23</f>
        <v>0</v>
      </c>
      <c r="AE23" s="162">
        <v>15</v>
      </c>
      <c r="AF23" s="162">
        <v>23</v>
      </c>
      <c r="AG23" s="137">
        <f>+AF23-AE23</f>
        <v>8</v>
      </c>
      <c r="AH23" s="173">
        <f>+AD23+AG23</f>
        <v>8</v>
      </c>
      <c r="AI23" s="162">
        <v>12</v>
      </c>
      <c r="AJ23" s="162">
        <v>15</v>
      </c>
      <c r="AK23" s="137">
        <f>+AJ23-AI23</f>
        <v>3</v>
      </c>
      <c r="AL23" s="162">
        <v>19</v>
      </c>
      <c r="AM23" s="162">
        <v>24</v>
      </c>
      <c r="AN23" s="137">
        <f>+AM23-AL23</f>
        <v>5</v>
      </c>
      <c r="AO23" s="173">
        <f>+AK23+AN23</f>
        <v>8</v>
      </c>
      <c r="AP23" s="162"/>
      <c r="AQ23" s="162"/>
      <c r="AR23" s="137">
        <f>+AQ23-AP23</f>
        <v>0</v>
      </c>
      <c r="AS23" s="162">
        <v>16</v>
      </c>
      <c r="AT23" s="162">
        <v>24</v>
      </c>
      <c r="AU23" s="137">
        <f>+AT23-AS23</f>
        <v>8</v>
      </c>
      <c r="AV23" s="173">
        <f>+AR23+AU23</f>
        <v>8</v>
      </c>
      <c r="AW23" s="162">
        <v>10</v>
      </c>
      <c r="AX23" s="162">
        <v>16</v>
      </c>
      <c r="AY23" s="137">
        <f>+AX23-AW23</f>
        <v>6</v>
      </c>
      <c r="AZ23" s="162"/>
      <c r="BA23" s="162"/>
      <c r="BB23" s="137">
        <f>+BA23-AZ23</f>
        <v>0</v>
      </c>
      <c r="BC23" s="173">
        <f>+AY23+BB23</f>
        <v>6</v>
      </c>
      <c r="BD23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18</v>
      </c>
      <c r="BE23" s="197">
        <f>+plan_turnos[[#This Row],[Noct]]*rec_noct</f>
        <v>50139.552272727269</v>
      </c>
      <c r="BF23" s="198">
        <f>+plan_turnos[[#This Row],[HT_DO]]*rec_dom</f>
        <v>38201.563636363637</v>
      </c>
      <c r="BG23" s="198">
        <f>+plan_turnos[[#This Row],[$ Noct]]+plan_turnos[[#This Row],[$ Dom]]</f>
        <v>88341.115909090906</v>
      </c>
      <c r="BH23" s="199">
        <f>VLOOKUP(PLAN_TURNOS!$B$7,semanas11[],2,0)</f>
        <v>46104</v>
      </c>
      <c r="BI23" s="199">
        <f>+plan_turnos[[#This Row],[INICIO]]+6</f>
        <v>46110</v>
      </c>
      <c r="BJ23" s="200">
        <f>PLAN_TURNOS!$B$7</f>
        <v>13</v>
      </c>
    </row>
    <row r="24" spans="1:62">
      <c r="A24" s="192">
        <v>1114952355</v>
      </c>
      <c r="B24" s="201" t="str">
        <f>IFERROR(VLOOKUP(plan_turnos[[#This Row],[Id]],COLABORADORES[],2,0),"")</f>
        <v>RESTREPO OCHOA KAREN YAHANNAH</v>
      </c>
      <c r="C24" s="202" t="str">
        <f>IFERROR(VLOOKUP(plan_turnos[[#This Row],[Id]],COLABORADORES[],3,0),"")</f>
        <v>AUXILIAR DE BARRA</v>
      </c>
      <c r="D24" s="138" t="str">
        <f>IFERROR(VLOOKUP(plan_turnos[[#This Row],[Id]],COLABORADORES[],4,0),"")</f>
        <v>BARRA</v>
      </c>
      <c r="E24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4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4" s="162">
        <v>12</v>
      </c>
      <c r="H24" s="162">
        <v>15</v>
      </c>
      <c r="I24" s="137">
        <f t="shared" ref="I24:I25" si="0">+H24-G24</f>
        <v>3</v>
      </c>
      <c r="J24" s="162">
        <v>18</v>
      </c>
      <c r="K24" s="162">
        <v>23</v>
      </c>
      <c r="L24" s="137">
        <f t="shared" ref="L24:L25" si="1">+K24-J24</f>
        <v>5</v>
      </c>
      <c r="M24" s="173">
        <f t="shared" ref="M24:M25" si="2">+I24+L24</f>
        <v>8</v>
      </c>
      <c r="N24" s="162"/>
      <c r="O24" s="162"/>
      <c r="P24" s="137">
        <f t="shared" ref="P24:P25" si="3">+O24-N24</f>
        <v>0</v>
      </c>
      <c r="Q24" s="162"/>
      <c r="R24" s="162"/>
      <c r="S24" s="137">
        <f t="shared" ref="S24:S25" si="4">+R24-Q24</f>
        <v>0</v>
      </c>
      <c r="T24" s="173">
        <f t="shared" ref="T24:T25" si="5">+P24+S24</f>
        <v>0</v>
      </c>
      <c r="U24" s="162">
        <v>9</v>
      </c>
      <c r="V24" s="162">
        <v>17</v>
      </c>
      <c r="W24" s="137">
        <f t="shared" ref="W24:W25" si="6">+V24-U24</f>
        <v>8</v>
      </c>
      <c r="X24" s="162"/>
      <c r="Y24" s="162"/>
      <c r="Z24" s="137">
        <f t="shared" ref="Z24:Z25" si="7">+Y24-X24</f>
        <v>0</v>
      </c>
      <c r="AA24" s="173">
        <f t="shared" ref="AA24:AA25" si="8">+W24+Z24</f>
        <v>8</v>
      </c>
      <c r="AB24" s="162">
        <v>12</v>
      </c>
      <c r="AC24" s="162">
        <v>15</v>
      </c>
      <c r="AD24" s="137">
        <f t="shared" ref="AD24:AD25" si="9">+AC24-AB24</f>
        <v>3</v>
      </c>
      <c r="AE24" s="162">
        <v>19</v>
      </c>
      <c r="AF24" s="162">
        <v>23</v>
      </c>
      <c r="AG24" s="137">
        <f t="shared" ref="AG24:AG25" si="10">+AF24-AE24</f>
        <v>4</v>
      </c>
      <c r="AH24" s="173">
        <f t="shared" ref="AH24:AH25" si="11">+AD24+AG24</f>
        <v>7</v>
      </c>
      <c r="AI24" s="162"/>
      <c r="AJ24" s="162"/>
      <c r="AK24" s="137">
        <f t="shared" ref="AK24:AK25" si="12">+AJ24-AI24</f>
        <v>0</v>
      </c>
      <c r="AL24" s="162">
        <v>16</v>
      </c>
      <c r="AM24" s="162">
        <v>24</v>
      </c>
      <c r="AN24" s="137">
        <f t="shared" ref="AN24:AN25" si="13">+AM24-AL24</f>
        <v>8</v>
      </c>
      <c r="AO24" s="173">
        <f t="shared" ref="AO24:AO25" si="14">+AK24+AN24</f>
        <v>8</v>
      </c>
      <c r="AP24" s="162">
        <v>10</v>
      </c>
      <c r="AQ24" s="162">
        <v>16</v>
      </c>
      <c r="AR24" s="137">
        <f t="shared" ref="AR24:AR25" si="15">+AQ24-AP24</f>
        <v>6</v>
      </c>
      <c r="AS24" s="162"/>
      <c r="AT24" s="162"/>
      <c r="AU24" s="137">
        <f t="shared" ref="AU24:AU25" si="16">+AT24-AS24</f>
        <v>0</v>
      </c>
      <c r="AV24" s="173">
        <f t="shared" ref="AV24:AV25" si="17">+AR24+AU24</f>
        <v>6</v>
      </c>
      <c r="AW24" s="162"/>
      <c r="AX24" s="162"/>
      <c r="AY24" s="137">
        <f t="shared" ref="AY24:AY25" si="18">+AX24-AW24</f>
        <v>0</v>
      </c>
      <c r="AZ24" s="162">
        <v>16</v>
      </c>
      <c r="BA24" s="162">
        <v>23</v>
      </c>
      <c r="BB24" s="137">
        <f t="shared" ref="BB24:BB25" si="19">+BA24-AZ24</f>
        <v>7</v>
      </c>
      <c r="BC24" s="173">
        <f t="shared" ref="BC24:BC25" si="20">+AY24+BB24</f>
        <v>7</v>
      </c>
      <c r="BD24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17</v>
      </c>
      <c r="BE24" s="197">
        <f>+plan_turnos[[#This Row],[Noct]]*rec_noct</f>
        <v>47354.021590909091</v>
      </c>
      <c r="BF24" s="198">
        <f>+plan_turnos[[#This Row],[HT_DO]]*rec_dom</f>
        <v>44568.490909090906</v>
      </c>
      <c r="BG24" s="198">
        <f>+plan_turnos[[#This Row],[$ Noct]]+plan_turnos[[#This Row],[$ Dom]]</f>
        <v>91922.512499999997</v>
      </c>
      <c r="BH24" s="199">
        <f>VLOOKUP(PLAN_TURNOS!$B$7,semanas11[],2,0)</f>
        <v>46104</v>
      </c>
      <c r="BI24" s="199">
        <f>+plan_turnos[[#This Row],[INICIO]]+6</f>
        <v>46110</v>
      </c>
      <c r="BJ24" s="200">
        <f>PLAN_TURNOS!$B$7</f>
        <v>13</v>
      </c>
    </row>
    <row r="25" spans="1:62">
      <c r="A25" s="192">
        <v>1111543074</v>
      </c>
      <c r="B25" s="201" t="str">
        <f>IFERROR(VLOOKUP(plan_turnos[[#This Row],[Id]],COLABORADORES[],2,0),"")</f>
        <v>ROSERO MARTINEZ ISIS VALERIA</v>
      </c>
      <c r="C25" s="202" t="str">
        <f>IFERROR(VLOOKUP(plan_turnos[[#This Row],[Id]],COLABORADORES[],3,0),"")</f>
        <v>ASESOR DE EXPERIENCIA</v>
      </c>
      <c r="D25" s="138" t="str">
        <f>IFERROR(VLOOKUP(plan_turnos[[#This Row],[Id]],COLABORADORES[],4,0),"")</f>
        <v>SERVICIO</v>
      </c>
      <c r="E25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5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5" s="162"/>
      <c r="H25" s="162"/>
      <c r="I25" s="137">
        <f t="shared" si="0"/>
        <v>0</v>
      </c>
      <c r="J25" s="162"/>
      <c r="K25" s="162"/>
      <c r="L25" s="137">
        <f t="shared" si="1"/>
        <v>0</v>
      </c>
      <c r="M25" s="173">
        <f t="shared" si="2"/>
        <v>0</v>
      </c>
      <c r="N25" s="162"/>
      <c r="O25" s="162"/>
      <c r="P25" s="137">
        <f t="shared" si="3"/>
        <v>0</v>
      </c>
      <c r="Q25" s="162">
        <v>15</v>
      </c>
      <c r="R25" s="162">
        <v>23</v>
      </c>
      <c r="S25" s="137">
        <f t="shared" si="4"/>
        <v>8</v>
      </c>
      <c r="T25" s="173">
        <f t="shared" si="5"/>
        <v>8</v>
      </c>
      <c r="U25" s="162"/>
      <c r="V25" s="162"/>
      <c r="W25" s="137">
        <f t="shared" si="6"/>
        <v>0</v>
      </c>
      <c r="X25" s="162">
        <v>16</v>
      </c>
      <c r="Y25" s="162">
        <v>23</v>
      </c>
      <c r="Z25" s="137">
        <f t="shared" si="7"/>
        <v>7</v>
      </c>
      <c r="AA25" s="173">
        <f t="shared" si="8"/>
        <v>7</v>
      </c>
      <c r="AB25" s="162">
        <v>9</v>
      </c>
      <c r="AC25" s="162">
        <v>15</v>
      </c>
      <c r="AD25" s="137">
        <f t="shared" si="9"/>
        <v>6</v>
      </c>
      <c r="AE25" s="162"/>
      <c r="AF25" s="162"/>
      <c r="AG25" s="137">
        <f t="shared" si="10"/>
        <v>0</v>
      </c>
      <c r="AH25" s="173">
        <f t="shared" si="11"/>
        <v>6</v>
      </c>
      <c r="AI25" s="162">
        <v>9</v>
      </c>
      <c r="AJ25" s="162">
        <v>16</v>
      </c>
      <c r="AK25" s="137">
        <f t="shared" si="12"/>
        <v>7</v>
      </c>
      <c r="AL25" s="162"/>
      <c r="AM25" s="162"/>
      <c r="AN25" s="137">
        <f t="shared" si="13"/>
        <v>0</v>
      </c>
      <c r="AO25" s="173">
        <f t="shared" si="14"/>
        <v>7</v>
      </c>
      <c r="AP25" s="162"/>
      <c r="AQ25" s="162"/>
      <c r="AR25" s="137">
        <f t="shared" si="15"/>
        <v>0</v>
      </c>
      <c r="AS25" s="162">
        <v>15</v>
      </c>
      <c r="AT25" s="162">
        <v>24</v>
      </c>
      <c r="AU25" s="137">
        <f t="shared" si="16"/>
        <v>9</v>
      </c>
      <c r="AV25" s="173">
        <f t="shared" si="17"/>
        <v>9</v>
      </c>
      <c r="AW25" s="162"/>
      <c r="AX25" s="162"/>
      <c r="AY25" s="137">
        <f t="shared" si="18"/>
        <v>0</v>
      </c>
      <c r="AZ25" s="162">
        <v>16</v>
      </c>
      <c r="BA25" s="162">
        <v>23</v>
      </c>
      <c r="BB25" s="137">
        <f t="shared" si="19"/>
        <v>7</v>
      </c>
      <c r="BC25" s="173">
        <f t="shared" si="20"/>
        <v>7</v>
      </c>
      <c r="BD25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17</v>
      </c>
      <c r="BE25" s="197">
        <f>+plan_turnos[[#This Row],[Noct]]*rec_noct</f>
        <v>47354.021590909091</v>
      </c>
      <c r="BF25" s="198">
        <f>+plan_turnos[[#This Row],[HT_DO]]*rec_dom</f>
        <v>44568.490909090906</v>
      </c>
      <c r="BG25" s="198">
        <f>+plan_turnos[[#This Row],[$ Noct]]+plan_turnos[[#This Row],[$ Dom]]</f>
        <v>91922.512499999997</v>
      </c>
      <c r="BH25" s="199">
        <f>VLOOKUP(PLAN_TURNOS!$B$7,semanas11[],2,0)</f>
        <v>46104</v>
      </c>
      <c r="BI25" s="199">
        <f>+plan_turnos[[#This Row],[INICIO]]+6</f>
        <v>46110</v>
      </c>
      <c r="BJ25" s="200">
        <f>PLAN_TURNOS!$B$7</f>
        <v>13</v>
      </c>
    </row>
    <row r="26" spans="1:62">
      <c r="A26" s="192">
        <v>1144035604</v>
      </c>
      <c r="B26" s="201" t="str">
        <f>IFERROR(VLOOKUP(plan_turnos[[#This Row],[Id]],COLABORADORES[],2,0),"")</f>
        <v>TORRES GIRALDO DAYHANN</v>
      </c>
      <c r="C26" s="202" t="str">
        <f>IFERROR(VLOOKUP(plan_turnos[[#This Row],[Id]],COLABORADORES[],3,0),"")</f>
        <v>AUXILIAR DE COCINA</v>
      </c>
      <c r="D26" s="138" t="str">
        <f>IFERROR(VLOOKUP(plan_turnos[[#This Row],[Id]],COLABORADORES[],4,0),"")</f>
        <v>COCINA</v>
      </c>
      <c r="E26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6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6" s="162">
        <v>10</v>
      </c>
      <c r="H26" s="162">
        <v>16</v>
      </c>
      <c r="I26" s="137">
        <f t="shared" ref="I26:I27" si="21">+H26-G26</f>
        <v>6</v>
      </c>
      <c r="J26" s="162"/>
      <c r="K26" s="162"/>
      <c r="L26" s="137">
        <f t="shared" ref="L26:L27" si="22">+K26-J26</f>
        <v>0</v>
      </c>
      <c r="M26" s="173">
        <f t="shared" ref="M26:M27" si="23">+I26+L26</f>
        <v>6</v>
      </c>
      <c r="N26" s="162">
        <v>12</v>
      </c>
      <c r="O26" s="162">
        <v>15</v>
      </c>
      <c r="P26" s="137">
        <f t="shared" ref="P26:P27" si="24">+O26-N26</f>
        <v>3</v>
      </c>
      <c r="Q26" s="162">
        <v>18</v>
      </c>
      <c r="R26" s="162">
        <v>23</v>
      </c>
      <c r="S26" s="137">
        <f t="shared" ref="S26:S27" si="25">+R26-Q26</f>
        <v>5</v>
      </c>
      <c r="T26" s="173">
        <f t="shared" ref="T26:T27" si="26">+P26+S26</f>
        <v>8</v>
      </c>
      <c r="U26" s="162"/>
      <c r="V26" s="162"/>
      <c r="W26" s="137">
        <f t="shared" ref="W26:W27" si="27">+V26-U26</f>
        <v>0</v>
      </c>
      <c r="X26" s="162"/>
      <c r="Y26" s="162"/>
      <c r="Z26" s="137">
        <f t="shared" ref="Z26:Z27" si="28">+Y26-X26</f>
        <v>0</v>
      </c>
      <c r="AA26" s="173">
        <f t="shared" ref="AA26:AA27" si="29">+W26+Z26</f>
        <v>0</v>
      </c>
      <c r="AB26" s="162"/>
      <c r="AC26" s="162"/>
      <c r="AD26" s="137">
        <f t="shared" ref="AD26:AD27" si="30">+AC26-AB26</f>
        <v>0</v>
      </c>
      <c r="AE26" s="162">
        <v>15</v>
      </c>
      <c r="AF26" s="162">
        <v>23</v>
      </c>
      <c r="AG26" s="137">
        <f t="shared" ref="AG26:AG27" si="31">+AF26-AE26</f>
        <v>8</v>
      </c>
      <c r="AH26" s="173">
        <f t="shared" ref="AH26:AH27" si="32">+AD26+AG26</f>
        <v>8</v>
      </c>
      <c r="AI26" s="162">
        <v>12</v>
      </c>
      <c r="AJ26" s="162">
        <v>15</v>
      </c>
      <c r="AK26" s="137">
        <f t="shared" ref="AK26:AK27" si="33">+AJ26-AI26</f>
        <v>3</v>
      </c>
      <c r="AL26" s="162">
        <v>19</v>
      </c>
      <c r="AM26" s="162">
        <v>24</v>
      </c>
      <c r="AN26" s="137">
        <f t="shared" ref="AN26:AN27" si="34">+AM26-AL26</f>
        <v>5</v>
      </c>
      <c r="AO26" s="173">
        <f t="shared" ref="AO26:AO27" si="35">+AK26+AN26</f>
        <v>8</v>
      </c>
      <c r="AP26" s="162"/>
      <c r="AQ26" s="162"/>
      <c r="AR26" s="137">
        <f t="shared" ref="AR26:AR27" si="36">+AQ26-AP26</f>
        <v>0</v>
      </c>
      <c r="AS26" s="162">
        <v>16</v>
      </c>
      <c r="AT26" s="162">
        <v>24</v>
      </c>
      <c r="AU26" s="137">
        <f t="shared" ref="AU26:AU27" si="37">+AT26-AS26</f>
        <v>8</v>
      </c>
      <c r="AV26" s="173">
        <f t="shared" ref="AV26:AV27" si="38">+AR26+AU26</f>
        <v>8</v>
      </c>
      <c r="AW26" s="162">
        <v>10</v>
      </c>
      <c r="AX26" s="162">
        <v>16</v>
      </c>
      <c r="AY26" s="137">
        <f t="shared" ref="AY26:AY27" si="39">+AX26-AW26</f>
        <v>6</v>
      </c>
      <c r="AZ26" s="162"/>
      <c r="BA26" s="162"/>
      <c r="BB26" s="137">
        <f t="shared" ref="BB26:BB27" si="40">+BA26-AZ26</f>
        <v>0</v>
      </c>
      <c r="BC26" s="173">
        <f t="shared" ref="BC26:BC27" si="41">+AY26+BB26</f>
        <v>6</v>
      </c>
      <c r="BD26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18</v>
      </c>
      <c r="BE26" s="197">
        <f>+plan_turnos[[#This Row],[Noct]]*rec_noct</f>
        <v>50139.552272727269</v>
      </c>
      <c r="BF26" s="198">
        <f>+plan_turnos[[#This Row],[HT_DO]]*rec_dom</f>
        <v>38201.563636363637</v>
      </c>
      <c r="BG26" s="198">
        <f>+plan_turnos[[#This Row],[$ Noct]]+plan_turnos[[#This Row],[$ Dom]]</f>
        <v>88341.115909090906</v>
      </c>
      <c r="BH26" s="199">
        <f>VLOOKUP(PLAN_TURNOS!$B$7,semanas11[],2,0)</f>
        <v>46104</v>
      </c>
      <c r="BI26" s="199">
        <f>+plan_turnos[[#This Row],[INICIO]]+6</f>
        <v>46110</v>
      </c>
      <c r="BJ26" s="200">
        <f>PLAN_TURNOS!$B$7</f>
        <v>13</v>
      </c>
    </row>
    <row r="27" spans="1:62">
      <c r="A27" s="192">
        <v>1144035604</v>
      </c>
      <c r="B27" s="201" t="str">
        <f>IFERROR(VLOOKUP(plan_turnos[[#This Row],[Id]],COLABORADORES[],2,0),"")</f>
        <v>TORRES GIRALDO DAYHANN</v>
      </c>
      <c r="C27" s="202" t="str">
        <f>IFERROR(VLOOKUP(plan_turnos[[#This Row],[Id]],COLABORADORES[],3,0),"")</f>
        <v>AUXILIAR DE COCINA</v>
      </c>
      <c r="D27" s="138" t="str">
        <f>IFERROR(VLOOKUP(plan_turnos[[#This Row],[Id]],COLABORADORES[],4,0),"")</f>
        <v>COCINA</v>
      </c>
      <c r="E27" s="194">
        <f>IF(plan_turnos[[#This Row],[Id]]="","",plan_turnos[[#This Row],[HT_LU]]+plan_turnos[[#This Row],[HT_MA]]+plan_turnos[[#This Row],[HT_MI]]+plan_turnos[[#This Row],[HT_JU]]+plan_turnos[[#This Row],[HT_VI]]+plan_turnos[[#This Row],[HT_SA]]+plan_turnos[[#This Row],[HT_DO]])</f>
        <v>44</v>
      </c>
      <c r="F27" s="195">
        <f>IF(plan_turnos[[#This Row],[Total Program]]="","",7-(IF(plan_turnos[[#This Row],[HT_LU]]=0,0,1)+IF(plan_turnos[[#This Row],[HT_MA]]=0,0,1)+IF(plan_turnos[[#This Row],[HT_MI]]=0,0,1)+IF(plan_turnos[[#This Row],[HT_JU]]=0,0,1)+IF(plan_turnos[[#This Row],[HT_VI]]=0,0,1)+IF(plan_turnos[[#This Row],[HT_SA]]=0,0,1)+IF(plan_turnos[[#This Row],[HT_DO]]=0,0,1)))</f>
        <v>1</v>
      </c>
      <c r="G27" s="162">
        <v>12</v>
      </c>
      <c r="H27" s="162">
        <v>15</v>
      </c>
      <c r="I27" s="137">
        <f t="shared" si="21"/>
        <v>3</v>
      </c>
      <c r="J27" s="162">
        <v>18</v>
      </c>
      <c r="K27" s="162">
        <v>23</v>
      </c>
      <c r="L27" s="137">
        <f t="shared" si="22"/>
        <v>5</v>
      </c>
      <c r="M27" s="173">
        <f t="shared" si="23"/>
        <v>8</v>
      </c>
      <c r="N27" s="162"/>
      <c r="O27" s="162"/>
      <c r="P27" s="137">
        <f t="shared" si="24"/>
        <v>0</v>
      </c>
      <c r="Q27" s="162"/>
      <c r="R27" s="162"/>
      <c r="S27" s="137">
        <f t="shared" si="25"/>
        <v>0</v>
      </c>
      <c r="T27" s="173">
        <f t="shared" si="26"/>
        <v>0</v>
      </c>
      <c r="U27" s="162">
        <v>9</v>
      </c>
      <c r="V27" s="162">
        <v>17</v>
      </c>
      <c r="W27" s="137">
        <f t="shared" si="27"/>
        <v>8</v>
      </c>
      <c r="X27" s="162"/>
      <c r="Y27" s="162"/>
      <c r="Z27" s="137">
        <f t="shared" si="28"/>
        <v>0</v>
      </c>
      <c r="AA27" s="173">
        <f t="shared" si="29"/>
        <v>8</v>
      </c>
      <c r="AB27" s="162">
        <v>12</v>
      </c>
      <c r="AC27" s="162">
        <v>15</v>
      </c>
      <c r="AD27" s="137">
        <f t="shared" si="30"/>
        <v>3</v>
      </c>
      <c r="AE27" s="162">
        <v>19</v>
      </c>
      <c r="AF27" s="162">
        <v>23</v>
      </c>
      <c r="AG27" s="137">
        <f t="shared" si="31"/>
        <v>4</v>
      </c>
      <c r="AH27" s="173">
        <f t="shared" si="32"/>
        <v>7</v>
      </c>
      <c r="AI27" s="162"/>
      <c r="AJ27" s="162"/>
      <c r="AK27" s="137">
        <f t="shared" si="33"/>
        <v>0</v>
      </c>
      <c r="AL27" s="162">
        <v>16</v>
      </c>
      <c r="AM27" s="162">
        <v>24</v>
      </c>
      <c r="AN27" s="137">
        <f t="shared" si="34"/>
        <v>8</v>
      </c>
      <c r="AO27" s="173">
        <f t="shared" si="35"/>
        <v>8</v>
      </c>
      <c r="AP27" s="162">
        <v>10</v>
      </c>
      <c r="AQ27" s="162">
        <v>16</v>
      </c>
      <c r="AR27" s="137">
        <f t="shared" si="36"/>
        <v>6</v>
      </c>
      <c r="AS27" s="162"/>
      <c r="AT27" s="162"/>
      <c r="AU27" s="137">
        <f t="shared" si="37"/>
        <v>0</v>
      </c>
      <c r="AV27" s="173">
        <f t="shared" si="38"/>
        <v>6</v>
      </c>
      <c r="AW27" s="162"/>
      <c r="AX27" s="162"/>
      <c r="AY27" s="137">
        <f t="shared" si="39"/>
        <v>0</v>
      </c>
      <c r="AZ27" s="162">
        <v>16</v>
      </c>
      <c r="BA27" s="162">
        <v>23</v>
      </c>
      <c r="BB27" s="137">
        <f t="shared" si="40"/>
        <v>7</v>
      </c>
      <c r="BC27" s="173">
        <f t="shared" si="41"/>
        <v>7</v>
      </c>
      <c r="BD27" s="196">
        <f>IF(plan_turnos[[#This Row],[S2_LU]]="",0,plan_turnos[[#This Row],[S2_LU]]-IF(plan_turnos[[#This Row],[E2_LU]]&gt;Ini_noct,plan_turnos[[#This Row],[E2_LU]],Ini_noct))+
IF(plan_turnos[[#This Row],[S2_MA]]="",0,plan_turnos[[#This Row],[S2_MA]]-IF(plan_turnos[[#This Row],[E2_MA]]&gt;Ini_noct,plan_turnos[[#This Row],[E2_MA]],Ini_noct))+
IF(plan_turnos[[#This Row],[S2_MI]]="",0,plan_turnos[[#This Row],[S2_MI]]-IF(plan_turnos[[#This Row],[E2_MI]]&gt;Ini_noct,plan_turnos[[#This Row],[E2_MI]],Ini_noct))+
IF(plan_turnos[[#This Row],[S2_JU]]="",0,plan_turnos[[#This Row],[S2_JU]]-IF(plan_turnos[[#This Row],[E2_JU]]&gt;Ini_noct,plan_turnos[[#This Row],[E2_JU]],Ini_noct))+
IF(plan_turnos[[#This Row],[S2_VI]]="",0,plan_turnos[[#This Row],[S2_VI]]-IF(plan_turnos[[#This Row],[E2_VI]]&gt;Ini_noct,plan_turnos[[#This Row],[E2_VI]],Ini_noct))+
IF(plan_turnos[[#This Row],[S2_SA]]="",0,plan_turnos[[#This Row],[S2_SA]]-IF(plan_turnos[[#This Row],[E2_SA]]&gt;Ini_noct,plan_turnos[[#This Row],[E2_SA]],Ini_noct))+
IF(plan_turnos[[#This Row],[S2_DO]]="",0,plan_turnos[[#This Row],[S2_DO]]-IF(plan_turnos[[#This Row],[E2_DO]]&gt;Ini_noct,plan_turnos[[#This Row],[E2_DO]],Ini_noct))</f>
        <v>17</v>
      </c>
      <c r="BE27" s="197">
        <f>+plan_turnos[[#This Row],[Noct]]*rec_noct</f>
        <v>47354.021590909091</v>
      </c>
      <c r="BF27" s="198">
        <f>+plan_turnos[[#This Row],[HT_DO]]*rec_dom</f>
        <v>44568.490909090906</v>
      </c>
      <c r="BG27" s="198">
        <f>+plan_turnos[[#This Row],[$ Noct]]+plan_turnos[[#This Row],[$ Dom]]</f>
        <v>91922.512499999997</v>
      </c>
      <c r="BH27" s="199">
        <f>VLOOKUP(PLAN_TURNOS!$B$7,semanas11[],2,0)</f>
        <v>46104</v>
      </c>
      <c r="BI27" s="199">
        <f>+plan_turnos[[#This Row],[INICIO]]+6</f>
        <v>46110</v>
      </c>
      <c r="BJ27" s="200">
        <f>PLAN_TURNOS!$B$7</f>
        <v>13</v>
      </c>
    </row>
  </sheetData>
  <mergeCells count="30">
    <mergeCell ref="N3:T7"/>
    <mergeCell ref="N2:R2"/>
    <mergeCell ref="AW9:BC9"/>
    <mergeCell ref="AW10:AY10"/>
    <mergeCell ref="AZ10:BB10"/>
    <mergeCell ref="BC10:BC11"/>
    <mergeCell ref="AB9:AH9"/>
    <mergeCell ref="AB10:AD10"/>
    <mergeCell ref="AE10:AG10"/>
    <mergeCell ref="AH10:AH11"/>
    <mergeCell ref="AL10:AN10"/>
    <mergeCell ref="AO10:AO11"/>
    <mergeCell ref="AP9:AV9"/>
    <mergeCell ref="AV10:AV11"/>
    <mergeCell ref="G9:M9"/>
    <mergeCell ref="G10:I10"/>
    <mergeCell ref="J10:L10"/>
    <mergeCell ref="AP10:AR10"/>
    <mergeCell ref="AS10:AU10"/>
    <mergeCell ref="M10:M11"/>
    <mergeCell ref="N9:T9"/>
    <mergeCell ref="N10:P10"/>
    <mergeCell ref="Q10:S10"/>
    <mergeCell ref="T10:T11"/>
    <mergeCell ref="U9:AA9"/>
    <mergeCell ref="U10:W10"/>
    <mergeCell ref="X10:Z10"/>
    <mergeCell ref="AA10:AA11"/>
    <mergeCell ref="AI9:AO9"/>
    <mergeCell ref="AI10:AK10"/>
  </mergeCells>
  <conditionalFormatting sqref="G13:H27 J13:K27 N13:O27 Q13:R27 U13:V27 X13:Y27 AB13:AC27 AE13:AF27 AI13:AJ27 AL13:AM27 AP13:AQ27 AS13:AT27 AW13:AX27 AZ13:BA27">
    <cfRule type="cellIs" dxfId="19" priority="1" operator="greaterThan">
      <formula>0</formula>
    </cfRule>
  </conditionalFormatting>
  <dataValidations count="3">
    <dataValidation type="list" allowBlank="1" showInputMessage="1" showErrorMessage="1" sqref="AS13:AT27 J13:K27 Q13:R27 X13:Y27 AE13:AF27 AL13:AM27 AZ13:BA27" xr:uid="{14C98CAE-7518-4C96-9DE0-AAB08889BDE3}">
      <formula1>TARDE</formula1>
    </dataValidation>
    <dataValidation type="list" allowBlank="1" showInputMessage="1" showErrorMessage="1" sqref="AP13:AQ27 G13:H27 N13:O27 U13:V27 AB13:AC27 AI13:AJ27 AW13:AX27" xr:uid="{FD6519E1-782C-4396-9F9B-36E58AFB774C}">
      <formula1>DIA</formula1>
    </dataValidation>
    <dataValidation type="list" allowBlank="1" showInputMessage="1" showErrorMessage="1" sqref="A13:A27" xr:uid="{A0D88E1C-2638-40AC-840B-A0E1C38807EA}">
      <formula1>IDENTIFICACION</formula1>
    </dataValidation>
  </dataValidations>
  <pageMargins left="0.7" right="0.7" top="0.75" bottom="0.75" header="0.3" footer="0.3"/>
  <pageSetup orientation="portrait" horizontalDpi="360" verticalDpi="36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EF4E5-6225-4E91-A427-6104199FE55A}">
  <sheetPr codeName="Hoja11"/>
  <dimension ref="A1:BL16"/>
  <sheetViews>
    <sheetView showGridLines="0" workbookViewId="0">
      <selection sqref="A1:K12"/>
    </sheetView>
  </sheetViews>
  <sheetFormatPr baseColWidth="10" defaultColWidth="11.453125" defaultRowHeight="14"/>
  <cols>
    <col min="1" max="1" width="10.453125" style="126" bestFit="1" customWidth="1"/>
    <col min="2" max="2" width="34.1796875" style="128" bestFit="1" customWidth="1"/>
    <col min="3" max="3" width="22.08984375" style="128" bestFit="1" customWidth="1"/>
    <col min="4" max="4" width="17.81640625" style="128" bestFit="1" customWidth="1"/>
    <col min="5" max="5" width="17.1796875" style="126" bestFit="1" customWidth="1"/>
    <col min="6" max="6" width="14.54296875" style="126" bestFit="1" customWidth="1"/>
    <col min="7" max="8" width="8.26953125" style="126" bestFit="1" customWidth="1"/>
    <col min="9" max="9" width="8.54296875" style="126" bestFit="1" customWidth="1"/>
    <col min="10" max="11" width="8.26953125" style="126" bestFit="1" customWidth="1"/>
    <col min="12" max="13" width="8.54296875" style="126" bestFit="1" customWidth="1"/>
    <col min="14" max="15" width="9.08984375" style="126" bestFit="1" customWidth="1"/>
    <col min="16" max="16" width="9.36328125" style="126" bestFit="1" customWidth="1"/>
    <col min="17" max="18" width="9.08984375" style="126" bestFit="1" customWidth="1"/>
    <col min="19" max="20" width="9.36328125" style="126" bestFit="1" customWidth="1"/>
    <col min="21" max="22" width="8.453125" style="126" bestFit="1" customWidth="1"/>
    <col min="23" max="23" width="8.7265625" style="126" bestFit="1" customWidth="1"/>
    <col min="24" max="25" width="8.453125" style="126" bestFit="1" customWidth="1"/>
    <col min="26" max="27" width="8.7265625" style="126" bestFit="1" customWidth="1"/>
    <col min="28" max="29" width="8.1796875" style="126" bestFit="1" customWidth="1"/>
    <col min="30" max="30" width="8.453125" style="126" bestFit="1" customWidth="1"/>
    <col min="31" max="32" width="8.1796875" style="126" bestFit="1" customWidth="1"/>
    <col min="33" max="34" width="8.453125" style="126" bestFit="1" customWidth="1"/>
    <col min="35" max="36" width="7.90625" style="126" bestFit="1" customWidth="1"/>
    <col min="37" max="37" width="8.1796875" style="126" bestFit="1" customWidth="1"/>
    <col min="38" max="39" width="7.90625" style="126" bestFit="1" customWidth="1"/>
    <col min="40" max="41" width="8.1796875" style="126" bestFit="1" customWidth="1"/>
    <col min="42" max="43" width="8.26953125" style="126" bestFit="1" customWidth="1"/>
    <col min="44" max="44" width="8.54296875" style="126" bestFit="1" customWidth="1"/>
    <col min="45" max="46" width="8.26953125" style="126" bestFit="1" customWidth="1"/>
    <col min="47" max="48" width="8.54296875" style="126" bestFit="1" customWidth="1"/>
    <col min="49" max="50" width="8.7265625" style="126" bestFit="1" customWidth="1"/>
    <col min="51" max="51" width="9" style="126" bestFit="1" customWidth="1"/>
    <col min="52" max="53" width="8.7265625" style="126" bestFit="1" customWidth="1"/>
    <col min="54" max="55" width="9" style="126" bestFit="1" customWidth="1"/>
    <col min="56" max="56" width="9.26953125" style="126" bestFit="1" customWidth="1"/>
    <col min="57" max="58" width="10.6328125" style="126" bestFit="1" customWidth="1"/>
    <col min="59" max="59" width="13.36328125" style="126" bestFit="1" customWidth="1"/>
    <col min="60" max="61" width="10.453125" style="126" bestFit="1" customWidth="1"/>
    <col min="62" max="62" width="10.7265625" style="126" bestFit="1" customWidth="1"/>
    <col min="63" max="63" width="12.81640625" style="126" bestFit="1" customWidth="1"/>
    <col min="64" max="64" width="11.81640625" style="126" bestFit="1" customWidth="1"/>
    <col min="65" max="65" width="11.81640625" style="128" bestFit="1" customWidth="1"/>
    <col min="66" max="16384" width="11.453125" style="128"/>
  </cols>
  <sheetData>
    <row r="1" spans="1:64" ht="14.5">
      <c r="A1" s="126" t="s">
        <v>36</v>
      </c>
      <c r="B1" s="128" t="s">
        <v>443</v>
      </c>
      <c r="C1" s="128" t="s">
        <v>184</v>
      </c>
      <c r="D1" s="128" t="s">
        <v>442</v>
      </c>
      <c r="E1" s="126" t="s">
        <v>441</v>
      </c>
      <c r="F1" s="126" t="s">
        <v>440</v>
      </c>
      <c r="G1" t="s">
        <v>469</v>
      </c>
      <c r="H1" t="s">
        <v>470</v>
      </c>
      <c r="I1" t="s">
        <v>471</v>
      </c>
      <c r="J1" t="s">
        <v>472</v>
      </c>
      <c r="K1" t="s">
        <v>473</v>
      </c>
      <c r="L1" t="s">
        <v>474</v>
      </c>
      <c r="M1" t="s">
        <v>475</v>
      </c>
      <c r="N1" t="s">
        <v>478</v>
      </c>
      <c r="O1" t="s">
        <v>479</v>
      </c>
      <c r="P1" t="s">
        <v>476</v>
      </c>
      <c r="Q1" t="s">
        <v>477</v>
      </c>
      <c r="R1" t="s">
        <v>480</v>
      </c>
      <c r="S1" t="s">
        <v>481</v>
      </c>
      <c r="T1" t="s">
        <v>482</v>
      </c>
      <c r="U1" t="s">
        <v>483</v>
      </c>
      <c r="V1" t="s">
        <v>484</v>
      </c>
      <c r="W1" t="s">
        <v>485</v>
      </c>
      <c r="X1" t="s">
        <v>486</v>
      </c>
      <c r="Y1" t="s">
        <v>487</v>
      </c>
      <c r="Z1" t="s">
        <v>488</v>
      </c>
      <c r="AA1" t="s">
        <v>489</v>
      </c>
      <c r="AB1" t="s">
        <v>490</v>
      </c>
      <c r="AC1" t="s">
        <v>491</v>
      </c>
      <c r="AD1" t="s">
        <v>492</v>
      </c>
      <c r="AE1" t="s">
        <v>493</v>
      </c>
      <c r="AF1" t="s">
        <v>494</v>
      </c>
      <c r="AG1" t="s">
        <v>495</v>
      </c>
      <c r="AH1" t="s">
        <v>496</v>
      </c>
      <c r="AI1" t="s">
        <v>497</v>
      </c>
      <c r="AJ1" t="s">
        <v>498</v>
      </c>
      <c r="AK1" t="s">
        <v>499</v>
      </c>
      <c r="AL1" t="s">
        <v>500</v>
      </c>
      <c r="AM1" t="s">
        <v>501</v>
      </c>
      <c r="AN1" t="s">
        <v>502</v>
      </c>
      <c r="AO1" t="s">
        <v>503</v>
      </c>
      <c r="AP1" t="s">
        <v>504</v>
      </c>
      <c r="AQ1" t="s">
        <v>505</v>
      </c>
      <c r="AR1" t="s">
        <v>506</v>
      </c>
      <c r="AS1" t="s">
        <v>507</v>
      </c>
      <c r="AT1" t="s">
        <v>508</v>
      </c>
      <c r="AU1" t="s">
        <v>509</v>
      </c>
      <c r="AV1" t="s">
        <v>510</v>
      </c>
      <c r="AW1" t="s">
        <v>511</v>
      </c>
      <c r="AX1" t="s">
        <v>512</v>
      </c>
      <c r="AY1" t="s">
        <v>513</v>
      </c>
      <c r="AZ1" t="s">
        <v>514</v>
      </c>
      <c r="BA1" t="s">
        <v>515</v>
      </c>
      <c r="BB1" t="s">
        <v>516</v>
      </c>
      <c r="BC1" t="s">
        <v>517</v>
      </c>
      <c r="BD1" s="126" t="s">
        <v>439</v>
      </c>
      <c r="BE1" s="126" t="s">
        <v>438</v>
      </c>
      <c r="BF1" s="126" t="s">
        <v>437</v>
      </c>
      <c r="BG1" s="126" t="s">
        <v>436</v>
      </c>
      <c r="BH1" t="s">
        <v>467</v>
      </c>
      <c r="BI1" t="s">
        <v>468</v>
      </c>
      <c r="BJ1" t="s">
        <v>412</v>
      </c>
      <c r="BK1" s="128"/>
      <c r="BL1" s="128"/>
    </row>
    <row r="2" spans="1:64" ht="14.5">
      <c r="A2" s="205" t="s">
        <v>556</v>
      </c>
      <c r="B2" s="206" t="s">
        <v>548</v>
      </c>
      <c r="C2" s="206" t="s">
        <v>199</v>
      </c>
      <c r="D2" s="206" t="s">
        <v>428</v>
      </c>
      <c r="E2" s="205" t="s">
        <v>518</v>
      </c>
      <c r="F2" s="205" t="s">
        <v>224</v>
      </c>
      <c r="G2" t="s">
        <v>519</v>
      </c>
      <c r="H2" t="s">
        <v>520</v>
      </c>
      <c r="I2" t="s">
        <v>521</v>
      </c>
      <c r="J2"/>
      <c r="K2"/>
      <c r="L2" t="s">
        <v>201</v>
      </c>
      <c r="M2" t="s">
        <v>521</v>
      </c>
      <c r="N2" t="s">
        <v>522</v>
      </c>
      <c r="O2" t="s">
        <v>520</v>
      </c>
      <c r="P2" t="s">
        <v>231</v>
      </c>
      <c r="Q2"/>
      <c r="R2"/>
      <c r="S2" t="s">
        <v>201</v>
      </c>
      <c r="T2" t="s">
        <v>231</v>
      </c>
      <c r="U2"/>
      <c r="V2"/>
      <c r="W2" t="s">
        <v>201</v>
      </c>
      <c r="X2"/>
      <c r="Y2"/>
      <c r="Z2" t="s">
        <v>201</v>
      </c>
      <c r="AA2" t="s">
        <v>201</v>
      </c>
      <c r="AB2" t="s">
        <v>284</v>
      </c>
      <c r="AC2" t="s">
        <v>520</v>
      </c>
      <c r="AD2" t="s">
        <v>284</v>
      </c>
      <c r="AE2"/>
      <c r="AF2"/>
      <c r="AG2" t="s">
        <v>201</v>
      </c>
      <c r="AH2" t="s">
        <v>284</v>
      </c>
      <c r="AI2"/>
      <c r="AJ2"/>
      <c r="AK2" t="s">
        <v>201</v>
      </c>
      <c r="AL2" t="s">
        <v>520</v>
      </c>
      <c r="AM2" t="s">
        <v>523</v>
      </c>
      <c r="AN2" t="s">
        <v>524</v>
      </c>
      <c r="AO2" t="s">
        <v>524</v>
      </c>
      <c r="AP2"/>
      <c r="AQ2"/>
      <c r="AR2" t="s">
        <v>201</v>
      </c>
      <c r="AS2" t="s">
        <v>525</v>
      </c>
      <c r="AT2" t="s">
        <v>523</v>
      </c>
      <c r="AU2" t="s">
        <v>284</v>
      </c>
      <c r="AV2" t="s">
        <v>284</v>
      </c>
      <c r="AW2" t="s">
        <v>519</v>
      </c>
      <c r="AX2" t="s">
        <v>526</v>
      </c>
      <c r="AY2" t="s">
        <v>231</v>
      </c>
      <c r="AZ2"/>
      <c r="BA2"/>
      <c r="BB2" t="s">
        <v>201</v>
      </c>
      <c r="BC2" t="s">
        <v>231</v>
      </c>
      <c r="BD2" s="205" t="s">
        <v>284</v>
      </c>
      <c r="BE2" s="207">
        <v>22284.245500000001</v>
      </c>
      <c r="BF2" s="207">
        <v>38201.563600000001</v>
      </c>
      <c r="BG2" s="207">
        <v>60485.809099999999</v>
      </c>
      <c r="BH2" s="82">
        <v>46104</v>
      </c>
      <c r="BI2" s="82">
        <v>46110</v>
      </c>
      <c r="BJ2" t="s">
        <v>535</v>
      </c>
      <c r="BK2" s="128"/>
      <c r="BL2" s="128"/>
    </row>
    <row r="3" spans="1:64" ht="14.5">
      <c r="A3" s="205" t="s">
        <v>557</v>
      </c>
      <c r="B3" s="206" t="s">
        <v>549</v>
      </c>
      <c r="C3" s="206" t="s">
        <v>225</v>
      </c>
      <c r="D3" s="206" t="s">
        <v>434</v>
      </c>
      <c r="E3" s="205" t="s">
        <v>527</v>
      </c>
      <c r="F3" s="205" t="s">
        <v>224</v>
      </c>
      <c r="G3"/>
      <c r="H3"/>
      <c r="I3" t="s">
        <v>201</v>
      </c>
      <c r="J3"/>
      <c r="K3"/>
      <c r="L3" t="s">
        <v>201</v>
      </c>
      <c r="M3" t="s">
        <v>201</v>
      </c>
      <c r="N3"/>
      <c r="O3"/>
      <c r="P3" t="s">
        <v>201</v>
      </c>
      <c r="Q3" t="s">
        <v>525</v>
      </c>
      <c r="R3" t="s">
        <v>523</v>
      </c>
      <c r="S3" t="s">
        <v>284</v>
      </c>
      <c r="T3" t="s">
        <v>284</v>
      </c>
      <c r="U3" t="s">
        <v>522</v>
      </c>
      <c r="V3" t="s">
        <v>526</v>
      </c>
      <c r="W3" t="s">
        <v>524</v>
      </c>
      <c r="X3"/>
      <c r="Y3"/>
      <c r="Z3" t="s">
        <v>201</v>
      </c>
      <c r="AA3" t="s">
        <v>524</v>
      </c>
      <c r="AB3"/>
      <c r="AC3"/>
      <c r="AD3" t="s">
        <v>201</v>
      </c>
      <c r="AE3" t="s">
        <v>520</v>
      </c>
      <c r="AF3" t="s">
        <v>523</v>
      </c>
      <c r="AG3" t="s">
        <v>524</v>
      </c>
      <c r="AH3" t="s">
        <v>524</v>
      </c>
      <c r="AI3"/>
      <c r="AJ3"/>
      <c r="AK3" t="s">
        <v>201</v>
      </c>
      <c r="AL3" t="s">
        <v>526</v>
      </c>
      <c r="AM3" t="s">
        <v>528</v>
      </c>
      <c r="AN3" t="s">
        <v>524</v>
      </c>
      <c r="AO3" t="s">
        <v>524</v>
      </c>
      <c r="AP3"/>
      <c r="AQ3"/>
      <c r="AR3" t="s">
        <v>201</v>
      </c>
      <c r="AS3" t="s">
        <v>526</v>
      </c>
      <c r="AT3" t="s">
        <v>528</v>
      </c>
      <c r="AU3" t="s">
        <v>524</v>
      </c>
      <c r="AV3" t="s">
        <v>524</v>
      </c>
      <c r="AW3"/>
      <c r="AX3"/>
      <c r="AY3" t="s">
        <v>201</v>
      </c>
      <c r="AZ3" t="s">
        <v>526</v>
      </c>
      <c r="BA3" t="s">
        <v>528</v>
      </c>
      <c r="BB3" t="s">
        <v>524</v>
      </c>
      <c r="BC3" t="s">
        <v>524</v>
      </c>
      <c r="BD3" s="205" t="s">
        <v>523</v>
      </c>
      <c r="BE3" s="207">
        <v>64067.205699999999</v>
      </c>
      <c r="BF3" s="207">
        <v>44568.490899999997</v>
      </c>
      <c r="BG3" s="207">
        <v>108635.6966</v>
      </c>
      <c r="BH3" s="82">
        <v>46104</v>
      </c>
      <c r="BI3" s="82">
        <v>46110</v>
      </c>
      <c r="BJ3" t="s">
        <v>535</v>
      </c>
      <c r="BK3" s="128"/>
      <c r="BL3" s="128"/>
    </row>
    <row r="4" spans="1:64" ht="14.5">
      <c r="A4" s="205" t="s">
        <v>329</v>
      </c>
      <c r="B4" s="206" t="s">
        <v>174</v>
      </c>
      <c r="C4" s="206" t="s">
        <v>199</v>
      </c>
      <c r="D4" s="206" t="s">
        <v>428</v>
      </c>
      <c r="E4" s="205" t="s">
        <v>545</v>
      </c>
      <c r="F4" s="205" t="s">
        <v>224</v>
      </c>
      <c r="G4"/>
      <c r="H4"/>
      <c r="I4" t="s">
        <v>201</v>
      </c>
      <c r="J4" t="s">
        <v>520</v>
      </c>
      <c r="K4" t="s">
        <v>523</v>
      </c>
      <c r="L4" t="s">
        <v>524</v>
      </c>
      <c r="M4" t="s">
        <v>524</v>
      </c>
      <c r="N4" t="s">
        <v>524</v>
      </c>
      <c r="O4" t="s">
        <v>520</v>
      </c>
      <c r="P4" t="s">
        <v>532</v>
      </c>
      <c r="Q4"/>
      <c r="R4"/>
      <c r="S4" t="s">
        <v>201</v>
      </c>
      <c r="T4" t="s">
        <v>532</v>
      </c>
      <c r="U4"/>
      <c r="V4"/>
      <c r="W4" t="s">
        <v>201</v>
      </c>
      <c r="X4" t="s">
        <v>526</v>
      </c>
      <c r="Y4" t="s">
        <v>523</v>
      </c>
      <c r="Z4" t="s">
        <v>231</v>
      </c>
      <c r="AA4" t="s">
        <v>231</v>
      </c>
      <c r="AB4" t="s">
        <v>522</v>
      </c>
      <c r="AC4" t="s">
        <v>520</v>
      </c>
      <c r="AD4" t="s">
        <v>231</v>
      </c>
      <c r="AE4"/>
      <c r="AF4"/>
      <c r="AG4" t="s">
        <v>201</v>
      </c>
      <c r="AH4" t="s">
        <v>231</v>
      </c>
      <c r="AI4" t="s">
        <v>522</v>
      </c>
      <c r="AJ4" t="s">
        <v>526</v>
      </c>
      <c r="AK4" t="s">
        <v>524</v>
      </c>
      <c r="AL4"/>
      <c r="AM4"/>
      <c r="AN4" t="s">
        <v>201</v>
      </c>
      <c r="AO4" t="s">
        <v>524</v>
      </c>
      <c r="AP4" t="s">
        <v>519</v>
      </c>
      <c r="AQ4" t="s">
        <v>526</v>
      </c>
      <c r="AR4" t="s">
        <v>231</v>
      </c>
      <c r="AS4"/>
      <c r="AT4"/>
      <c r="AU4" t="s">
        <v>201</v>
      </c>
      <c r="AV4" t="s">
        <v>231</v>
      </c>
      <c r="AW4"/>
      <c r="AX4"/>
      <c r="AY4" t="s">
        <v>201</v>
      </c>
      <c r="AZ4"/>
      <c r="BA4"/>
      <c r="BB4" t="s">
        <v>201</v>
      </c>
      <c r="BC4" t="s">
        <v>201</v>
      </c>
      <c r="BD4" s="205" t="s">
        <v>284</v>
      </c>
      <c r="BE4" s="207">
        <v>22284.245500000001</v>
      </c>
      <c r="BF4" s="207">
        <v>0</v>
      </c>
      <c r="BG4" s="207">
        <v>22284.245500000001</v>
      </c>
      <c r="BH4" s="82">
        <v>46104</v>
      </c>
      <c r="BI4" s="82">
        <v>46110</v>
      </c>
      <c r="BJ4" t="s">
        <v>535</v>
      </c>
      <c r="BK4" s="128"/>
      <c r="BL4" s="128"/>
    </row>
    <row r="5" spans="1:64" ht="14.5">
      <c r="A5" s="205" t="s">
        <v>337</v>
      </c>
      <c r="B5" s="206" t="s">
        <v>164</v>
      </c>
      <c r="C5" s="206" t="s">
        <v>306</v>
      </c>
      <c r="D5" s="206" t="s">
        <v>433</v>
      </c>
      <c r="E5" s="205" t="s">
        <v>534</v>
      </c>
      <c r="F5" s="205" t="s">
        <v>224</v>
      </c>
      <c r="G5"/>
      <c r="H5"/>
      <c r="I5" t="s">
        <v>201</v>
      </c>
      <c r="J5" t="s">
        <v>520</v>
      </c>
      <c r="K5" t="s">
        <v>523</v>
      </c>
      <c r="L5" t="s">
        <v>524</v>
      </c>
      <c r="M5" t="s">
        <v>524</v>
      </c>
      <c r="N5"/>
      <c r="O5"/>
      <c r="P5" t="s">
        <v>201</v>
      </c>
      <c r="Q5"/>
      <c r="R5"/>
      <c r="S5" t="s">
        <v>201</v>
      </c>
      <c r="T5" t="s">
        <v>201</v>
      </c>
      <c r="U5"/>
      <c r="V5"/>
      <c r="W5" t="s">
        <v>201</v>
      </c>
      <c r="X5" t="s">
        <v>526</v>
      </c>
      <c r="Y5" t="s">
        <v>546</v>
      </c>
      <c r="Z5" t="s">
        <v>521</v>
      </c>
      <c r="AA5" t="s">
        <v>521</v>
      </c>
      <c r="AB5" t="s">
        <v>522</v>
      </c>
      <c r="AC5" t="s">
        <v>525</v>
      </c>
      <c r="AD5" t="s">
        <v>521</v>
      </c>
      <c r="AE5" t="s">
        <v>530</v>
      </c>
      <c r="AF5" t="s">
        <v>523</v>
      </c>
      <c r="AG5" t="s">
        <v>521</v>
      </c>
      <c r="AH5" t="s">
        <v>522</v>
      </c>
      <c r="AI5" t="s">
        <v>519</v>
      </c>
      <c r="AJ5" t="s">
        <v>525</v>
      </c>
      <c r="AK5" t="s">
        <v>222</v>
      </c>
      <c r="AL5" t="s">
        <v>531</v>
      </c>
      <c r="AM5" t="s">
        <v>523</v>
      </c>
      <c r="AN5" t="s">
        <v>222</v>
      </c>
      <c r="AO5" t="s">
        <v>284</v>
      </c>
      <c r="AP5"/>
      <c r="AQ5"/>
      <c r="AR5" t="s">
        <v>201</v>
      </c>
      <c r="AS5" t="s">
        <v>526</v>
      </c>
      <c r="AT5" t="s">
        <v>528</v>
      </c>
      <c r="AU5" t="s">
        <v>524</v>
      </c>
      <c r="AV5" t="s">
        <v>524</v>
      </c>
      <c r="AW5"/>
      <c r="AX5"/>
      <c r="AY5" t="s">
        <v>201</v>
      </c>
      <c r="AZ5" t="s">
        <v>520</v>
      </c>
      <c r="BA5" t="s">
        <v>523</v>
      </c>
      <c r="BB5" t="s">
        <v>524</v>
      </c>
      <c r="BC5" t="s">
        <v>524</v>
      </c>
      <c r="BD5" s="205" t="s">
        <v>528</v>
      </c>
      <c r="BE5" s="207">
        <v>66852.736399999994</v>
      </c>
      <c r="BF5" s="207">
        <v>44568.490899999997</v>
      </c>
      <c r="BG5" s="207">
        <v>111421.2273</v>
      </c>
      <c r="BH5" s="82">
        <v>46104</v>
      </c>
      <c r="BI5" s="82">
        <v>46110</v>
      </c>
      <c r="BJ5" t="s">
        <v>535</v>
      </c>
      <c r="BK5" s="128"/>
      <c r="BL5" s="128"/>
    </row>
    <row r="6" spans="1:64" ht="14.5">
      <c r="A6" s="205" t="s">
        <v>351</v>
      </c>
      <c r="B6" s="206" t="s">
        <v>153</v>
      </c>
      <c r="C6" s="206" t="s">
        <v>352</v>
      </c>
      <c r="D6" s="206" t="s">
        <v>434</v>
      </c>
      <c r="E6" s="205" t="s">
        <v>534</v>
      </c>
      <c r="F6" s="205" t="s">
        <v>224</v>
      </c>
      <c r="G6" t="s">
        <v>519</v>
      </c>
      <c r="H6" t="s">
        <v>520</v>
      </c>
      <c r="I6" t="s">
        <v>521</v>
      </c>
      <c r="J6"/>
      <c r="K6"/>
      <c r="L6" t="s">
        <v>201</v>
      </c>
      <c r="M6" t="s">
        <v>521</v>
      </c>
      <c r="N6" t="s">
        <v>522</v>
      </c>
      <c r="O6" t="s">
        <v>525</v>
      </c>
      <c r="P6" t="s">
        <v>521</v>
      </c>
      <c r="Q6" t="s">
        <v>530</v>
      </c>
      <c r="R6" t="s">
        <v>546</v>
      </c>
      <c r="S6" t="s">
        <v>222</v>
      </c>
      <c r="T6" t="s">
        <v>532</v>
      </c>
      <c r="U6" t="s">
        <v>522</v>
      </c>
      <c r="V6" t="s">
        <v>526</v>
      </c>
      <c r="W6" t="s">
        <v>524</v>
      </c>
      <c r="X6"/>
      <c r="Y6"/>
      <c r="Z6" t="s">
        <v>201</v>
      </c>
      <c r="AA6" t="s">
        <v>524</v>
      </c>
      <c r="AB6"/>
      <c r="AC6"/>
      <c r="AD6" t="s">
        <v>201</v>
      </c>
      <c r="AE6"/>
      <c r="AF6"/>
      <c r="AG6" t="s">
        <v>201</v>
      </c>
      <c r="AH6" t="s">
        <v>201</v>
      </c>
      <c r="AI6"/>
      <c r="AJ6"/>
      <c r="AK6" t="s">
        <v>201</v>
      </c>
      <c r="AL6" t="s">
        <v>525</v>
      </c>
      <c r="AM6" t="s">
        <v>528</v>
      </c>
      <c r="AN6" t="s">
        <v>532</v>
      </c>
      <c r="AO6" t="s">
        <v>532</v>
      </c>
      <c r="AP6" t="s">
        <v>522</v>
      </c>
      <c r="AQ6" t="s">
        <v>533</v>
      </c>
      <c r="AR6" t="s">
        <v>222</v>
      </c>
      <c r="AS6" t="s">
        <v>531</v>
      </c>
      <c r="AT6" t="s">
        <v>528</v>
      </c>
      <c r="AU6" t="s">
        <v>521</v>
      </c>
      <c r="AV6" t="s">
        <v>532</v>
      </c>
      <c r="AW6" t="s">
        <v>519</v>
      </c>
      <c r="AX6" t="s">
        <v>520</v>
      </c>
      <c r="AY6" t="s">
        <v>521</v>
      </c>
      <c r="AZ6"/>
      <c r="BA6"/>
      <c r="BB6" t="s">
        <v>201</v>
      </c>
      <c r="BC6" t="s">
        <v>521</v>
      </c>
      <c r="BD6" s="205" t="s">
        <v>535</v>
      </c>
      <c r="BE6" s="207">
        <v>36211.8989</v>
      </c>
      <c r="BF6" s="207">
        <v>31834.636399999999</v>
      </c>
      <c r="BG6" s="207">
        <v>68046.535199999998</v>
      </c>
      <c r="BH6" s="82">
        <v>46104</v>
      </c>
      <c r="BI6" s="82">
        <v>46110</v>
      </c>
      <c r="BJ6" t="s">
        <v>535</v>
      </c>
      <c r="BK6" s="128"/>
      <c r="BL6" s="128"/>
    </row>
    <row r="7" spans="1:64" ht="14.5">
      <c r="A7" s="205" t="s">
        <v>359</v>
      </c>
      <c r="B7" s="206" t="s">
        <v>154</v>
      </c>
      <c r="C7" s="206" t="s">
        <v>225</v>
      </c>
      <c r="D7" s="206" t="s">
        <v>434</v>
      </c>
      <c r="E7" s="205" t="s">
        <v>534</v>
      </c>
      <c r="F7" s="205" t="s">
        <v>224</v>
      </c>
      <c r="G7"/>
      <c r="H7"/>
      <c r="I7" t="s">
        <v>201</v>
      </c>
      <c r="J7"/>
      <c r="K7"/>
      <c r="L7" t="s">
        <v>201</v>
      </c>
      <c r="M7" t="s">
        <v>201</v>
      </c>
      <c r="N7" t="s">
        <v>522</v>
      </c>
      <c r="O7" t="s">
        <v>526</v>
      </c>
      <c r="P7" t="s">
        <v>524</v>
      </c>
      <c r="Q7"/>
      <c r="R7"/>
      <c r="S7" t="s">
        <v>201</v>
      </c>
      <c r="T7" t="s">
        <v>524</v>
      </c>
      <c r="U7" t="s">
        <v>519</v>
      </c>
      <c r="V7" t="s">
        <v>525</v>
      </c>
      <c r="W7" t="s">
        <v>222</v>
      </c>
      <c r="X7" t="s">
        <v>530</v>
      </c>
      <c r="Y7" t="s">
        <v>523</v>
      </c>
      <c r="Z7" t="s">
        <v>521</v>
      </c>
      <c r="AA7" t="s">
        <v>532</v>
      </c>
      <c r="AB7"/>
      <c r="AC7"/>
      <c r="AD7" t="s">
        <v>201</v>
      </c>
      <c r="AE7" t="s">
        <v>525</v>
      </c>
      <c r="AF7" t="s">
        <v>523</v>
      </c>
      <c r="AG7" t="s">
        <v>284</v>
      </c>
      <c r="AH7" t="s">
        <v>284</v>
      </c>
      <c r="AI7" t="s">
        <v>522</v>
      </c>
      <c r="AJ7" t="s">
        <v>520</v>
      </c>
      <c r="AK7" t="s">
        <v>231</v>
      </c>
      <c r="AL7"/>
      <c r="AM7"/>
      <c r="AN7" t="s">
        <v>201</v>
      </c>
      <c r="AO7" t="s">
        <v>231</v>
      </c>
      <c r="AP7"/>
      <c r="AQ7"/>
      <c r="AR7" t="s">
        <v>201</v>
      </c>
      <c r="AS7" t="s">
        <v>520</v>
      </c>
      <c r="AT7" t="s">
        <v>528</v>
      </c>
      <c r="AU7" t="s">
        <v>284</v>
      </c>
      <c r="AV7" t="s">
        <v>284</v>
      </c>
      <c r="AW7"/>
      <c r="AX7"/>
      <c r="AY7" t="s">
        <v>201</v>
      </c>
      <c r="AZ7" t="s">
        <v>526</v>
      </c>
      <c r="BA7" t="s">
        <v>523</v>
      </c>
      <c r="BB7" t="s">
        <v>231</v>
      </c>
      <c r="BC7" t="s">
        <v>231</v>
      </c>
      <c r="BD7" s="205" t="s">
        <v>526</v>
      </c>
      <c r="BE7" s="207">
        <v>47354.0216</v>
      </c>
      <c r="BF7" s="207">
        <v>38201.563600000001</v>
      </c>
      <c r="BG7" s="207">
        <v>85555.585200000001</v>
      </c>
      <c r="BH7" s="82">
        <v>46104</v>
      </c>
      <c r="BI7" s="82">
        <v>46110</v>
      </c>
      <c r="BJ7" t="s">
        <v>535</v>
      </c>
      <c r="BK7" s="128"/>
      <c r="BL7" s="128"/>
    </row>
    <row r="8" spans="1:64" ht="14.5">
      <c r="A8" s="205" t="s">
        <v>558</v>
      </c>
      <c r="B8" s="206" t="s">
        <v>550</v>
      </c>
      <c r="C8" s="206" t="s">
        <v>225</v>
      </c>
      <c r="D8" s="206" t="s">
        <v>434</v>
      </c>
      <c r="E8" s="205" t="s">
        <v>534</v>
      </c>
      <c r="F8" s="205" t="s">
        <v>201</v>
      </c>
      <c r="G8" t="s">
        <v>519</v>
      </c>
      <c r="H8" t="s">
        <v>525</v>
      </c>
      <c r="I8" t="s">
        <v>222</v>
      </c>
      <c r="J8" t="s">
        <v>531</v>
      </c>
      <c r="K8" t="s">
        <v>523</v>
      </c>
      <c r="L8" t="s">
        <v>222</v>
      </c>
      <c r="M8" t="s">
        <v>284</v>
      </c>
      <c r="N8"/>
      <c r="O8"/>
      <c r="P8" t="s">
        <v>201</v>
      </c>
      <c r="Q8" t="s">
        <v>530</v>
      </c>
      <c r="R8" t="s">
        <v>523</v>
      </c>
      <c r="S8" t="s">
        <v>521</v>
      </c>
      <c r="T8" t="s">
        <v>521</v>
      </c>
      <c r="U8" t="s">
        <v>524</v>
      </c>
      <c r="V8" t="s">
        <v>536</v>
      </c>
      <c r="W8" t="s">
        <v>521</v>
      </c>
      <c r="X8" t="s">
        <v>533</v>
      </c>
      <c r="Y8" t="s">
        <v>559</v>
      </c>
      <c r="Z8" t="s">
        <v>231</v>
      </c>
      <c r="AA8" t="s">
        <v>519</v>
      </c>
      <c r="AB8" t="s">
        <v>519</v>
      </c>
      <c r="AC8" t="s">
        <v>525</v>
      </c>
      <c r="AD8" t="s">
        <v>222</v>
      </c>
      <c r="AE8"/>
      <c r="AF8"/>
      <c r="AG8" t="s">
        <v>201</v>
      </c>
      <c r="AH8" t="s">
        <v>222</v>
      </c>
      <c r="AI8"/>
      <c r="AJ8"/>
      <c r="AK8" t="s">
        <v>201</v>
      </c>
      <c r="AL8" t="s">
        <v>526</v>
      </c>
      <c r="AM8" t="s">
        <v>528</v>
      </c>
      <c r="AN8" t="s">
        <v>524</v>
      </c>
      <c r="AO8" t="s">
        <v>524</v>
      </c>
      <c r="AP8" t="s">
        <v>519</v>
      </c>
      <c r="AQ8" t="s">
        <v>520</v>
      </c>
      <c r="AR8" t="s">
        <v>521</v>
      </c>
      <c r="AS8"/>
      <c r="AT8"/>
      <c r="AU8" t="s">
        <v>201</v>
      </c>
      <c r="AV8" t="s">
        <v>521</v>
      </c>
      <c r="AW8" t="s">
        <v>519</v>
      </c>
      <c r="AX8" t="s">
        <v>525</v>
      </c>
      <c r="AY8" t="s">
        <v>222</v>
      </c>
      <c r="AZ8"/>
      <c r="BA8"/>
      <c r="BB8" t="s">
        <v>201</v>
      </c>
      <c r="BC8" t="s">
        <v>222</v>
      </c>
      <c r="BD8" s="205" t="s">
        <v>533</v>
      </c>
      <c r="BE8" s="207">
        <v>38997.429499999998</v>
      </c>
      <c r="BF8" s="207">
        <v>25467.7091</v>
      </c>
      <c r="BG8" s="207">
        <v>64465.138599999998</v>
      </c>
      <c r="BH8" s="82">
        <v>46104</v>
      </c>
      <c r="BI8" s="82">
        <v>46110</v>
      </c>
      <c r="BJ8" t="s">
        <v>535</v>
      </c>
      <c r="BK8" s="128"/>
      <c r="BL8" s="128"/>
    </row>
    <row r="9" spans="1:64" ht="14.5">
      <c r="A9" s="205" t="s">
        <v>366</v>
      </c>
      <c r="B9" s="206" t="s">
        <v>162</v>
      </c>
      <c r="C9" s="206" t="s">
        <v>199</v>
      </c>
      <c r="D9" s="206" t="s">
        <v>428</v>
      </c>
      <c r="E9" s="205" t="s">
        <v>534</v>
      </c>
      <c r="F9" s="205" t="s">
        <v>224</v>
      </c>
      <c r="G9"/>
      <c r="H9"/>
      <c r="I9" t="s">
        <v>201</v>
      </c>
      <c r="J9" t="s">
        <v>520</v>
      </c>
      <c r="K9" t="s">
        <v>523</v>
      </c>
      <c r="L9" t="s">
        <v>524</v>
      </c>
      <c r="M9" t="s">
        <v>524</v>
      </c>
      <c r="N9" t="s">
        <v>532</v>
      </c>
      <c r="O9" t="s">
        <v>525</v>
      </c>
      <c r="P9" t="s">
        <v>231</v>
      </c>
      <c r="Q9"/>
      <c r="R9"/>
      <c r="S9" t="s">
        <v>201</v>
      </c>
      <c r="T9" t="s">
        <v>231</v>
      </c>
      <c r="U9" t="s">
        <v>522</v>
      </c>
      <c r="V9" t="s">
        <v>525</v>
      </c>
      <c r="W9" t="s">
        <v>521</v>
      </c>
      <c r="X9" t="s">
        <v>531</v>
      </c>
      <c r="Y9" t="s">
        <v>523</v>
      </c>
      <c r="Z9" t="s">
        <v>222</v>
      </c>
      <c r="AA9" t="s">
        <v>532</v>
      </c>
      <c r="AB9"/>
      <c r="AC9"/>
      <c r="AD9" t="s">
        <v>201</v>
      </c>
      <c r="AE9"/>
      <c r="AF9"/>
      <c r="AG9" t="s">
        <v>201</v>
      </c>
      <c r="AH9" t="s">
        <v>201</v>
      </c>
      <c r="AI9"/>
      <c r="AJ9"/>
      <c r="AK9" t="s">
        <v>201</v>
      </c>
      <c r="AL9" t="s">
        <v>520</v>
      </c>
      <c r="AM9" t="s">
        <v>528</v>
      </c>
      <c r="AN9" t="s">
        <v>284</v>
      </c>
      <c r="AO9" t="s">
        <v>284</v>
      </c>
      <c r="AP9" t="s">
        <v>536</v>
      </c>
      <c r="AQ9" t="s">
        <v>525</v>
      </c>
      <c r="AR9" t="s">
        <v>529</v>
      </c>
      <c r="AS9" t="s">
        <v>531</v>
      </c>
      <c r="AT9" t="s">
        <v>528</v>
      </c>
      <c r="AU9" t="s">
        <v>521</v>
      </c>
      <c r="AV9" t="s">
        <v>284</v>
      </c>
      <c r="AW9" t="s">
        <v>522</v>
      </c>
      <c r="AX9" t="s">
        <v>520</v>
      </c>
      <c r="AY9" t="s">
        <v>231</v>
      </c>
      <c r="AZ9"/>
      <c r="BA9"/>
      <c r="BB9" t="s">
        <v>201</v>
      </c>
      <c r="BC9" t="s">
        <v>231</v>
      </c>
      <c r="BD9" s="205" t="s">
        <v>530</v>
      </c>
      <c r="BE9" s="207">
        <v>50139.552300000003</v>
      </c>
      <c r="BF9" s="207">
        <v>38201.563600000001</v>
      </c>
      <c r="BG9" s="207">
        <v>88341.115900000004</v>
      </c>
      <c r="BH9" s="82">
        <v>46104</v>
      </c>
      <c r="BI9" s="82">
        <v>46110</v>
      </c>
      <c r="BJ9" t="s">
        <v>535</v>
      </c>
      <c r="BK9" s="128"/>
      <c r="BL9" s="128"/>
    </row>
    <row r="10" spans="1:64" ht="14.5">
      <c r="A10" s="205" t="s">
        <v>370</v>
      </c>
      <c r="B10" s="206" t="s">
        <v>155</v>
      </c>
      <c r="C10" s="206" t="s">
        <v>10</v>
      </c>
      <c r="D10" s="206" t="s">
        <v>553</v>
      </c>
      <c r="E10" s="205" t="s">
        <v>534</v>
      </c>
      <c r="F10" s="205" t="s">
        <v>224</v>
      </c>
      <c r="G10" t="s">
        <v>536</v>
      </c>
      <c r="H10" t="s">
        <v>525</v>
      </c>
      <c r="I10" t="s">
        <v>529</v>
      </c>
      <c r="J10" t="s">
        <v>530</v>
      </c>
      <c r="K10" t="s">
        <v>523</v>
      </c>
      <c r="L10" t="s">
        <v>521</v>
      </c>
      <c r="M10" t="s">
        <v>284</v>
      </c>
      <c r="N10"/>
      <c r="O10"/>
      <c r="P10" t="s">
        <v>201</v>
      </c>
      <c r="Q10"/>
      <c r="R10"/>
      <c r="S10" t="s">
        <v>201</v>
      </c>
      <c r="T10" t="s">
        <v>201</v>
      </c>
      <c r="U10" t="s">
        <v>532</v>
      </c>
      <c r="V10" t="s">
        <v>526</v>
      </c>
      <c r="W10" t="s">
        <v>284</v>
      </c>
      <c r="X10"/>
      <c r="Y10"/>
      <c r="Z10" t="s">
        <v>201</v>
      </c>
      <c r="AA10" t="s">
        <v>284</v>
      </c>
      <c r="AB10" t="s">
        <v>536</v>
      </c>
      <c r="AC10" t="s">
        <v>525</v>
      </c>
      <c r="AD10" t="s">
        <v>529</v>
      </c>
      <c r="AE10" t="s">
        <v>531</v>
      </c>
      <c r="AF10" t="s">
        <v>523</v>
      </c>
      <c r="AG10" t="s">
        <v>222</v>
      </c>
      <c r="AH10" t="s">
        <v>524</v>
      </c>
      <c r="AI10"/>
      <c r="AJ10"/>
      <c r="AK10" t="s">
        <v>201</v>
      </c>
      <c r="AL10" t="s">
        <v>520</v>
      </c>
      <c r="AM10" t="s">
        <v>528</v>
      </c>
      <c r="AN10" t="s">
        <v>284</v>
      </c>
      <c r="AO10" t="s">
        <v>284</v>
      </c>
      <c r="AP10" t="s">
        <v>522</v>
      </c>
      <c r="AQ10" t="s">
        <v>520</v>
      </c>
      <c r="AR10" t="s">
        <v>231</v>
      </c>
      <c r="AS10"/>
      <c r="AT10"/>
      <c r="AU10" t="s">
        <v>201</v>
      </c>
      <c r="AV10" t="s">
        <v>231</v>
      </c>
      <c r="AW10"/>
      <c r="AX10"/>
      <c r="AY10" t="s">
        <v>201</v>
      </c>
      <c r="AZ10" t="s">
        <v>520</v>
      </c>
      <c r="BA10" t="s">
        <v>523</v>
      </c>
      <c r="BB10" t="s">
        <v>524</v>
      </c>
      <c r="BC10" t="s">
        <v>524</v>
      </c>
      <c r="BD10" s="205" t="s">
        <v>526</v>
      </c>
      <c r="BE10" s="207">
        <v>47354.0216</v>
      </c>
      <c r="BF10" s="207">
        <v>44568.490899999997</v>
      </c>
      <c r="BG10" s="207">
        <v>91922.512499999997</v>
      </c>
      <c r="BH10" s="82">
        <v>46104</v>
      </c>
      <c r="BI10" s="82">
        <v>46110</v>
      </c>
      <c r="BJ10" t="s">
        <v>535</v>
      </c>
      <c r="BK10" s="128"/>
      <c r="BL10" s="128"/>
    </row>
    <row r="11" spans="1:64" ht="14.5">
      <c r="A11" s="205" t="s">
        <v>379</v>
      </c>
      <c r="B11" s="206" t="s">
        <v>175</v>
      </c>
      <c r="C11" s="206" t="s">
        <v>225</v>
      </c>
      <c r="D11" s="206" t="s">
        <v>434</v>
      </c>
      <c r="E11" s="205" t="s">
        <v>534</v>
      </c>
      <c r="F11" s="205" t="s">
        <v>224</v>
      </c>
      <c r="G11"/>
      <c r="H11"/>
      <c r="I11" t="s">
        <v>201</v>
      </c>
      <c r="J11"/>
      <c r="K11"/>
      <c r="L11" t="s">
        <v>201</v>
      </c>
      <c r="M11" t="s">
        <v>201</v>
      </c>
      <c r="N11"/>
      <c r="O11"/>
      <c r="P11" t="s">
        <v>201</v>
      </c>
      <c r="Q11" t="s">
        <v>525</v>
      </c>
      <c r="R11" t="s">
        <v>523</v>
      </c>
      <c r="S11" t="s">
        <v>284</v>
      </c>
      <c r="T11" t="s">
        <v>284</v>
      </c>
      <c r="U11"/>
      <c r="V11"/>
      <c r="W11" t="s">
        <v>201</v>
      </c>
      <c r="X11" t="s">
        <v>520</v>
      </c>
      <c r="Y11" t="s">
        <v>523</v>
      </c>
      <c r="Z11" t="s">
        <v>524</v>
      </c>
      <c r="AA11" t="s">
        <v>524</v>
      </c>
      <c r="AB11" t="s">
        <v>532</v>
      </c>
      <c r="AC11" t="s">
        <v>525</v>
      </c>
      <c r="AD11" t="s">
        <v>231</v>
      </c>
      <c r="AE11"/>
      <c r="AF11"/>
      <c r="AG11" t="s">
        <v>201</v>
      </c>
      <c r="AH11" t="s">
        <v>231</v>
      </c>
      <c r="AI11" t="s">
        <v>532</v>
      </c>
      <c r="AJ11" t="s">
        <v>520</v>
      </c>
      <c r="AK11" t="s">
        <v>524</v>
      </c>
      <c r="AL11"/>
      <c r="AM11"/>
      <c r="AN11" t="s">
        <v>201</v>
      </c>
      <c r="AO11" t="s">
        <v>524</v>
      </c>
      <c r="AP11"/>
      <c r="AQ11"/>
      <c r="AR11" t="s">
        <v>201</v>
      </c>
      <c r="AS11" t="s">
        <v>525</v>
      </c>
      <c r="AT11" t="s">
        <v>528</v>
      </c>
      <c r="AU11" t="s">
        <v>532</v>
      </c>
      <c r="AV11" t="s">
        <v>532</v>
      </c>
      <c r="AW11"/>
      <c r="AX11"/>
      <c r="AY11" t="s">
        <v>201</v>
      </c>
      <c r="AZ11" t="s">
        <v>520</v>
      </c>
      <c r="BA11" t="s">
        <v>523</v>
      </c>
      <c r="BB11" t="s">
        <v>524</v>
      </c>
      <c r="BC11" t="s">
        <v>524</v>
      </c>
      <c r="BD11" s="205" t="s">
        <v>526</v>
      </c>
      <c r="BE11" s="207">
        <v>47354.0216</v>
      </c>
      <c r="BF11" s="207">
        <v>44568.490899999997</v>
      </c>
      <c r="BG11" s="207">
        <v>91922.512499999997</v>
      </c>
      <c r="BH11" s="82">
        <v>46104</v>
      </c>
      <c r="BI11" s="82">
        <v>46110</v>
      </c>
      <c r="BJ11" t="s">
        <v>535</v>
      </c>
      <c r="BK11" s="128"/>
      <c r="BL11" s="128"/>
    </row>
    <row r="12" spans="1:64" ht="14.5">
      <c r="A12" s="205" t="s">
        <v>386</v>
      </c>
      <c r="B12" s="206" t="s">
        <v>176</v>
      </c>
      <c r="C12" s="206" t="s">
        <v>225</v>
      </c>
      <c r="D12" s="206" t="s">
        <v>434</v>
      </c>
      <c r="E12" s="205" t="s">
        <v>534</v>
      </c>
      <c r="F12" s="205" t="s">
        <v>224</v>
      </c>
      <c r="G12" t="s">
        <v>522</v>
      </c>
      <c r="H12" t="s">
        <v>520</v>
      </c>
      <c r="I12" t="s">
        <v>231</v>
      </c>
      <c r="J12"/>
      <c r="K12"/>
      <c r="L12" t="s">
        <v>201</v>
      </c>
      <c r="M12" t="s">
        <v>231</v>
      </c>
      <c r="N12" t="s">
        <v>536</v>
      </c>
      <c r="O12" t="s">
        <v>525</v>
      </c>
      <c r="P12" t="s">
        <v>529</v>
      </c>
      <c r="Q12" t="s">
        <v>530</v>
      </c>
      <c r="R12" t="s">
        <v>523</v>
      </c>
      <c r="S12" t="s">
        <v>521</v>
      </c>
      <c r="T12" t="s">
        <v>284</v>
      </c>
      <c r="U12"/>
      <c r="V12"/>
      <c r="W12" t="s">
        <v>201</v>
      </c>
      <c r="X12"/>
      <c r="Y12"/>
      <c r="Z12" t="s">
        <v>201</v>
      </c>
      <c r="AA12" t="s">
        <v>201</v>
      </c>
      <c r="AB12"/>
      <c r="AC12"/>
      <c r="AD12" t="s">
        <v>201</v>
      </c>
      <c r="AE12" t="s">
        <v>525</v>
      </c>
      <c r="AF12" t="s">
        <v>523</v>
      </c>
      <c r="AG12" t="s">
        <v>284</v>
      </c>
      <c r="AH12" t="s">
        <v>284</v>
      </c>
      <c r="AI12" t="s">
        <v>536</v>
      </c>
      <c r="AJ12" t="s">
        <v>525</v>
      </c>
      <c r="AK12" t="s">
        <v>529</v>
      </c>
      <c r="AL12" t="s">
        <v>531</v>
      </c>
      <c r="AM12" t="s">
        <v>528</v>
      </c>
      <c r="AN12" t="s">
        <v>521</v>
      </c>
      <c r="AO12" t="s">
        <v>284</v>
      </c>
      <c r="AP12"/>
      <c r="AQ12"/>
      <c r="AR12" t="s">
        <v>201</v>
      </c>
      <c r="AS12" t="s">
        <v>520</v>
      </c>
      <c r="AT12" t="s">
        <v>528</v>
      </c>
      <c r="AU12" t="s">
        <v>284</v>
      </c>
      <c r="AV12" t="s">
        <v>284</v>
      </c>
      <c r="AW12" t="s">
        <v>522</v>
      </c>
      <c r="AX12" t="s">
        <v>520</v>
      </c>
      <c r="AY12" t="s">
        <v>231</v>
      </c>
      <c r="AZ12"/>
      <c r="BA12"/>
      <c r="BB12" t="s">
        <v>201</v>
      </c>
      <c r="BC12" t="s">
        <v>231</v>
      </c>
      <c r="BD12" s="205" t="s">
        <v>530</v>
      </c>
      <c r="BE12" s="207">
        <v>50139.552300000003</v>
      </c>
      <c r="BF12" s="207">
        <v>38201.563600000001</v>
      </c>
      <c r="BG12" s="207">
        <v>88341.115900000004</v>
      </c>
      <c r="BH12" s="82">
        <v>46104</v>
      </c>
      <c r="BI12" s="82">
        <v>46110</v>
      </c>
      <c r="BJ12" t="s">
        <v>535</v>
      </c>
      <c r="BK12" s="128"/>
      <c r="BL12" s="128"/>
    </row>
    <row r="13" spans="1:64" ht="14.5">
      <c r="A13" s="205" t="s">
        <v>398</v>
      </c>
      <c r="B13" s="206" t="s">
        <v>163</v>
      </c>
      <c r="C13" s="206" t="s">
        <v>306</v>
      </c>
      <c r="D13" s="206" t="s">
        <v>433</v>
      </c>
      <c r="E13" s="205" t="s">
        <v>534</v>
      </c>
      <c r="F13" s="205" t="s">
        <v>224</v>
      </c>
      <c r="G13" t="s">
        <v>536</v>
      </c>
      <c r="H13" t="s">
        <v>525</v>
      </c>
      <c r="I13" t="s">
        <v>529</v>
      </c>
      <c r="J13" t="s">
        <v>530</v>
      </c>
      <c r="K13" t="s">
        <v>523</v>
      </c>
      <c r="L13" t="s">
        <v>521</v>
      </c>
      <c r="M13" t="s">
        <v>284</v>
      </c>
      <c r="N13"/>
      <c r="O13"/>
      <c r="P13" t="s">
        <v>201</v>
      </c>
      <c r="Q13"/>
      <c r="R13"/>
      <c r="S13" t="s">
        <v>201</v>
      </c>
      <c r="T13" t="s">
        <v>201</v>
      </c>
      <c r="U13" t="s">
        <v>532</v>
      </c>
      <c r="V13" t="s">
        <v>526</v>
      </c>
      <c r="W13" t="s">
        <v>284</v>
      </c>
      <c r="X13"/>
      <c r="Y13"/>
      <c r="Z13" t="s">
        <v>201</v>
      </c>
      <c r="AA13" t="s">
        <v>284</v>
      </c>
      <c r="AB13" t="s">
        <v>536</v>
      </c>
      <c r="AC13" t="s">
        <v>525</v>
      </c>
      <c r="AD13" t="s">
        <v>529</v>
      </c>
      <c r="AE13" t="s">
        <v>531</v>
      </c>
      <c r="AF13" t="s">
        <v>523</v>
      </c>
      <c r="AG13" t="s">
        <v>222</v>
      </c>
      <c r="AH13" t="s">
        <v>524</v>
      </c>
      <c r="AI13"/>
      <c r="AJ13"/>
      <c r="AK13" t="s">
        <v>201</v>
      </c>
      <c r="AL13" t="s">
        <v>520</v>
      </c>
      <c r="AM13" t="s">
        <v>528</v>
      </c>
      <c r="AN13" t="s">
        <v>284</v>
      </c>
      <c r="AO13" t="s">
        <v>284</v>
      </c>
      <c r="AP13" t="s">
        <v>522</v>
      </c>
      <c r="AQ13" t="s">
        <v>520</v>
      </c>
      <c r="AR13" t="s">
        <v>231</v>
      </c>
      <c r="AS13"/>
      <c r="AT13"/>
      <c r="AU13" t="s">
        <v>201</v>
      </c>
      <c r="AV13" t="s">
        <v>231</v>
      </c>
      <c r="AW13"/>
      <c r="AX13"/>
      <c r="AY13" t="s">
        <v>201</v>
      </c>
      <c r="AZ13" t="s">
        <v>520</v>
      </c>
      <c r="BA13" t="s">
        <v>523</v>
      </c>
      <c r="BB13" t="s">
        <v>524</v>
      </c>
      <c r="BC13" t="s">
        <v>524</v>
      </c>
      <c r="BD13" s="205" t="s">
        <v>526</v>
      </c>
      <c r="BE13" s="207">
        <v>47354.0216</v>
      </c>
      <c r="BF13" s="207">
        <v>44568.490899999997</v>
      </c>
      <c r="BG13" s="207">
        <v>91922.512499999997</v>
      </c>
      <c r="BH13" s="82">
        <v>46104</v>
      </c>
      <c r="BI13" s="82">
        <v>46110</v>
      </c>
      <c r="BJ13" t="s">
        <v>535</v>
      </c>
      <c r="BL13" s="128"/>
    </row>
    <row r="14" spans="1:64" ht="14.5">
      <c r="A14" s="205" t="s">
        <v>560</v>
      </c>
      <c r="B14" s="206" t="s">
        <v>551</v>
      </c>
      <c r="C14" s="206" t="s">
        <v>199</v>
      </c>
      <c r="D14" s="206" t="s">
        <v>428</v>
      </c>
      <c r="E14" s="205" t="s">
        <v>534</v>
      </c>
      <c r="F14" s="205" t="s">
        <v>224</v>
      </c>
      <c r="G14"/>
      <c r="H14"/>
      <c r="I14" t="s">
        <v>201</v>
      </c>
      <c r="J14"/>
      <c r="K14"/>
      <c r="L14" t="s">
        <v>201</v>
      </c>
      <c r="M14" t="s">
        <v>201</v>
      </c>
      <c r="N14"/>
      <c r="O14"/>
      <c r="P14" t="s">
        <v>201</v>
      </c>
      <c r="Q14" t="s">
        <v>525</v>
      </c>
      <c r="R14" t="s">
        <v>523</v>
      </c>
      <c r="S14" t="s">
        <v>284</v>
      </c>
      <c r="T14" t="s">
        <v>284</v>
      </c>
      <c r="U14"/>
      <c r="V14"/>
      <c r="W14" t="s">
        <v>201</v>
      </c>
      <c r="X14" t="s">
        <v>520</v>
      </c>
      <c r="Y14" t="s">
        <v>523</v>
      </c>
      <c r="Z14" t="s">
        <v>524</v>
      </c>
      <c r="AA14" t="s">
        <v>524</v>
      </c>
      <c r="AB14" t="s">
        <v>532</v>
      </c>
      <c r="AC14" t="s">
        <v>525</v>
      </c>
      <c r="AD14" t="s">
        <v>231</v>
      </c>
      <c r="AE14"/>
      <c r="AF14"/>
      <c r="AG14" t="s">
        <v>201</v>
      </c>
      <c r="AH14" t="s">
        <v>231</v>
      </c>
      <c r="AI14" t="s">
        <v>532</v>
      </c>
      <c r="AJ14" t="s">
        <v>520</v>
      </c>
      <c r="AK14" t="s">
        <v>524</v>
      </c>
      <c r="AL14"/>
      <c r="AM14"/>
      <c r="AN14" t="s">
        <v>201</v>
      </c>
      <c r="AO14" t="s">
        <v>524</v>
      </c>
      <c r="AP14"/>
      <c r="AQ14"/>
      <c r="AR14" t="s">
        <v>201</v>
      </c>
      <c r="AS14" t="s">
        <v>525</v>
      </c>
      <c r="AT14" t="s">
        <v>528</v>
      </c>
      <c r="AU14" t="s">
        <v>532</v>
      </c>
      <c r="AV14" t="s">
        <v>532</v>
      </c>
      <c r="AW14"/>
      <c r="AX14"/>
      <c r="AY14" t="s">
        <v>201</v>
      </c>
      <c r="AZ14" t="s">
        <v>520</v>
      </c>
      <c r="BA14" t="s">
        <v>523</v>
      </c>
      <c r="BB14" t="s">
        <v>524</v>
      </c>
      <c r="BC14" t="s">
        <v>524</v>
      </c>
      <c r="BD14" s="205" t="s">
        <v>526</v>
      </c>
      <c r="BE14" s="207">
        <v>47354.0216</v>
      </c>
      <c r="BF14" s="207">
        <v>44568.490899999997</v>
      </c>
      <c r="BG14" s="207">
        <v>91922.512499999997</v>
      </c>
      <c r="BH14" s="82">
        <v>46104</v>
      </c>
      <c r="BI14" s="82">
        <v>46110</v>
      </c>
      <c r="BJ14" t="s">
        <v>535</v>
      </c>
      <c r="BL14" s="128"/>
    </row>
    <row r="15" spans="1:64" ht="14.5">
      <c r="A15" s="205" t="s">
        <v>406</v>
      </c>
      <c r="B15" s="206" t="s">
        <v>177</v>
      </c>
      <c r="C15" s="206" t="s">
        <v>225</v>
      </c>
      <c r="D15" s="206" t="s">
        <v>434</v>
      </c>
      <c r="E15" s="205" t="s">
        <v>534</v>
      </c>
      <c r="F15" s="205" t="s">
        <v>224</v>
      </c>
      <c r="G15" t="s">
        <v>522</v>
      </c>
      <c r="H15" t="s">
        <v>520</v>
      </c>
      <c r="I15" t="s">
        <v>231</v>
      </c>
      <c r="J15"/>
      <c r="K15"/>
      <c r="L15" t="s">
        <v>201</v>
      </c>
      <c r="M15" t="s">
        <v>231</v>
      </c>
      <c r="N15" t="s">
        <v>536</v>
      </c>
      <c r="O15" t="s">
        <v>525</v>
      </c>
      <c r="P15" t="s">
        <v>529</v>
      </c>
      <c r="Q15" t="s">
        <v>530</v>
      </c>
      <c r="R15" t="s">
        <v>523</v>
      </c>
      <c r="S15" t="s">
        <v>521</v>
      </c>
      <c r="T15" t="s">
        <v>284</v>
      </c>
      <c r="U15"/>
      <c r="V15"/>
      <c r="W15" t="s">
        <v>201</v>
      </c>
      <c r="X15"/>
      <c r="Y15"/>
      <c r="Z15" t="s">
        <v>201</v>
      </c>
      <c r="AA15" t="s">
        <v>201</v>
      </c>
      <c r="AB15"/>
      <c r="AC15"/>
      <c r="AD15" t="s">
        <v>201</v>
      </c>
      <c r="AE15" t="s">
        <v>525</v>
      </c>
      <c r="AF15" t="s">
        <v>523</v>
      </c>
      <c r="AG15" t="s">
        <v>284</v>
      </c>
      <c r="AH15" t="s">
        <v>284</v>
      </c>
      <c r="AI15" t="s">
        <v>536</v>
      </c>
      <c r="AJ15" t="s">
        <v>525</v>
      </c>
      <c r="AK15" t="s">
        <v>529</v>
      </c>
      <c r="AL15" t="s">
        <v>531</v>
      </c>
      <c r="AM15" t="s">
        <v>528</v>
      </c>
      <c r="AN15" t="s">
        <v>521</v>
      </c>
      <c r="AO15" t="s">
        <v>284</v>
      </c>
      <c r="AP15"/>
      <c r="AQ15"/>
      <c r="AR15" t="s">
        <v>201</v>
      </c>
      <c r="AS15" t="s">
        <v>520</v>
      </c>
      <c r="AT15" t="s">
        <v>528</v>
      </c>
      <c r="AU15" t="s">
        <v>284</v>
      </c>
      <c r="AV15" t="s">
        <v>284</v>
      </c>
      <c r="AW15" t="s">
        <v>522</v>
      </c>
      <c r="AX15" t="s">
        <v>520</v>
      </c>
      <c r="AY15" t="s">
        <v>231</v>
      </c>
      <c r="AZ15"/>
      <c r="BA15"/>
      <c r="BB15" t="s">
        <v>201</v>
      </c>
      <c r="BC15" t="s">
        <v>231</v>
      </c>
      <c r="BD15" s="205" t="s">
        <v>530</v>
      </c>
      <c r="BE15" s="207">
        <v>50139.552300000003</v>
      </c>
      <c r="BF15" s="207">
        <v>38201.563600000001</v>
      </c>
      <c r="BG15" s="207">
        <v>88341.115900000004</v>
      </c>
      <c r="BH15" s="82">
        <v>46104</v>
      </c>
      <c r="BI15" s="82">
        <v>46110</v>
      </c>
      <c r="BJ15" t="s">
        <v>535</v>
      </c>
    </row>
    <row r="16" spans="1:64" ht="14.5">
      <c r="A16" s="205" t="s">
        <v>406</v>
      </c>
      <c r="B16" s="206" t="s">
        <v>177</v>
      </c>
      <c r="C16" s="206" t="s">
        <v>225</v>
      </c>
      <c r="D16" s="206" t="s">
        <v>434</v>
      </c>
      <c r="E16" s="205" t="s">
        <v>534</v>
      </c>
      <c r="F16" s="205" t="s">
        <v>224</v>
      </c>
      <c r="G16" t="s">
        <v>536</v>
      </c>
      <c r="H16" t="s">
        <v>525</v>
      </c>
      <c r="I16" t="s">
        <v>529</v>
      </c>
      <c r="J16" t="s">
        <v>530</v>
      </c>
      <c r="K16" t="s">
        <v>523</v>
      </c>
      <c r="L16" t="s">
        <v>521</v>
      </c>
      <c r="M16" t="s">
        <v>284</v>
      </c>
      <c r="N16"/>
      <c r="O16"/>
      <c r="P16" t="s">
        <v>201</v>
      </c>
      <c r="Q16"/>
      <c r="R16"/>
      <c r="S16" t="s">
        <v>201</v>
      </c>
      <c r="T16" t="s">
        <v>201</v>
      </c>
      <c r="U16" t="s">
        <v>532</v>
      </c>
      <c r="V16" t="s">
        <v>526</v>
      </c>
      <c r="W16" t="s">
        <v>284</v>
      </c>
      <c r="X16"/>
      <c r="Y16"/>
      <c r="Z16" t="s">
        <v>201</v>
      </c>
      <c r="AA16" t="s">
        <v>284</v>
      </c>
      <c r="AB16" t="s">
        <v>536</v>
      </c>
      <c r="AC16" t="s">
        <v>525</v>
      </c>
      <c r="AD16" t="s">
        <v>529</v>
      </c>
      <c r="AE16" t="s">
        <v>531</v>
      </c>
      <c r="AF16" t="s">
        <v>523</v>
      </c>
      <c r="AG16" t="s">
        <v>222</v>
      </c>
      <c r="AH16" t="s">
        <v>524</v>
      </c>
      <c r="AI16"/>
      <c r="AJ16"/>
      <c r="AK16" t="s">
        <v>201</v>
      </c>
      <c r="AL16" t="s">
        <v>520</v>
      </c>
      <c r="AM16" t="s">
        <v>528</v>
      </c>
      <c r="AN16" t="s">
        <v>284</v>
      </c>
      <c r="AO16" t="s">
        <v>284</v>
      </c>
      <c r="AP16" t="s">
        <v>522</v>
      </c>
      <c r="AQ16" t="s">
        <v>520</v>
      </c>
      <c r="AR16" t="s">
        <v>231</v>
      </c>
      <c r="AS16"/>
      <c r="AT16"/>
      <c r="AU16" t="s">
        <v>201</v>
      </c>
      <c r="AV16" t="s">
        <v>231</v>
      </c>
      <c r="AW16"/>
      <c r="AX16"/>
      <c r="AY16" t="s">
        <v>201</v>
      </c>
      <c r="AZ16" t="s">
        <v>520</v>
      </c>
      <c r="BA16" t="s">
        <v>523</v>
      </c>
      <c r="BB16" t="s">
        <v>524</v>
      </c>
      <c r="BC16" t="s">
        <v>524</v>
      </c>
      <c r="BD16" s="205" t="s">
        <v>526</v>
      </c>
      <c r="BE16" s="207">
        <v>47354.0216</v>
      </c>
      <c r="BF16" s="207">
        <v>44568.490899999997</v>
      </c>
      <c r="BG16" s="207">
        <v>91922.512499999997</v>
      </c>
      <c r="BH16" s="82">
        <v>46104</v>
      </c>
      <c r="BI16" s="82">
        <v>46110</v>
      </c>
      <c r="BJ16" t="s">
        <v>535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P385"/>
  <sheetViews>
    <sheetView showGridLines="0" topLeftCell="A53" zoomScale="85" zoomScaleNormal="85" workbookViewId="0">
      <selection activeCell="CW6" sqref="CW6:CX260"/>
    </sheetView>
  </sheetViews>
  <sheetFormatPr baseColWidth="10" defaultColWidth="9.1796875" defaultRowHeight="14.5"/>
  <cols>
    <col min="5" max="45" width="8.7265625"/>
    <col min="46" max="46" width="18" customWidth="1"/>
    <col min="47" max="47" width="17.7265625" customWidth="1"/>
    <col min="48" max="48" width="13.453125" customWidth="1"/>
    <col min="49" max="49" width="13.7265625" customWidth="1"/>
    <col min="50" max="50" width="13.453125" customWidth="1"/>
    <col min="51" max="51" width="13.7265625" customWidth="1"/>
    <col min="52" max="52" width="20.54296875" style="33" customWidth="1"/>
    <col min="53" max="53" width="16.453125" style="33" customWidth="1"/>
    <col min="54" max="58" width="9.1796875" style="33" customWidth="1"/>
    <col min="59" max="59" width="15.54296875" style="33" customWidth="1"/>
    <col min="60" max="60" width="16.453125" bestFit="1" customWidth="1"/>
    <col min="61" max="61" width="14.26953125" bestFit="1" customWidth="1"/>
    <col min="62" max="62" width="10.81640625" customWidth="1"/>
    <col min="63" max="64" width="12.1796875" style="33" customWidth="1"/>
    <col min="65" max="69" width="13.1796875" style="27" customWidth="1"/>
    <col min="70" max="70" width="16.54296875" style="28" bestFit="1" customWidth="1"/>
    <col min="71" max="71" width="14.453125" style="28" bestFit="1" customWidth="1"/>
    <col min="72" max="72" width="14.54296875" style="28" bestFit="1" customWidth="1"/>
    <col min="73" max="73" width="14" style="28" bestFit="1" customWidth="1"/>
    <col min="74" max="74" width="14.453125" style="28" bestFit="1" customWidth="1"/>
    <col min="75" max="76" width="19" style="28" customWidth="1"/>
    <col min="77" max="77" width="12.81640625" style="28" customWidth="1"/>
    <col min="78" max="78" width="18.7265625" style="28" customWidth="1"/>
    <col min="79" max="79" width="13.1796875" style="28" bestFit="1" customWidth="1"/>
    <col min="80" max="83" width="19" style="28" customWidth="1"/>
    <col min="84" max="84" width="21.81640625" style="28" bestFit="1" customWidth="1"/>
    <col min="85" max="85" width="17.54296875" style="28" bestFit="1" customWidth="1"/>
    <col min="86" max="86" width="10.7265625" style="29" bestFit="1" customWidth="1"/>
    <col min="87" max="101" width="6.81640625" style="28" customWidth="1"/>
    <col min="102" max="102" width="15.81640625" style="28" bestFit="1" customWidth="1"/>
    <col min="103" max="104" width="15.7265625" style="28" bestFit="1" customWidth="1"/>
    <col min="105" max="105" width="14.453125" style="28" bestFit="1" customWidth="1"/>
    <col min="106" max="106" width="8" style="28" customWidth="1"/>
    <col min="107" max="107" width="18.1796875" style="28" customWidth="1"/>
    <col min="108" max="109" width="15.6328125" style="27" bestFit="1" customWidth="1"/>
    <col min="110" max="110" width="14" style="27" customWidth="1"/>
    <col min="111" max="111" width="13.7265625" style="27" bestFit="1" customWidth="1"/>
    <col min="112" max="112" width="14.26953125" style="27" customWidth="1"/>
    <col min="113" max="113" width="20.1796875" style="27" customWidth="1"/>
    <col min="114" max="114" width="23.7265625" style="27" customWidth="1"/>
    <col min="115" max="115" width="9.81640625" style="27" bestFit="1" customWidth="1"/>
    <col min="116" max="116" width="26.1796875" style="27" bestFit="1" customWidth="1"/>
    <col min="117" max="117" width="16.54296875" style="28" bestFit="1" customWidth="1"/>
    <col min="118" max="118" width="12.81640625" style="27" bestFit="1" customWidth="1"/>
    <col min="119" max="119" width="15.1796875" style="28" bestFit="1" customWidth="1"/>
    <col min="120" max="120" width="10.7265625" style="28" bestFit="1" customWidth="1"/>
    <col min="121" max="134" width="10.54296875" style="27" bestFit="1" customWidth="1"/>
    <col min="135" max="135" width="12.54296875" style="27" bestFit="1" customWidth="1"/>
    <col min="136" max="151" width="10.54296875" style="27" bestFit="1" customWidth="1"/>
    <col min="152" max="152" width="17.453125" style="27" bestFit="1" customWidth="1"/>
    <col min="153" max="153" width="17.54296875" style="27" bestFit="1" customWidth="1"/>
    <col min="154" max="16384" width="9.1796875" style="27"/>
  </cols>
  <sheetData>
    <row r="1" spans="1:146">
      <c r="A1" t="s">
        <v>179</v>
      </c>
    </row>
    <row r="2" spans="1:146">
      <c r="A2" t="s">
        <v>180</v>
      </c>
      <c r="BR2" s="30"/>
    </row>
    <row r="3" spans="1:146">
      <c r="A3" t="s">
        <v>561</v>
      </c>
      <c r="BG3" s="33" t="e">
        <f>(#REF!-#REF!)*24</f>
        <v>#REF!</v>
      </c>
      <c r="BR3" s="28" t="str">
        <f>MID(A3,25,2)</f>
        <v>16</v>
      </c>
      <c r="BS3" s="28">
        <f>MID(A3,22,2)+0</f>
        <v>3</v>
      </c>
      <c r="BT3" s="28" t="str">
        <f>MID(A3,17,4)</f>
        <v>2026</v>
      </c>
      <c r="BU3" s="28">
        <f>COUNTA(A:A)</f>
        <v>125</v>
      </c>
    </row>
    <row r="4" spans="1:146">
      <c r="A4" t="s">
        <v>562</v>
      </c>
      <c r="AZ4" s="188"/>
      <c r="BA4" s="188"/>
      <c r="BB4" s="188"/>
      <c r="BC4" s="188"/>
      <c r="BD4" s="188"/>
      <c r="BE4" s="188"/>
    </row>
    <row r="5" spans="1:146" s="31" customFormat="1" ht="42">
      <c r="A5" t="s">
        <v>181</v>
      </c>
      <c r="B5" t="s">
        <v>182</v>
      </c>
      <c r="C5" t="s">
        <v>183</v>
      </c>
      <c r="D5" t="s">
        <v>184</v>
      </c>
      <c r="E5" t="s">
        <v>185</v>
      </c>
      <c r="F5" t="s">
        <v>186</v>
      </c>
      <c r="G5" t="s">
        <v>8</v>
      </c>
      <c r="H5" t="s">
        <v>187</v>
      </c>
      <c r="I5" t="s">
        <v>18</v>
      </c>
      <c r="J5" t="s">
        <v>188</v>
      </c>
      <c r="K5" t="s">
        <v>38</v>
      </c>
      <c r="L5" t="s">
        <v>39</v>
      </c>
      <c r="M5" t="s">
        <v>40</v>
      </c>
      <c r="N5" t="s">
        <v>41</v>
      </c>
      <c r="O5" t="s">
        <v>42</v>
      </c>
      <c r="P5" t="s">
        <v>43</v>
      </c>
      <c r="Q5" t="s">
        <v>44</v>
      </c>
      <c r="R5" t="s">
        <v>45</v>
      </c>
      <c r="S5" t="s">
        <v>46</v>
      </c>
      <c r="T5" t="s">
        <v>47</v>
      </c>
      <c r="U5" t="s">
        <v>48</v>
      </c>
      <c r="V5" t="s">
        <v>49</v>
      </c>
      <c r="W5" t="s">
        <v>50</v>
      </c>
      <c r="X5" t="s">
        <v>51</v>
      </c>
      <c r="Y5" t="s">
        <v>52</v>
      </c>
      <c r="Z5" t="s">
        <v>53</v>
      </c>
      <c r="AA5" t="s">
        <v>54</v>
      </c>
      <c r="AB5" t="s">
        <v>55</v>
      </c>
      <c r="AC5" t="s">
        <v>56</v>
      </c>
      <c r="AD5" t="s">
        <v>35</v>
      </c>
      <c r="AE5" t="s">
        <v>189</v>
      </c>
      <c r="AF5" t="s">
        <v>190</v>
      </c>
      <c r="AG5" t="s">
        <v>191</v>
      </c>
      <c r="AH5" t="s">
        <v>192</v>
      </c>
      <c r="AI5" t="s">
        <v>193</v>
      </c>
      <c r="AJ5" t="s">
        <v>194</v>
      </c>
      <c r="AK5" t="s">
        <v>195</v>
      </c>
      <c r="AL5" t="s">
        <v>57</v>
      </c>
      <c r="AM5" t="s">
        <v>58</v>
      </c>
      <c r="AN5" t="s">
        <v>59</v>
      </c>
      <c r="AO5" t="s">
        <v>60</v>
      </c>
      <c r="AP5" t="s">
        <v>61</v>
      </c>
      <c r="AQ5" t="s">
        <v>196</v>
      </c>
      <c r="AR5" t="s">
        <v>197</v>
      </c>
      <c r="AS5" t="s">
        <v>198</v>
      </c>
      <c r="AT5" s="123" t="s">
        <v>104</v>
      </c>
      <c r="AU5" s="123" t="s">
        <v>103</v>
      </c>
      <c r="AV5" s="123" t="s">
        <v>91</v>
      </c>
      <c r="AW5" s="123" t="s">
        <v>92</v>
      </c>
      <c r="AX5" s="123" t="s">
        <v>93</v>
      </c>
      <c r="AY5" s="123" t="s">
        <v>94</v>
      </c>
      <c r="AZ5" s="123" t="s">
        <v>97</v>
      </c>
      <c r="BA5" s="123" t="s">
        <v>98</v>
      </c>
      <c r="BB5" s="123" t="s">
        <v>119</v>
      </c>
      <c r="BC5" s="123" t="s">
        <v>120</v>
      </c>
      <c r="BD5" s="123" t="s">
        <v>121</v>
      </c>
      <c r="BE5" s="123" t="s">
        <v>122</v>
      </c>
      <c r="BF5" s="123" t="s">
        <v>83</v>
      </c>
      <c r="BG5" s="123" t="s">
        <v>95</v>
      </c>
      <c r="BH5" s="119" t="s">
        <v>64</v>
      </c>
      <c r="BI5" s="123" t="s">
        <v>96</v>
      </c>
      <c r="BJ5" s="123" t="s">
        <v>89</v>
      </c>
      <c r="BK5" s="123" t="s">
        <v>90</v>
      </c>
      <c r="BL5" s="123" t="s">
        <v>99</v>
      </c>
      <c r="BM5" s="123" t="s">
        <v>100</v>
      </c>
      <c r="BN5" s="123" t="s">
        <v>101</v>
      </c>
      <c r="BO5" s="123" t="s">
        <v>102</v>
      </c>
      <c r="BP5" s="119" t="s">
        <v>62</v>
      </c>
      <c r="BQ5" s="119" t="s">
        <v>105</v>
      </c>
      <c r="BR5" s="119" t="s">
        <v>106</v>
      </c>
      <c r="BS5" s="119" t="s">
        <v>63</v>
      </c>
      <c r="BT5" s="119" t="s">
        <v>107</v>
      </c>
      <c r="BU5" s="122" t="s">
        <v>65</v>
      </c>
      <c r="BV5" s="119" t="s">
        <v>66</v>
      </c>
      <c r="BW5" s="119" t="s">
        <v>67</v>
      </c>
      <c r="BX5" s="119" t="s">
        <v>68</v>
      </c>
      <c r="BY5" s="119" t="s">
        <v>69</v>
      </c>
      <c r="BZ5" s="119" t="s">
        <v>70</v>
      </c>
      <c r="CA5" s="55" t="s">
        <v>71</v>
      </c>
      <c r="CB5" s="119" t="s">
        <v>38</v>
      </c>
      <c r="CC5" s="119" t="s">
        <v>39</v>
      </c>
      <c r="CD5" s="119" t="s">
        <v>40</v>
      </c>
      <c r="CE5" s="119" t="s">
        <v>41</v>
      </c>
      <c r="CF5" s="119" t="s">
        <v>42</v>
      </c>
      <c r="CG5" s="119" t="s">
        <v>43</v>
      </c>
      <c r="CH5" s="119" t="s">
        <v>44</v>
      </c>
      <c r="CI5" s="119" t="s">
        <v>45</v>
      </c>
      <c r="CJ5" s="119" t="s">
        <v>46</v>
      </c>
      <c r="CK5" s="119" t="s">
        <v>47</v>
      </c>
      <c r="CL5" s="119" t="s">
        <v>48</v>
      </c>
      <c r="CM5" s="119" t="s">
        <v>49</v>
      </c>
      <c r="CN5" s="119" t="s">
        <v>50</v>
      </c>
      <c r="CO5" s="122" t="s">
        <v>51</v>
      </c>
      <c r="CP5" s="119" t="s">
        <v>52</v>
      </c>
      <c r="CQ5" s="119" t="s">
        <v>53</v>
      </c>
      <c r="CR5" s="119" t="s">
        <v>54</v>
      </c>
      <c r="CS5" s="119" t="s">
        <v>55</v>
      </c>
      <c r="CT5" s="119" t="s">
        <v>56</v>
      </c>
      <c r="CU5" s="119" t="s">
        <v>35</v>
      </c>
      <c r="CV5" s="119" t="s">
        <v>158</v>
      </c>
      <c r="CW5" s="120" t="s">
        <v>77</v>
      </c>
      <c r="CX5" s="120" t="s">
        <v>78</v>
      </c>
      <c r="CY5" s="119" t="s">
        <v>72</v>
      </c>
      <c r="CZ5" s="121" t="s">
        <v>73</v>
      </c>
      <c r="DA5" s="121" t="s">
        <v>74</v>
      </c>
      <c r="DB5" s="119" t="s">
        <v>75</v>
      </c>
      <c r="DC5" s="119" t="s">
        <v>76</v>
      </c>
      <c r="DD5" s="119" t="s">
        <v>127</v>
      </c>
      <c r="DE5" s="119" t="s">
        <v>128</v>
      </c>
      <c r="DF5" s="119" t="s">
        <v>118</v>
      </c>
      <c r="DG5" s="123" t="s">
        <v>57</v>
      </c>
      <c r="DH5" s="123" t="s">
        <v>58</v>
      </c>
      <c r="DI5" s="123" t="s">
        <v>59</v>
      </c>
      <c r="DJ5" s="123" t="s">
        <v>60</v>
      </c>
      <c r="DK5" s="123" t="s">
        <v>61</v>
      </c>
      <c r="DL5" s="119" t="s">
        <v>411</v>
      </c>
      <c r="DM5" s="119" t="s">
        <v>537</v>
      </c>
      <c r="DN5" s="119" t="s">
        <v>539</v>
      </c>
      <c r="DO5" s="226" t="s">
        <v>618</v>
      </c>
      <c r="DP5" s="226" t="s">
        <v>619</v>
      </c>
      <c r="DQ5" s="226" t="s">
        <v>620</v>
      </c>
      <c r="DR5" s="226" t="s">
        <v>621</v>
      </c>
      <c r="DS5" s="226" t="s">
        <v>622</v>
      </c>
      <c r="DT5" s="226" t="s">
        <v>623</v>
      </c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</row>
    <row r="6" spans="1:146">
      <c r="A6" t="s">
        <v>548</v>
      </c>
      <c r="B6" t="s">
        <v>556</v>
      </c>
      <c r="C6" t="s">
        <v>556</v>
      </c>
      <c r="D6" t="s">
        <v>199</v>
      </c>
      <c r="E6" t="s">
        <v>84</v>
      </c>
      <c r="F6" t="s">
        <v>200</v>
      </c>
      <c r="G6" t="s">
        <v>200</v>
      </c>
      <c r="H6" t="s">
        <v>172</v>
      </c>
      <c r="I6" t="s">
        <v>563</v>
      </c>
      <c r="J6" t="s">
        <v>81</v>
      </c>
      <c r="K6" t="s">
        <v>81</v>
      </c>
      <c r="L6" t="s">
        <v>81</v>
      </c>
      <c r="M6" t="s">
        <v>81</v>
      </c>
      <c r="N6" t="s">
        <v>81</v>
      </c>
      <c r="O6" t="s">
        <v>81</v>
      </c>
      <c r="P6" t="s">
        <v>81</v>
      </c>
      <c r="Q6" t="s">
        <v>81</v>
      </c>
      <c r="R6" t="s">
        <v>81</v>
      </c>
      <c r="S6" t="s">
        <v>81</v>
      </c>
      <c r="T6" t="s">
        <v>81</v>
      </c>
      <c r="U6" t="s">
        <v>81</v>
      </c>
      <c r="V6" t="s">
        <v>81</v>
      </c>
      <c r="W6" t="s">
        <v>81</v>
      </c>
      <c r="X6" t="s">
        <v>81</v>
      </c>
      <c r="Y6" t="s">
        <v>81</v>
      </c>
      <c r="Z6" t="s">
        <v>81</v>
      </c>
      <c r="AA6" t="s">
        <v>81</v>
      </c>
      <c r="AB6" t="s">
        <v>81</v>
      </c>
      <c r="AC6" t="s">
        <v>81</v>
      </c>
      <c r="AD6" t="s">
        <v>81</v>
      </c>
      <c r="AE6" t="s">
        <v>81</v>
      </c>
      <c r="AF6" t="s">
        <v>81</v>
      </c>
      <c r="AG6" t="s">
        <v>81</v>
      </c>
      <c r="AH6" t="s">
        <v>81</v>
      </c>
      <c r="AI6" t="s">
        <v>81</v>
      </c>
      <c r="AJ6" t="s">
        <v>201</v>
      </c>
      <c r="AK6" t="s">
        <v>81</v>
      </c>
      <c r="AL6" t="s">
        <v>81</v>
      </c>
      <c r="AM6" t="s">
        <v>81</v>
      </c>
      <c r="AN6" t="s">
        <v>81</v>
      </c>
      <c r="AO6" t="s">
        <v>81</v>
      </c>
      <c r="AP6" t="s">
        <v>81</v>
      </c>
      <c r="AQ6" t="s">
        <v>81</v>
      </c>
      <c r="AR6" t="s">
        <v>81</v>
      </c>
      <c r="AS6" t="s">
        <v>201</v>
      </c>
      <c r="AT6" s="69">
        <f>IF(VALIDATURNO[[#This Row],[VALIDA_QNA]]="","",IF(AL6="",0,1))</f>
        <v>0</v>
      </c>
      <c r="AU6" s="67">
        <f>IF(VALIDATURNO[[#This Row],[VALIDA_QNA]]="","",IF(AL7="",0,1))</f>
        <v>0</v>
      </c>
      <c r="AV6" s="67">
        <f>IF(VALIDATURNO[[#This Row],[VALIDA_QNA]]="","",IF(AM6="",0,1))</f>
        <v>0</v>
      </c>
      <c r="AW6" s="67">
        <f>IF(VALIDATURNO[[#This Row],[VALIDA_QNA]]="","",IF(AN6="",0,1))</f>
        <v>0</v>
      </c>
      <c r="AX6" s="67">
        <f>IF(VALIDATURNO[[#This Row],[VALIDA_QNA]]="","",IF(AO6="",0,1))</f>
        <v>0</v>
      </c>
      <c r="AY6" s="67">
        <f>IF(VALIDATURNO[[#This Row],[VALIDA_QNA]]="","",IF(AP6="",0,1))</f>
        <v>0</v>
      </c>
      <c r="AZ6" s="67">
        <f>IF(VALIDATURNO[[#This Row],[VALIDA_QNA]]="","",IF(AL7="",0,1)*IF(AL7="",0,AL7))</f>
        <v>0</v>
      </c>
      <c r="BA6" s="67">
        <f>IF(VALIDATURNO[[#This Row],[VALIDA_QNA]]="","",IF(AL6="",0,1)*IF(AL6="",0,AL6))</f>
        <v>0</v>
      </c>
      <c r="BB6" s="67">
        <f>IF(VALIDATURNO[[#This Row],[VALIDA_QNA]]="","",IF(AM6="",0,1)*IF(AM6="",0,AM6))</f>
        <v>0</v>
      </c>
      <c r="BC6" s="67">
        <f>IF(VALIDATURNO[[#This Row],[VALIDA_QNA]]="","",IF(AN6="",0,1)*IF(AN6="",0,AN6))</f>
        <v>0</v>
      </c>
      <c r="BD6" s="67">
        <f>IF(VALIDATURNO[[#This Row],[VALIDA_QNA]]="","",IF(AO6="",0,1)*IF(AO6="",0,AO6))</f>
        <v>0</v>
      </c>
      <c r="BE6" s="67">
        <f>IF(VALIDATURNO[[#This Row],[VALIDA_QNA]]="","",IF(AP6="",0,1)*IF(AP6="",0,AP6))</f>
        <v>0</v>
      </c>
      <c r="BF6" s="67">
        <f>IF(VALIDATURNO[[#This Row],[VALIDA_QNA]]="","",5-COUNTBLANK(AM6:AP6)-COUNTBLANK(AL7))</f>
        <v>0</v>
      </c>
      <c r="BG6" s="68" t="str">
        <f>VALIDATURNO[[#This Row],[SALAM_H_BIN]]&amp;AU6&amp;AV6&amp;AW6&amp;AX6&amp;AY6</f>
        <v>000000</v>
      </c>
      <c r="BH6" s="70">
        <f t="shared" ref="BH6:BH37" si="0">IF(A6="","",IF(AND((DIA_INI+0)=1,DAY(I6)&lt;16,MONTH(I6)=MES_QNA),1,IF(AND((DIA_INI+0)=16,MONTH(I6)= MES_QNA + 0),1,0)))</f>
        <v>1</v>
      </c>
      <c r="BI6" s="67" t="str">
        <f>IF(A6="","",IF(AND(AN6&lt;AM6,AN6&lt;&gt;""),"ERROR MARCA",IF(AND(VALIDATURNO[[#This Row],[ENT_2]]&lt;&gt;0,VALIDATURNO[[#This Row],[ENT_2]]&lt;VALIDATURNO[[#This Row],[SAL_1]]),"ERROR MARCA",IF(VALIDATURNO[[#This Row],[VALIDA_QNA]]=1,IF(OR(BG6="001100",BG6="011000",BG6="011110",BG6="001111",BG6="101100",BG6="111000",BG6="111110",BG6="101111"),"OK",IF(OR(BG6="000000",VALIDATURNO[[#This Row],[Escenario]]="100000"),"NULO","ERROR MARCA")),"NULO"))))</f>
        <v>NULO</v>
      </c>
      <c r="BJ6" s="67">
        <f>IF(VALIDATURNO[[#This Row],[VALIDA_QNA]]="","",IF(OR(BG6="101100",BG6="101111",BG6="001100",BG6="001111",BG6="111110",BG6="011110"),BC6-BB6,0)*24)</f>
        <v>0</v>
      </c>
      <c r="BK6" s="67">
        <f>IF(VALIDATURNO[[#This Row],[VALIDA_QNA]]="","",IF(OR(BG6="101111",BG6="001111"),BE6-BD6,0)*24)</f>
        <v>0</v>
      </c>
      <c r="BL6" s="67">
        <f>IF(VALIDATURNO[[#This Row],[VALIDA_QNA]]="","",IF(OR(BG6="111000",BG6="011000"),AZ6-BB6+1,0)*24)</f>
        <v>0</v>
      </c>
      <c r="BM6" s="67">
        <f>IF(VALIDATURNO[[#This Row],[VALIDA_QNA]]="","",IF(OR(BG6="111110",BG6="011110"),AZ6+1-BD6,0)*24)</f>
        <v>0</v>
      </c>
      <c r="BN6" s="67">
        <f>IF(VALIDATURNO[[#This Row],[VALIDA_QNA]]="","",IF(OR(BG6="011000",BG6="111000"),1-BB6,0)*24)</f>
        <v>0</v>
      </c>
      <c r="BO6" s="67">
        <f>IF(VALIDATURNO[[#This Row],[VALIDA_QNA]]="","",IF(OR(BG6="011110",BG6="111110"),1-BD6,0)*24)</f>
        <v>0</v>
      </c>
      <c r="BP6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6" s="71">
        <f>IF(VALIDATURNO[[#This Row],[VALIDA_QNA]]="","",VALIDATURNO[[#This Row],[turno1]]+VALIDATURNO[[#This Row],[turno2]]+VALIDATURNO[[#This Row],[turno1AM]]+VALIDATURNO[[#This Row],[turno2AM]])</f>
        <v>0</v>
      </c>
      <c r="BR6" s="71" t="str">
        <f>IF(VALIDATURNO[[#This Row],[VALIDA_QNA]]=0,"",IFERROR(LEFT(AD6,FIND(".",AD6)-1)+((RIGHT(AD6,2)+0)/100),""))</f>
        <v/>
      </c>
      <c r="BS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descuentos]]="",0,IF(AND(BP6&gt;=9.5,AO6=""),1,0))+IF(AL7&lt;&gt;"",AL7*24,0)-IF(AL6&lt;&gt;"",AL6*24,0),"")))</f>
        <v>0</v>
      </c>
      <c r="BT6" s="70">
        <f>IF(VALIDATURNO[[#This Row],[VALIDA_QNA]]=0,"",IF(A6="","",IFERROR((IF(IF(AL6="",0,AL6+0)&lt;=(6/24),IF(AL6="",0,AL6+0),(6/24))*24),0)+IFERROR(IF(AM6="",0,IF((IF(AND(AO6="",AN6&lt;&gt;""),IF(AN6="",0,AN6+0),IF(AP6&lt;&gt;"",IF(AP6="",0,AP6+0),1))-#REF!)*24&gt;0,IF(AND(AO6="",AN6&lt;&gt;""),IF(AN6="",0,AN6+0),IF(AP6&lt;&gt;"",IF(AP6="",0,AP6+0),1))-#REF!))*24,0)))</f>
        <v>0</v>
      </c>
      <c r="BU6" s="73">
        <f>IF(VALIDATURNO[[#This Row],[VALIDA_QNA]]="","",IFERROR(LEFT(K6,FIND(".",K6)-1)+((RIGHT(K6,2)+0)/100),0))</f>
        <v>0</v>
      </c>
      <c r="BV6" s="74">
        <f>IF(VALIDATURNO[[#This Row],[VALIDA_QNA]]=0,0,IF(VALIDATURNO[[#This Row],[Marcacion]]="ERROR MARCA", 0,IF(VALIDATURNO[[#This Row],[VALIDA_QNA]]="","",IF(ROUND(IFERROR(LEFT(K6,FIND(".",K6)-1)+((RIGHT(K6,2)+0)/100),0)+(IF(H7="Domingo",0,IF(AL7="",0,AL7*24)))-(IF(H6="Domingo",0,IF(AL6="",0,AL6*24))),2)&gt;=0,ROUND(IFERROR(LEFT(K6,FIND(".",K6)-1)+((RIGHT(K6,2)+0)/100),0)+(IF(H7="Domingo",0,IF(AL7="",0,AL7*24)))-(IF(H6="Domingo",0,IF(AL6="",0,AL6*24))),2),0))))</f>
        <v>0</v>
      </c>
      <c r="BW6" s="73">
        <f>IF(VALIDATURNO[[#This Row],[VALIDA_QNA]]="","",IFERROR(LEFT(T6,FIND(".",T6)-1)+((RIGHT(T6,2)+0)/100),0)+IF(N6="",0,IFERROR(LEFT(N6,FIND(".",N6)-1)+((RIGHT(N6,2)+0)/100),0)))</f>
        <v>0</v>
      </c>
      <c r="BX6" s="74">
        <f>IF(VALIDATURNO[[#This Row],[VALIDA_QNA]]=0,0,IF(VALIDATURNO[[#This Row],[Marcacion]]="ERROR MARCA", 0,IF(VALIDATURNO[[#This Row],[VALIDA_QNA]]="","",IF(VALIDATURNO[[#This Row],[Dom Noct calc]]+(IF(OR(H7="Domingo",M7&lt;&gt;"",N7&lt;&gt;""),IF(AL7="",0,AL7*24),0))-(IF(OR(H6="Domingo",M6&lt;&gt;"",N6&lt;&gt;""),IF(AL6="",0,AL6*24),0))&gt;=0,VALIDATURNO[[#This Row],[Dom Noct calc]]+(IF(OR(H7="Domingo",M7&lt;&gt;"",N7&lt;&gt;""),IF(AL7="",0,AL7*24),0))-(IF(OR(H6="Domingo",M6&lt;&gt;"",N6&lt;&gt;""),IF(AL6="",0,AL6*24),0)),0))))</f>
        <v>0</v>
      </c>
      <c r="BY6" s="73">
        <f>IF(VALIDATURNO[[#This Row],[VALIDA_QNA]]="","",IFERROR(LEFT(AD6,FIND(".",AD6)-1)+((RIGHT(AD6,2)+0)/100),0))</f>
        <v>0</v>
      </c>
      <c r="BZ6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6" s="75">
        <f>IF(VALIDATURNO[[#This Row],[VALIDA_QNA]]="","",IF(VALIDATURNO[[#This Row],[Trabajado real]]+0=0,0,1))</f>
        <v>0</v>
      </c>
      <c r="CB6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6" s="71"/>
      <c r="CD6" s="71"/>
      <c r="CE6" s="71"/>
      <c r="CF6" s="71"/>
      <c r="CG6" s="71"/>
      <c r="CH6" s="71"/>
      <c r="CI6" s="71"/>
      <c r="CJ6" s="71" t="str">
        <f>IF(AND(M6="",S6=""),"",IF(VALIDATURNO[[#This Row],[Marcacion]]="ERROR MARCA",6,IF(IFERROR(LEFT(M6,FIND(".",M6)-1)+((RIGHT(M6,2)+0)/100),0)+IFERROR(LEFT(S6,FIND(".",S6)-1)+((RIGHT(S6,2)+0)/100),0)=0,"",IFERROR(LEFT(M6,FIND(".",M6)-1)+((RIGHT(M6,2)+0)/100),0)+IFERROR(LEFT(S6,FIND(".",S6)-1)+((RIGHT(S6,2)+0)/100),0))))</f>
        <v/>
      </c>
      <c r="CK6" s="71" t="str">
        <f>IF(VALIDATURNO[[#This Row],[VALIDA_QNA]]="","",IF(VALIDATURNO[[#This Row],[Dom Noct Real]]=0,"",ROUND(VALIDATURNO[[#This Row],[Dom Noct Real]],2)))</f>
        <v/>
      </c>
      <c r="CL6" s="71"/>
      <c r="CM6" s="71"/>
      <c r="CN6" s="71"/>
      <c r="CO6" s="76" t="str">
        <f>IF(VALIDATURNO[[#This Row],[EXTRAS]]="","",IF(VALIDATURNO[[#This Row],[verifica extras D]]="",ROUND(VALIDATURNO[[#This Row],[EXTRAS]]*extra_diu,2),ROUND(VALIDATURNO[[#This Row],[verifica extras D]],2)))</f>
        <v/>
      </c>
      <c r="CP6" s="77" t="str">
        <f>IF(VALIDATURNO[[#This Row],[EXTRAS]]="","",IF(VALIDATURNO[[#This Row],[verifica extras N]]="",ROUND(VALIDATURNO[[#This Row],[EXTRAS]]*(1-extra_diu),2),ROUND(VALIDATURNO[[#This Row],[verifica extras N]],2)))</f>
        <v/>
      </c>
      <c r="CQ6" s="71"/>
      <c r="CR6" s="71"/>
      <c r="CS6" s="71"/>
      <c r="CT6" s="71"/>
      <c r="CU6" s="71" t="str">
        <f>IF(VALIDATURNO[[#This Row],[VALIDA_QNA]]="","",IF(VALIDATURNO[[#This Row],[Trabajado real]]=0,"",ROUND(VALIDATURNO[[#This Row],[Trabajado real]],2)))</f>
        <v/>
      </c>
      <c r="CV6" s="66" t="str">
        <f>IFERROR(VLOOKUP(VALIDATURNO[[#This Row],[Colaborador]]&amp;VALIDATURNO[[#This Row],[fecha]],Tabla2[],4,0),"")</f>
        <v/>
      </c>
      <c r="CW6" s="216"/>
      <c r="CX6" s="216"/>
      <c r="CY6" s="32" t="str">
        <f>IF(SUMIFS($BZ$6:BZ6,$DC$6:DC6,VALIDATURNO[[#This Row],[Colaborador]])-hope_hours-SUMIFS($CO$6:CO6,$DC$6:DC6,VALIDATURNO[[#This Row],[Colaborador]])-SUMIFS($CP$6:CP6,$DC$6:DC6,VALIDATURNO[[#This Row],[Colaborador]])&gt;0.5,SUMIFS($BZ$6:BZ6,$DC$6:DC6,VALIDATURNO[[#This Row],[Colaborador]])-hope_hours-SUMIFS($CO$6:CO6,$DC$6:DC6,VALIDATURNO[[#This Row],[Colaborador]])-SUMIFS($CP$6:CP6,$DC$6:DC6,VALIDATURNO[[#This Row],[Colaborador]]),"")</f>
        <v/>
      </c>
      <c r="CZ6" s="32" t="str">
        <f>IF(SUMIFS($BZ$6:BZ6,$DC$6:DC6,VALIDATURNO[[#This Row],[Colaborador]])-hope_hours&gt;0.5,SUMIFS($BZ$6:BZ6,$DC$6:DC6,VALIDATURNO[[#This Row],[Colaborador]])-hope_hours - SUMIFS($CZ5:CZ$6,$DC5:DC$6,DC6),"")</f>
        <v/>
      </c>
      <c r="DA6" s="32" t="str">
        <f>IF(SUMIFS($BZ$6:BZ6,$DC$6:DC6,VALIDATURNO[[#This Row],[Colaborador]])-hope_hours&gt;0.5,SUMIFS($BZ$6:BZ6,$DC$6:DC6,VALIDATURNO[[#This Row],[Colaborador]])-hope_hours,"")</f>
        <v/>
      </c>
      <c r="DB6" s="71" t="str">
        <f>IF(E6="","",IF(VALIDATURNO[[#This Row],[Cambia sede]]="",E6,VALIDATURNO[[#This Row],[Cambia sede]]))</f>
        <v>PANCE</v>
      </c>
      <c r="DC6" s="78" t="str">
        <f t="shared" ref="DC6:DC37" si="1">IF(A6="","",A6)</f>
        <v>AGREDO TIRANO ISABELLA</v>
      </c>
      <c r="DD6" s="83">
        <f>IF(VALIDATURNO[[#This Row],[VALIDA_QNA]]="","",I6+0)</f>
        <v>46104</v>
      </c>
      <c r="DE6" s="79" t="str">
        <f>IF(VALIDATURNO[[#This Row],[Marcacion]]="","",D6)</f>
        <v>ASESOR DE EXPERIENCIA</v>
      </c>
      <c r="DF6" s="70" t="str">
        <f>IF(VALIDATURNO[[#This Row],[turno1]]="","",H6)</f>
        <v>Lunes</v>
      </c>
      <c r="DG6" s="70" t="str">
        <f>IF(VALIDATURNO[[#This Row],[turno2]]="","",AL6)</f>
        <v/>
      </c>
      <c r="DH6" s="70" t="str">
        <f>IF(VALIDATURNO[[#This Row],[turno1AM]]="","",AM6)</f>
        <v/>
      </c>
      <c r="DI6" s="70" t="str">
        <f>IF(VALIDATURNO[[#This Row],[turno2AM]]="","",AN6)</f>
        <v/>
      </c>
      <c r="DJ6" s="70" t="str">
        <f>IF(VALIDATURNO[[#This Row],[turno1AH]]="","",AO6)</f>
        <v/>
      </c>
      <c r="DK6" s="70" t="str">
        <f>IF(VALIDATURNO[[#This Row],[turno2AH]]="","",AP6)</f>
        <v/>
      </c>
      <c r="DL6" s="28" t="str">
        <f>IF(SUMIFS(VALIDATURNO[TOTAL],VALIDATURNO[Colaborador],VALIDATURNO[[#This Row],[Colaborador]])=0,"RET","OK")</f>
        <v>RET</v>
      </c>
      <c r="DM6" s="28">
        <f>IF(VALIDATURNO[[#This Row],[Trabajado real]]&gt;0,1,0)</f>
        <v>0</v>
      </c>
      <c r="DN6" s="28">
        <f>IF(DN5=$DN$5,1,IF(DC5=VALIDATURNO[[#This Row],[Colaborador]],0,1))</f>
        <v>1</v>
      </c>
      <c r="DO6" s="224"/>
      <c r="DP6" s="224"/>
      <c r="DQ6" s="224"/>
      <c r="DR6" s="224"/>
      <c r="DS6" s="224"/>
      <c r="DT6" s="224"/>
    </row>
    <row r="7" spans="1:146">
      <c r="A7" t="s">
        <v>548</v>
      </c>
      <c r="B7" t="s">
        <v>556</v>
      </c>
      <c r="C7" t="s">
        <v>556</v>
      </c>
      <c r="D7" t="s">
        <v>199</v>
      </c>
      <c r="E7" t="s">
        <v>84</v>
      </c>
      <c r="F7" t="s">
        <v>200</v>
      </c>
      <c r="G7" t="s">
        <v>200</v>
      </c>
      <c r="H7" t="s">
        <v>205</v>
      </c>
      <c r="I7" t="s">
        <v>564</v>
      </c>
      <c r="J7" t="s">
        <v>81</v>
      </c>
      <c r="K7" t="s">
        <v>81</v>
      </c>
      <c r="L7" t="s">
        <v>81</v>
      </c>
      <c r="M7" t="s">
        <v>81</v>
      </c>
      <c r="N7" t="s">
        <v>81</v>
      </c>
      <c r="O7" t="s">
        <v>81</v>
      </c>
      <c r="P7" t="s">
        <v>81</v>
      </c>
      <c r="Q7" t="s">
        <v>81</v>
      </c>
      <c r="R7" t="s">
        <v>81</v>
      </c>
      <c r="S7" t="s">
        <v>81</v>
      </c>
      <c r="T7" t="s">
        <v>81</v>
      </c>
      <c r="U7" t="s">
        <v>81</v>
      </c>
      <c r="V7" t="s">
        <v>81</v>
      </c>
      <c r="W7" t="s">
        <v>81</v>
      </c>
      <c r="X7" t="s">
        <v>81</v>
      </c>
      <c r="Y7" t="s">
        <v>81</v>
      </c>
      <c r="Z7" t="s">
        <v>81</v>
      </c>
      <c r="AA7" t="s">
        <v>81</v>
      </c>
      <c r="AB7" t="s">
        <v>81</v>
      </c>
      <c r="AC7" t="s">
        <v>81</v>
      </c>
      <c r="AD7" t="s">
        <v>81</v>
      </c>
      <c r="AE7" t="s">
        <v>81</v>
      </c>
      <c r="AF7" t="s">
        <v>81</v>
      </c>
      <c r="AG7" t="s">
        <v>81</v>
      </c>
      <c r="AH7" t="s">
        <v>81</v>
      </c>
      <c r="AI7" t="s">
        <v>81</v>
      </c>
      <c r="AJ7" t="s">
        <v>224</v>
      </c>
      <c r="AK7" t="s">
        <v>81</v>
      </c>
      <c r="AL7" t="s">
        <v>81</v>
      </c>
      <c r="AM7" t="s">
        <v>81</v>
      </c>
      <c r="AN7" t="s">
        <v>81</v>
      </c>
      <c r="AO7" t="s">
        <v>81</v>
      </c>
      <c r="AP7" t="s">
        <v>81</v>
      </c>
      <c r="AQ7" t="s">
        <v>81</v>
      </c>
      <c r="AR7" t="s">
        <v>81</v>
      </c>
      <c r="AS7" t="s">
        <v>204</v>
      </c>
      <c r="AT7" s="69">
        <f>IF(VALIDATURNO[[#This Row],[VALIDA_QNA]]="","",IF(AL7="",0,1))</f>
        <v>0</v>
      </c>
      <c r="AU7" s="67">
        <f>IF(VALIDATURNO[[#This Row],[VALIDA_QNA]]="","",IF(AL8="",0,1))</f>
        <v>0</v>
      </c>
      <c r="AV7" s="67">
        <f>IF(VALIDATURNO[[#This Row],[VALIDA_QNA]]="","",IF(AM7="",0,1))</f>
        <v>0</v>
      </c>
      <c r="AW7" s="67">
        <f>IF(VALIDATURNO[[#This Row],[VALIDA_QNA]]="","",IF(AN7="",0,1))</f>
        <v>0</v>
      </c>
      <c r="AX7" s="67">
        <f>IF(VALIDATURNO[[#This Row],[VALIDA_QNA]]="","",IF(AO7="",0,1))</f>
        <v>0</v>
      </c>
      <c r="AY7" s="67">
        <f>IF(VALIDATURNO[[#This Row],[VALIDA_QNA]]="","",IF(AP7="",0,1))</f>
        <v>0</v>
      </c>
      <c r="AZ7" s="67">
        <f>IF(VALIDATURNO[[#This Row],[VALIDA_QNA]]="","",IF(AL8="",0,1)*IF(AL8="",0,AL8))</f>
        <v>0</v>
      </c>
      <c r="BA7" s="67">
        <f>IF(VALIDATURNO[[#This Row],[VALIDA_QNA]]="","",IF(AL7="",0,1)*IF(AL7="",0,AL7))</f>
        <v>0</v>
      </c>
      <c r="BB7" s="67">
        <f>IF(VALIDATURNO[[#This Row],[VALIDA_QNA]]="","",IF(AM7="",0,1)*IF(AM7="",0,AM7))</f>
        <v>0</v>
      </c>
      <c r="BC7" s="67">
        <f>IF(VALIDATURNO[[#This Row],[VALIDA_QNA]]="","",IF(AN7="",0,1)*IF(AN7="",0,AN7))</f>
        <v>0</v>
      </c>
      <c r="BD7" s="67">
        <f>IF(VALIDATURNO[[#This Row],[VALIDA_QNA]]="","",IF(AO7="",0,1)*IF(AO7="",0,AO7))</f>
        <v>0</v>
      </c>
      <c r="BE7" s="67">
        <f>IF(VALIDATURNO[[#This Row],[VALIDA_QNA]]="","",IF(AP7="",0,1)*IF(AP7="",0,AP7))</f>
        <v>0</v>
      </c>
      <c r="BF7" s="67">
        <f>IF(VALIDATURNO[[#This Row],[VALIDA_QNA]]="","",5-COUNTBLANK(AM7:AP7)-COUNTBLANK(AL8))</f>
        <v>0</v>
      </c>
      <c r="BG7" s="68" t="str">
        <f>VALIDATURNO[[#This Row],[SALAM_H_BIN]]&amp;AU7&amp;AV7&amp;AW7&amp;AX7&amp;AY7</f>
        <v>000000</v>
      </c>
      <c r="BH7" s="70">
        <f t="shared" si="0"/>
        <v>1</v>
      </c>
      <c r="BI7" s="67" t="str">
        <f>IF(A7="","",IF(AND(AN7&lt;AM7,AN7&lt;&gt;""),"ERROR MARCA",IF(AND(VALIDATURNO[[#This Row],[ENT_2]]&lt;&gt;0,VALIDATURNO[[#This Row],[ENT_2]]&lt;VALIDATURNO[[#This Row],[SAL_1]]),"ERROR MARCA",IF(VALIDATURNO[[#This Row],[VALIDA_QNA]]=1,IF(OR(BG7="001100",BG7="011000",BG7="011110",BG7="001111",BG7="101100",BG7="111000",BG7="111110",BG7="101111"),"OK",IF(OR(BG7="000000",VALIDATURNO[[#This Row],[Escenario]]="100000"),"NULO","ERROR MARCA")),"NULO"))))</f>
        <v>NULO</v>
      </c>
      <c r="BJ7" s="67">
        <f>IF(VALIDATURNO[[#This Row],[VALIDA_QNA]]="","",IF(OR(BG7="101100",BG7="101111",BG7="001100",BG7="001111",BG7="111110",BG7="011110"),BC7-BB7,0)*24)</f>
        <v>0</v>
      </c>
      <c r="BK7" s="67">
        <f>IF(VALIDATURNO[[#This Row],[VALIDA_QNA]]="","",IF(OR(BG7="101111",BG7="001111"),BE7-BD7,0)*24)</f>
        <v>0</v>
      </c>
      <c r="BL7" s="67">
        <f>IF(VALIDATURNO[[#This Row],[VALIDA_QNA]]="","",IF(OR(BG7="111000",BG7="011000"),AZ7-BB7+1,0)*24)</f>
        <v>0</v>
      </c>
      <c r="BM7" s="67">
        <f>IF(VALIDATURNO[[#This Row],[VALIDA_QNA]]="","",IF(OR(BG7="111110",BG7="011110"),AZ7+1-BD7,0)*24)</f>
        <v>0</v>
      </c>
      <c r="BN7" s="67">
        <f>IF(VALIDATURNO[[#This Row],[VALIDA_QNA]]="","",IF(OR(BG7="011000",BG7="111000"),1-BB7,0)*24)</f>
        <v>0</v>
      </c>
      <c r="BO7" s="67">
        <f>IF(VALIDATURNO[[#This Row],[VALIDA_QNA]]="","",IF(OR(BG7="011110",BG7="111110"),1-BD7,0)*24)</f>
        <v>0</v>
      </c>
      <c r="BP7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" s="71">
        <f>IF(VALIDATURNO[[#This Row],[VALIDA_QNA]]="","",VALIDATURNO[[#This Row],[turno1]]+VALIDATURNO[[#This Row],[turno2]]+VALIDATURNO[[#This Row],[turno1AM]]+VALIDATURNO[[#This Row],[turno2AM]])</f>
        <v>0</v>
      </c>
      <c r="BR7" s="71" t="str">
        <f>IF(VALIDATURNO[[#This Row],[VALIDA_QNA]]=0,"",IFERROR(LEFT(AD7,FIND(".",AD7)-1)+((RIGHT(AD7,2)+0)/100),""))</f>
        <v/>
      </c>
      <c r="BS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descuentos]]="",0,IF(AND(BP7&gt;=9.5,AO7=""),1,0))+IF(AL8&lt;&gt;"",AL8*24,0)-IF(AL7&lt;&gt;"",AL7*24,0),"")))</f>
        <v>0</v>
      </c>
      <c r="BT7" s="70">
        <f>IF(VALIDATURNO[[#This Row],[VALIDA_QNA]]=0,"",IF(A7="","",IFERROR((IF(IF(AL7="",0,AL7+0)&lt;=(6/24),IF(AL7="",0,AL7+0),(6/24))*24),0)+IFERROR(IF(AM7="",0,IF((IF(AND(AO7="",AN7&lt;&gt;""),IF(AN7="",0,AN7+0),IF(AP7&lt;&gt;"",IF(AP7="",0,AP7+0),1))-#REF!)*24&gt;0,IF(AND(AO7="",AN7&lt;&gt;""),IF(AN7="",0,AN7+0),IF(AP7&lt;&gt;"",IF(AP7="",0,AP7+0),1))-#REF!))*24,0)))</f>
        <v>0</v>
      </c>
      <c r="BU7" s="73">
        <f>IF(VALIDATURNO[[#This Row],[VALIDA_QNA]]="","",IFERROR(LEFT(K7,FIND(".",K7)-1)+((RIGHT(K7,2)+0)/100),0))</f>
        <v>0</v>
      </c>
      <c r="BV7" s="74">
        <f>IF(VALIDATURNO[[#This Row],[VALIDA_QNA]]=0,0,IF(VALIDATURNO[[#This Row],[Marcacion]]="ERROR MARCA", 0,IF(VALIDATURNO[[#This Row],[VALIDA_QNA]]="","",IF(ROUND(IFERROR(LEFT(K7,FIND(".",K7)-1)+((RIGHT(K7,2)+0)/100),0)+(IF(H8="Domingo",0,IF(AL8="",0,AL8*24)))-(IF(H7="Domingo",0,IF(AL7="",0,AL7*24))),2)&gt;=0,ROUND(IFERROR(LEFT(K7,FIND(".",K7)-1)+((RIGHT(K7,2)+0)/100),0)+(IF(H8="Domingo",0,IF(AL8="",0,AL8*24)))-(IF(H7="Domingo",0,IF(AL7="",0,AL7*24))),2),0))))</f>
        <v>0</v>
      </c>
      <c r="BW7" s="73">
        <f>IF(VALIDATURNO[[#This Row],[VALIDA_QNA]]="","",IFERROR(LEFT(T7,FIND(".",T7)-1)+((RIGHT(T7,2)+0)/100),0)+IF(N7="",0,IFERROR(LEFT(N7,FIND(".",N7)-1)+((RIGHT(N7,2)+0)/100),0)))</f>
        <v>0</v>
      </c>
      <c r="BX7" s="74">
        <f>IF(VALIDATURNO[[#This Row],[VALIDA_QNA]]=0,0,IF(VALIDATURNO[[#This Row],[Marcacion]]="ERROR MARCA", 0,IF(VALIDATURNO[[#This Row],[VALIDA_QNA]]="","",IF(VALIDATURNO[[#This Row],[Dom Noct calc]]+(IF(OR(H8="Domingo",M8&lt;&gt;"",N8&lt;&gt;""),IF(AL8="",0,AL8*24),0))-(IF(OR(H7="Domingo",M7&lt;&gt;"",N7&lt;&gt;""),IF(AL7="",0,AL7*24),0))&gt;=0,VALIDATURNO[[#This Row],[Dom Noct calc]]+(IF(OR(H8="Domingo",M8&lt;&gt;"",N8&lt;&gt;""),IF(AL8="",0,AL8*24),0))-(IF(OR(H7="Domingo",M7&lt;&gt;"",N7&lt;&gt;""),IF(AL7="",0,AL7*24),0)),0))))</f>
        <v>0</v>
      </c>
      <c r="BY7" s="73">
        <f>IF(VALIDATURNO[[#This Row],[VALIDA_QNA]]="","",IFERROR(LEFT(AD7,FIND(".",AD7)-1)+((RIGHT(AD7,2)+0)/100),0))</f>
        <v>0</v>
      </c>
      <c r="BZ7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" s="75">
        <f>IF(VALIDATURNO[[#This Row],[VALIDA_QNA]]="","",IF(VALIDATURNO[[#This Row],[Trabajado real]]+0=0,0,1))</f>
        <v>0</v>
      </c>
      <c r="CB7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" s="71"/>
      <c r="CD7" s="71"/>
      <c r="CE7" s="71"/>
      <c r="CF7" s="71"/>
      <c r="CG7" s="71"/>
      <c r="CH7" s="71"/>
      <c r="CI7" s="71"/>
      <c r="CJ7" s="71" t="str">
        <f>IF(AND(M7="",S7=""),"",IF(VALIDATURNO[[#This Row],[Marcacion]]="ERROR MARCA",6,IF(IFERROR(LEFT(M7,FIND(".",M7)-1)+((RIGHT(M7,2)+0)/100),0)+IFERROR(LEFT(S7,FIND(".",S7)-1)+((RIGHT(S7,2)+0)/100),0)=0,"",IFERROR(LEFT(M7,FIND(".",M7)-1)+((RIGHT(M7,2)+0)/100),0)+IFERROR(LEFT(S7,FIND(".",S7)-1)+((RIGHT(S7,2)+0)/100),0))))</f>
        <v/>
      </c>
      <c r="CK7" s="71" t="str">
        <f>IF(VALIDATURNO[[#This Row],[VALIDA_QNA]]="","",IF(VALIDATURNO[[#This Row],[Dom Noct Real]]=0,"",ROUND(VALIDATURNO[[#This Row],[Dom Noct Real]],2)))</f>
        <v/>
      </c>
      <c r="CL7" s="71"/>
      <c r="CM7" s="71"/>
      <c r="CN7" s="71"/>
      <c r="CO7" s="76" t="str">
        <f>IF(VALIDATURNO[[#This Row],[EXTRAS]]="","",IF(VALIDATURNO[[#This Row],[verifica extras D]]="",ROUND(VALIDATURNO[[#This Row],[EXTRAS]]*extra_diu,2),ROUND(VALIDATURNO[[#This Row],[verifica extras D]],2)))</f>
        <v/>
      </c>
      <c r="CP7" s="77" t="str">
        <f>IF(VALIDATURNO[[#This Row],[EXTRAS]]="","",IF(VALIDATURNO[[#This Row],[verifica extras N]]="",ROUND(VALIDATURNO[[#This Row],[EXTRAS]]*(1-extra_diu),2),ROUND(VALIDATURNO[[#This Row],[verifica extras N]],2)))</f>
        <v/>
      </c>
      <c r="CQ7" s="71"/>
      <c r="CR7" s="71"/>
      <c r="CS7" s="71"/>
      <c r="CT7" s="71"/>
      <c r="CU7" s="71" t="str">
        <f>IF(VALIDATURNO[[#This Row],[VALIDA_QNA]]="","",IF(VALIDATURNO[[#This Row],[Trabajado real]]=0,"",ROUND(VALIDATURNO[[#This Row],[Trabajado real]],2)))</f>
        <v/>
      </c>
      <c r="CV7" s="66" t="str">
        <f>IFERROR(VLOOKUP(VALIDATURNO[[#This Row],[Colaborador]]&amp;VALIDATURNO[[#This Row],[fecha]],Tabla2[],4,0),"")</f>
        <v/>
      </c>
      <c r="CW7" s="216"/>
      <c r="CX7" s="216"/>
      <c r="CY7" s="32" t="str">
        <f>IF(SUMIFS($BZ$6:BZ7,$DC$6:DC7,VALIDATURNO[[#This Row],[Colaborador]])-hope_hours-SUMIFS($CO$6:CO7,$DC$6:DC7,VALIDATURNO[[#This Row],[Colaborador]])-SUMIFS($CP$6:CP7,$DC$6:DC7,VALIDATURNO[[#This Row],[Colaborador]])&gt;0.5,SUMIFS($BZ$6:BZ7,$DC$6:DC7,VALIDATURNO[[#This Row],[Colaborador]])-hope_hours-SUMIFS($CO$6:CO7,$DC$6:DC7,VALIDATURNO[[#This Row],[Colaborador]])-SUMIFS($CP$6:CP7,$DC$6:DC7,VALIDATURNO[[#This Row],[Colaborador]]),"")</f>
        <v/>
      </c>
      <c r="CZ7" s="32" t="str">
        <f>IF(SUMIFS($BZ$6:BZ7,$DC$6:DC7,VALIDATURNO[[#This Row],[Colaborador]])-hope_hours&gt;0.5,SUMIFS($BZ$6:BZ7,$DC$6:DC7,VALIDATURNO[[#This Row],[Colaborador]])-hope_hours - SUMIFS($CZ6:CZ$6,$DC6:DC$6,DC7),"")</f>
        <v/>
      </c>
      <c r="DA7" s="32" t="str">
        <f>IF(SUMIFS($BZ$6:BZ7,$DC$6:DC7,VALIDATURNO[[#This Row],[Colaborador]])-hope_hours&gt;0.5,SUMIFS($BZ$6:BZ7,$DC$6:DC7,VALIDATURNO[[#This Row],[Colaborador]])-hope_hours,"")</f>
        <v/>
      </c>
      <c r="DB7" s="71" t="str">
        <f>IF(E7="","",IF(VALIDATURNO[[#This Row],[Cambia sede]]="",E7,VALIDATURNO[[#This Row],[Cambia sede]]))</f>
        <v>PANCE</v>
      </c>
      <c r="DC7" s="78" t="str">
        <f t="shared" si="1"/>
        <v>AGREDO TIRANO ISABELLA</v>
      </c>
      <c r="DD7" s="83">
        <f>IF(VALIDATURNO[[#This Row],[VALIDA_QNA]]="","",I7+0)</f>
        <v>46105</v>
      </c>
      <c r="DE7" s="79" t="str">
        <f>IF(VALIDATURNO[[#This Row],[Marcacion]]="","",D7)</f>
        <v>ASESOR DE EXPERIENCIA</v>
      </c>
      <c r="DF7" s="70" t="str">
        <f>IF(VALIDATURNO[[#This Row],[turno1]]="","",H7)</f>
        <v>Martes</v>
      </c>
      <c r="DG7" s="70" t="str">
        <f>IF(VALIDATURNO[[#This Row],[turno2]]="","",AL7)</f>
        <v/>
      </c>
      <c r="DH7" s="70" t="str">
        <f>IF(VALIDATURNO[[#This Row],[turno1AM]]="","",AM7)</f>
        <v/>
      </c>
      <c r="DI7" s="70" t="str">
        <f>IF(VALIDATURNO[[#This Row],[turno2AM]]="","",AN7)</f>
        <v/>
      </c>
      <c r="DJ7" s="70" t="str">
        <f>IF(VALIDATURNO[[#This Row],[turno1AH]]="","",AO7)</f>
        <v/>
      </c>
      <c r="DK7" s="70" t="str">
        <f>IF(VALIDATURNO[[#This Row],[turno2AH]]="","",AP7)</f>
        <v/>
      </c>
      <c r="DL7" s="28" t="str">
        <f>IF(SUMIFS(VALIDATURNO[TOTAL],VALIDATURNO[Colaborador],VALIDATURNO[[#This Row],[Colaborador]])=0,"RET","OK")</f>
        <v>RET</v>
      </c>
      <c r="DM7" s="28">
        <f>IF(VALIDATURNO[[#This Row],[Trabajado real]]&gt;0,1,0)</f>
        <v>0</v>
      </c>
      <c r="DN7" s="28">
        <f>IF(DN6=$DN$5,1,IF(DC6=VALIDATURNO[[#This Row],[Colaborador]],0,1))</f>
        <v>0</v>
      </c>
      <c r="DO7" s="224"/>
      <c r="DP7" s="224"/>
      <c r="DQ7" s="224"/>
      <c r="DR7" s="224"/>
      <c r="DS7" s="224"/>
      <c r="DT7" s="224"/>
    </row>
    <row r="8" spans="1:146">
      <c r="A8" t="s">
        <v>548</v>
      </c>
      <c r="B8" t="s">
        <v>556</v>
      </c>
      <c r="C8" t="s">
        <v>556</v>
      </c>
      <c r="D8" t="s">
        <v>199</v>
      </c>
      <c r="E8" t="s">
        <v>84</v>
      </c>
      <c r="F8" t="s">
        <v>200</v>
      </c>
      <c r="G8" t="s">
        <v>200</v>
      </c>
      <c r="H8" t="s">
        <v>208</v>
      </c>
      <c r="I8" t="s">
        <v>565</v>
      </c>
      <c r="J8" t="s">
        <v>81</v>
      </c>
      <c r="K8" t="s">
        <v>81</v>
      </c>
      <c r="L8" t="s">
        <v>81</v>
      </c>
      <c r="M8" t="s">
        <v>81</v>
      </c>
      <c r="N8" t="s">
        <v>81</v>
      </c>
      <c r="O8" t="s">
        <v>81</v>
      </c>
      <c r="P8" t="s">
        <v>81</v>
      </c>
      <c r="Q8" t="s">
        <v>81</v>
      </c>
      <c r="R8" t="s">
        <v>81</v>
      </c>
      <c r="S8" t="s">
        <v>81</v>
      </c>
      <c r="T8" t="s">
        <v>81</v>
      </c>
      <c r="U8" t="s">
        <v>81</v>
      </c>
      <c r="V8" t="s">
        <v>81</v>
      </c>
      <c r="W8" t="s">
        <v>81</v>
      </c>
      <c r="X8" t="s">
        <v>81</v>
      </c>
      <c r="Y8" t="s">
        <v>81</v>
      </c>
      <c r="Z8" t="s">
        <v>81</v>
      </c>
      <c r="AA8" t="s">
        <v>81</v>
      </c>
      <c r="AB8" t="s">
        <v>81</v>
      </c>
      <c r="AC8" t="s">
        <v>81</v>
      </c>
      <c r="AD8" t="s">
        <v>81</v>
      </c>
      <c r="AE8" t="s">
        <v>81</v>
      </c>
      <c r="AF8" t="s">
        <v>81</v>
      </c>
      <c r="AG8" t="s">
        <v>81</v>
      </c>
      <c r="AH8" t="s">
        <v>81</v>
      </c>
      <c r="AI8" t="s">
        <v>81</v>
      </c>
      <c r="AJ8" t="s">
        <v>224</v>
      </c>
      <c r="AK8" t="s">
        <v>81</v>
      </c>
      <c r="AL8" t="s">
        <v>81</v>
      </c>
      <c r="AM8" t="s">
        <v>81</v>
      </c>
      <c r="AN8" t="s">
        <v>81</v>
      </c>
      <c r="AO8" t="s">
        <v>81</v>
      </c>
      <c r="AP8" t="s">
        <v>81</v>
      </c>
      <c r="AQ8" t="s">
        <v>81</v>
      </c>
      <c r="AR8" t="s">
        <v>81</v>
      </c>
      <c r="AS8" t="s">
        <v>204</v>
      </c>
      <c r="AT8" s="69">
        <f>IF(VALIDATURNO[[#This Row],[VALIDA_QNA]]="","",IF(AL8="",0,1))</f>
        <v>0</v>
      </c>
      <c r="AU8" s="67">
        <f>IF(VALIDATURNO[[#This Row],[VALIDA_QNA]]="","",IF(AL9="",0,1))</f>
        <v>0</v>
      </c>
      <c r="AV8" s="67">
        <f>IF(VALIDATURNO[[#This Row],[VALIDA_QNA]]="","",IF(AM8="",0,1))</f>
        <v>0</v>
      </c>
      <c r="AW8" s="67">
        <f>IF(VALIDATURNO[[#This Row],[VALIDA_QNA]]="","",IF(AN8="",0,1))</f>
        <v>0</v>
      </c>
      <c r="AX8" s="67">
        <f>IF(VALIDATURNO[[#This Row],[VALIDA_QNA]]="","",IF(AO8="",0,1))</f>
        <v>0</v>
      </c>
      <c r="AY8" s="67">
        <f>IF(VALIDATURNO[[#This Row],[VALIDA_QNA]]="","",IF(AP8="",0,1))</f>
        <v>0</v>
      </c>
      <c r="AZ8" s="67">
        <f>IF(VALIDATURNO[[#This Row],[VALIDA_QNA]]="","",IF(AL9="",0,1)*IF(AL9="",0,AL9))</f>
        <v>0</v>
      </c>
      <c r="BA8" s="67">
        <f>IF(VALIDATURNO[[#This Row],[VALIDA_QNA]]="","",IF(AL8="",0,1)*IF(AL8="",0,AL8))</f>
        <v>0</v>
      </c>
      <c r="BB8" s="67">
        <f>IF(VALIDATURNO[[#This Row],[VALIDA_QNA]]="","",IF(AM8="",0,1)*IF(AM8="",0,AM8))</f>
        <v>0</v>
      </c>
      <c r="BC8" s="67">
        <f>IF(VALIDATURNO[[#This Row],[VALIDA_QNA]]="","",IF(AN8="",0,1)*IF(AN8="",0,AN8))</f>
        <v>0</v>
      </c>
      <c r="BD8" s="67">
        <f>IF(VALIDATURNO[[#This Row],[VALIDA_QNA]]="","",IF(AO8="",0,1)*IF(AO8="",0,AO8))</f>
        <v>0</v>
      </c>
      <c r="BE8" s="67">
        <f>IF(VALIDATURNO[[#This Row],[VALIDA_QNA]]="","",IF(AP8="",0,1)*IF(AP8="",0,AP8))</f>
        <v>0</v>
      </c>
      <c r="BF8" s="67">
        <f>IF(VALIDATURNO[[#This Row],[VALIDA_QNA]]="","",5-COUNTBLANK(AM8:AP8)-COUNTBLANK(AL9))</f>
        <v>0</v>
      </c>
      <c r="BG8" s="68" t="str">
        <f>VALIDATURNO[[#This Row],[SALAM_H_BIN]]&amp;AU8&amp;AV8&amp;AW8&amp;AX8&amp;AY8</f>
        <v>000000</v>
      </c>
      <c r="BH8" s="70">
        <f t="shared" si="0"/>
        <v>1</v>
      </c>
      <c r="BI8" s="67" t="str">
        <f>IF(A8="","",IF(AND(AN8&lt;AM8,AN8&lt;&gt;""),"ERROR MARCA",IF(AND(VALIDATURNO[[#This Row],[ENT_2]]&lt;&gt;0,VALIDATURNO[[#This Row],[ENT_2]]&lt;VALIDATURNO[[#This Row],[SAL_1]]),"ERROR MARCA",IF(VALIDATURNO[[#This Row],[VALIDA_QNA]]=1,IF(OR(BG8="001100",BG8="011000",BG8="011110",BG8="001111",BG8="101100",BG8="111000",BG8="111110",BG8="101111"),"OK",IF(OR(BG8="000000",VALIDATURNO[[#This Row],[Escenario]]="100000"),"NULO","ERROR MARCA")),"NULO"))))</f>
        <v>NULO</v>
      </c>
      <c r="BJ8" s="67">
        <f>IF(VALIDATURNO[[#This Row],[VALIDA_QNA]]="","",IF(OR(BG8="101100",BG8="101111",BG8="001100",BG8="001111",BG8="111110",BG8="011110"),BC8-BB8,0)*24)</f>
        <v>0</v>
      </c>
      <c r="BK8" s="67">
        <f>IF(VALIDATURNO[[#This Row],[VALIDA_QNA]]="","",IF(OR(BG8="101111",BG8="001111"),BE8-BD8,0)*24)</f>
        <v>0</v>
      </c>
      <c r="BL8" s="67">
        <f>IF(VALIDATURNO[[#This Row],[VALIDA_QNA]]="","",IF(OR(BG8="111000",BG8="011000"),AZ8-BB8+1,0)*24)</f>
        <v>0</v>
      </c>
      <c r="BM8" s="67">
        <f>IF(VALIDATURNO[[#This Row],[VALIDA_QNA]]="","",IF(OR(BG8="111110",BG8="011110"),AZ8+1-BD8,0)*24)</f>
        <v>0</v>
      </c>
      <c r="BN8" s="67">
        <f>IF(VALIDATURNO[[#This Row],[VALIDA_QNA]]="","",IF(OR(BG8="011000",BG8="111000"),1-BB8,0)*24)</f>
        <v>0</v>
      </c>
      <c r="BO8" s="67">
        <f>IF(VALIDATURNO[[#This Row],[VALIDA_QNA]]="","",IF(OR(BG8="011110",BG8="111110"),1-BD8,0)*24)</f>
        <v>0</v>
      </c>
      <c r="BP8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8" s="71">
        <f>IF(VALIDATURNO[[#This Row],[VALIDA_QNA]]="","",VALIDATURNO[[#This Row],[turno1]]+VALIDATURNO[[#This Row],[turno2]]+VALIDATURNO[[#This Row],[turno1AM]]+VALIDATURNO[[#This Row],[turno2AM]])</f>
        <v>0</v>
      </c>
      <c r="BR8" s="71" t="str">
        <f>IF(VALIDATURNO[[#This Row],[VALIDA_QNA]]=0,"",IFERROR(LEFT(AD8,FIND(".",AD8)-1)+((RIGHT(AD8,2)+0)/100),""))</f>
        <v/>
      </c>
      <c r="BS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descuentos]]="",0,IF(AND(BP8&gt;=9.5,AO8=""),1,0))+IF(AL9&lt;&gt;"",AL9*24,0)-IF(AL8&lt;&gt;"",AL8*24,0),"")))</f>
        <v>0</v>
      </c>
      <c r="BT8" s="70">
        <f>IF(VALIDATURNO[[#This Row],[VALIDA_QNA]]=0,"",IF(A8="","",IFERROR((IF(IF(AL8="",0,AL8+0)&lt;=(6/24),IF(AL8="",0,AL8+0),(6/24))*24),0)+IFERROR(IF(AM8="",0,IF((IF(AND(AO8="",AN8&lt;&gt;""),IF(AN8="",0,AN8+0),IF(AP8&lt;&gt;"",IF(AP8="",0,AP8+0),1))-#REF!)*24&gt;0,IF(AND(AO8="",AN8&lt;&gt;""),IF(AN8="",0,AN8+0),IF(AP8&lt;&gt;"",IF(AP8="",0,AP8+0),1))-#REF!))*24,0)))</f>
        <v>0</v>
      </c>
      <c r="BU8" s="73">
        <f>IF(VALIDATURNO[[#This Row],[VALIDA_QNA]]="","",IFERROR(LEFT(K8,FIND(".",K8)-1)+((RIGHT(K8,2)+0)/100),0))</f>
        <v>0</v>
      </c>
      <c r="BV8" s="74">
        <f>IF(VALIDATURNO[[#This Row],[VALIDA_QNA]]=0,0,IF(VALIDATURNO[[#This Row],[Marcacion]]="ERROR MARCA", 0,IF(VALIDATURNO[[#This Row],[VALIDA_QNA]]="","",IF(ROUND(IFERROR(LEFT(K8,FIND(".",K8)-1)+((RIGHT(K8,2)+0)/100),0)+(IF(H9="Domingo",0,IF(AL9="",0,AL9*24)))-(IF(H8="Domingo",0,IF(AL8="",0,AL8*24))),2)&gt;=0,ROUND(IFERROR(LEFT(K8,FIND(".",K8)-1)+((RIGHT(K8,2)+0)/100),0)+(IF(H9="Domingo",0,IF(AL9="",0,AL9*24)))-(IF(H8="Domingo",0,IF(AL8="",0,AL8*24))),2),0))))</f>
        <v>0</v>
      </c>
      <c r="BW8" s="73">
        <f>IF(VALIDATURNO[[#This Row],[VALIDA_QNA]]="","",IFERROR(LEFT(T8,FIND(".",T8)-1)+((RIGHT(T8,2)+0)/100),0)+IF(N8="",0,IFERROR(LEFT(N8,FIND(".",N8)-1)+((RIGHT(N8,2)+0)/100),0)))</f>
        <v>0</v>
      </c>
      <c r="BX8" s="74">
        <f>IF(VALIDATURNO[[#This Row],[VALIDA_QNA]]=0,0,IF(VALIDATURNO[[#This Row],[Marcacion]]="ERROR MARCA", 0,IF(VALIDATURNO[[#This Row],[VALIDA_QNA]]="","",IF(VALIDATURNO[[#This Row],[Dom Noct calc]]+(IF(OR(H9="Domingo",M9&lt;&gt;"",N9&lt;&gt;""),IF(AL9="",0,AL9*24),0))-(IF(OR(H8="Domingo",M8&lt;&gt;"",N8&lt;&gt;""),IF(AL8="",0,AL8*24),0))&gt;=0,VALIDATURNO[[#This Row],[Dom Noct calc]]+(IF(OR(H9="Domingo",M9&lt;&gt;"",N9&lt;&gt;""),IF(AL9="",0,AL9*24),0))-(IF(OR(H8="Domingo",M8&lt;&gt;"",N8&lt;&gt;""),IF(AL8="",0,AL8*24),0)),0))))</f>
        <v>0</v>
      </c>
      <c r="BY8" s="73">
        <f>IF(VALIDATURNO[[#This Row],[VALIDA_QNA]]="","",IFERROR(LEFT(AD8,FIND(".",AD8)-1)+((RIGHT(AD8,2)+0)/100),0))</f>
        <v>0</v>
      </c>
      <c r="BZ8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8" s="75">
        <f>IF(VALIDATURNO[[#This Row],[VALIDA_QNA]]="","",IF(VALIDATURNO[[#This Row],[Trabajado real]]+0=0,0,1))</f>
        <v>0</v>
      </c>
      <c r="CB8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8" s="71"/>
      <c r="CD8" s="71"/>
      <c r="CE8" s="71"/>
      <c r="CF8" s="71"/>
      <c r="CG8" s="71"/>
      <c r="CH8" s="71"/>
      <c r="CI8" s="71"/>
      <c r="CJ8" s="71" t="str">
        <f>IF(AND(M8="",S8=""),"",IF(VALIDATURNO[[#This Row],[Marcacion]]="ERROR MARCA",6,IF(IFERROR(LEFT(M8,FIND(".",M8)-1)+((RIGHT(M8,2)+0)/100),0)+IFERROR(LEFT(S8,FIND(".",S8)-1)+((RIGHT(S8,2)+0)/100),0)=0,"",IFERROR(LEFT(M8,FIND(".",M8)-1)+((RIGHT(M8,2)+0)/100),0)+IFERROR(LEFT(S8,FIND(".",S8)-1)+((RIGHT(S8,2)+0)/100),0))))</f>
        <v/>
      </c>
      <c r="CK8" s="71" t="str">
        <f>IF(VALIDATURNO[[#This Row],[VALIDA_QNA]]="","",IF(VALIDATURNO[[#This Row],[Dom Noct Real]]=0,"",ROUND(VALIDATURNO[[#This Row],[Dom Noct Real]],2)))</f>
        <v/>
      </c>
      <c r="CL8" s="71"/>
      <c r="CM8" s="71"/>
      <c r="CN8" s="71"/>
      <c r="CO8" s="76" t="str">
        <f>IF(VALIDATURNO[[#This Row],[EXTRAS]]="","",IF(VALIDATURNO[[#This Row],[verifica extras D]]="",ROUND(VALIDATURNO[[#This Row],[EXTRAS]]*extra_diu,2),ROUND(VALIDATURNO[[#This Row],[verifica extras D]],2)))</f>
        <v/>
      </c>
      <c r="CP8" s="77" t="str">
        <f>IF(VALIDATURNO[[#This Row],[EXTRAS]]="","",IF(VALIDATURNO[[#This Row],[verifica extras N]]="",ROUND(VALIDATURNO[[#This Row],[EXTRAS]]*(1-extra_diu),2),ROUND(VALIDATURNO[[#This Row],[verifica extras N]],2)))</f>
        <v/>
      </c>
      <c r="CQ8" s="71"/>
      <c r="CR8" s="71"/>
      <c r="CS8" s="71"/>
      <c r="CT8" s="71"/>
      <c r="CU8" s="71" t="str">
        <f>IF(VALIDATURNO[[#This Row],[VALIDA_QNA]]="","",IF(VALIDATURNO[[#This Row],[Trabajado real]]=0,"",ROUND(VALIDATURNO[[#This Row],[Trabajado real]],2)))</f>
        <v/>
      </c>
      <c r="CV8" s="66" t="str">
        <f>IFERROR(VLOOKUP(VALIDATURNO[[#This Row],[Colaborador]]&amp;VALIDATURNO[[#This Row],[fecha]],Tabla2[],4,0),"")</f>
        <v/>
      </c>
      <c r="CW8" s="216"/>
      <c r="CX8" s="216"/>
      <c r="CY8" s="32" t="str">
        <f>IF(SUMIFS($BZ$6:BZ8,$DC$6:DC8,VALIDATURNO[[#This Row],[Colaborador]])-hope_hours-SUMIFS($CO$6:CO8,$DC$6:DC8,VALIDATURNO[[#This Row],[Colaborador]])-SUMIFS($CP$6:CP8,$DC$6:DC8,VALIDATURNO[[#This Row],[Colaborador]])&gt;0.5,SUMIFS($BZ$6:BZ8,$DC$6:DC8,VALIDATURNO[[#This Row],[Colaborador]])-hope_hours-SUMIFS($CO$6:CO8,$DC$6:DC8,VALIDATURNO[[#This Row],[Colaborador]])-SUMIFS($CP$6:CP8,$DC$6:DC8,VALIDATURNO[[#This Row],[Colaborador]]),"")</f>
        <v/>
      </c>
      <c r="CZ8" s="32" t="str">
        <f>IF(SUMIFS($BZ$6:BZ8,$DC$6:DC8,VALIDATURNO[[#This Row],[Colaborador]])-hope_hours&gt;0.5,SUMIFS($BZ$6:BZ8,$DC$6:DC8,VALIDATURNO[[#This Row],[Colaborador]])-hope_hours - SUMIFS($CZ$6:CZ7,$DC$6:DC7,DC8),"")</f>
        <v/>
      </c>
      <c r="DA8" s="32" t="str">
        <f>IF(SUMIFS($BZ$6:BZ8,$DC$6:DC8,VALIDATURNO[[#This Row],[Colaborador]])-hope_hours&gt;0.5,SUMIFS($BZ$6:BZ8,$DC$6:DC8,VALIDATURNO[[#This Row],[Colaborador]])-hope_hours,"")</f>
        <v/>
      </c>
      <c r="DB8" s="71" t="str">
        <f>IF(E8="","",IF(VALIDATURNO[[#This Row],[Cambia sede]]="",E8,VALIDATURNO[[#This Row],[Cambia sede]]))</f>
        <v>PANCE</v>
      </c>
      <c r="DC8" s="78" t="str">
        <f t="shared" si="1"/>
        <v>AGREDO TIRANO ISABELLA</v>
      </c>
      <c r="DD8" s="83">
        <f>IF(VALIDATURNO[[#This Row],[VALIDA_QNA]]="","",I8+0)</f>
        <v>46106</v>
      </c>
      <c r="DE8" s="79" t="str">
        <f>IF(VALIDATURNO[[#This Row],[Marcacion]]="","",D8)</f>
        <v>ASESOR DE EXPERIENCIA</v>
      </c>
      <c r="DF8" s="70" t="str">
        <f>IF(VALIDATURNO[[#This Row],[turno1]]="","",H8)</f>
        <v>Miércoles</v>
      </c>
      <c r="DG8" s="70" t="str">
        <f>IF(VALIDATURNO[[#This Row],[turno2]]="","",AL8)</f>
        <v/>
      </c>
      <c r="DH8" s="70" t="str">
        <f>IF(VALIDATURNO[[#This Row],[turno1AM]]="","",AM8)</f>
        <v/>
      </c>
      <c r="DI8" s="70" t="str">
        <f>IF(VALIDATURNO[[#This Row],[turno2AM]]="","",AN8)</f>
        <v/>
      </c>
      <c r="DJ8" s="70" t="str">
        <f>IF(VALIDATURNO[[#This Row],[turno1AH]]="","",AO8)</f>
        <v/>
      </c>
      <c r="DK8" s="70" t="str">
        <f>IF(VALIDATURNO[[#This Row],[turno2AH]]="","",AP8)</f>
        <v/>
      </c>
      <c r="DL8" s="28" t="str">
        <f>IF(SUMIFS(VALIDATURNO[TOTAL],VALIDATURNO[Colaborador],VALIDATURNO[[#This Row],[Colaborador]])=0,"RET","OK")</f>
        <v>RET</v>
      </c>
      <c r="DM8" s="28">
        <f>IF(VALIDATURNO[[#This Row],[Trabajado real]]&gt;0,1,0)</f>
        <v>0</v>
      </c>
      <c r="DN8" s="28">
        <f>IF(DN7=$DN$5,1,IF(DC7=VALIDATURNO[[#This Row],[Colaborador]],0,1))</f>
        <v>0</v>
      </c>
      <c r="DO8" s="224"/>
      <c r="DP8" s="224"/>
      <c r="DQ8" s="224"/>
      <c r="DR8" s="224"/>
      <c r="DS8" s="224"/>
      <c r="DT8" s="224"/>
    </row>
    <row r="9" spans="1:146">
      <c r="A9" t="s">
        <v>548</v>
      </c>
      <c r="B9" t="s">
        <v>556</v>
      </c>
      <c r="C9" t="s">
        <v>556</v>
      </c>
      <c r="D9" t="s">
        <v>199</v>
      </c>
      <c r="E9" t="s">
        <v>84</v>
      </c>
      <c r="F9" t="s">
        <v>200</v>
      </c>
      <c r="G9" t="s">
        <v>200</v>
      </c>
      <c r="H9" t="s">
        <v>211</v>
      </c>
      <c r="I9" t="s">
        <v>566</v>
      </c>
      <c r="J9" t="s">
        <v>81</v>
      </c>
      <c r="K9" t="s">
        <v>81</v>
      </c>
      <c r="L9" t="s">
        <v>81</v>
      </c>
      <c r="M9" t="s">
        <v>81</v>
      </c>
      <c r="N9" t="s">
        <v>81</v>
      </c>
      <c r="O9" t="s">
        <v>81</v>
      </c>
      <c r="P9" t="s">
        <v>81</v>
      </c>
      <c r="Q9" t="s">
        <v>81</v>
      </c>
      <c r="R9" t="s">
        <v>81</v>
      </c>
      <c r="S9" t="s">
        <v>81</v>
      </c>
      <c r="T9" t="s">
        <v>81</v>
      </c>
      <c r="U9" t="s">
        <v>81</v>
      </c>
      <c r="V9" t="s">
        <v>81</v>
      </c>
      <c r="W9" t="s">
        <v>81</v>
      </c>
      <c r="X9" t="s">
        <v>81</v>
      </c>
      <c r="Y9" t="s">
        <v>81</v>
      </c>
      <c r="Z9" t="s">
        <v>81</v>
      </c>
      <c r="AA9" t="s">
        <v>81</v>
      </c>
      <c r="AB9" t="s">
        <v>81</v>
      </c>
      <c r="AC9" t="s">
        <v>81</v>
      </c>
      <c r="AD9" t="s">
        <v>81</v>
      </c>
      <c r="AE9" t="s">
        <v>81</v>
      </c>
      <c r="AF9" t="s">
        <v>81</v>
      </c>
      <c r="AG9" t="s">
        <v>81</v>
      </c>
      <c r="AH9" t="s">
        <v>81</v>
      </c>
      <c r="AI9" t="s">
        <v>81</v>
      </c>
      <c r="AJ9" t="s">
        <v>224</v>
      </c>
      <c r="AK9" t="s">
        <v>81</v>
      </c>
      <c r="AL9" t="s">
        <v>81</v>
      </c>
      <c r="AM9" t="s">
        <v>81</v>
      </c>
      <c r="AN9" t="s">
        <v>81</v>
      </c>
      <c r="AO9" t="s">
        <v>81</v>
      </c>
      <c r="AP9" t="s">
        <v>81</v>
      </c>
      <c r="AQ9" t="s">
        <v>81</v>
      </c>
      <c r="AR9" t="s">
        <v>81</v>
      </c>
      <c r="AS9" t="s">
        <v>204</v>
      </c>
      <c r="AT9" s="69">
        <f>IF(VALIDATURNO[[#This Row],[VALIDA_QNA]]="","",IF(AL9="",0,1))</f>
        <v>0</v>
      </c>
      <c r="AU9" s="67">
        <f>IF(VALIDATURNO[[#This Row],[VALIDA_QNA]]="","",IF(AL10="",0,1))</f>
        <v>0</v>
      </c>
      <c r="AV9" s="67">
        <f>IF(VALIDATURNO[[#This Row],[VALIDA_QNA]]="","",IF(AM9="",0,1))</f>
        <v>0</v>
      </c>
      <c r="AW9" s="67">
        <f>IF(VALIDATURNO[[#This Row],[VALIDA_QNA]]="","",IF(AN9="",0,1))</f>
        <v>0</v>
      </c>
      <c r="AX9" s="67">
        <f>IF(VALIDATURNO[[#This Row],[VALIDA_QNA]]="","",IF(AO9="",0,1))</f>
        <v>0</v>
      </c>
      <c r="AY9" s="67">
        <f>IF(VALIDATURNO[[#This Row],[VALIDA_QNA]]="","",IF(AP9="",0,1))</f>
        <v>0</v>
      </c>
      <c r="AZ9" s="67">
        <f>IF(VALIDATURNO[[#This Row],[VALIDA_QNA]]="","",IF(AL10="",0,1)*IF(AL10="",0,AL10))</f>
        <v>0</v>
      </c>
      <c r="BA9" s="67">
        <f>IF(VALIDATURNO[[#This Row],[VALIDA_QNA]]="","",IF(AL9="",0,1)*IF(AL9="",0,AL9))</f>
        <v>0</v>
      </c>
      <c r="BB9" s="67">
        <f>IF(VALIDATURNO[[#This Row],[VALIDA_QNA]]="","",IF(AM9="",0,1)*IF(AM9="",0,AM9))</f>
        <v>0</v>
      </c>
      <c r="BC9" s="67">
        <f>IF(VALIDATURNO[[#This Row],[VALIDA_QNA]]="","",IF(AN9="",0,1)*IF(AN9="",0,AN9))</f>
        <v>0</v>
      </c>
      <c r="BD9" s="67">
        <f>IF(VALIDATURNO[[#This Row],[VALIDA_QNA]]="","",IF(AO9="",0,1)*IF(AO9="",0,AO9))</f>
        <v>0</v>
      </c>
      <c r="BE9" s="67">
        <f>IF(VALIDATURNO[[#This Row],[VALIDA_QNA]]="","",IF(AP9="",0,1)*IF(AP9="",0,AP9))</f>
        <v>0</v>
      </c>
      <c r="BF9" s="67">
        <f>IF(VALIDATURNO[[#This Row],[VALIDA_QNA]]="","",5-COUNTBLANK(AM9:AP9)-COUNTBLANK(AL10))</f>
        <v>0</v>
      </c>
      <c r="BG9" s="68" t="str">
        <f>VALIDATURNO[[#This Row],[SALAM_H_BIN]]&amp;AU9&amp;AV9&amp;AW9&amp;AX9&amp;AY9</f>
        <v>000000</v>
      </c>
      <c r="BH9" s="70">
        <f t="shared" si="0"/>
        <v>1</v>
      </c>
      <c r="BI9" s="67" t="str">
        <f>IF(A9="","",IF(AND(AN9&lt;AM9,AN9&lt;&gt;""),"ERROR MARCA",IF(AND(VALIDATURNO[[#This Row],[ENT_2]]&lt;&gt;0,VALIDATURNO[[#This Row],[ENT_2]]&lt;VALIDATURNO[[#This Row],[SAL_1]]),"ERROR MARCA",IF(VALIDATURNO[[#This Row],[VALIDA_QNA]]=1,IF(OR(BG9="001100",BG9="011000",BG9="011110",BG9="001111",BG9="101100",BG9="111000",BG9="111110",BG9="101111"),"OK",IF(OR(BG9="000000",VALIDATURNO[[#This Row],[Escenario]]="100000"),"NULO","ERROR MARCA")),"NULO"))))</f>
        <v>NULO</v>
      </c>
      <c r="BJ9" s="67">
        <f>IF(VALIDATURNO[[#This Row],[VALIDA_QNA]]="","",IF(OR(BG9="101100",BG9="101111",BG9="001100",BG9="001111",BG9="111110",BG9="011110"),BC9-BB9,0)*24)</f>
        <v>0</v>
      </c>
      <c r="BK9" s="67">
        <f>IF(VALIDATURNO[[#This Row],[VALIDA_QNA]]="","",IF(OR(BG9="101111",BG9="001111"),BE9-BD9,0)*24)</f>
        <v>0</v>
      </c>
      <c r="BL9" s="67">
        <f>IF(VALIDATURNO[[#This Row],[VALIDA_QNA]]="","",IF(OR(BG9="111000",BG9="011000"),AZ9-BB9+1,0)*24)</f>
        <v>0</v>
      </c>
      <c r="BM9" s="67">
        <f>IF(VALIDATURNO[[#This Row],[VALIDA_QNA]]="","",IF(OR(BG9="111110",BG9="011110"),AZ9+1-BD9,0)*24)</f>
        <v>0</v>
      </c>
      <c r="BN9" s="67">
        <f>IF(VALIDATURNO[[#This Row],[VALIDA_QNA]]="","",IF(OR(BG9="011000",BG9="111000"),1-BB9,0)*24)</f>
        <v>0</v>
      </c>
      <c r="BO9" s="67">
        <f>IF(VALIDATURNO[[#This Row],[VALIDA_QNA]]="","",IF(OR(BG9="011110",BG9="111110"),1-BD9,0)*24)</f>
        <v>0</v>
      </c>
      <c r="BP9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" s="71">
        <f>IF(VALIDATURNO[[#This Row],[VALIDA_QNA]]="","",VALIDATURNO[[#This Row],[turno1]]+VALIDATURNO[[#This Row],[turno2]]+VALIDATURNO[[#This Row],[turno1AM]]+VALIDATURNO[[#This Row],[turno2AM]])</f>
        <v>0</v>
      </c>
      <c r="BR9" s="71" t="str">
        <f>IF(VALIDATURNO[[#This Row],[VALIDA_QNA]]=0,"",IFERROR(LEFT(AD9,FIND(".",AD9)-1)+((RIGHT(AD9,2)+0)/100),""))</f>
        <v/>
      </c>
      <c r="BS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descuentos]]="",0,IF(AND(BP9&gt;=9.5,AO9=""),1,0))+IF(AL10&lt;&gt;"",AL10*24,0)-IF(AL9&lt;&gt;"",AL9*24,0),"")))</f>
        <v>0</v>
      </c>
      <c r="BT9" s="70">
        <f>IF(VALIDATURNO[[#This Row],[VALIDA_QNA]]=0,"",IF(A9="","",IFERROR((IF(IF(AL9="",0,AL9+0)&lt;=(6/24),IF(AL9="",0,AL9+0),(6/24))*24),0)+IFERROR(IF(AM9="",0,IF((IF(AND(AO9="",AN9&lt;&gt;""),IF(AN9="",0,AN9+0),IF(AP9&lt;&gt;"",IF(AP9="",0,AP9+0),1))-#REF!)*24&gt;0,IF(AND(AO9="",AN9&lt;&gt;""),IF(AN9="",0,AN9+0),IF(AP9&lt;&gt;"",IF(AP9="",0,AP9+0),1))-#REF!))*24,0)))</f>
        <v>0</v>
      </c>
      <c r="BU9" s="73">
        <f>IF(VALIDATURNO[[#This Row],[VALIDA_QNA]]="","",IFERROR(LEFT(K9,FIND(".",K9)-1)+((RIGHT(K9,2)+0)/100),0))</f>
        <v>0</v>
      </c>
      <c r="BV9" s="74">
        <f>IF(VALIDATURNO[[#This Row],[VALIDA_QNA]]=0,0,IF(VALIDATURNO[[#This Row],[Marcacion]]="ERROR MARCA", 0,IF(VALIDATURNO[[#This Row],[VALIDA_QNA]]="","",IF(ROUND(IFERROR(LEFT(K9,FIND(".",K9)-1)+((RIGHT(K9,2)+0)/100),0)+(IF(H10="Domingo",0,IF(AL10="",0,AL10*24)))-(IF(H9="Domingo",0,IF(AL9="",0,AL9*24))),2)&gt;=0,ROUND(IFERROR(LEFT(K9,FIND(".",K9)-1)+((RIGHT(K9,2)+0)/100),0)+(IF(H10="Domingo",0,IF(AL10="",0,AL10*24)))-(IF(H9="Domingo",0,IF(AL9="",0,AL9*24))),2),0))))</f>
        <v>0</v>
      </c>
      <c r="BW9" s="73">
        <f>IF(VALIDATURNO[[#This Row],[VALIDA_QNA]]="","",IFERROR(LEFT(T9,FIND(".",T9)-1)+((RIGHT(T9,2)+0)/100),0)+IF(N9="",0,IFERROR(LEFT(N9,FIND(".",N9)-1)+((RIGHT(N9,2)+0)/100),0)))</f>
        <v>0</v>
      </c>
      <c r="BX9" s="74">
        <f>IF(VALIDATURNO[[#This Row],[VALIDA_QNA]]=0,0,IF(VALIDATURNO[[#This Row],[Marcacion]]="ERROR MARCA", 0,IF(VALIDATURNO[[#This Row],[VALIDA_QNA]]="","",IF(VALIDATURNO[[#This Row],[Dom Noct calc]]+(IF(OR(H10="Domingo",M10&lt;&gt;"",N10&lt;&gt;""),IF(AL10="",0,AL10*24),0))-(IF(OR(H9="Domingo",M9&lt;&gt;"",N9&lt;&gt;""),IF(AL9="",0,AL9*24),0))&gt;=0,VALIDATURNO[[#This Row],[Dom Noct calc]]+(IF(OR(H10="Domingo",M10&lt;&gt;"",N10&lt;&gt;""),IF(AL10="",0,AL10*24),0))-(IF(OR(H9="Domingo",M9&lt;&gt;"",N9&lt;&gt;""),IF(AL9="",0,AL9*24),0)),0))))</f>
        <v>0</v>
      </c>
      <c r="BY9" s="73">
        <f>IF(VALIDATURNO[[#This Row],[VALIDA_QNA]]="","",IFERROR(LEFT(AD9,FIND(".",AD9)-1)+((RIGHT(AD9,2)+0)/100),0))</f>
        <v>0</v>
      </c>
      <c r="BZ9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" s="75">
        <f>IF(VALIDATURNO[[#This Row],[VALIDA_QNA]]="","",IF(VALIDATURNO[[#This Row],[Trabajado real]]+0=0,0,1))</f>
        <v>0</v>
      </c>
      <c r="CB9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" s="71"/>
      <c r="CD9" s="71"/>
      <c r="CE9" s="71"/>
      <c r="CF9" s="71"/>
      <c r="CG9" s="71"/>
      <c r="CH9" s="71"/>
      <c r="CI9" s="71"/>
      <c r="CJ9" s="71" t="str">
        <f>IF(AND(M9="",S9=""),"",IF(VALIDATURNO[[#This Row],[Marcacion]]="ERROR MARCA",6,IF(IFERROR(LEFT(M9,FIND(".",M9)-1)+((RIGHT(M9,2)+0)/100),0)+IFERROR(LEFT(S9,FIND(".",S9)-1)+((RIGHT(S9,2)+0)/100),0)=0,"",IFERROR(LEFT(M9,FIND(".",M9)-1)+((RIGHT(M9,2)+0)/100),0)+IFERROR(LEFT(S9,FIND(".",S9)-1)+((RIGHT(S9,2)+0)/100),0))))</f>
        <v/>
      </c>
      <c r="CK9" s="71" t="str">
        <f>IF(VALIDATURNO[[#This Row],[VALIDA_QNA]]="","",IF(VALIDATURNO[[#This Row],[Dom Noct Real]]=0,"",ROUND(VALIDATURNO[[#This Row],[Dom Noct Real]],2)))</f>
        <v/>
      </c>
      <c r="CL9" s="71"/>
      <c r="CM9" s="71"/>
      <c r="CN9" s="71"/>
      <c r="CO9" s="76" t="str">
        <f>IF(VALIDATURNO[[#This Row],[EXTRAS]]="","",IF(VALIDATURNO[[#This Row],[verifica extras D]]="",ROUND(VALIDATURNO[[#This Row],[EXTRAS]]*extra_diu,2),ROUND(VALIDATURNO[[#This Row],[verifica extras D]],2)))</f>
        <v/>
      </c>
      <c r="CP9" s="77" t="str">
        <f>IF(VALIDATURNO[[#This Row],[EXTRAS]]="","",IF(VALIDATURNO[[#This Row],[verifica extras N]]="",ROUND(VALIDATURNO[[#This Row],[EXTRAS]]*(1-extra_diu),2),ROUND(VALIDATURNO[[#This Row],[verifica extras N]],2)))</f>
        <v/>
      </c>
      <c r="CQ9" s="71"/>
      <c r="CR9" s="71"/>
      <c r="CS9" s="71"/>
      <c r="CT9" s="71"/>
      <c r="CU9" s="71" t="str">
        <f>IF(VALIDATURNO[[#This Row],[VALIDA_QNA]]="","",IF(VALIDATURNO[[#This Row],[Trabajado real]]=0,"",ROUND(VALIDATURNO[[#This Row],[Trabajado real]],2)))</f>
        <v/>
      </c>
      <c r="CV9" s="66" t="str">
        <f>IFERROR(VLOOKUP(VALIDATURNO[[#This Row],[Colaborador]]&amp;VALIDATURNO[[#This Row],[fecha]],Tabla2[],4,0),"")</f>
        <v/>
      </c>
      <c r="CW9" s="216"/>
      <c r="CX9" s="216"/>
      <c r="CY9" s="32" t="str">
        <f>IF(SUMIFS($BZ$6:BZ9,$DC$6:DC9,VALIDATURNO[[#This Row],[Colaborador]])-hope_hours-SUMIFS($CO$6:CO9,$DC$6:DC9,VALIDATURNO[[#This Row],[Colaborador]])-SUMIFS($CP$6:CP9,$DC$6:DC9,VALIDATURNO[[#This Row],[Colaborador]])&gt;0.5,SUMIFS($BZ$6:BZ9,$DC$6:DC9,VALIDATURNO[[#This Row],[Colaborador]])-hope_hours-SUMIFS($CO$6:CO9,$DC$6:DC9,VALIDATURNO[[#This Row],[Colaborador]])-SUMIFS($CP$6:CP9,$DC$6:DC9,VALIDATURNO[[#This Row],[Colaborador]]),"")</f>
        <v/>
      </c>
      <c r="CZ9" s="32" t="str">
        <f>IF(SUMIFS($BZ$6:BZ9,$DC$6:DC9,VALIDATURNO[[#This Row],[Colaborador]])-hope_hours&gt;0.5,SUMIFS($BZ$6:BZ9,$DC$6:DC9,VALIDATURNO[[#This Row],[Colaborador]])-hope_hours - SUMIFS($CZ$6:CZ8,$DC$6:DC8,DC9),"")</f>
        <v/>
      </c>
      <c r="DA9" s="32" t="str">
        <f>IF(SUMIFS($BZ$6:BZ9,$DC$6:DC9,VALIDATURNO[[#This Row],[Colaborador]])-hope_hours&gt;0.5,SUMIFS($BZ$6:BZ9,$DC$6:DC9,VALIDATURNO[[#This Row],[Colaborador]])-hope_hours,"")</f>
        <v/>
      </c>
      <c r="DB9" s="71" t="str">
        <f>IF(E9="","",IF(VALIDATURNO[[#This Row],[Cambia sede]]="",E9,VALIDATURNO[[#This Row],[Cambia sede]]))</f>
        <v>PANCE</v>
      </c>
      <c r="DC9" s="78" t="str">
        <f t="shared" si="1"/>
        <v>AGREDO TIRANO ISABELLA</v>
      </c>
      <c r="DD9" s="83">
        <f>IF(VALIDATURNO[[#This Row],[VALIDA_QNA]]="","",I9+0)</f>
        <v>46107</v>
      </c>
      <c r="DE9" s="79" t="str">
        <f>IF(VALIDATURNO[[#This Row],[Marcacion]]="","",D9)</f>
        <v>ASESOR DE EXPERIENCIA</v>
      </c>
      <c r="DF9" s="70" t="str">
        <f>IF(VALIDATURNO[[#This Row],[turno1]]="","",H9)</f>
        <v>Jueves</v>
      </c>
      <c r="DG9" s="70" t="str">
        <f>IF(VALIDATURNO[[#This Row],[turno2]]="","",AL9)</f>
        <v/>
      </c>
      <c r="DH9" s="70" t="str">
        <f>IF(VALIDATURNO[[#This Row],[turno1AM]]="","",AM9)</f>
        <v/>
      </c>
      <c r="DI9" s="70" t="str">
        <f>IF(VALIDATURNO[[#This Row],[turno2AM]]="","",AN9)</f>
        <v/>
      </c>
      <c r="DJ9" s="70" t="str">
        <f>IF(VALIDATURNO[[#This Row],[turno1AH]]="","",AO9)</f>
        <v/>
      </c>
      <c r="DK9" s="70" t="str">
        <f>IF(VALIDATURNO[[#This Row],[turno2AH]]="","",AP9)</f>
        <v/>
      </c>
      <c r="DL9" s="28" t="str">
        <f>IF(SUMIFS(VALIDATURNO[TOTAL],VALIDATURNO[Colaborador],VALIDATURNO[[#This Row],[Colaborador]])=0,"RET","OK")</f>
        <v>RET</v>
      </c>
      <c r="DM9" s="28">
        <f>IF(VALIDATURNO[[#This Row],[Trabajado real]]&gt;0,1,0)</f>
        <v>0</v>
      </c>
      <c r="DN9" s="28">
        <f>IF(DN8=$DN$5,1,IF(DC8=VALIDATURNO[[#This Row],[Colaborador]],0,1))</f>
        <v>0</v>
      </c>
      <c r="DO9" s="224"/>
      <c r="DP9" s="224"/>
      <c r="DQ9" s="224"/>
      <c r="DR9" s="224"/>
      <c r="DS9" s="224"/>
      <c r="DT9" s="224"/>
    </row>
    <row r="10" spans="1:146">
      <c r="A10" t="s">
        <v>548</v>
      </c>
      <c r="B10" t="s">
        <v>556</v>
      </c>
      <c r="C10" t="s">
        <v>556</v>
      </c>
      <c r="D10" t="s">
        <v>199</v>
      </c>
      <c r="E10" t="s">
        <v>84</v>
      </c>
      <c r="F10" t="s">
        <v>200</v>
      </c>
      <c r="G10" t="s">
        <v>200</v>
      </c>
      <c r="H10" t="s">
        <v>214</v>
      </c>
      <c r="I10" t="s">
        <v>567</v>
      </c>
      <c r="J10" t="s">
        <v>81</v>
      </c>
      <c r="K10" t="s">
        <v>81</v>
      </c>
      <c r="L10" t="s">
        <v>81</v>
      </c>
      <c r="M10" t="s">
        <v>81</v>
      </c>
      <c r="N10" t="s">
        <v>81</v>
      </c>
      <c r="O10" t="s">
        <v>81</v>
      </c>
      <c r="P10" t="s">
        <v>81</v>
      </c>
      <c r="Q10" t="s">
        <v>81</v>
      </c>
      <c r="R10" t="s">
        <v>81</v>
      </c>
      <c r="S10" t="s">
        <v>81</v>
      </c>
      <c r="T10" t="s">
        <v>81</v>
      </c>
      <c r="U10" t="s">
        <v>81</v>
      </c>
      <c r="V10" t="s">
        <v>81</v>
      </c>
      <c r="W10" t="s">
        <v>81</v>
      </c>
      <c r="X10" t="s">
        <v>81</v>
      </c>
      <c r="Y10" t="s">
        <v>81</v>
      </c>
      <c r="Z10" t="s">
        <v>81</v>
      </c>
      <c r="AA10" t="s">
        <v>81</v>
      </c>
      <c r="AB10" t="s">
        <v>81</v>
      </c>
      <c r="AC10" t="s">
        <v>81</v>
      </c>
      <c r="AD10" t="s">
        <v>81</v>
      </c>
      <c r="AE10" t="s">
        <v>81</v>
      </c>
      <c r="AF10" t="s">
        <v>81</v>
      </c>
      <c r="AG10" t="s">
        <v>81</v>
      </c>
      <c r="AH10" t="s">
        <v>81</v>
      </c>
      <c r="AI10" t="s">
        <v>81</v>
      </c>
      <c r="AJ10" t="s">
        <v>224</v>
      </c>
      <c r="AK10" t="s">
        <v>81</v>
      </c>
      <c r="AL10" t="s">
        <v>81</v>
      </c>
      <c r="AM10" t="s">
        <v>81</v>
      </c>
      <c r="AN10" t="s">
        <v>81</v>
      </c>
      <c r="AO10" t="s">
        <v>81</v>
      </c>
      <c r="AP10" t="s">
        <v>81</v>
      </c>
      <c r="AQ10" t="s">
        <v>81</v>
      </c>
      <c r="AR10" t="s">
        <v>81</v>
      </c>
      <c r="AS10" t="s">
        <v>204</v>
      </c>
      <c r="AT10" s="69">
        <f>IF(VALIDATURNO[[#This Row],[VALIDA_QNA]]="","",IF(AL10="",0,1))</f>
        <v>0</v>
      </c>
      <c r="AU10" s="67">
        <f>IF(VALIDATURNO[[#This Row],[VALIDA_QNA]]="","",IF(AL11="",0,1))</f>
        <v>0</v>
      </c>
      <c r="AV10" s="67">
        <f>IF(VALIDATURNO[[#This Row],[VALIDA_QNA]]="","",IF(AM10="",0,1))</f>
        <v>0</v>
      </c>
      <c r="AW10" s="67">
        <f>IF(VALIDATURNO[[#This Row],[VALIDA_QNA]]="","",IF(AN10="",0,1))</f>
        <v>0</v>
      </c>
      <c r="AX10" s="67">
        <f>IF(VALIDATURNO[[#This Row],[VALIDA_QNA]]="","",IF(AO10="",0,1))</f>
        <v>0</v>
      </c>
      <c r="AY10" s="67">
        <f>IF(VALIDATURNO[[#This Row],[VALIDA_QNA]]="","",IF(AP10="",0,1))</f>
        <v>0</v>
      </c>
      <c r="AZ10" s="67">
        <f>IF(VALIDATURNO[[#This Row],[VALIDA_QNA]]="","",IF(AL11="",0,1)*IF(AL11="",0,AL11))</f>
        <v>0</v>
      </c>
      <c r="BA10" s="67">
        <f>IF(VALIDATURNO[[#This Row],[VALIDA_QNA]]="","",IF(AL10="",0,1)*IF(AL10="",0,AL10))</f>
        <v>0</v>
      </c>
      <c r="BB10" s="67">
        <f>IF(VALIDATURNO[[#This Row],[VALIDA_QNA]]="","",IF(AM10="",0,1)*IF(AM10="",0,AM10))</f>
        <v>0</v>
      </c>
      <c r="BC10" s="67">
        <f>IF(VALIDATURNO[[#This Row],[VALIDA_QNA]]="","",IF(AN10="",0,1)*IF(AN10="",0,AN10))</f>
        <v>0</v>
      </c>
      <c r="BD10" s="67">
        <f>IF(VALIDATURNO[[#This Row],[VALIDA_QNA]]="","",IF(AO10="",0,1)*IF(AO10="",0,AO10))</f>
        <v>0</v>
      </c>
      <c r="BE10" s="67">
        <f>IF(VALIDATURNO[[#This Row],[VALIDA_QNA]]="","",IF(AP10="",0,1)*IF(AP10="",0,AP10))</f>
        <v>0</v>
      </c>
      <c r="BF10" s="67">
        <f>IF(VALIDATURNO[[#This Row],[VALIDA_QNA]]="","",5-COUNTBLANK(AM10:AP10)-COUNTBLANK(AL11))</f>
        <v>0</v>
      </c>
      <c r="BG10" s="68" t="str">
        <f>VALIDATURNO[[#This Row],[SALAM_H_BIN]]&amp;AU10&amp;AV10&amp;AW10&amp;AX10&amp;AY10</f>
        <v>000000</v>
      </c>
      <c r="BH10" s="70">
        <f t="shared" si="0"/>
        <v>1</v>
      </c>
      <c r="BI10" s="67" t="str">
        <f>IF(A10="","",IF(AND(AN10&lt;AM10,AN10&lt;&gt;""),"ERROR MARCA",IF(AND(VALIDATURNO[[#This Row],[ENT_2]]&lt;&gt;0,VALIDATURNO[[#This Row],[ENT_2]]&lt;VALIDATURNO[[#This Row],[SAL_1]]),"ERROR MARCA",IF(VALIDATURNO[[#This Row],[VALIDA_QNA]]=1,IF(OR(BG10="001100",BG10="011000",BG10="011110",BG10="001111",BG10="101100",BG10="111000",BG10="111110",BG10="101111"),"OK",IF(OR(BG10="000000",VALIDATURNO[[#This Row],[Escenario]]="100000"),"NULO","ERROR MARCA")),"NULO"))))</f>
        <v>NULO</v>
      </c>
      <c r="BJ10" s="67">
        <f>IF(VALIDATURNO[[#This Row],[VALIDA_QNA]]="","",IF(OR(BG10="101100",BG10="101111",BG10="001100",BG10="001111",BG10="111110",BG10="011110"),BC10-BB10,0)*24)</f>
        <v>0</v>
      </c>
      <c r="BK10" s="67">
        <f>IF(VALIDATURNO[[#This Row],[VALIDA_QNA]]="","",IF(OR(BG10="101111",BG10="001111"),BE10-BD10,0)*24)</f>
        <v>0</v>
      </c>
      <c r="BL10" s="67">
        <f>IF(VALIDATURNO[[#This Row],[VALIDA_QNA]]="","",IF(OR(BG10="111000",BG10="011000"),AZ10-BB10+1,0)*24)</f>
        <v>0</v>
      </c>
      <c r="BM10" s="67">
        <f>IF(VALIDATURNO[[#This Row],[VALIDA_QNA]]="","",IF(OR(BG10="111110",BG10="011110"),AZ10+1-BD10,0)*24)</f>
        <v>0</v>
      </c>
      <c r="BN10" s="67">
        <f>IF(VALIDATURNO[[#This Row],[VALIDA_QNA]]="","",IF(OR(BG10="011000",BG10="111000"),1-BB10,0)*24)</f>
        <v>0</v>
      </c>
      <c r="BO10" s="67">
        <f>IF(VALIDATURNO[[#This Row],[VALIDA_QNA]]="","",IF(OR(BG10="011110",BG10="111110"),1-BD10,0)*24)</f>
        <v>0</v>
      </c>
      <c r="BP10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" s="71">
        <f>IF(VALIDATURNO[[#This Row],[VALIDA_QNA]]="","",VALIDATURNO[[#This Row],[turno1]]+VALIDATURNO[[#This Row],[turno2]]+VALIDATURNO[[#This Row],[turno1AM]]+VALIDATURNO[[#This Row],[turno2AM]])</f>
        <v>0</v>
      </c>
      <c r="BR10" s="71" t="str">
        <f>IF(VALIDATURNO[[#This Row],[VALIDA_QNA]]=0,"",IFERROR(LEFT(AD10,FIND(".",AD10)-1)+((RIGHT(AD10,2)+0)/100),""))</f>
        <v/>
      </c>
      <c r="BS1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descuentos]]="",0,IF(AND(BP10&gt;=9.5,AO10=""),1,0))+IF(AL11&lt;&gt;"",AL11*24,0)-IF(AL10&lt;&gt;"",AL10*24,0),"")))</f>
        <v>0</v>
      </c>
      <c r="BT10" s="70">
        <f>IF(VALIDATURNO[[#This Row],[VALIDA_QNA]]=0,"",IF(A10="","",IFERROR((IF(IF(AL10="",0,AL10+0)&lt;=(6/24),IF(AL10="",0,AL10+0),(6/24))*24),0)+IFERROR(IF(AM10="",0,IF((IF(AND(AO10="",AN10&lt;&gt;""),IF(AN10="",0,AN10+0),IF(AP10&lt;&gt;"",IF(AP10="",0,AP10+0),1))-#REF!)*24&gt;0,IF(AND(AO10="",AN10&lt;&gt;""),IF(AN10="",0,AN10+0),IF(AP10&lt;&gt;"",IF(AP10="",0,AP10+0),1))-#REF!))*24,0)))</f>
        <v>0</v>
      </c>
      <c r="BU10" s="73">
        <f>IF(VALIDATURNO[[#This Row],[VALIDA_QNA]]="","",IFERROR(LEFT(K10,FIND(".",K10)-1)+((RIGHT(K10,2)+0)/100),0))</f>
        <v>0</v>
      </c>
      <c r="BV10" s="74">
        <f>IF(VALIDATURNO[[#This Row],[VALIDA_QNA]]=0,0,IF(VALIDATURNO[[#This Row],[Marcacion]]="ERROR MARCA", 0,IF(VALIDATURNO[[#This Row],[VALIDA_QNA]]="","",IF(ROUND(IFERROR(LEFT(K10,FIND(".",K10)-1)+((RIGHT(K10,2)+0)/100),0)+(IF(H11="Domingo",0,IF(AL11="",0,AL11*24)))-(IF(H10="Domingo",0,IF(AL10="",0,AL10*24))),2)&gt;=0,ROUND(IFERROR(LEFT(K10,FIND(".",K10)-1)+((RIGHT(K10,2)+0)/100),0)+(IF(H11="Domingo",0,IF(AL11="",0,AL11*24)))-(IF(H10="Domingo",0,IF(AL10="",0,AL10*24))),2),0))))</f>
        <v>0</v>
      </c>
      <c r="BW10" s="73">
        <f>IF(VALIDATURNO[[#This Row],[VALIDA_QNA]]="","",IFERROR(LEFT(T10,FIND(".",T10)-1)+((RIGHT(T10,2)+0)/100),0)+IF(N10="",0,IFERROR(LEFT(N10,FIND(".",N10)-1)+((RIGHT(N10,2)+0)/100),0)))</f>
        <v>0</v>
      </c>
      <c r="BX10" s="74">
        <f>IF(VALIDATURNO[[#This Row],[VALIDA_QNA]]=0,0,IF(VALIDATURNO[[#This Row],[Marcacion]]="ERROR MARCA", 0,IF(VALIDATURNO[[#This Row],[VALIDA_QNA]]="","",IF(VALIDATURNO[[#This Row],[Dom Noct calc]]+(IF(OR(H11="Domingo",M11&lt;&gt;"",N11&lt;&gt;""),IF(AL11="",0,AL11*24),0))-(IF(OR(H10="Domingo",M10&lt;&gt;"",N10&lt;&gt;""),IF(AL10="",0,AL10*24),0))&gt;=0,VALIDATURNO[[#This Row],[Dom Noct calc]]+(IF(OR(H11="Domingo",M11&lt;&gt;"",N11&lt;&gt;""),IF(AL11="",0,AL11*24),0))-(IF(OR(H10="Domingo",M10&lt;&gt;"",N10&lt;&gt;""),IF(AL10="",0,AL10*24),0)),0))))</f>
        <v>0</v>
      </c>
      <c r="BY10" s="73">
        <f>IF(VALIDATURNO[[#This Row],[VALIDA_QNA]]="","",IFERROR(LEFT(AD10,FIND(".",AD10)-1)+((RIGHT(AD10,2)+0)/100),0))</f>
        <v>0</v>
      </c>
      <c r="BZ10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" s="75">
        <f>IF(VALIDATURNO[[#This Row],[VALIDA_QNA]]="","",IF(VALIDATURNO[[#This Row],[Trabajado real]]+0=0,0,1))</f>
        <v>0</v>
      </c>
      <c r="CB10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" s="71"/>
      <c r="CD10" s="71"/>
      <c r="CE10" s="71"/>
      <c r="CF10" s="71"/>
      <c r="CG10" s="71"/>
      <c r="CH10" s="71"/>
      <c r="CI10" s="71"/>
      <c r="CJ10" s="71" t="str">
        <f>IF(AND(M10="",S10=""),"",IF(VALIDATURNO[[#This Row],[Marcacion]]="ERROR MARCA",6,IF(IFERROR(LEFT(M10,FIND(".",M10)-1)+((RIGHT(M10,2)+0)/100),0)+IFERROR(LEFT(S10,FIND(".",S10)-1)+((RIGHT(S10,2)+0)/100),0)=0,"",IFERROR(LEFT(M10,FIND(".",M10)-1)+((RIGHT(M10,2)+0)/100),0)+IFERROR(LEFT(S10,FIND(".",S10)-1)+((RIGHT(S10,2)+0)/100),0))))</f>
        <v/>
      </c>
      <c r="CK10" s="71" t="str">
        <f>IF(VALIDATURNO[[#This Row],[VALIDA_QNA]]="","",IF(VALIDATURNO[[#This Row],[Dom Noct Real]]=0,"",ROUND(VALIDATURNO[[#This Row],[Dom Noct Real]],2)))</f>
        <v/>
      </c>
      <c r="CL10" s="71"/>
      <c r="CM10" s="71"/>
      <c r="CN10" s="71"/>
      <c r="CO10" s="76" t="str">
        <f>IF(VALIDATURNO[[#This Row],[EXTRAS]]="","",IF(VALIDATURNO[[#This Row],[verifica extras D]]="",ROUND(VALIDATURNO[[#This Row],[EXTRAS]]*extra_diu,2),ROUND(VALIDATURNO[[#This Row],[verifica extras D]],2)))</f>
        <v/>
      </c>
      <c r="CP10" s="77" t="str">
        <f>IF(VALIDATURNO[[#This Row],[EXTRAS]]="","",IF(VALIDATURNO[[#This Row],[verifica extras N]]="",ROUND(VALIDATURNO[[#This Row],[EXTRAS]]*(1-extra_diu),2),ROUND(VALIDATURNO[[#This Row],[verifica extras N]],2)))</f>
        <v/>
      </c>
      <c r="CQ10" s="71"/>
      <c r="CR10" s="71"/>
      <c r="CS10" s="71"/>
      <c r="CT10" s="71"/>
      <c r="CU10" s="71" t="str">
        <f>IF(VALIDATURNO[[#This Row],[VALIDA_QNA]]="","",IF(VALIDATURNO[[#This Row],[Trabajado real]]=0,"",ROUND(VALIDATURNO[[#This Row],[Trabajado real]],2)))</f>
        <v/>
      </c>
      <c r="CV10" s="66" t="str">
        <f>IFERROR(VLOOKUP(VALIDATURNO[[#This Row],[Colaborador]]&amp;VALIDATURNO[[#This Row],[fecha]],Tabla2[],4,0),"")</f>
        <v/>
      </c>
      <c r="CW10" s="216"/>
      <c r="CX10" s="216"/>
      <c r="CY10" s="32" t="str">
        <f>IF(SUMIFS($BZ$6:BZ10,$DC$6:DC10,VALIDATURNO[[#This Row],[Colaborador]])-hope_hours-SUMIFS($CO$6:CO10,$DC$6:DC10,VALIDATURNO[[#This Row],[Colaborador]])-SUMIFS($CP$6:CP10,$DC$6:DC10,VALIDATURNO[[#This Row],[Colaborador]])&gt;0.5,SUMIFS($BZ$6:BZ10,$DC$6:DC10,VALIDATURNO[[#This Row],[Colaborador]])-hope_hours-SUMIFS($CO$6:CO10,$DC$6:DC10,VALIDATURNO[[#This Row],[Colaborador]])-SUMIFS($CP$6:CP10,$DC$6:DC10,VALIDATURNO[[#This Row],[Colaborador]]),"")</f>
        <v/>
      </c>
      <c r="CZ10" s="32" t="str">
        <f>IF(SUMIFS($BZ$6:BZ10,$DC$6:DC10,VALIDATURNO[[#This Row],[Colaborador]])-hope_hours&gt;0.5,SUMIFS($BZ$6:BZ10,$DC$6:DC10,VALIDATURNO[[#This Row],[Colaborador]])-hope_hours - SUMIFS($CZ$6:CZ9,$DC$6:DC9,DC10),"")</f>
        <v/>
      </c>
      <c r="DA10" s="32" t="str">
        <f>IF(SUMIFS($BZ$6:BZ10,$DC$6:DC10,VALIDATURNO[[#This Row],[Colaborador]])-hope_hours&gt;0.5,SUMIFS($BZ$6:BZ10,$DC$6:DC10,VALIDATURNO[[#This Row],[Colaborador]])-hope_hours,"")</f>
        <v/>
      </c>
      <c r="DB10" s="71" t="str">
        <f>IF(E10="","",IF(VALIDATURNO[[#This Row],[Cambia sede]]="",E10,VALIDATURNO[[#This Row],[Cambia sede]]))</f>
        <v>PANCE</v>
      </c>
      <c r="DC10" s="78" t="str">
        <f t="shared" si="1"/>
        <v>AGREDO TIRANO ISABELLA</v>
      </c>
      <c r="DD10" s="83">
        <f>IF(VALIDATURNO[[#This Row],[VALIDA_QNA]]="","",I10+0)</f>
        <v>46108</v>
      </c>
      <c r="DE10" s="79" t="str">
        <f>IF(VALIDATURNO[[#This Row],[Marcacion]]="","",D10)</f>
        <v>ASESOR DE EXPERIENCIA</v>
      </c>
      <c r="DF10" s="70" t="str">
        <f>IF(VALIDATURNO[[#This Row],[turno1]]="","",H10)</f>
        <v>Viernes</v>
      </c>
      <c r="DG10" s="70" t="str">
        <f>IF(VALIDATURNO[[#This Row],[turno2]]="","",AL10)</f>
        <v/>
      </c>
      <c r="DH10" s="70" t="str">
        <f>IF(VALIDATURNO[[#This Row],[turno1AM]]="","",AM10)</f>
        <v/>
      </c>
      <c r="DI10" s="70" t="str">
        <f>IF(VALIDATURNO[[#This Row],[turno2AM]]="","",AN10)</f>
        <v/>
      </c>
      <c r="DJ10" s="70" t="str">
        <f>IF(VALIDATURNO[[#This Row],[turno1AH]]="","",AO10)</f>
        <v/>
      </c>
      <c r="DK10" s="70" t="str">
        <f>IF(VALIDATURNO[[#This Row],[turno2AH]]="","",AP10)</f>
        <v/>
      </c>
      <c r="DL10" s="28" t="str">
        <f>IF(SUMIFS(VALIDATURNO[TOTAL],VALIDATURNO[Colaborador],VALIDATURNO[[#This Row],[Colaborador]])=0,"RET","OK")</f>
        <v>RET</v>
      </c>
      <c r="DM10" s="28">
        <f>IF(VALIDATURNO[[#This Row],[Trabajado real]]&gt;0,1,0)</f>
        <v>0</v>
      </c>
      <c r="DN10" s="28">
        <f>IF(DN9=$DN$5,1,IF(DC9=VALIDATURNO[[#This Row],[Colaborador]],0,1))</f>
        <v>0</v>
      </c>
      <c r="DO10" s="224"/>
      <c r="DP10" s="224"/>
      <c r="DQ10" s="224"/>
      <c r="DR10" s="224"/>
      <c r="DS10" s="224"/>
      <c r="DT10" s="224"/>
    </row>
    <row r="11" spans="1:146">
      <c r="A11" t="s">
        <v>548</v>
      </c>
      <c r="B11" t="s">
        <v>556</v>
      </c>
      <c r="C11" t="s">
        <v>556</v>
      </c>
      <c r="D11" t="s">
        <v>199</v>
      </c>
      <c r="E11" t="s">
        <v>84</v>
      </c>
      <c r="F11" t="s">
        <v>200</v>
      </c>
      <c r="G11" t="s">
        <v>200</v>
      </c>
      <c r="H11" t="s">
        <v>216</v>
      </c>
      <c r="I11" t="s">
        <v>568</v>
      </c>
      <c r="J11" t="s">
        <v>81</v>
      </c>
      <c r="K11" t="s">
        <v>81</v>
      </c>
      <c r="L11" t="s">
        <v>81</v>
      </c>
      <c r="M11" t="s">
        <v>81</v>
      </c>
      <c r="N11" t="s">
        <v>81</v>
      </c>
      <c r="O11" t="s">
        <v>81</v>
      </c>
      <c r="P11" t="s">
        <v>81</v>
      </c>
      <c r="Q11" t="s">
        <v>81</v>
      </c>
      <c r="R11" t="s">
        <v>81</v>
      </c>
      <c r="S11" t="s">
        <v>81</v>
      </c>
      <c r="T11" t="s">
        <v>81</v>
      </c>
      <c r="U11" t="s">
        <v>81</v>
      </c>
      <c r="V11" t="s">
        <v>81</v>
      </c>
      <c r="W11" t="s">
        <v>81</v>
      </c>
      <c r="X11" t="s">
        <v>81</v>
      </c>
      <c r="Y11" t="s">
        <v>81</v>
      </c>
      <c r="Z11" t="s">
        <v>81</v>
      </c>
      <c r="AA11" t="s">
        <v>81</v>
      </c>
      <c r="AB11" t="s">
        <v>81</v>
      </c>
      <c r="AC11" t="s">
        <v>81</v>
      </c>
      <c r="AD11" t="s">
        <v>81</v>
      </c>
      <c r="AE11" t="s">
        <v>81</v>
      </c>
      <c r="AF11" t="s">
        <v>81</v>
      </c>
      <c r="AG11" t="s">
        <v>81</v>
      </c>
      <c r="AH11" t="s">
        <v>81</v>
      </c>
      <c r="AI11" t="s">
        <v>81</v>
      </c>
      <c r="AJ11" t="s">
        <v>201</v>
      </c>
      <c r="AK11" t="s">
        <v>81</v>
      </c>
      <c r="AL11" t="s">
        <v>81</v>
      </c>
      <c r="AM11" t="s">
        <v>81</v>
      </c>
      <c r="AN11" t="s">
        <v>81</v>
      </c>
      <c r="AO11" t="s">
        <v>81</v>
      </c>
      <c r="AP11" t="s">
        <v>81</v>
      </c>
      <c r="AQ11" t="s">
        <v>81</v>
      </c>
      <c r="AR11" t="s">
        <v>81</v>
      </c>
      <c r="AS11" t="s">
        <v>201</v>
      </c>
      <c r="AT11" s="69">
        <f>IF(VALIDATURNO[[#This Row],[VALIDA_QNA]]="","",IF(AL11="",0,1))</f>
        <v>0</v>
      </c>
      <c r="AU11" s="67">
        <f>IF(VALIDATURNO[[#This Row],[VALIDA_QNA]]="","",IF(AL12="",0,1))</f>
        <v>0</v>
      </c>
      <c r="AV11" s="67">
        <f>IF(VALIDATURNO[[#This Row],[VALIDA_QNA]]="","",IF(AM11="",0,1))</f>
        <v>0</v>
      </c>
      <c r="AW11" s="67">
        <f>IF(VALIDATURNO[[#This Row],[VALIDA_QNA]]="","",IF(AN11="",0,1))</f>
        <v>0</v>
      </c>
      <c r="AX11" s="67">
        <f>IF(VALIDATURNO[[#This Row],[VALIDA_QNA]]="","",IF(AO11="",0,1))</f>
        <v>0</v>
      </c>
      <c r="AY11" s="67">
        <f>IF(VALIDATURNO[[#This Row],[VALIDA_QNA]]="","",IF(AP11="",0,1))</f>
        <v>0</v>
      </c>
      <c r="AZ11" s="67">
        <f>IF(VALIDATURNO[[#This Row],[VALIDA_QNA]]="","",IF(AL12="",0,1)*IF(AL12="",0,AL12))</f>
        <v>0</v>
      </c>
      <c r="BA11" s="67">
        <f>IF(VALIDATURNO[[#This Row],[VALIDA_QNA]]="","",IF(AL11="",0,1)*IF(AL11="",0,AL11))</f>
        <v>0</v>
      </c>
      <c r="BB11" s="67">
        <f>IF(VALIDATURNO[[#This Row],[VALIDA_QNA]]="","",IF(AM11="",0,1)*IF(AM11="",0,AM11))</f>
        <v>0</v>
      </c>
      <c r="BC11" s="67">
        <f>IF(VALIDATURNO[[#This Row],[VALIDA_QNA]]="","",IF(AN11="",0,1)*IF(AN11="",0,AN11))</f>
        <v>0</v>
      </c>
      <c r="BD11" s="67">
        <f>IF(VALIDATURNO[[#This Row],[VALIDA_QNA]]="","",IF(AO11="",0,1)*IF(AO11="",0,AO11))</f>
        <v>0</v>
      </c>
      <c r="BE11" s="67">
        <f>IF(VALIDATURNO[[#This Row],[VALIDA_QNA]]="","",IF(AP11="",0,1)*IF(AP11="",0,AP11))</f>
        <v>0</v>
      </c>
      <c r="BF11" s="67">
        <f>IF(VALIDATURNO[[#This Row],[VALIDA_QNA]]="","",5-COUNTBLANK(AM11:AP11)-COUNTBLANK(AL12))</f>
        <v>0</v>
      </c>
      <c r="BG11" s="68" t="str">
        <f>VALIDATURNO[[#This Row],[SALAM_H_BIN]]&amp;AU11&amp;AV11&amp;AW11&amp;AX11&amp;AY11</f>
        <v>000000</v>
      </c>
      <c r="BH11" s="70">
        <f t="shared" si="0"/>
        <v>1</v>
      </c>
      <c r="BI11" s="67" t="str">
        <f>IF(A11="","",IF(AND(AN11&lt;AM11,AN11&lt;&gt;""),"ERROR MARCA",IF(AND(VALIDATURNO[[#This Row],[ENT_2]]&lt;&gt;0,VALIDATURNO[[#This Row],[ENT_2]]&lt;VALIDATURNO[[#This Row],[SAL_1]]),"ERROR MARCA",IF(VALIDATURNO[[#This Row],[VALIDA_QNA]]=1,IF(OR(BG11="001100",BG11="011000",BG11="011110",BG11="001111",BG11="101100",BG11="111000",BG11="111110",BG11="101111"),"OK",IF(OR(BG11="000000",VALIDATURNO[[#This Row],[Escenario]]="100000"),"NULO","ERROR MARCA")),"NULO"))))</f>
        <v>NULO</v>
      </c>
      <c r="BJ11" s="67">
        <f>IF(VALIDATURNO[[#This Row],[VALIDA_QNA]]="","",IF(OR(BG11="101100",BG11="101111",BG11="001100",BG11="001111",BG11="111110",BG11="011110"),BC11-BB11,0)*24)</f>
        <v>0</v>
      </c>
      <c r="BK11" s="67">
        <f>IF(VALIDATURNO[[#This Row],[VALIDA_QNA]]="","",IF(OR(BG11="101111",BG11="001111"),BE11-BD11,0)*24)</f>
        <v>0</v>
      </c>
      <c r="BL11" s="67">
        <f>IF(VALIDATURNO[[#This Row],[VALIDA_QNA]]="","",IF(OR(BG11="111000",BG11="011000"),AZ11-BB11+1,0)*24)</f>
        <v>0</v>
      </c>
      <c r="BM11" s="67">
        <f>IF(VALIDATURNO[[#This Row],[VALIDA_QNA]]="","",IF(OR(BG11="111110",BG11="011110"),AZ11+1-BD11,0)*24)</f>
        <v>0</v>
      </c>
      <c r="BN11" s="67">
        <f>IF(VALIDATURNO[[#This Row],[VALIDA_QNA]]="","",IF(OR(BG11="011000",BG11="111000"),1-BB11,0)*24)</f>
        <v>0</v>
      </c>
      <c r="BO11" s="67">
        <f>IF(VALIDATURNO[[#This Row],[VALIDA_QNA]]="","",IF(OR(BG11="011110",BG11="111110"),1-BD11,0)*24)</f>
        <v>0</v>
      </c>
      <c r="BP11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1" s="71">
        <f>IF(VALIDATURNO[[#This Row],[VALIDA_QNA]]="","",VALIDATURNO[[#This Row],[turno1]]+VALIDATURNO[[#This Row],[turno2]]+VALIDATURNO[[#This Row],[turno1AM]]+VALIDATURNO[[#This Row],[turno2AM]])</f>
        <v>0</v>
      </c>
      <c r="BR11" s="71" t="str">
        <f>IF(VALIDATURNO[[#This Row],[VALIDA_QNA]]=0,"",IFERROR(LEFT(AD11,FIND(".",AD11)-1)+((RIGHT(AD11,2)+0)/100),""))</f>
        <v/>
      </c>
      <c r="BS1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descuentos]]="",0,IF(AND(BP11&gt;=9.5,AO11=""),1,0))+IF(AL12&lt;&gt;"",AL12*24,0)-IF(AL11&lt;&gt;"",AL11*24,0),"")))</f>
        <v>0</v>
      </c>
      <c r="BT11" s="70">
        <f>IF(VALIDATURNO[[#This Row],[VALIDA_QNA]]=0,"",IF(A11="","",IFERROR((IF(IF(AL11="",0,AL11+0)&lt;=(6/24),IF(AL11="",0,AL11+0),(6/24))*24),0)+IFERROR(IF(AM11="",0,IF((IF(AND(AO11="",AN11&lt;&gt;""),IF(AN11="",0,AN11+0),IF(AP11&lt;&gt;"",IF(AP11="",0,AP11+0),1))-#REF!)*24&gt;0,IF(AND(AO11="",AN11&lt;&gt;""),IF(AN11="",0,AN11+0),IF(AP11&lt;&gt;"",IF(AP11="",0,AP11+0),1))-#REF!))*24,0)))</f>
        <v>0</v>
      </c>
      <c r="BU11" s="73">
        <f>IF(VALIDATURNO[[#This Row],[VALIDA_QNA]]="","",IFERROR(LEFT(K11,FIND(".",K11)-1)+((RIGHT(K11,2)+0)/100),0))</f>
        <v>0</v>
      </c>
      <c r="BV11" s="74">
        <f>IF(VALIDATURNO[[#This Row],[VALIDA_QNA]]=0,0,IF(VALIDATURNO[[#This Row],[Marcacion]]="ERROR MARCA", 0,IF(VALIDATURNO[[#This Row],[VALIDA_QNA]]="","",IF(ROUND(IFERROR(LEFT(K11,FIND(".",K11)-1)+((RIGHT(K11,2)+0)/100),0)+(IF(H12="Domingo",0,IF(AL12="",0,AL12*24)))-(IF(H11="Domingo",0,IF(AL11="",0,AL11*24))),2)&gt;=0,ROUND(IFERROR(LEFT(K11,FIND(".",K11)-1)+((RIGHT(K11,2)+0)/100),0)+(IF(H12="Domingo",0,IF(AL12="",0,AL12*24)))-(IF(H11="Domingo",0,IF(AL11="",0,AL11*24))),2),0))))</f>
        <v>0</v>
      </c>
      <c r="BW11" s="73">
        <f>IF(VALIDATURNO[[#This Row],[VALIDA_QNA]]="","",IFERROR(LEFT(T11,FIND(".",T11)-1)+((RIGHT(T11,2)+0)/100),0)+IF(N11="",0,IFERROR(LEFT(N11,FIND(".",N11)-1)+((RIGHT(N11,2)+0)/100),0)))</f>
        <v>0</v>
      </c>
      <c r="BX11" s="74">
        <f>IF(VALIDATURNO[[#This Row],[VALIDA_QNA]]=0,0,IF(VALIDATURNO[[#This Row],[Marcacion]]="ERROR MARCA", 0,IF(VALIDATURNO[[#This Row],[VALIDA_QNA]]="","",IF(VALIDATURNO[[#This Row],[Dom Noct calc]]+(IF(OR(H12="Domingo",M12&lt;&gt;"",N12&lt;&gt;""),IF(AL12="",0,AL12*24),0))-(IF(OR(H11="Domingo",M11&lt;&gt;"",N11&lt;&gt;""),IF(AL11="",0,AL11*24),0))&gt;=0,VALIDATURNO[[#This Row],[Dom Noct calc]]+(IF(OR(H12="Domingo",M12&lt;&gt;"",N12&lt;&gt;""),IF(AL12="",0,AL12*24),0))-(IF(OR(H11="Domingo",M11&lt;&gt;"",N11&lt;&gt;""),IF(AL11="",0,AL11*24),0)),0))))</f>
        <v>0</v>
      </c>
      <c r="BY11" s="73">
        <f>IF(VALIDATURNO[[#This Row],[VALIDA_QNA]]="","",IFERROR(LEFT(AD11,FIND(".",AD11)-1)+((RIGHT(AD11,2)+0)/100),0))</f>
        <v>0</v>
      </c>
      <c r="BZ11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1" s="75">
        <f>IF(VALIDATURNO[[#This Row],[VALIDA_QNA]]="","",IF(VALIDATURNO[[#This Row],[Trabajado real]]+0=0,0,1))</f>
        <v>0</v>
      </c>
      <c r="CB11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1" s="71"/>
      <c r="CD11" s="71"/>
      <c r="CE11" s="71"/>
      <c r="CF11" s="71"/>
      <c r="CG11" s="71"/>
      <c r="CH11" s="71"/>
      <c r="CI11" s="71"/>
      <c r="CJ11" s="71" t="str">
        <f>IF(AND(M11="",S11=""),"",IF(VALIDATURNO[[#This Row],[Marcacion]]="ERROR MARCA",6,IF(IFERROR(LEFT(M11,FIND(".",M11)-1)+((RIGHT(M11,2)+0)/100),0)+IFERROR(LEFT(S11,FIND(".",S11)-1)+((RIGHT(S11,2)+0)/100),0)=0,"",IFERROR(LEFT(M11,FIND(".",M11)-1)+((RIGHT(M11,2)+0)/100),0)+IFERROR(LEFT(S11,FIND(".",S11)-1)+((RIGHT(S11,2)+0)/100),0))))</f>
        <v/>
      </c>
      <c r="CK11" s="71" t="str">
        <f>IF(VALIDATURNO[[#This Row],[VALIDA_QNA]]="","",IF(VALIDATURNO[[#This Row],[Dom Noct Real]]=0,"",ROUND(VALIDATURNO[[#This Row],[Dom Noct Real]],2)))</f>
        <v/>
      </c>
      <c r="CL11" s="71"/>
      <c r="CM11" s="71"/>
      <c r="CN11" s="71"/>
      <c r="CO11" s="76" t="str">
        <f>IF(VALIDATURNO[[#This Row],[EXTRAS]]="","",IF(VALIDATURNO[[#This Row],[verifica extras D]]="",ROUND(VALIDATURNO[[#This Row],[EXTRAS]]*extra_diu,2),ROUND(VALIDATURNO[[#This Row],[verifica extras D]],2)))</f>
        <v/>
      </c>
      <c r="CP11" s="77" t="str">
        <f>IF(VALIDATURNO[[#This Row],[EXTRAS]]="","",IF(VALIDATURNO[[#This Row],[verifica extras N]]="",ROUND(VALIDATURNO[[#This Row],[EXTRAS]]*(1-extra_diu),2),ROUND(VALIDATURNO[[#This Row],[verifica extras N]],2)))</f>
        <v/>
      </c>
      <c r="CQ11" s="71"/>
      <c r="CR11" s="71"/>
      <c r="CS11" s="71"/>
      <c r="CT11" s="71"/>
      <c r="CU11" s="71" t="str">
        <f>IF(VALIDATURNO[[#This Row],[VALIDA_QNA]]="","",IF(VALIDATURNO[[#This Row],[Trabajado real]]=0,"",ROUND(VALIDATURNO[[#This Row],[Trabajado real]],2)))</f>
        <v/>
      </c>
      <c r="CV11" s="66" t="str">
        <f>IFERROR(VLOOKUP(VALIDATURNO[[#This Row],[Colaborador]]&amp;VALIDATURNO[[#This Row],[fecha]],Tabla2[],4,0),"")</f>
        <v/>
      </c>
      <c r="CW11" s="216"/>
      <c r="CX11" s="216"/>
      <c r="CY11" s="32" t="str">
        <f>IF(SUMIFS($BZ$6:BZ11,$DC$6:DC11,VALIDATURNO[[#This Row],[Colaborador]])-hope_hours-SUMIFS($CO$6:CO11,$DC$6:DC11,VALIDATURNO[[#This Row],[Colaborador]])-SUMIFS($CP$6:CP11,$DC$6:DC11,VALIDATURNO[[#This Row],[Colaborador]])&gt;0.5,SUMIFS($BZ$6:BZ11,$DC$6:DC11,VALIDATURNO[[#This Row],[Colaborador]])-hope_hours-SUMIFS($CO$6:CO11,$DC$6:DC11,VALIDATURNO[[#This Row],[Colaborador]])-SUMIFS($CP$6:CP11,$DC$6:DC11,VALIDATURNO[[#This Row],[Colaborador]]),"")</f>
        <v/>
      </c>
      <c r="CZ11" s="32" t="str">
        <f>IF(SUMIFS($BZ$6:BZ11,$DC$6:DC11,VALIDATURNO[[#This Row],[Colaborador]])-hope_hours&gt;0.5,SUMIFS($BZ$6:BZ11,$DC$6:DC11,VALIDATURNO[[#This Row],[Colaborador]])-hope_hours - SUMIFS($CZ$6:CZ10,$DC$6:DC10,DC11),"")</f>
        <v/>
      </c>
      <c r="DA11" s="32" t="str">
        <f>IF(SUMIFS($BZ$6:BZ11,$DC$6:DC11,VALIDATURNO[[#This Row],[Colaborador]])-hope_hours&gt;0.5,SUMIFS($BZ$6:BZ11,$DC$6:DC11,VALIDATURNO[[#This Row],[Colaborador]])-hope_hours,"")</f>
        <v/>
      </c>
      <c r="DB11" s="71" t="str">
        <f>IF(E11="","",IF(VALIDATURNO[[#This Row],[Cambia sede]]="",E11,VALIDATURNO[[#This Row],[Cambia sede]]))</f>
        <v>PANCE</v>
      </c>
      <c r="DC11" s="78" t="str">
        <f t="shared" si="1"/>
        <v>AGREDO TIRANO ISABELLA</v>
      </c>
      <c r="DD11" s="83">
        <f>IF(VALIDATURNO[[#This Row],[VALIDA_QNA]]="","",I11+0)</f>
        <v>46109</v>
      </c>
      <c r="DE11" s="79" t="str">
        <f>IF(VALIDATURNO[[#This Row],[Marcacion]]="","",D11)</f>
        <v>ASESOR DE EXPERIENCIA</v>
      </c>
      <c r="DF11" s="70" t="str">
        <f>IF(VALIDATURNO[[#This Row],[turno1]]="","",H11)</f>
        <v>Sábado</v>
      </c>
      <c r="DG11" s="70" t="str">
        <f>IF(VALIDATURNO[[#This Row],[turno2]]="","",AL11)</f>
        <v/>
      </c>
      <c r="DH11" s="70" t="str">
        <f>IF(VALIDATURNO[[#This Row],[turno1AM]]="","",AM11)</f>
        <v/>
      </c>
      <c r="DI11" s="70" t="str">
        <f>IF(VALIDATURNO[[#This Row],[turno2AM]]="","",AN11)</f>
        <v/>
      </c>
      <c r="DJ11" s="70" t="str">
        <f>IF(VALIDATURNO[[#This Row],[turno1AH]]="","",AO11)</f>
        <v/>
      </c>
      <c r="DK11" s="70" t="str">
        <f>IF(VALIDATURNO[[#This Row],[turno2AH]]="","",AP11)</f>
        <v/>
      </c>
      <c r="DL11" s="28" t="str">
        <f>IF(SUMIFS(VALIDATURNO[TOTAL],VALIDATURNO[Colaborador],VALIDATURNO[[#This Row],[Colaborador]])=0,"RET","OK")</f>
        <v>RET</v>
      </c>
      <c r="DM11" s="28">
        <f>IF(VALIDATURNO[[#This Row],[Trabajado real]]&gt;0,1,0)</f>
        <v>0</v>
      </c>
      <c r="DN11" s="28">
        <f>IF(DN10=$DN$5,1,IF(DC10=VALIDATURNO[[#This Row],[Colaborador]],0,1))</f>
        <v>0</v>
      </c>
      <c r="DO11" s="224"/>
      <c r="DP11" s="224"/>
      <c r="DQ11" s="224"/>
      <c r="DR11" s="224"/>
      <c r="DS11" s="224"/>
      <c r="DT11" s="224"/>
    </row>
    <row r="12" spans="1:146">
      <c r="A12" t="s">
        <v>548</v>
      </c>
      <c r="B12" t="s">
        <v>556</v>
      </c>
      <c r="C12" t="s">
        <v>556</v>
      </c>
      <c r="D12" t="s">
        <v>199</v>
      </c>
      <c r="E12" t="s">
        <v>84</v>
      </c>
      <c r="F12" t="s">
        <v>200</v>
      </c>
      <c r="G12" t="s">
        <v>200</v>
      </c>
      <c r="H12" t="s">
        <v>173</v>
      </c>
      <c r="I12" t="s">
        <v>569</v>
      </c>
      <c r="J12" t="s">
        <v>81</v>
      </c>
      <c r="K12" t="s">
        <v>81</v>
      </c>
      <c r="L12" t="s">
        <v>81</v>
      </c>
      <c r="M12" t="s">
        <v>81</v>
      </c>
      <c r="N12" t="s">
        <v>81</v>
      </c>
      <c r="O12" t="s">
        <v>81</v>
      </c>
      <c r="P12" t="s">
        <v>81</v>
      </c>
      <c r="Q12" t="s">
        <v>81</v>
      </c>
      <c r="R12" t="s">
        <v>81</v>
      </c>
      <c r="S12" t="s">
        <v>81</v>
      </c>
      <c r="T12" t="s">
        <v>81</v>
      </c>
      <c r="U12" t="s">
        <v>81</v>
      </c>
      <c r="V12" t="s">
        <v>81</v>
      </c>
      <c r="W12" t="s">
        <v>81</v>
      </c>
      <c r="X12" t="s">
        <v>81</v>
      </c>
      <c r="Y12" t="s">
        <v>81</v>
      </c>
      <c r="Z12" t="s">
        <v>81</v>
      </c>
      <c r="AA12" t="s">
        <v>81</v>
      </c>
      <c r="AB12" t="s">
        <v>81</v>
      </c>
      <c r="AC12" t="s">
        <v>81</v>
      </c>
      <c r="AD12" t="s">
        <v>81</v>
      </c>
      <c r="AE12" t="s">
        <v>81</v>
      </c>
      <c r="AF12" t="s">
        <v>81</v>
      </c>
      <c r="AG12" t="s">
        <v>81</v>
      </c>
      <c r="AH12" t="s">
        <v>81</v>
      </c>
      <c r="AI12" t="s">
        <v>81</v>
      </c>
      <c r="AJ12" t="s">
        <v>201</v>
      </c>
      <c r="AK12" t="s">
        <v>81</v>
      </c>
      <c r="AL12" t="s">
        <v>81</v>
      </c>
      <c r="AM12" t="s">
        <v>81</v>
      </c>
      <c r="AN12" t="s">
        <v>81</v>
      </c>
      <c r="AO12" t="s">
        <v>81</v>
      </c>
      <c r="AP12" t="s">
        <v>81</v>
      </c>
      <c r="AQ12" t="s">
        <v>81</v>
      </c>
      <c r="AR12" t="s">
        <v>81</v>
      </c>
      <c r="AS12" t="s">
        <v>201</v>
      </c>
      <c r="AT12" s="69">
        <f>IF(VALIDATURNO[[#This Row],[VALIDA_QNA]]="","",IF(AL12="",0,1))</f>
        <v>0</v>
      </c>
      <c r="AU12" s="67">
        <f>IF(VALIDATURNO[[#This Row],[VALIDA_QNA]]="","",IF(AL13="",0,1))</f>
        <v>0</v>
      </c>
      <c r="AV12" s="67">
        <f>IF(VALIDATURNO[[#This Row],[VALIDA_QNA]]="","",IF(AM12="",0,1))</f>
        <v>0</v>
      </c>
      <c r="AW12" s="67">
        <f>IF(VALIDATURNO[[#This Row],[VALIDA_QNA]]="","",IF(AN12="",0,1))</f>
        <v>0</v>
      </c>
      <c r="AX12" s="67">
        <f>IF(VALIDATURNO[[#This Row],[VALIDA_QNA]]="","",IF(AO12="",0,1))</f>
        <v>0</v>
      </c>
      <c r="AY12" s="67">
        <f>IF(VALIDATURNO[[#This Row],[VALIDA_QNA]]="","",IF(AP12="",0,1))</f>
        <v>0</v>
      </c>
      <c r="AZ12" s="67">
        <f>IF(VALIDATURNO[[#This Row],[VALIDA_QNA]]="","",IF(AL13="",0,1)*IF(AL13="",0,AL13))</f>
        <v>0</v>
      </c>
      <c r="BA12" s="67">
        <f>IF(VALIDATURNO[[#This Row],[VALIDA_QNA]]="","",IF(AL12="",0,1)*IF(AL12="",0,AL12))</f>
        <v>0</v>
      </c>
      <c r="BB12" s="67">
        <f>IF(VALIDATURNO[[#This Row],[VALIDA_QNA]]="","",IF(AM12="",0,1)*IF(AM12="",0,AM12))</f>
        <v>0</v>
      </c>
      <c r="BC12" s="67">
        <f>IF(VALIDATURNO[[#This Row],[VALIDA_QNA]]="","",IF(AN12="",0,1)*IF(AN12="",0,AN12))</f>
        <v>0</v>
      </c>
      <c r="BD12" s="67">
        <f>IF(VALIDATURNO[[#This Row],[VALIDA_QNA]]="","",IF(AO12="",0,1)*IF(AO12="",0,AO12))</f>
        <v>0</v>
      </c>
      <c r="BE12" s="67">
        <f>IF(VALIDATURNO[[#This Row],[VALIDA_QNA]]="","",IF(AP12="",0,1)*IF(AP12="",0,AP12))</f>
        <v>0</v>
      </c>
      <c r="BF12" s="67">
        <f>IF(VALIDATURNO[[#This Row],[VALIDA_QNA]]="","",5-COUNTBLANK(AM12:AP12)-COUNTBLANK(AL13))</f>
        <v>0</v>
      </c>
      <c r="BG12" s="68" t="str">
        <f>VALIDATURNO[[#This Row],[SALAM_H_BIN]]&amp;AU12&amp;AV12&amp;AW12&amp;AX12&amp;AY12</f>
        <v>000000</v>
      </c>
      <c r="BH12" s="70">
        <f t="shared" si="0"/>
        <v>1</v>
      </c>
      <c r="BI12" s="67" t="str">
        <f>IF(A12="","",IF(AND(AN12&lt;AM12,AN12&lt;&gt;""),"ERROR MARCA",IF(AND(VALIDATURNO[[#This Row],[ENT_2]]&lt;&gt;0,VALIDATURNO[[#This Row],[ENT_2]]&lt;VALIDATURNO[[#This Row],[SAL_1]]),"ERROR MARCA",IF(VALIDATURNO[[#This Row],[VALIDA_QNA]]=1,IF(OR(BG12="001100",BG12="011000",BG12="011110",BG12="001111",BG12="101100",BG12="111000",BG12="111110",BG12="101111"),"OK",IF(OR(BG12="000000",VALIDATURNO[[#This Row],[Escenario]]="100000"),"NULO","ERROR MARCA")),"NULO"))))</f>
        <v>NULO</v>
      </c>
      <c r="BJ12" s="67">
        <f>IF(VALIDATURNO[[#This Row],[VALIDA_QNA]]="","",IF(OR(BG12="101100",BG12="101111",BG12="001100",BG12="001111",BG12="111110",BG12="011110"),BC12-BB12,0)*24)</f>
        <v>0</v>
      </c>
      <c r="BK12" s="67">
        <f>IF(VALIDATURNO[[#This Row],[VALIDA_QNA]]="","",IF(OR(BG12="101111",BG12="001111"),BE12-BD12,0)*24)</f>
        <v>0</v>
      </c>
      <c r="BL12" s="67">
        <f>IF(VALIDATURNO[[#This Row],[VALIDA_QNA]]="","",IF(OR(BG12="111000",BG12="011000"),AZ12-BB12+1,0)*24)</f>
        <v>0</v>
      </c>
      <c r="BM12" s="67">
        <f>IF(VALIDATURNO[[#This Row],[VALIDA_QNA]]="","",IF(OR(BG12="111110",BG12="011110"),AZ12+1-BD12,0)*24)</f>
        <v>0</v>
      </c>
      <c r="BN12" s="67">
        <f>IF(VALIDATURNO[[#This Row],[VALIDA_QNA]]="","",IF(OR(BG12="011000",BG12="111000"),1-BB12,0)*24)</f>
        <v>0</v>
      </c>
      <c r="BO12" s="67">
        <f>IF(VALIDATURNO[[#This Row],[VALIDA_QNA]]="","",IF(OR(BG12="011110",BG12="111110"),1-BD12,0)*24)</f>
        <v>0</v>
      </c>
      <c r="BP12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2" s="71">
        <f>IF(VALIDATURNO[[#This Row],[VALIDA_QNA]]="","",VALIDATURNO[[#This Row],[turno1]]+VALIDATURNO[[#This Row],[turno2]]+VALIDATURNO[[#This Row],[turno1AM]]+VALIDATURNO[[#This Row],[turno2AM]])</f>
        <v>0</v>
      </c>
      <c r="BR12" s="71" t="str">
        <f>IF(VALIDATURNO[[#This Row],[VALIDA_QNA]]=0,"",IFERROR(LEFT(AD12,FIND(".",AD12)-1)+((RIGHT(AD12,2)+0)/100),""))</f>
        <v/>
      </c>
      <c r="BS1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descuentos]]="",0,IF(AND(BP12&gt;=9.5,AO12=""),1,0))+IF(AL13&lt;&gt;"",AL13*24,0)-IF(AL12&lt;&gt;"",AL12*24,0),"")))</f>
        <v>0</v>
      </c>
      <c r="BT12" s="70">
        <f>IF(VALIDATURNO[[#This Row],[VALIDA_QNA]]=0,"",IF(A12="","",IFERROR((IF(IF(AL12="",0,AL12+0)&lt;=(6/24),IF(AL12="",0,AL12+0),(6/24))*24),0)+IFERROR(IF(AM12="",0,IF((IF(AND(AO12="",AN12&lt;&gt;""),IF(AN12="",0,AN12+0),IF(AP12&lt;&gt;"",IF(AP12="",0,AP12+0),1))-#REF!)*24&gt;0,IF(AND(AO12="",AN12&lt;&gt;""),IF(AN12="",0,AN12+0),IF(AP12&lt;&gt;"",IF(AP12="",0,AP12+0),1))-#REF!))*24,0)))</f>
        <v>0</v>
      </c>
      <c r="BU12" s="73">
        <f>IF(VALIDATURNO[[#This Row],[VALIDA_QNA]]="","",IFERROR(LEFT(K12,FIND(".",K12)-1)+((RIGHT(K12,2)+0)/100),0))</f>
        <v>0</v>
      </c>
      <c r="BV12" s="74">
        <f>IF(VALIDATURNO[[#This Row],[VALIDA_QNA]]=0,0,IF(VALIDATURNO[[#This Row],[Marcacion]]="ERROR MARCA", 0,IF(VALIDATURNO[[#This Row],[VALIDA_QNA]]="","",IF(ROUND(IFERROR(LEFT(K12,FIND(".",K12)-1)+((RIGHT(K12,2)+0)/100),0)+(IF(H13="Domingo",0,IF(AL13="",0,AL13*24)))-(IF(H12="Domingo",0,IF(AL12="",0,AL12*24))),2)&gt;=0,ROUND(IFERROR(LEFT(K12,FIND(".",K12)-1)+((RIGHT(K12,2)+0)/100),0)+(IF(H13="Domingo",0,IF(AL13="",0,AL13*24)))-(IF(H12="Domingo",0,IF(AL12="",0,AL12*24))),2),0))))</f>
        <v>0</v>
      </c>
      <c r="BW12" s="73">
        <f>IF(VALIDATURNO[[#This Row],[VALIDA_QNA]]="","",IFERROR(LEFT(T12,FIND(".",T12)-1)+((RIGHT(T12,2)+0)/100),0)+IF(N12="",0,IFERROR(LEFT(N12,FIND(".",N12)-1)+((RIGHT(N12,2)+0)/100),0)))</f>
        <v>0</v>
      </c>
      <c r="BX12" s="74">
        <f>IF(VALIDATURNO[[#This Row],[VALIDA_QNA]]=0,0,IF(VALIDATURNO[[#This Row],[Marcacion]]="ERROR MARCA", 0,IF(VALIDATURNO[[#This Row],[VALIDA_QNA]]="","",IF(VALIDATURNO[[#This Row],[Dom Noct calc]]+(IF(OR(H13="Domingo",M13&lt;&gt;"",N13&lt;&gt;""),IF(AL13="",0,AL13*24),0))-(IF(OR(H12="Domingo",M12&lt;&gt;"",N12&lt;&gt;""),IF(AL12="",0,AL12*24),0))&gt;=0,VALIDATURNO[[#This Row],[Dom Noct calc]]+(IF(OR(H13="Domingo",M13&lt;&gt;"",N13&lt;&gt;""),IF(AL13="",0,AL13*24),0))-(IF(OR(H12="Domingo",M12&lt;&gt;"",N12&lt;&gt;""),IF(AL12="",0,AL12*24),0)),0))))</f>
        <v>0</v>
      </c>
      <c r="BY12" s="73">
        <f>IF(VALIDATURNO[[#This Row],[VALIDA_QNA]]="","",IFERROR(LEFT(AD12,FIND(".",AD12)-1)+((RIGHT(AD12,2)+0)/100),0))</f>
        <v>0</v>
      </c>
      <c r="BZ12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2" s="75">
        <f>IF(VALIDATURNO[[#This Row],[VALIDA_QNA]]="","",IF(VALIDATURNO[[#This Row],[Trabajado real]]+0=0,0,1))</f>
        <v>0</v>
      </c>
      <c r="CB12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2" s="71"/>
      <c r="CD12" s="71"/>
      <c r="CE12" s="71"/>
      <c r="CF12" s="71"/>
      <c r="CG12" s="71"/>
      <c r="CH12" s="71"/>
      <c r="CI12" s="71"/>
      <c r="CJ12" s="71" t="str">
        <f>IF(AND(M12="",S12=""),"",IF(VALIDATURNO[[#This Row],[Marcacion]]="ERROR MARCA",6,IF(IFERROR(LEFT(M12,FIND(".",M12)-1)+((RIGHT(M12,2)+0)/100),0)+IFERROR(LEFT(S12,FIND(".",S12)-1)+((RIGHT(S12,2)+0)/100),0)=0,"",IFERROR(LEFT(M12,FIND(".",M12)-1)+((RIGHT(M12,2)+0)/100),0)+IFERROR(LEFT(S12,FIND(".",S12)-1)+((RIGHT(S12,2)+0)/100),0))))</f>
        <v/>
      </c>
      <c r="CK12" s="71" t="str">
        <f>IF(VALIDATURNO[[#This Row],[VALIDA_QNA]]="","",IF(VALIDATURNO[[#This Row],[Dom Noct Real]]=0,"",ROUND(VALIDATURNO[[#This Row],[Dom Noct Real]],2)))</f>
        <v/>
      </c>
      <c r="CL12" s="71"/>
      <c r="CM12" s="71"/>
      <c r="CN12" s="71"/>
      <c r="CO12" s="76" t="str">
        <f>IF(VALIDATURNO[[#This Row],[EXTRAS]]="","",IF(VALIDATURNO[[#This Row],[verifica extras D]]="",ROUND(VALIDATURNO[[#This Row],[EXTRAS]]*extra_diu,2),ROUND(VALIDATURNO[[#This Row],[verifica extras D]],2)))</f>
        <v/>
      </c>
      <c r="CP12" s="77" t="str">
        <f>IF(VALIDATURNO[[#This Row],[EXTRAS]]="","",IF(VALIDATURNO[[#This Row],[verifica extras N]]="",ROUND(VALIDATURNO[[#This Row],[EXTRAS]]*(1-extra_diu),2),ROUND(VALIDATURNO[[#This Row],[verifica extras N]],2)))</f>
        <v/>
      </c>
      <c r="CQ12" s="71"/>
      <c r="CR12" s="71"/>
      <c r="CS12" s="71"/>
      <c r="CT12" s="71"/>
      <c r="CU12" s="71" t="str">
        <f>IF(VALIDATURNO[[#This Row],[VALIDA_QNA]]="","",IF(VALIDATURNO[[#This Row],[Trabajado real]]=0,"",ROUND(VALIDATURNO[[#This Row],[Trabajado real]],2)))</f>
        <v/>
      </c>
      <c r="CV12" s="66" t="str">
        <f>IFERROR(VLOOKUP(VALIDATURNO[[#This Row],[Colaborador]]&amp;VALIDATURNO[[#This Row],[fecha]],Tabla2[],4,0),"")</f>
        <v/>
      </c>
      <c r="CW12" s="216"/>
      <c r="CX12" s="216"/>
      <c r="CY12" s="32" t="str">
        <f>IF(SUMIFS($BZ$6:BZ12,$DC$6:DC12,VALIDATURNO[[#This Row],[Colaborador]])-hope_hours-SUMIFS($CO$6:CO12,$DC$6:DC12,VALIDATURNO[[#This Row],[Colaborador]])-SUMIFS($CP$6:CP12,$DC$6:DC12,VALIDATURNO[[#This Row],[Colaborador]])&gt;0.5,SUMIFS($BZ$6:BZ12,$DC$6:DC12,VALIDATURNO[[#This Row],[Colaborador]])-hope_hours-SUMIFS($CO$6:CO12,$DC$6:DC12,VALIDATURNO[[#This Row],[Colaborador]])-SUMIFS($CP$6:CP12,$DC$6:DC12,VALIDATURNO[[#This Row],[Colaborador]]),"")</f>
        <v/>
      </c>
      <c r="CZ12" s="32" t="str">
        <f>IF(SUMIFS($BZ$6:BZ12,$DC$6:DC12,VALIDATURNO[[#This Row],[Colaborador]])-hope_hours&gt;0.5,SUMIFS($BZ$6:BZ12,$DC$6:DC12,VALIDATURNO[[#This Row],[Colaborador]])-hope_hours - SUMIFS($CZ$6:CZ11,$DC$6:DC11,DC12),"")</f>
        <v/>
      </c>
      <c r="DA12" s="32" t="str">
        <f>IF(SUMIFS($BZ$6:BZ12,$DC$6:DC12,VALIDATURNO[[#This Row],[Colaborador]])-hope_hours&gt;0.5,SUMIFS($BZ$6:BZ12,$DC$6:DC12,VALIDATURNO[[#This Row],[Colaborador]])-hope_hours,"")</f>
        <v/>
      </c>
      <c r="DB12" s="71" t="str">
        <f>IF(E12="","",IF(VALIDATURNO[[#This Row],[Cambia sede]]="",E12,VALIDATURNO[[#This Row],[Cambia sede]]))</f>
        <v>PANCE</v>
      </c>
      <c r="DC12" s="78" t="str">
        <f t="shared" si="1"/>
        <v>AGREDO TIRANO ISABELLA</v>
      </c>
      <c r="DD12" s="83">
        <f>IF(VALIDATURNO[[#This Row],[VALIDA_QNA]]="","",I12+0)</f>
        <v>46110</v>
      </c>
      <c r="DE12" s="79" t="str">
        <f>IF(VALIDATURNO[[#This Row],[Marcacion]]="","",D12)</f>
        <v>ASESOR DE EXPERIENCIA</v>
      </c>
      <c r="DF12" s="70" t="str">
        <f>IF(VALIDATURNO[[#This Row],[turno1]]="","",H12)</f>
        <v>Domingo</v>
      </c>
      <c r="DG12" s="70" t="str">
        <f>IF(VALIDATURNO[[#This Row],[turno2]]="","",AL12)</f>
        <v/>
      </c>
      <c r="DH12" s="70" t="str">
        <f>IF(VALIDATURNO[[#This Row],[turno1AM]]="","",AM12)</f>
        <v/>
      </c>
      <c r="DI12" s="70" t="str">
        <f>IF(VALIDATURNO[[#This Row],[turno2AM]]="","",AN12)</f>
        <v/>
      </c>
      <c r="DJ12" s="70" t="str">
        <f>IF(VALIDATURNO[[#This Row],[turno1AH]]="","",AO12)</f>
        <v/>
      </c>
      <c r="DK12" s="70" t="str">
        <f>IF(VALIDATURNO[[#This Row],[turno2AH]]="","",AP12)</f>
        <v/>
      </c>
      <c r="DL12" s="28" t="str">
        <f>IF(SUMIFS(VALIDATURNO[TOTAL],VALIDATURNO[Colaborador],VALIDATURNO[[#This Row],[Colaborador]])=0,"RET","OK")</f>
        <v>RET</v>
      </c>
      <c r="DM12" s="28">
        <f>IF(VALIDATURNO[[#This Row],[Trabajado real]]&gt;0,1,0)</f>
        <v>0</v>
      </c>
      <c r="DN12" s="28">
        <f>IF(DN11=$DN$5,1,IF(DC11=VALIDATURNO[[#This Row],[Colaborador]],0,1))</f>
        <v>0</v>
      </c>
      <c r="DO12" s="224"/>
      <c r="DP12" s="224"/>
      <c r="DQ12" s="224"/>
      <c r="DR12" s="224"/>
      <c r="DS12" s="224"/>
      <c r="DT12" s="224"/>
    </row>
    <row r="13" spans="1:146">
      <c r="A13" t="s">
        <v>548</v>
      </c>
      <c r="B13" t="s">
        <v>556</v>
      </c>
      <c r="C13" t="s">
        <v>556</v>
      </c>
      <c r="D13" t="s">
        <v>199</v>
      </c>
      <c r="E13" t="s">
        <v>84</v>
      </c>
      <c r="F13" t="s">
        <v>200</v>
      </c>
      <c r="G13" t="s">
        <v>200</v>
      </c>
      <c r="H13" t="s">
        <v>172</v>
      </c>
      <c r="I13" t="s">
        <v>570</v>
      </c>
      <c r="J13" t="s">
        <v>81</v>
      </c>
      <c r="K13" t="s">
        <v>81</v>
      </c>
      <c r="L13" t="s">
        <v>81</v>
      </c>
      <c r="M13" t="s">
        <v>81</v>
      </c>
      <c r="N13" t="s">
        <v>81</v>
      </c>
      <c r="O13" t="s">
        <v>81</v>
      </c>
      <c r="P13" t="s">
        <v>81</v>
      </c>
      <c r="Q13" t="s">
        <v>81</v>
      </c>
      <c r="R13" t="s">
        <v>81</v>
      </c>
      <c r="S13" t="s">
        <v>81</v>
      </c>
      <c r="T13" t="s">
        <v>81</v>
      </c>
      <c r="U13" t="s">
        <v>81</v>
      </c>
      <c r="V13" t="s">
        <v>81</v>
      </c>
      <c r="W13" t="s">
        <v>81</v>
      </c>
      <c r="X13" t="s">
        <v>81</v>
      </c>
      <c r="Y13" t="s">
        <v>81</v>
      </c>
      <c r="Z13" t="s">
        <v>81</v>
      </c>
      <c r="AA13" t="s">
        <v>81</v>
      </c>
      <c r="AB13" t="s">
        <v>81</v>
      </c>
      <c r="AC13" t="s">
        <v>81</v>
      </c>
      <c r="AD13" t="s">
        <v>81</v>
      </c>
      <c r="AE13" t="s">
        <v>81</v>
      </c>
      <c r="AF13" t="s">
        <v>81</v>
      </c>
      <c r="AG13" t="s">
        <v>81</v>
      </c>
      <c r="AH13" t="s">
        <v>81</v>
      </c>
      <c r="AI13" t="s">
        <v>81</v>
      </c>
      <c r="AJ13" t="s">
        <v>224</v>
      </c>
      <c r="AK13" t="s">
        <v>81</v>
      </c>
      <c r="AL13" t="s">
        <v>81</v>
      </c>
      <c r="AM13" t="s">
        <v>81</v>
      </c>
      <c r="AN13" t="s">
        <v>81</v>
      </c>
      <c r="AO13" t="s">
        <v>81</v>
      </c>
      <c r="AP13" t="s">
        <v>81</v>
      </c>
      <c r="AQ13" t="s">
        <v>81</v>
      </c>
      <c r="AR13" t="s">
        <v>81</v>
      </c>
      <c r="AS13" t="s">
        <v>204</v>
      </c>
      <c r="AT13" s="69">
        <f>IF(VALIDATURNO[[#This Row],[VALIDA_QNA]]="","",IF(AL13="",0,1))</f>
        <v>0</v>
      </c>
      <c r="AU13" s="67">
        <f>IF(VALIDATURNO[[#This Row],[VALIDA_QNA]]="","",IF(AL14="",0,1))</f>
        <v>0</v>
      </c>
      <c r="AV13" s="67">
        <f>IF(VALIDATURNO[[#This Row],[VALIDA_QNA]]="","",IF(AM13="",0,1))</f>
        <v>0</v>
      </c>
      <c r="AW13" s="67">
        <f>IF(VALIDATURNO[[#This Row],[VALIDA_QNA]]="","",IF(AN13="",0,1))</f>
        <v>0</v>
      </c>
      <c r="AX13" s="67">
        <f>IF(VALIDATURNO[[#This Row],[VALIDA_QNA]]="","",IF(AO13="",0,1))</f>
        <v>0</v>
      </c>
      <c r="AY13" s="67">
        <f>IF(VALIDATURNO[[#This Row],[VALIDA_QNA]]="","",IF(AP13="",0,1))</f>
        <v>0</v>
      </c>
      <c r="AZ13" s="67">
        <f>IF(VALIDATURNO[[#This Row],[VALIDA_QNA]]="","",IF(AL14="",0,1)*IF(AL14="",0,AL14))</f>
        <v>0</v>
      </c>
      <c r="BA13" s="67">
        <f>IF(VALIDATURNO[[#This Row],[VALIDA_QNA]]="","",IF(AL13="",0,1)*IF(AL13="",0,AL13))</f>
        <v>0</v>
      </c>
      <c r="BB13" s="67">
        <f>IF(VALIDATURNO[[#This Row],[VALIDA_QNA]]="","",IF(AM13="",0,1)*IF(AM13="",0,AM13))</f>
        <v>0</v>
      </c>
      <c r="BC13" s="67">
        <f>IF(VALIDATURNO[[#This Row],[VALIDA_QNA]]="","",IF(AN13="",0,1)*IF(AN13="",0,AN13))</f>
        <v>0</v>
      </c>
      <c r="BD13" s="67">
        <f>IF(VALIDATURNO[[#This Row],[VALIDA_QNA]]="","",IF(AO13="",0,1)*IF(AO13="",0,AO13))</f>
        <v>0</v>
      </c>
      <c r="BE13" s="67">
        <f>IF(VALIDATURNO[[#This Row],[VALIDA_QNA]]="","",IF(AP13="",0,1)*IF(AP13="",0,AP13))</f>
        <v>0</v>
      </c>
      <c r="BF13" s="67">
        <f>IF(VALIDATURNO[[#This Row],[VALIDA_QNA]]="","",5-COUNTBLANK(AM13:AP13)-COUNTBLANK(AL14))</f>
        <v>0</v>
      </c>
      <c r="BG13" s="68" t="str">
        <f>VALIDATURNO[[#This Row],[SALAM_H_BIN]]&amp;AU13&amp;AV13&amp;AW13&amp;AX13&amp;AY13</f>
        <v>000000</v>
      </c>
      <c r="BH13" s="70">
        <f t="shared" si="0"/>
        <v>1</v>
      </c>
      <c r="BI13" s="67" t="str">
        <f>IF(A13="","",IF(AND(AN13&lt;AM13,AN13&lt;&gt;""),"ERROR MARCA",IF(AND(VALIDATURNO[[#This Row],[ENT_2]]&lt;&gt;0,VALIDATURNO[[#This Row],[ENT_2]]&lt;VALIDATURNO[[#This Row],[SAL_1]]),"ERROR MARCA",IF(VALIDATURNO[[#This Row],[VALIDA_QNA]]=1,IF(OR(BG13="001100",BG13="011000",BG13="011110",BG13="001111",BG13="101100",BG13="111000",BG13="111110",BG13="101111"),"OK",IF(OR(BG13="000000",VALIDATURNO[[#This Row],[Escenario]]="100000"),"NULO","ERROR MARCA")),"NULO"))))</f>
        <v>NULO</v>
      </c>
      <c r="BJ13" s="67">
        <f>IF(VALIDATURNO[[#This Row],[VALIDA_QNA]]="","",IF(OR(BG13="101100",BG13="101111",BG13="001100",BG13="001111",BG13="111110",BG13="011110"),BC13-BB13,0)*24)</f>
        <v>0</v>
      </c>
      <c r="BK13" s="67">
        <f>IF(VALIDATURNO[[#This Row],[VALIDA_QNA]]="","",IF(OR(BG13="101111",BG13="001111"),BE13-BD13,0)*24)</f>
        <v>0</v>
      </c>
      <c r="BL13" s="67">
        <f>IF(VALIDATURNO[[#This Row],[VALIDA_QNA]]="","",IF(OR(BG13="111000",BG13="011000"),AZ13-BB13+1,0)*24)</f>
        <v>0</v>
      </c>
      <c r="BM13" s="67">
        <f>IF(VALIDATURNO[[#This Row],[VALIDA_QNA]]="","",IF(OR(BG13="111110",BG13="011110"),AZ13+1-BD13,0)*24)</f>
        <v>0</v>
      </c>
      <c r="BN13" s="67">
        <f>IF(VALIDATURNO[[#This Row],[VALIDA_QNA]]="","",IF(OR(BG13="011000",BG13="111000"),1-BB13,0)*24)</f>
        <v>0</v>
      </c>
      <c r="BO13" s="67">
        <f>IF(VALIDATURNO[[#This Row],[VALIDA_QNA]]="","",IF(OR(BG13="011110",BG13="111110"),1-BD13,0)*24)</f>
        <v>0</v>
      </c>
      <c r="BP13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3" s="71">
        <f>IF(VALIDATURNO[[#This Row],[VALIDA_QNA]]="","",VALIDATURNO[[#This Row],[turno1]]+VALIDATURNO[[#This Row],[turno2]]+VALIDATURNO[[#This Row],[turno1AM]]+VALIDATURNO[[#This Row],[turno2AM]])</f>
        <v>0</v>
      </c>
      <c r="BR13" s="71" t="str">
        <f>IF(VALIDATURNO[[#This Row],[VALIDA_QNA]]=0,"",IFERROR(LEFT(AD13,FIND(".",AD13)-1)+((RIGHT(AD13,2)+0)/100),""))</f>
        <v/>
      </c>
      <c r="BS1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descuentos]]="",0,IF(AND(BP13&gt;=9.5,AO13=""),1,0))+IF(AL14&lt;&gt;"",AL14*24,0)-IF(AL13&lt;&gt;"",AL13*24,0),"")))</f>
        <v>0</v>
      </c>
      <c r="BT13" s="70">
        <f>IF(VALIDATURNO[[#This Row],[VALIDA_QNA]]=0,"",IF(A13="","",IFERROR((IF(IF(AL13="",0,AL13+0)&lt;=(6/24),IF(AL13="",0,AL13+0),(6/24))*24),0)+IFERROR(IF(AM13="",0,IF((IF(AND(AO13="",AN13&lt;&gt;""),IF(AN13="",0,AN13+0),IF(AP13&lt;&gt;"",IF(AP13="",0,AP13+0),1))-#REF!)*24&gt;0,IF(AND(AO13="",AN13&lt;&gt;""),IF(AN13="",0,AN13+0),IF(AP13&lt;&gt;"",IF(AP13="",0,AP13+0),1))-#REF!))*24,0)))</f>
        <v>0</v>
      </c>
      <c r="BU13" s="73">
        <f>IF(VALIDATURNO[[#This Row],[VALIDA_QNA]]="","",IFERROR(LEFT(K13,FIND(".",K13)-1)+((RIGHT(K13,2)+0)/100),0))</f>
        <v>0</v>
      </c>
      <c r="BV13" s="74">
        <f>IF(VALIDATURNO[[#This Row],[VALIDA_QNA]]=0,0,IF(VALIDATURNO[[#This Row],[Marcacion]]="ERROR MARCA", 0,IF(VALIDATURNO[[#This Row],[VALIDA_QNA]]="","",IF(ROUND(IFERROR(LEFT(K13,FIND(".",K13)-1)+((RIGHT(K13,2)+0)/100),0)+(IF(H14="Domingo",0,IF(AL14="",0,AL14*24)))-(IF(H13="Domingo",0,IF(AL13="",0,AL13*24))),2)&gt;=0,ROUND(IFERROR(LEFT(K13,FIND(".",K13)-1)+((RIGHT(K13,2)+0)/100),0)+(IF(H14="Domingo",0,IF(AL14="",0,AL14*24)))-(IF(H13="Domingo",0,IF(AL13="",0,AL13*24))),2),0))))</f>
        <v>0</v>
      </c>
      <c r="BW13" s="73">
        <f>IF(VALIDATURNO[[#This Row],[VALIDA_QNA]]="","",IFERROR(LEFT(T13,FIND(".",T13)-1)+((RIGHT(T13,2)+0)/100),0)+IF(N13="",0,IFERROR(LEFT(N13,FIND(".",N13)-1)+((RIGHT(N13,2)+0)/100),0)))</f>
        <v>0</v>
      </c>
      <c r="BX13" s="74">
        <f>IF(VALIDATURNO[[#This Row],[VALIDA_QNA]]=0,0,IF(VALIDATURNO[[#This Row],[Marcacion]]="ERROR MARCA", 0,IF(VALIDATURNO[[#This Row],[VALIDA_QNA]]="","",IF(VALIDATURNO[[#This Row],[Dom Noct calc]]+(IF(OR(H14="Domingo",M14&lt;&gt;"",N14&lt;&gt;""),IF(AL14="",0,AL14*24),0))-(IF(OR(H13="Domingo",M13&lt;&gt;"",N13&lt;&gt;""),IF(AL13="",0,AL13*24),0))&gt;=0,VALIDATURNO[[#This Row],[Dom Noct calc]]+(IF(OR(H14="Domingo",M14&lt;&gt;"",N14&lt;&gt;""),IF(AL14="",0,AL14*24),0))-(IF(OR(H13="Domingo",M13&lt;&gt;"",N13&lt;&gt;""),IF(AL13="",0,AL13*24),0)),0))))</f>
        <v>0</v>
      </c>
      <c r="BY13" s="73">
        <f>IF(VALIDATURNO[[#This Row],[VALIDA_QNA]]="","",IFERROR(LEFT(AD13,FIND(".",AD13)-1)+((RIGHT(AD13,2)+0)/100),0))</f>
        <v>0</v>
      </c>
      <c r="BZ13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3" s="75">
        <f>IF(VALIDATURNO[[#This Row],[VALIDA_QNA]]="","",IF(VALIDATURNO[[#This Row],[Trabajado real]]+0=0,0,1))</f>
        <v>0</v>
      </c>
      <c r="CB13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" s="71"/>
      <c r="CD13" s="71"/>
      <c r="CE13" s="71"/>
      <c r="CF13" s="71"/>
      <c r="CG13" s="71"/>
      <c r="CH13" s="71"/>
      <c r="CI13" s="71"/>
      <c r="CJ13" s="71" t="str">
        <f>IF(AND(M13="",S13=""),"",IF(VALIDATURNO[[#This Row],[Marcacion]]="ERROR MARCA",6,IF(IFERROR(LEFT(M13,FIND(".",M13)-1)+((RIGHT(M13,2)+0)/100),0)+IFERROR(LEFT(S13,FIND(".",S13)-1)+((RIGHT(S13,2)+0)/100),0)=0,"",IFERROR(LEFT(M13,FIND(".",M13)-1)+((RIGHT(M13,2)+0)/100),0)+IFERROR(LEFT(S13,FIND(".",S13)-1)+((RIGHT(S13,2)+0)/100),0))))</f>
        <v/>
      </c>
      <c r="CK13" s="71" t="str">
        <f>IF(VALIDATURNO[[#This Row],[VALIDA_QNA]]="","",IF(VALIDATURNO[[#This Row],[Dom Noct Real]]=0,"",ROUND(VALIDATURNO[[#This Row],[Dom Noct Real]],2)))</f>
        <v/>
      </c>
      <c r="CL13" s="71"/>
      <c r="CM13" s="71"/>
      <c r="CN13" s="71"/>
      <c r="CO13" s="76" t="str">
        <f>IF(VALIDATURNO[[#This Row],[EXTRAS]]="","",IF(VALIDATURNO[[#This Row],[verifica extras D]]="",ROUND(VALIDATURNO[[#This Row],[EXTRAS]]*extra_diu,2),ROUND(VALIDATURNO[[#This Row],[verifica extras D]],2)))</f>
        <v/>
      </c>
      <c r="CP13" s="77" t="str">
        <f>IF(VALIDATURNO[[#This Row],[EXTRAS]]="","",IF(VALIDATURNO[[#This Row],[verifica extras N]]="",ROUND(VALIDATURNO[[#This Row],[EXTRAS]]*(1-extra_diu),2),ROUND(VALIDATURNO[[#This Row],[verifica extras N]],2)))</f>
        <v/>
      </c>
      <c r="CQ13" s="71"/>
      <c r="CR13" s="71"/>
      <c r="CS13" s="71"/>
      <c r="CT13" s="71"/>
      <c r="CU13" s="71" t="str">
        <f>IF(VALIDATURNO[[#This Row],[VALIDA_QNA]]="","",IF(VALIDATURNO[[#This Row],[Trabajado real]]=0,"",ROUND(VALIDATURNO[[#This Row],[Trabajado real]],2)))</f>
        <v/>
      </c>
      <c r="CV13" s="66" t="str">
        <f>IFERROR(VLOOKUP(VALIDATURNO[[#This Row],[Colaborador]]&amp;VALIDATURNO[[#This Row],[fecha]],Tabla2[],4,0),"")</f>
        <v/>
      </c>
      <c r="CW13" s="216"/>
      <c r="CX13" s="216"/>
      <c r="CY13" s="32" t="str">
        <f>IF(SUMIFS($BZ$6:BZ13,$DC$6:DC13,VALIDATURNO[[#This Row],[Colaborador]])-hope_hours-SUMIFS($CO$6:CO13,$DC$6:DC13,VALIDATURNO[[#This Row],[Colaborador]])-SUMIFS($CP$6:CP13,$DC$6:DC13,VALIDATURNO[[#This Row],[Colaborador]])&gt;0.5,SUMIFS($BZ$6:BZ13,$DC$6:DC13,VALIDATURNO[[#This Row],[Colaborador]])-hope_hours-SUMIFS($CO$6:CO13,$DC$6:DC13,VALIDATURNO[[#This Row],[Colaborador]])-SUMIFS($CP$6:CP13,$DC$6:DC13,VALIDATURNO[[#This Row],[Colaborador]]),"")</f>
        <v/>
      </c>
      <c r="CZ13" s="32" t="str">
        <f>IF(SUMIFS($BZ$6:BZ13,$DC$6:DC13,VALIDATURNO[[#This Row],[Colaborador]])-hope_hours&gt;0.5,SUMIFS($BZ$6:BZ13,$DC$6:DC13,VALIDATURNO[[#This Row],[Colaborador]])-hope_hours - SUMIFS($CZ$6:CZ12,$DC$6:DC12,DC13),"")</f>
        <v/>
      </c>
      <c r="DA13" s="32" t="str">
        <f>IF(SUMIFS($BZ$6:BZ13,$DC$6:DC13,VALIDATURNO[[#This Row],[Colaborador]])-hope_hours&gt;0.5,SUMIFS($BZ$6:BZ13,$DC$6:DC13,VALIDATURNO[[#This Row],[Colaborador]])-hope_hours,"")</f>
        <v/>
      </c>
      <c r="DB13" s="71" t="str">
        <f>IF(E13="","",IF(VALIDATURNO[[#This Row],[Cambia sede]]="",E13,VALIDATURNO[[#This Row],[Cambia sede]]))</f>
        <v>PANCE</v>
      </c>
      <c r="DC13" s="78" t="str">
        <f t="shared" si="1"/>
        <v>AGREDO TIRANO ISABELLA</v>
      </c>
      <c r="DD13" s="83">
        <f>IF(VALIDATURNO[[#This Row],[VALIDA_QNA]]="","",I13+0)</f>
        <v>46111</v>
      </c>
      <c r="DE13" s="79" t="str">
        <f>IF(VALIDATURNO[[#This Row],[Marcacion]]="","",D13)</f>
        <v>ASESOR DE EXPERIENCIA</v>
      </c>
      <c r="DF13" s="70" t="str">
        <f>IF(VALIDATURNO[[#This Row],[turno1]]="","",H13)</f>
        <v>Lunes</v>
      </c>
      <c r="DG13" s="70" t="str">
        <f>IF(VALIDATURNO[[#This Row],[turno2]]="","",AL13)</f>
        <v/>
      </c>
      <c r="DH13" s="70" t="str">
        <f>IF(VALIDATURNO[[#This Row],[turno1AM]]="","",AM13)</f>
        <v/>
      </c>
      <c r="DI13" s="70" t="str">
        <f>IF(VALIDATURNO[[#This Row],[turno2AM]]="","",AN13)</f>
        <v/>
      </c>
      <c r="DJ13" s="70" t="str">
        <f>IF(VALIDATURNO[[#This Row],[turno1AH]]="","",AO13)</f>
        <v/>
      </c>
      <c r="DK13" s="70" t="str">
        <f>IF(VALIDATURNO[[#This Row],[turno2AH]]="","",AP13)</f>
        <v/>
      </c>
      <c r="DL13" s="28" t="str">
        <f>IF(SUMIFS(VALIDATURNO[TOTAL],VALIDATURNO[Colaborador],VALIDATURNO[[#This Row],[Colaborador]])=0,"RET","OK")</f>
        <v>RET</v>
      </c>
      <c r="DM13" s="28">
        <f>IF(VALIDATURNO[[#This Row],[Trabajado real]]&gt;0,1,0)</f>
        <v>0</v>
      </c>
      <c r="DN13" s="28">
        <f>IF(DN12=$DN$5,1,IF(DC12=VALIDATURNO[[#This Row],[Colaborador]],0,1))</f>
        <v>0</v>
      </c>
      <c r="DO13" s="224"/>
      <c r="DP13" s="224"/>
      <c r="DQ13" s="224"/>
      <c r="DR13" s="224"/>
      <c r="DS13" s="224"/>
      <c r="DT13" s="224"/>
    </row>
    <row r="14" spans="1:146">
      <c r="A14" t="s">
        <v>549</v>
      </c>
      <c r="B14" t="s">
        <v>557</v>
      </c>
      <c r="C14" t="s">
        <v>557</v>
      </c>
      <c r="D14" t="s">
        <v>225</v>
      </c>
      <c r="E14" t="s">
        <v>84</v>
      </c>
      <c r="F14" t="s">
        <v>200</v>
      </c>
      <c r="G14" t="s">
        <v>200</v>
      </c>
      <c r="H14" t="s">
        <v>172</v>
      </c>
      <c r="I14" t="s">
        <v>563</v>
      </c>
      <c r="J14" t="s">
        <v>81</v>
      </c>
      <c r="K14" t="s">
        <v>81</v>
      </c>
      <c r="L14" t="s">
        <v>81</v>
      </c>
      <c r="M14" t="s">
        <v>81</v>
      </c>
      <c r="N14" t="s">
        <v>81</v>
      </c>
      <c r="O14" t="s">
        <v>81</v>
      </c>
      <c r="P14" t="s">
        <v>81</v>
      </c>
      <c r="Q14" t="s">
        <v>81</v>
      </c>
      <c r="R14" t="s">
        <v>81</v>
      </c>
      <c r="S14" t="s">
        <v>81</v>
      </c>
      <c r="T14" t="s">
        <v>81</v>
      </c>
      <c r="U14" t="s">
        <v>81</v>
      </c>
      <c r="V14" t="s">
        <v>81</v>
      </c>
      <c r="W14" t="s">
        <v>81</v>
      </c>
      <c r="X14" t="s">
        <v>81</v>
      </c>
      <c r="Y14" t="s">
        <v>81</v>
      </c>
      <c r="Z14" t="s">
        <v>81</v>
      </c>
      <c r="AA14" t="s">
        <v>81</v>
      </c>
      <c r="AB14" t="s">
        <v>81</v>
      </c>
      <c r="AC14" t="s">
        <v>81</v>
      </c>
      <c r="AD14" t="s">
        <v>81</v>
      </c>
      <c r="AE14" t="s">
        <v>81</v>
      </c>
      <c r="AF14" t="s">
        <v>81</v>
      </c>
      <c r="AG14" t="s">
        <v>81</v>
      </c>
      <c r="AH14" t="s">
        <v>81</v>
      </c>
      <c r="AI14" t="s">
        <v>81</v>
      </c>
      <c r="AJ14" t="s">
        <v>201</v>
      </c>
      <c r="AK14" t="s">
        <v>81</v>
      </c>
      <c r="AL14" t="s">
        <v>81</v>
      </c>
      <c r="AM14" t="s">
        <v>81</v>
      </c>
      <c r="AN14" t="s">
        <v>81</v>
      </c>
      <c r="AO14" t="s">
        <v>81</v>
      </c>
      <c r="AP14" t="s">
        <v>81</v>
      </c>
      <c r="AQ14" t="s">
        <v>81</v>
      </c>
      <c r="AR14" t="s">
        <v>81</v>
      </c>
      <c r="AS14" t="s">
        <v>201</v>
      </c>
      <c r="AT14" s="69">
        <f>IF(VALIDATURNO[[#This Row],[VALIDA_QNA]]="","",IF(AL14="",0,1))</f>
        <v>0</v>
      </c>
      <c r="AU14" s="67">
        <f>IF(VALIDATURNO[[#This Row],[VALIDA_QNA]]="","",IF(AL15="",0,1))</f>
        <v>0</v>
      </c>
      <c r="AV14" s="67">
        <f>IF(VALIDATURNO[[#This Row],[VALIDA_QNA]]="","",IF(AM14="",0,1))</f>
        <v>0</v>
      </c>
      <c r="AW14" s="67">
        <f>IF(VALIDATURNO[[#This Row],[VALIDA_QNA]]="","",IF(AN14="",0,1))</f>
        <v>0</v>
      </c>
      <c r="AX14" s="67">
        <f>IF(VALIDATURNO[[#This Row],[VALIDA_QNA]]="","",IF(AO14="",0,1))</f>
        <v>0</v>
      </c>
      <c r="AY14" s="67">
        <f>IF(VALIDATURNO[[#This Row],[VALIDA_QNA]]="","",IF(AP14="",0,1))</f>
        <v>0</v>
      </c>
      <c r="AZ14" s="67">
        <f>IF(VALIDATURNO[[#This Row],[VALIDA_QNA]]="","",IF(AL15="",0,1)*IF(AL15="",0,AL15))</f>
        <v>0</v>
      </c>
      <c r="BA14" s="67">
        <f>IF(VALIDATURNO[[#This Row],[VALIDA_QNA]]="","",IF(AL14="",0,1)*IF(AL14="",0,AL14))</f>
        <v>0</v>
      </c>
      <c r="BB14" s="67">
        <f>IF(VALIDATURNO[[#This Row],[VALIDA_QNA]]="","",IF(AM14="",0,1)*IF(AM14="",0,AM14))</f>
        <v>0</v>
      </c>
      <c r="BC14" s="67">
        <f>IF(VALIDATURNO[[#This Row],[VALIDA_QNA]]="","",IF(AN14="",0,1)*IF(AN14="",0,AN14))</f>
        <v>0</v>
      </c>
      <c r="BD14" s="67">
        <f>IF(VALIDATURNO[[#This Row],[VALIDA_QNA]]="","",IF(AO14="",0,1)*IF(AO14="",0,AO14))</f>
        <v>0</v>
      </c>
      <c r="BE14" s="67">
        <f>IF(VALIDATURNO[[#This Row],[VALIDA_QNA]]="","",IF(AP14="",0,1)*IF(AP14="",0,AP14))</f>
        <v>0</v>
      </c>
      <c r="BF14" s="67">
        <f>IF(VALIDATURNO[[#This Row],[VALIDA_QNA]]="","",5-COUNTBLANK(AM14:AP14)-COUNTBLANK(AL15))</f>
        <v>0</v>
      </c>
      <c r="BG14" s="68" t="str">
        <f>VALIDATURNO[[#This Row],[SALAM_H_BIN]]&amp;AU14&amp;AV14&amp;AW14&amp;AX14&amp;AY14</f>
        <v>000000</v>
      </c>
      <c r="BH14" s="70">
        <f t="shared" si="0"/>
        <v>1</v>
      </c>
      <c r="BI14" s="67" t="str">
        <f>IF(A14="","",IF(AND(AN14&lt;AM14,AN14&lt;&gt;""),"ERROR MARCA",IF(AND(VALIDATURNO[[#This Row],[ENT_2]]&lt;&gt;0,VALIDATURNO[[#This Row],[ENT_2]]&lt;VALIDATURNO[[#This Row],[SAL_1]]),"ERROR MARCA",IF(VALIDATURNO[[#This Row],[VALIDA_QNA]]=1,IF(OR(BG14="001100",BG14="011000",BG14="011110",BG14="001111",BG14="101100",BG14="111000",BG14="111110",BG14="101111"),"OK",IF(OR(BG14="000000",VALIDATURNO[[#This Row],[Escenario]]="100000"),"NULO","ERROR MARCA")),"NULO"))))</f>
        <v>NULO</v>
      </c>
      <c r="BJ14" s="67">
        <f>IF(VALIDATURNO[[#This Row],[VALIDA_QNA]]="","",IF(OR(BG14="101100",BG14="101111",BG14="001100",BG14="001111",BG14="111110",BG14="011110"),BC14-BB14,0)*24)</f>
        <v>0</v>
      </c>
      <c r="BK14" s="67">
        <f>IF(VALIDATURNO[[#This Row],[VALIDA_QNA]]="","",IF(OR(BG14="101111",BG14="001111"),BE14-BD14,0)*24)</f>
        <v>0</v>
      </c>
      <c r="BL14" s="67">
        <f>IF(VALIDATURNO[[#This Row],[VALIDA_QNA]]="","",IF(OR(BG14="111000",BG14="011000"),AZ14-BB14+1,0)*24)</f>
        <v>0</v>
      </c>
      <c r="BM14" s="67">
        <f>IF(VALIDATURNO[[#This Row],[VALIDA_QNA]]="","",IF(OR(BG14="111110",BG14="011110"),AZ14+1-BD14,0)*24)</f>
        <v>0</v>
      </c>
      <c r="BN14" s="67">
        <f>IF(VALIDATURNO[[#This Row],[VALIDA_QNA]]="","",IF(OR(BG14="011000",BG14="111000"),1-BB14,0)*24)</f>
        <v>0</v>
      </c>
      <c r="BO14" s="67">
        <f>IF(VALIDATURNO[[#This Row],[VALIDA_QNA]]="","",IF(OR(BG14="011110",BG14="111110"),1-BD14,0)*24)</f>
        <v>0</v>
      </c>
      <c r="BP14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4" s="71">
        <f>IF(VALIDATURNO[[#This Row],[VALIDA_QNA]]="","",VALIDATURNO[[#This Row],[turno1]]+VALIDATURNO[[#This Row],[turno2]]+VALIDATURNO[[#This Row],[turno1AM]]+VALIDATURNO[[#This Row],[turno2AM]])</f>
        <v>0</v>
      </c>
      <c r="BR14" s="71" t="str">
        <f>IF(VALIDATURNO[[#This Row],[VALIDA_QNA]]=0,"",IFERROR(LEFT(AD14,FIND(".",AD14)-1)+((RIGHT(AD14,2)+0)/100),""))</f>
        <v/>
      </c>
      <c r="BS1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descuentos]]="",0,IF(AND(BP14&gt;=9.5,AO14=""),1,0))+IF(AL15&lt;&gt;"",AL15*24,0)-IF(AL14&lt;&gt;"",AL14*24,0),"")))</f>
        <v>0</v>
      </c>
      <c r="BT14" s="70">
        <f>IF(VALIDATURNO[[#This Row],[VALIDA_QNA]]=0,"",IF(A14="","",IFERROR((IF(IF(AL14="",0,AL14+0)&lt;=(6/24),IF(AL14="",0,AL14+0),(6/24))*24),0)+IFERROR(IF(AM14="",0,IF((IF(AND(AO14="",AN14&lt;&gt;""),IF(AN14="",0,AN14+0),IF(AP14&lt;&gt;"",IF(AP14="",0,AP14+0),1))-#REF!)*24&gt;0,IF(AND(AO14="",AN14&lt;&gt;""),IF(AN14="",0,AN14+0),IF(AP14&lt;&gt;"",IF(AP14="",0,AP14+0),1))-#REF!))*24,0)))</f>
        <v>0</v>
      </c>
      <c r="BU14" s="73">
        <f>IF(VALIDATURNO[[#This Row],[VALIDA_QNA]]="","",IFERROR(LEFT(K14,FIND(".",K14)-1)+((RIGHT(K14,2)+0)/100),0))</f>
        <v>0</v>
      </c>
      <c r="BV14" s="74">
        <f>IF(VALIDATURNO[[#This Row],[VALIDA_QNA]]=0,0,IF(VALIDATURNO[[#This Row],[Marcacion]]="ERROR MARCA", 0,IF(VALIDATURNO[[#This Row],[VALIDA_QNA]]="","",IF(ROUND(IFERROR(LEFT(K14,FIND(".",K14)-1)+((RIGHT(K14,2)+0)/100),0)+(IF(H15="Domingo",0,IF(AL15="",0,AL15*24)))-(IF(H14="Domingo",0,IF(AL14="",0,AL14*24))),2)&gt;=0,ROUND(IFERROR(LEFT(K14,FIND(".",K14)-1)+((RIGHT(K14,2)+0)/100),0)+(IF(H15="Domingo",0,IF(AL15="",0,AL15*24)))-(IF(H14="Domingo",0,IF(AL14="",0,AL14*24))),2),0))))</f>
        <v>0</v>
      </c>
      <c r="BW14" s="73">
        <f>IF(VALIDATURNO[[#This Row],[VALIDA_QNA]]="","",IFERROR(LEFT(T14,FIND(".",T14)-1)+((RIGHT(T14,2)+0)/100),0)+IF(N14="",0,IFERROR(LEFT(N14,FIND(".",N14)-1)+((RIGHT(N14,2)+0)/100),0)))</f>
        <v>0</v>
      </c>
      <c r="BX14" s="74">
        <f>IF(VALIDATURNO[[#This Row],[VALIDA_QNA]]=0,0,IF(VALIDATURNO[[#This Row],[Marcacion]]="ERROR MARCA", 0,IF(VALIDATURNO[[#This Row],[VALIDA_QNA]]="","",IF(VALIDATURNO[[#This Row],[Dom Noct calc]]+(IF(OR(H15="Domingo",M15&lt;&gt;"",N15&lt;&gt;""),IF(AL15="",0,AL15*24),0))-(IF(OR(H14="Domingo",M14&lt;&gt;"",N14&lt;&gt;""),IF(AL14="",0,AL14*24),0))&gt;=0,VALIDATURNO[[#This Row],[Dom Noct calc]]+(IF(OR(H15="Domingo",M15&lt;&gt;"",N15&lt;&gt;""),IF(AL15="",0,AL15*24),0))-(IF(OR(H14="Domingo",M14&lt;&gt;"",N14&lt;&gt;""),IF(AL14="",0,AL14*24),0)),0))))</f>
        <v>0</v>
      </c>
      <c r="BY14" s="73">
        <f>IF(VALIDATURNO[[#This Row],[VALIDA_QNA]]="","",IFERROR(LEFT(AD14,FIND(".",AD14)-1)+((RIGHT(AD14,2)+0)/100),0))</f>
        <v>0</v>
      </c>
      <c r="BZ14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4" s="75">
        <f>IF(VALIDATURNO[[#This Row],[VALIDA_QNA]]="","",IF(VALIDATURNO[[#This Row],[Trabajado real]]+0=0,0,1))</f>
        <v>0</v>
      </c>
      <c r="CB14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" s="71"/>
      <c r="CD14" s="71"/>
      <c r="CE14" s="71"/>
      <c r="CF14" s="71"/>
      <c r="CG14" s="71"/>
      <c r="CH14" s="71"/>
      <c r="CI14" s="71"/>
      <c r="CJ14" s="71" t="str">
        <f>IF(AND(M14="",S14=""),"",IF(VALIDATURNO[[#This Row],[Marcacion]]="ERROR MARCA",6,IF(IFERROR(LEFT(M14,FIND(".",M14)-1)+((RIGHT(M14,2)+0)/100),0)+IFERROR(LEFT(S14,FIND(".",S14)-1)+((RIGHT(S14,2)+0)/100),0)=0,"",IFERROR(LEFT(M14,FIND(".",M14)-1)+((RIGHT(M14,2)+0)/100),0)+IFERROR(LEFT(S14,FIND(".",S14)-1)+((RIGHT(S14,2)+0)/100),0))))</f>
        <v/>
      </c>
      <c r="CK14" s="71" t="str">
        <f>IF(VALIDATURNO[[#This Row],[VALIDA_QNA]]="","",IF(VALIDATURNO[[#This Row],[Dom Noct Real]]=0,"",ROUND(VALIDATURNO[[#This Row],[Dom Noct Real]],2)))</f>
        <v/>
      </c>
      <c r="CL14" s="71"/>
      <c r="CM14" s="71"/>
      <c r="CN14" s="71"/>
      <c r="CO14" s="76" t="str">
        <f>IF(VALIDATURNO[[#This Row],[EXTRAS]]="","",IF(VALIDATURNO[[#This Row],[verifica extras D]]="",ROUND(VALIDATURNO[[#This Row],[EXTRAS]]*extra_diu,2),ROUND(VALIDATURNO[[#This Row],[verifica extras D]],2)))</f>
        <v/>
      </c>
      <c r="CP14" s="77" t="str">
        <f>IF(VALIDATURNO[[#This Row],[EXTRAS]]="","",IF(VALIDATURNO[[#This Row],[verifica extras N]]="",ROUND(VALIDATURNO[[#This Row],[EXTRAS]]*(1-extra_diu),2),ROUND(VALIDATURNO[[#This Row],[verifica extras N]],2)))</f>
        <v/>
      </c>
      <c r="CQ14" s="71"/>
      <c r="CR14" s="71"/>
      <c r="CS14" s="71"/>
      <c r="CT14" s="71"/>
      <c r="CU14" s="71" t="str">
        <f>IF(VALIDATURNO[[#This Row],[VALIDA_QNA]]="","",IF(VALIDATURNO[[#This Row],[Trabajado real]]=0,"",ROUND(VALIDATURNO[[#This Row],[Trabajado real]],2)))</f>
        <v/>
      </c>
      <c r="CV14" s="66" t="str">
        <f>IFERROR(VLOOKUP(VALIDATURNO[[#This Row],[Colaborador]]&amp;VALIDATURNO[[#This Row],[fecha]],Tabla2[],4,0),"")</f>
        <v/>
      </c>
      <c r="CW14" s="216"/>
      <c r="CX14" s="216"/>
      <c r="CY14" s="32" t="str">
        <f>IF(SUMIFS($BZ$6:BZ14,$DC$6:DC14,VALIDATURNO[[#This Row],[Colaborador]])-hope_hours-SUMIFS($CO$6:CO14,$DC$6:DC14,VALIDATURNO[[#This Row],[Colaborador]])-SUMIFS($CP$6:CP14,$DC$6:DC14,VALIDATURNO[[#This Row],[Colaborador]])&gt;0.5,SUMIFS($BZ$6:BZ14,$DC$6:DC14,VALIDATURNO[[#This Row],[Colaborador]])-hope_hours-SUMIFS($CO$6:CO14,$DC$6:DC14,VALIDATURNO[[#This Row],[Colaborador]])-SUMIFS($CP$6:CP14,$DC$6:DC14,VALIDATURNO[[#This Row],[Colaborador]]),"")</f>
        <v/>
      </c>
      <c r="CZ14" s="32" t="str">
        <f>IF(SUMIFS($BZ$6:BZ14,$DC$6:DC14,VALIDATURNO[[#This Row],[Colaborador]])-hope_hours&gt;0.5,SUMIFS($BZ$6:BZ14,$DC$6:DC14,VALIDATURNO[[#This Row],[Colaborador]])-hope_hours - SUMIFS($CZ$6:CZ13,$DC$6:DC13,DC14),"")</f>
        <v/>
      </c>
      <c r="DA14" s="32" t="str">
        <f>IF(SUMIFS($BZ$6:BZ14,$DC$6:DC14,VALIDATURNO[[#This Row],[Colaborador]])-hope_hours&gt;0.5,SUMIFS($BZ$6:BZ14,$DC$6:DC14,VALIDATURNO[[#This Row],[Colaborador]])-hope_hours,"")</f>
        <v/>
      </c>
      <c r="DB14" s="71" t="str">
        <f>IF(E14="","",IF(VALIDATURNO[[#This Row],[Cambia sede]]="",E14,VALIDATURNO[[#This Row],[Cambia sede]]))</f>
        <v>PANCE</v>
      </c>
      <c r="DC14" s="78" t="str">
        <f t="shared" si="1"/>
        <v>AYALA CANTILLO KEVIN DANIEL</v>
      </c>
      <c r="DD14" s="83">
        <f>IF(VALIDATURNO[[#This Row],[VALIDA_QNA]]="","",I14+0)</f>
        <v>46104</v>
      </c>
      <c r="DE14" s="79" t="str">
        <f>IF(VALIDATURNO[[#This Row],[Marcacion]]="","",D14)</f>
        <v>AUXILIAR DE COCINA</v>
      </c>
      <c r="DF14" s="70" t="str">
        <f>IF(VALIDATURNO[[#This Row],[turno1]]="","",H14)</f>
        <v>Lunes</v>
      </c>
      <c r="DG14" s="70" t="str">
        <f>IF(VALIDATURNO[[#This Row],[turno2]]="","",AL14)</f>
        <v/>
      </c>
      <c r="DH14" s="70" t="str">
        <f>IF(VALIDATURNO[[#This Row],[turno1AM]]="","",AM14)</f>
        <v/>
      </c>
      <c r="DI14" s="70" t="str">
        <f>IF(VALIDATURNO[[#This Row],[turno2AM]]="","",AN14)</f>
        <v/>
      </c>
      <c r="DJ14" s="70" t="str">
        <f>IF(VALIDATURNO[[#This Row],[turno1AH]]="","",AO14)</f>
        <v/>
      </c>
      <c r="DK14" s="70" t="str">
        <f>IF(VALIDATURNO[[#This Row],[turno2AH]]="","",AP14)</f>
        <v/>
      </c>
      <c r="DL14" s="28" t="str">
        <f>IF(SUMIFS(VALIDATURNO[TOTAL],VALIDATURNO[Colaborador],VALIDATURNO[[#This Row],[Colaborador]])=0,"RET","OK")</f>
        <v>RET</v>
      </c>
      <c r="DM14" s="28">
        <f>IF(VALIDATURNO[[#This Row],[Trabajado real]]&gt;0,1,0)</f>
        <v>0</v>
      </c>
      <c r="DN14" s="28">
        <f>IF(DN13=$DN$5,1,IF(DC13=VALIDATURNO[[#This Row],[Colaborador]],0,1))</f>
        <v>1</v>
      </c>
      <c r="DO14" s="224"/>
      <c r="DP14" s="224"/>
      <c r="DQ14" s="224"/>
      <c r="DR14" s="224"/>
      <c r="DS14" s="224"/>
      <c r="DT14" s="224"/>
    </row>
    <row r="15" spans="1:146">
      <c r="A15" t="s">
        <v>549</v>
      </c>
      <c r="B15" t="s">
        <v>557</v>
      </c>
      <c r="C15" t="s">
        <v>557</v>
      </c>
      <c r="D15" t="s">
        <v>225</v>
      </c>
      <c r="E15" t="s">
        <v>84</v>
      </c>
      <c r="F15" t="s">
        <v>200</v>
      </c>
      <c r="G15" t="s">
        <v>200</v>
      </c>
      <c r="H15" t="s">
        <v>205</v>
      </c>
      <c r="I15" t="s">
        <v>564</v>
      </c>
      <c r="J15" t="s">
        <v>81</v>
      </c>
      <c r="K15" t="s">
        <v>81</v>
      </c>
      <c r="L15" t="s">
        <v>81</v>
      </c>
      <c r="M15" t="s">
        <v>81</v>
      </c>
      <c r="N15" t="s">
        <v>81</v>
      </c>
      <c r="O15" t="s">
        <v>81</v>
      </c>
      <c r="P15" t="s">
        <v>81</v>
      </c>
      <c r="Q15" t="s">
        <v>81</v>
      </c>
      <c r="R15" t="s">
        <v>81</v>
      </c>
      <c r="S15" t="s">
        <v>81</v>
      </c>
      <c r="T15" t="s">
        <v>81</v>
      </c>
      <c r="U15" t="s">
        <v>81</v>
      </c>
      <c r="V15" t="s">
        <v>81</v>
      </c>
      <c r="W15" t="s">
        <v>81</v>
      </c>
      <c r="X15" t="s">
        <v>81</v>
      </c>
      <c r="Y15" t="s">
        <v>81</v>
      </c>
      <c r="Z15" t="s">
        <v>81</v>
      </c>
      <c r="AA15" t="s">
        <v>81</v>
      </c>
      <c r="AB15" t="s">
        <v>81</v>
      </c>
      <c r="AC15" t="s">
        <v>81</v>
      </c>
      <c r="AD15" t="s">
        <v>81</v>
      </c>
      <c r="AE15" t="s">
        <v>81</v>
      </c>
      <c r="AF15" t="s">
        <v>81</v>
      </c>
      <c r="AG15" t="s">
        <v>81</v>
      </c>
      <c r="AH15" t="s">
        <v>81</v>
      </c>
      <c r="AI15" t="s">
        <v>81</v>
      </c>
      <c r="AJ15" t="s">
        <v>224</v>
      </c>
      <c r="AK15" t="s">
        <v>81</v>
      </c>
      <c r="AL15" t="s">
        <v>81</v>
      </c>
      <c r="AM15" t="s">
        <v>81</v>
      </c>
      <c r="AN15" t="s">
        <v>81</v>
      </c>
      <c r="AO15" t="s">
        <v>81</v>
      </c>
      <c r="AP15" t="s">
        <v>81</v>
      </c>
      <c r="AQ15" t="s">
        <v>81</v>
      </c>
      <c r="AR15" t="s">
        <v>81</v>
      </c>
      <c r="AS15" t="s">
        <v>204</v>
      </c>
      <c r="AT15" s="69">
        <f>IF(VALIDATURNO[[#This Row],[VALIDA_QNA]]="","",IF(AL15="",0,1))</f>
        <v>0</v>
      </c>
      <c r="AU15" s="67">
        <f>IF(VALIDATURNO[[#This Row],[VALIDA_QNA]]="","",IF(AL16="",0,1))</f>
        <v>0</v>
      </c>
      <c r="AV15" s="67">
        <f>IF(VALIDATURNO[[#This Row],[VALIDA_QNA]]="","",IF(AM15="",0,1))</f>
        <v>0</v>
      </c>
      <c r="AW15" s="67">
        <f>IF(VALIDATURNO[[#This Row],[VALIDA_QNA]]="","",IF(AN15="",0,1))</f>
        <v>0</v>
      </c>
      <c r="AX15" s="67">
        <f>IF(VALIDATURNO[[#This Row],[VALIDA_QNA]]="","",IF(AO15="",0,1))</f>
        <v>0</v>
      </c>
      <c r="AY15" s="67">
        <f>IF(VALIDATURNO[[#This Row],[VALIDA_QNA]]="","",IF(AP15="",0,1))</f>
        <v>0</v>
      </c>
      <c r="AZ15" s="67">
        <f>IF(VALIDATURNO[[#This Row],[VALIDA_QNA]]="","",IF(AL16="",0,1)*IF(AL16="",0,AL16))</f>
        <v>0</v>
      </c>
      <c r="BA15" s="67">
        <f>IF(VALIDATURNO[[#This Row],[VALIDA_QNA]]="","",IF(AL15="",0,1)*IF(AL15="",0,AL15))</f>
        <v>0</v>
      </c>
      <c r="BB15" s="67">
        <f>IF(VALIDATURNO[[#This Row],[VALIDA_QNA]]="","",IF(AM15="",0,1)*IF(AM15="",0,AM15))</f>
        <v>0</v>
      </c>
      <c r="BC15" s="67">
        <f>IF(VALIDATURNO[[#This Row],[VALIDA_QNA]]="","",IF(AN15="",0,1)*IF(AN15="",0,AN15))</f>
        <v>0</v>
      </c>
      <c r="BD15" s="67">
        <f>IF(VALIDATURNO[[#This Row],[VALIDA_QNA]]="","",IF(AO15="",0,1)*IF(AO15="",0,AO15))</f>
        <v>0</v>
      </c>
      <c r="BE15" s="67">
        <f>IF(VALIDATURNO[[#This Row],[VALIDA_QNA]]="","",IF(AP15="",0,1)*IF(AP15="",0,AP15))</f>
        <v>0</v>
      </c>
      <c r="BF15" s="67">
        <f>IF(VALIDATURNO[[#This Row],[VALIDA_QNA]]="","",5-COUNTBLANK(AM15:AP15)-COUNTBLANK(AL16))</f>
        <v>0</v>
      </c>
      <c r="BG15" s="68" t="str">
        <f>VALIDATURNO[[#This Row],[SALAM_H_BIN]]&amp;AU15&amp;AV15&amp;AW15&amp;AX15&amp;AY15</f>
        <v>000000</v>
      </c>
      <c r="BH15" s="70">
        <f t="shared" si="0"/>
        <v>1</v>
      </c>
      <c r="BI15" s="67" t="str">
        <f>IF(A15="","",IF(AND(AN15&lt;AM15,AN15&lt;&gt;""),"ERROR MARCA",IF(AND(VALIDATURNO[[#This Row],[ENT_2]]&lt;&gt;0,VALIDATURNO[[#This Row],[ENT_2]]&lt;VALIDATURNO[[#This Row],[SAL_1]]),"ERROR MARCA",IF(VALIDATURNO[[#This Row],[VALIDA_QNA]]=1,IF(OR(BG15="001100",BG15="011000",BG15="011110",BG15="001111",BG15="101100",BG15="111000",BG15="111110",BG15="101111"),"OK",IF(OR(BG15="000000",VALIDATURNO[[#This Row],[Escenario]]="100000"),"NULO","ERROR MARCA")),"NULO"))))</f>
        <v>NULO</v>
      </c>
      <c r="BJ15" s="67">
        <f>IF(VALIDATURNO[[#This Row],[VALIDA_QNA]]="","",IF(OR(BG15="101100",BG15="101111",BG15="001100",BG15="001111",BG15="111110",BG15="011110"),BC15-BB15,0)*24)</f>
        <v>0</v>
      </c>
      <c r="BK15" s="67">
        <f>IF(VALIDATURNO[[#This Row],[VALIDA_QNA]]="","",IF(OR(BG15="101111",BG15="001111"),BE15-BD15,0)*24)</f>
        <v>0</v>
      </c>
      <c r="BL15" s="67">
        <f>IF(VALIDATURNO[[#This Row],[VALIDA_QNA]]="","",IF(OR(BG15="111000",BG15="011000"),AZ15-BB15+1,0)*24)</f>
        <v>0</v>
      </c>
      <c r="BM15" s="67">
        <f>IF(VALIDATURNO[[#This Row],[VALIDA_QNA]]="","",IF(OR(BG15="111110",BG15="011110"),AZ15+1-BD15,0)*24)</f>
        <v>0</v>
      </c>
      <c r="BN15" s="67">
        <f>IF(VALIDATURNO[[#This Row],[VALIDA_QNA]]="","",IF(OR(BG15="011000",BG15="111000"),1-BB15,0)*24)</f>
        <v>0</v>
      </c>
      <c r="BO15" s="67">
        <f>IF(VALIDATURNO[[#This Row],[VALIDA_QNA]]="","",IF(OR(BG15="011110",BG15="111110"),1-BD15,0)*24)</f>
        <v>0</v>
      </c>
      <c r="BP15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5" s="71">
        <f>IF(VALIDATURNO[[#This Row],[VALIDA_QNA]]="","",VALIDATURNO[[#This Row],[turno1]]+VALIDATURNO[[#This Row],[turno2]]+VALIDATURNO[[#This Row],[turno1AM]]+VALIDATURNO[[#This Row],[turno2AM]])</f>
        <v>0</v>
      </c>
      <c r="BR15" s="71" t="str">
        <f>IF(VALIDATURNO[[#This Row],[VALIDA_QNA]]=0,"",IFERROR(LEFT(AD15,FIND(".",AD15)-1)+((RIGHT(AD15,2)+0)/100),""))</f>
        <v/>
      </c>
      <c r="BS1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descuentos]]="",0,IF(AND(BP15&gt;=9.5,AO15=""),1,0))+IF(AL16&lt;&gt;"",AL16*24,0)-IF(AL15&lt;&gt;"",AL15*24,0),"")))</f>
        <v>0</v>
      </c>
      <c r="BT15" s="70">
        <f>IF(VALIDATURNO[[#This Row],[VALIDA_QNA]]=0,"",IF(A15="","",IFERROR((IF(IF(AL15="",0,AL15+0)&lt;=(6/24),IF(AL15="",0,AL15+0),(6/24))*24),0)+IFERROR(IF(AM15="",0,IF((IF(AND(AO15="",AN15&lt;&gt;""),IF(AN15="",0,AN15+0),IF(AP15&lt;&gt;"",IF(AP15="",0,AP15+0),1))-#REF!)*24&gt;0,IF(AND(AO15="",AN15&lt;&gt;""),IF(AN15="",0,AN15+0),IF(AP15&lt;&gt;"",IF(AP15="",0,AP15+0),1))-#REF!))*24,0)))</f>
        <v>0</v>
      </c>
      <c r="BU15" s="73">
        <f>IF(VALIDATURNO[[#This Row],[VALIDA_QNA]]="","",IFERROR(LEFT(K15,FIND(".",K15)-1)+((RIGHT(K15,2)+0)/100),0))</f>
        <v>0</v>
      </c>
      <c r="BV15" s="74">
        <f>IF(VALIDATURNO[[#This Row],[VALIDA_QNA]]=0,0,IF(VALIDATURNO[[#This Row],[Marcacion]]="ERROR MARCA", 0,IF(VALIDATURNO[[#This Row],[VALIDA_QNA]]="","",IF(ROUND(IFERROR(LEFT(K15,FIND(".",K15)-1)+((RIGHT(K15,2)+0)/100),0)+(IF(H16="Domingo",0,IF(AL16="",0,AL16*24)))-(IF(H15="Domingo",0,IF(AL15="",0,AL15*24))),2)&gt;=0,ROUND(IFERROR(LEFT(K15,FIND(".",K15)-1)+((RIGHT(K15,2)+0)/100),0)+(IF(H16="Domingo",0,IF(AL16="",0,AL16*24)))-(IF(H15="Domingo",0,IF(AL15="",0,AL15*24))),2),0))))</f>
        <v>0</v>
      </c>
      <c r="BW15" s="73">
        <f>IF(VALIDATURNO[[#This Row],[VALIDA_QNA]]="","",IFERROR(LEFT(T15,FIND(".",T15)-1)+((RIGHT(T15,2)+0)/100),0)+IF(N15="",0,IFERROR(LEFT(N15,FIND(".",N15)-1)+((RIGHT(N15,2)+0)/100),0)))</f>
        <v>0</v>
      </c>
      <c r="BX15" s="74">
        <f>IF(VALIDATURNO[[#This Row],[VALIDA_QNA]]=0,0,IF(VALIDATURNO[[#This Row],[Marcacion]]="ERROR MARCA", 0,IF(VALIDATURNO[[#This Row],[VALIDA_QNA]]="","",IF(VALIDATURNO[[#This Row],[Dom Noct calc]]+(IF(OR(H16="Domingo",M16&lt;&gt;"",N16&lt;&gt;""),IF(AL16="",0,AL16*24),0))-(IF(OR(H15="Domingo",M15&lt;&gt;"",N15&lt;&gt;""),IF(AL15="",0,AL15*24),0))&gt;=0,VALIDATURNO[[#This Row],[Dom Noct calc]]+(IF(OR(H16="Domingo",M16&lt;&gt;"",N16&lt;&gt;""),IF(AL16="",0,AL16*24),0))-(IF(OR(H15="Domingo",M15&lt;&gt;"",N15&lt;&gt;""),IF(AL15="",0,AL15*24),0)),0))))</f>
        <v>0</v>
      </c>
      <c r="BY15" s="73">
        <f>IF(VALIDATURNO[[#This Row],[VALIDA_QNA]]="","",IFERROR(LEFT(AD15,FIND(".",AD15)-1)+((RIGHT(AD15,2)+0)/100),0))</f>
        <v>0</v>
      </c>
      <c r="BZ15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5" s="75">
        <f>IF(VALIDATURNO[[#This Row],[VALIDA_QNA]]="","",IF(VALIDATURNO[[#This Row],[Trabajado real]]+0=0,0,1))</f>
        <v>0</v>
      </c>
      <c r="CB15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" s="71"/>
      <c r="CD15" s="71"/>
      <c r="CE15" s="71"/>
      <c r="CF15" s="71"/>
      <c r="CG15" s="71"/>
      <c r="CH15" s="71"/>
      <c r="CI15" s="71"/>
      <c r="CJ15" s="71" t="str">
        <f>IF(AND(M15="",S15=""),"",IF(VALIDATURNO[[#This Row],[Marcacion]]="ERROR MARCA",6,IF(IFERROR(LEFT(M15,FIND(".",M15)-1)+((RIGHT(M15,2)+0)/100),0)+IFERROR(LEFT(S15,FIND(".",S15)-1)+((RIGHT(S15,2)+0)/100),0)=0,"",IFERROR(LEFT(M15,FIND(".",M15)-1)+((RIGHT(M15,2)+0)/100),0)+IFERROR(LEFT(S15,FIND(".",S15)-1)+((RIGHT(S15,2)+0)/100),0))))</f>
        <v/>
      </c>
      <c r="CK15" s="71" t="str">
        <f>IF(VALIDATURNO[[#This Row],[VALIDA_QNA]]="","",IF(VALIDATURNO[[#This Row],[Dom Noct Real]]=0,"",ROUND(VALIDATURNO[[#This Row],[Dom Noct Real]],2)))</f>
        <v/>
      </c>
      <c r="CL15" s="71"/>
      <c r="CM15" s="71"/>
      <c r="CN15" s="71"/>
      <c r="CO15" s="76" t="str">
        <f>IF(VALIDATURNO[[#This Row],[EXTRAS]]="","",IF(VALIDATURNO[[#This Row],[verifica extras D]]="",ROUND(VALIDATURNO[[#This Row],[EXTRAS]]*extra_diu,2),ROUND(VALIDATURNO[[#This Row],[verifica extras D]],2)))</f>
        <v/>
      </c>
      <c r="CP15" s="77" t="str">
        <f>IF(VALIDATURNO[[#This Row],[EXTRAS]]="","",IF(VALIDATURNO[[#This Row],[verifica extras N]]="",ROUND(VALIDATURNO[[#This Row],[EXTRAS]]*(1-extra_diu),2),ROUND(VALIDATURNO[[#This Row],[verifica extras N]],2)))</f>
        <v/>
      </c>
      <c r="CQ15" s="71"/>
      <c r="CR15" s="71"/>
      <c r="CS15" s="71"/>
      <c r="CT15" s="71"/>
      <c r="CU15" s="71" t="str">
        <f>IF(VALIDATURNO[[#This Row],[VALIDA_QNA]]="","",IF(VALIDATURNO[[#This Row],[Trabajado real]]=0,"",ROUND(VALIDATURNO[[#This Row],[Trabajado real]],2)))</f>
        <v/>
      </c>
      <c r="CV15" s="66" t="str">
        <f>IFERROR(VLOOKUP(VALIDATURNO[[#This Row],[Colaborador]]&amp;VALIDATURNO[[#This Row],[fecha]],Tabla2[],4,0),"")</f>
        <v/>
      </c>
      <c r="CW15" s="216"/>
      <c r="CX15" s="216"/>
      <c r="CY15" s="32" t="str">
        <f>IF(SUMIFS($BZ$6:BZ15,$DC$6:DC15,VALIDATURNO[[#This Row],[Colaborador]])-hope_hours-SUMIFS($CO$6:CO15,$DC$6:DC15,VALIDATURNO[[#This Row],[Colaborador]])-SUMIFS($CP$6:CP15,$DC$6:DC15,VALIDATURNO[[#This Row],[Colaborador]])&gt;0.5,SUMIFS($BZ$6:BZ15,$DC$6:DC15,VALIDATURNO[[#This Row],[Colaborador]])-hope_hours-SUMIFS($CO$6:CO15,$DC$6:DC15,VALIDATURNO[[#This Row],[Colaborador]])-SUMIFS($CP$6:CP15,$DC$6:DC15,VALIDATURNO[[#This Row],[Colaborador]]),"")</f>
        <v/>
      </c>
      <c r="CZ15" s="32" t="str">
        <f>IF(SUMIFS($BZ$6:BZ15,$DC$6:DC15,VALIDATURNO[[#This Row],[Colaborador]])-hope_hours&gt;0.5,SUMIFS($BZ$6:BZ15,$DC$6:DC15,VALIDATURNO[[#This Row],[Colaborador]])-hope_hours - SUMIFS($CZ$6:CZ14,$DC$6:DC14,DC15),"")</f>
        <v/>
      </c>
      <c r="DA15" s="32" t="str">
        <f>IF(SUMIFS($BZ$6:BZ15,$DC$6:DC15,VALIDATURNO[[#This Row],[Colaborador]])-hope_hours&gt;0.5,SUMIFS($BZ$6:BZ15,$DC$6:DC15,VALIDATURNO[[#This Row],[Colaborador]])-hope_hours,"")</f>
        <v/>
      </c>
      <c r="DB15" s="71" t="str">
        <f>IF(E15="","",IF(VALIDATURNO[[#This Row],[Cambia sede]]="",E15,VALIDATURNO[[#This Row],[Cambia sede]]))</f>
        <v>PANCE</v>
      </c>
      <c r="DC15" s="78" t="str">
        <f t="shared" si="1"/>
        <v>AYALA CANTILLO KEVIN DANIEL</v>
      </c>
      <c r="DD15" s="83">
        <f>IF(VALIDATURNO[[#This Row],[VALIDA_QNA]]="","",I15+0)</f>
        <v>46105</v>
      </c>
      <c r="DE15" s="79" t="str">
        <f>IF(VALIDATURNO[[#This Row],[Marcacion]]="","",D15)</f>
        <v>AUXILIAR DE COCINA</v>
      </c>
      <c r="DF15" s="70" t="str">
        <f>IF(VALIDATURNO[[#This Row],[turno1]]="","",H15)</f>
        <v>Martes</v>
      </c>
      <c r="DG15" s="70" t="str">
        <f>IF(VALIDATURNO[[#This Row],[turno2]]="","",AL15)</f>
        <v/>
      </c>
      <c r="DH15" s="70" t="str">
        <f>IF(VALIDATURNO[[#This Row],[turno1AM]]="","",AM15)</f>
        <v/>
      </c>
      <c r="DI15" s="70" t="str">
        <f>IF(VALIDATURNO[[#This Row],[turno2AM]]="","",AN15)</f>
        <v/>
      </c>
      <c r="DJ15" s="70" t="str">
        <f>IF(VALIDATURNO[[#This Row],[turno1AH]]="","",AO15)</f>
        <v/>
      </c>
      <c r="DK15" s="70" t="str">
        <f>IF(VALIDATURNO[[#This Row],[turno2AH]]="","",AP15)</f>
        <v/>
      </c>
      <c r="DL15" s="28" t="str">
        <f>IF(SUMIFS(VALIDATURNO[TOTAL],VALIDATURNO[Colaborador],VALIDATURNO[[#This Row],[Colaborador]])=0,"RET","OK")</f>
        <v>RET</v>
      </c>
      <c r="DM15" s="28">
        <f>IF(VALIDATURNO[[#This Row],[Trabajado real]]&gt;0,1,0)</f>
        <v>0</v>
      </c>
      <c r="DN15" s="28">
        <f>IF(DN14=$DN$5,1,IF(DC14=VALIDATURNO[[#This Row],[Colaborador]],0,1))</f>
        <v>0</v>
      </c>
      <c r="DO15" s="224"/>
      <c r="DP15" s="224"/>
      <c r="DQ15" s="224"/>
      <c r="DR15" s="224"/>
      <c r="DS15" s="224"/>
      <c r="DT15" s="224"/>
    </row>
    <row r="16" spans="1:146">
      <c r="A16" t="s">
        <v>549</v>
      </c>
      <c r="B16" t="s">
        <v>557</v>
      </c>
      <c r="C16" t="s">
        <v>557</v>
      </c>
      <c r="D16" t="s">
        <v>225</v>
      </c>
      <c r="E16" t="s">
        <v>84</v>
      </c>
      <c r="F16" t="s">
        <v>200</v>
      </c>
      <c r="G16" t="s">
        <v>200</v>
      </c>
      <c r="H16" t="s">
        <v>208</v>
      </c>
      <c r="I16" t="s">
        <v>565</v>
      </c>
      <c r="J16" t="s">
        <v>81</v>
      </c>
      <c r="K16" t="s">
        <v>81</v>
      </c>
      <c r="L16" t="s">
        <v>81</v>
      </c>
      <c r="M16" t="s">
        <v>81</v>
      </c>
      <c r="N16" t="s">
        <v>81</v>
      </c>
      <c r="O16" t="s">
        <v>81</v>
      </c>
      <c r="P16" t="s">
        <v>81</v>
      </c>
      <c r="Q16" t="s">
        <v>81</v>
      </c>
      <c r="R16" t="s">
        <v>81</v>
      </c>
      <c r="S16" t="s">
        <v>81</v>
      </c>
      <c r="T16" t="s">
        <v>81</v>
      </c>
      <c r="U16" t="s">
        <v>81</v>
      </c>
      <c r="V16" t="s">
        <v>81</v>
      </c>
      <c r="W16" t="s">
        <v>81</v>
      </c>
      <c r="X16" t="s">
        <v>81</v>
      </c>
      <c r="Y16" t="s">
        <v>81</v>
      </c>
      <c r="Z16" t="s">
        <v>81</v>
      </c>
      <c r="AA16" t="s">
        <v>81</v>
      </c>
      <c r="AB16" t="s">
        <v>81</v>
      </c>
      <c r="AC16" t="s">
        <v>81</v>
      </c>
      <c r="AD16" t="s">
        <v>81</v>
      </c>
      <c r="AE16" t="s">
        <v>81</v>
      </c>
      <c r="AF16" t="s">
        <v>81</v>
      </c>
      <c r="AG16" t="s">
        <v>81</v>
      </c>
      <c r="AH16" t="s">
        <v>81</v>
      </c>
      <c r="AI16" t="s">
        <v>81</v>
      </c>
      <c r="AJ16" t="s">
        <v>224</v>
      </c>
      <c r="AK16" t="s">
        <v>81</v>
      </c>
      <c r="AL16" t="s">
        <v>81</v>
      </c>
      <c r="AM16" t="s">
        <v>81</v>
      </c>
      <c r="AN16" t="s">
        <v>81</v>
      </c>
      <c r="AO16" t="s">
        <v>81</v>
      </c>
      <c r="AP16" t="s">
        <v>81</v>
      </c>
      <c r="AQ16" t="s">
        <v>81</v>
      </c>
      <c r="AR16" t="s">
        <v>81</v>
      </c>
      <c r="AS16" t="s">
        <v>204</v>
      </c>
      <c r="AT16" s="69">
        <f>IF(VALIDATURNO[[#This Row],[VALIDA_QNA]]="","",IF(AL16="",0,1))</f>
        <v>0</v>
      </c>
      <c r="AU16" s="67">
        <f>IF(VALIDATURNO[[#This Row],[VALIDA_QNA]]="","",IF(AL17="",0,1))</f>
        <v>0</v>
      </c>
      <c r="AV16" s="67">
        <f>IF(VALIDATURNO[[#This Row],[VALIDA_QNA]]="","",IF(AM16="",0,1))</f>
        <v>0</v>
      </c>
      <c r="AW16" s="67">
        <f>IF(VALIDATURNO[[#This Row],[VALIDA_QNA]]="","",IF(AN16="",0,1))</f>
        <v>0</v>
      </c>
      <c r="AX16" s="67">
        <f>IF(VALIDATURNO[[#This Row],[VALIDA_QNA]]="","",IF(AO16="",0,1))</f>
        <v>0</v>
      </c>
      <c r="AY16" s="67">
        <f>IF(VALIDATURNO[[#This Row],[VALIDA_QNA]]="","",IF(AP16="",0,1))</f>
        <v>0</v>
      </c>
      <c r="AZ16" s="67">
        <f>IF(VALIDATURNO[[#This Row],[VALIDA_QNA]]="","",IF(AL17="",0,1)*IF(AL17="",0,AL17))</f>
        <v>0</v>
      </c>
      <c r="BA16" s="67">
        <f>IF(VALIDATURNO[[#This Row],[VALIDA_QNA]]="","",IF(AL16="",0,1)*IF(AL16="",0,AL16))</f>
        <v>0</v>
      </c>
      <c r="BB16" s="67">
        <f>IF(VALIDATURNO[[#This Row],[VALIDA_QNA]]="","",IF(AM16="",0,1)*IF(AM16="",0,AM16))</f>
        <v>0</v>
      </c>
      <c r="BC16" s="67">
        <f>IF(VALIDATURNO[[#This Row],[VALIDA_QNA]]="","",IF(AN16="",0,1)*IF(AN16="",0,AN16))</f>
        <v>0</v>
      </c>
      <c r="BD16" s="67">
        <f>IF(VALIDATURNO[[#This Row],[VALIDA_QNA]]="","",IF(AO16="",0,1)*IF(AO16="",0,AO16))</f>
        <v>0</v>
      </c>
      <c r="BE16" s="67">
        <f>IF(VALIDATURNO[[#This Row],[VALIDA_QNA]]="","",IF(AP16="",0,1)*IF(AP16="",0,AP16))</f>
        <v>0</v>
      </c>
      <c r="BF16" s="67">
        <f>IF(VALIDATURNO[[#This Row],[VALIDA_QNA]]="","",5-COUNTBLANK(AM16:AP16)-COUNTBLANK(AL17))</f>
        <v>0</v>
      </c>
      <c r="BG16" s="68" t="str">
        <f>VALIDATURNO[[#This Row],[SALAM_H_BIN]]&amp;AU16&amp;AV16&amp;AW16&amp;AX16&amp;AY16</f>
        <v>000000</v>
      </c>
      <c r="BH16" s="70">
        <f t="shared" si="0"/>
        <v>1</v>
      </c>
      <c r="BI16" s="67" t="str">
        <f>IF(A16="","",IF(AND(AN16&lt;AM16,AN16&lt;&gt;""),"ERROR MARCA",IF(AND(VALIDATURNO[[#This Row],[ENT_2]]&lt;&gt;0,VALIDATURNO[[#This Row],[ENT_2]]&lt;VALIDATURNO[[#This Row],[SAL_1]]),"ERROR MARCA",IF(VALIDATURNO[[#This Row],[VALIDA_QNA]]=1,IF(OR(BG16="001100",BG16="011000",BG16="011110",BG16="001111",BG16="101100",BG16="111000",BG16="111110",BG16="101111"),"OK",IF(OR(BG16="000000",VALIDATURNO[[#This Row],[Escenario]]="100000"),"NULO","ERROR MARCA")),"NULO"))))</f>
        <v>NULO</v>
      </c>
      <c r="BJ16" s="67">
        <f>IF(VALIDATURNO[[#This Row],[VALIDA_QNA]]="","",IF(OR(BG16="101100",BG16="101111",BG16="001100",BG16="001111",BG16="111110",BG16="011110"),BC16-BB16,0)*24)</f>
        <v>0</v>
      </c>
      <c r="BK16" s="67">
        <f>IF(VALIDATURNO[[#This Row],[VALIDA_QNA]]="","",IF(OR(BG16="101111",BG16="001111"),BE16-BD16,0)*24)</f>
        <v>0</v>
      </c>
      <c r="BL16" s="67">
        <f>IF(VALIDATURNO[[#This Row],[VALIDA_QNA]]="","",IF(OR(BG16="111000",BG16="011000"),AZ16-BB16+1,0)*24)</f>
        <v>0</v>
      </c>
      <c r="BM16" s="67">
        <f>IF(VALIDATURNO[[#This Row],[VALIDA_QNA]]="","",IF(OR(BG16="111110",BG16="011110"),AZ16+1-BD16,0)*24)</f>
        <v>0</v>
      </c>
      <c r="BN16" s="67">
        <f>IF(VALIDATURNO[[#This Row],[VALIDA_QNA]]="","",IF(OR(BG16="011000",BG16="111000"),1-BB16,0)*24)</f>
        <v>0</v>
      </c>
      <c r="BO16" s="67">
        <f>IF(VALIDATURNO[[#This Row],[VALIDA_QNA]]="","",IF(OR(BG16="011110",BG16="111110"),1-BD16,0)*24)</f>
        <v>0</v>
      </c>
      <c r="BP16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6" s="71">
        <f>IF(VALIDATURNO[[#This Row],[VALIDA_QNA]]="","",VALIDATURNO[[#This Row],[turno1]]+VALIDATURNO[[#This Row],[turno2]]+VALIDATURNO[[#This Row],[turno1AM]]+VALIDATURNO[[#This Row],[turno2AM]])</f>
        <v>0</v>
      </c>
      <c r="BR16" s="71" t="str">
        <f>IF(VALIDATURNO[[#This Row],[VALIDA_QNA]]=0,"",IFERROR(LEFT(AD16,FIND(".",AD16)-1)+((RIGHT(AD16,2)+0)/100),""))</f>
        <v/>
      </c>
      <c r="BS1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descuentos]]="",0,IF(AND(BP16&gt;=9.5,AO16=""),1,0))+IF(AL17&lt;&gt;"",AL17*24,0)-IF(AL16&lt;&gt;"",AL16*24,0),"")))</f>
        <v>0</v>
      </c>
      <c r="BT16" s="70">
        <f>IF(VALIDATURNO[[#This Row],[VALIDA_QNA]]=0,"",IF(A16="","",IFERROR((IF(IF(AL16="",0,AL16+0)&lt;=(6/24),IF(AL16="",0,AL16+0),(6/24))*24),0)+IFERROR(IF(AM16="",0,IF((IF(AND(AO16="",AN16&lt;&gt;""),IF(AN16="",0,AN16+0),IF(AP16&lt;&gt;"",IF(AP16="",0,AP16+0),1))-#REF!)*24&gt;0,IF(AND(AO16="",AN16&lt;&gt;""),IF(AN16="",0,AN16+0),IF(AP16&lt;&gt;"",IF(AP16="",0,AP16+0),1))-#REF!))*24,0)))</f>
        <v>0</v>
      </c>
      <c r="BU16" s="73">
        <f>IF(VALIDATURNO[[#This Row],[VALIDA_QNA]]="","",IFERROR(LEFT(K16,FIND(".",K16)-1)+((RIGHT(K16,2)+0)/100),0))</f>
        <v>0</v>
      </c>
      <c r="BV16" s="74">
        <f>IF(VALIDATURNO[[#This Row],[VALIDA_QNA]]=0,0,IF(VALIDATURNO[[#This Row],[Marcacion]]="ERROR MARCA", 0,IF(VALIDATURNO[[#This Row],[VALIDA_QNA]]="","",IF(ROUND(IFERROR(LEFT(K16,FIND(".",K16)-1)+((RIGHT(K16,2)+0)/100),0)+(IF(H17="Domingo",0,IF(AL17="",0,AL17*24)))-(IF(H16="Domingo",0,IF(AL16="",0,AL16*24))),2)&gt;=0,ROUND(IFERROR(LEFT(K16,FIND(".",K16)-1)+((RIGHT(K16,2)+0)/100),0)+(IF(H17="Domingo",0,IF(AL17="",0,AL17*24)))-(IF(H16="Domingo",0,IF(AL16="",0,AL16*24))),2),0))))</f>
        <v>0</v>
      </c>
      <c r="BW16" s="73">
        <f>IF(VALIDATURNO[[#This Row],[VALIDA_QNA]]="","",IFERROR(LEFT(T16,FIND(".",T16)-1)+((RIGHT(T16,2)+0)/100),0)+IF(N16="",0,IFERROR(LEFT(N16,FIND(".",N16)-1)+((RIGHT(N16,2)+0)/100),0)))</f>
        <v>0</v>
      </c>
      <c r="BX16" s="74">
        <f>IF(VALIDATURNO[[#This Row],[VALIDA_QNA]]=0,0,IF(VALIDATURNO[[#This Row],[Marcacion]]="ERROR MARCA", 0,IF(VALIDATURNO[[#This Row],[VALIDA_QNA]]="","",IF(VALIDATURNO[[#This Row],[Dom Noct calc]]+(IF(OR(H17="Domingo",M17&lt;&gt;"",N17&lt;&gt;""),IF(AL17="",0,AL17*24),0))-(IF(OR(H16="Domingo",M16&lt;&gt;"",N16&lt;&gt;""),IF(AL16="",0,AL16*24),0))&gt;=0,VALIDATURNO[[#This Row],[Dom Noct calc]]+(IF(OR(H17="Domingo",M17&lt;&gt;"",N17&lt;&gt;""),IF(AL17="",0,AL17*24),0))-(IF(OR(H16="Domingo",M16&lt;&gt;"",N16&lt;&gt;""),IF(AL16="",0,AL16*24),0)),0))))</f>
        <v>0</v>
      </c>
      <c r="BY16" s="73">
        <f>IF(VALIDATURNO[[#This Row],[VALIDA_QNA]]="","",IFERROR(LEFT(AD16,FIND(".",AD16)-1)+((RIGHT(AD16,2)+0)/100),0))</f>
        <v>0</v>
      </c>
      <c r="BZ16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6" s="75">
        <f>IF(VALIDATURNO[[#This Row],[VALIDA_QNA]]="","",IF(VALIDATURNO[[#This Row],[Trabajado real]]+0=0,0,1))</f>
        <v>0</v>
      </c>
      <c r="CB16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" s="71"/>
      <c r="CD16" s="71"/>
      <c r="CE16" s="71"/>
      <c r="CF16" s="71"/>
      <c r="CG16" s="71"/>
      <c r="CH16" s="71"/>
      <c r="CI16" s="71"/>
      <c r="CJ16" s="71" t="str">
        <f>IF(AND(M16="",S16=""),"",IF(VALIDATURNO[[#This Row],[Marcacion]]="ERROR MARCA",6,IF(IFERROR(LEFT(M16,FIND(".",M16)-1)+((RIGHT(M16,2)+0)/100),0)+IFERROR(LEFT(S16,FIND(".",S16)-1)+((RIGHT(S16,2)+0)/100),0)=0,"",IFERROR(LEFT(M16,FIND(".",M16)-1)+((RIGHT(M16,2)+0)/100),0)+IFERROR(LEFT(S16,FIND(".",S16)-1)+((RIGHT(S16,2)+0)/100),0))))</f>
        <v/>
      </c>
      <c r="CK16" s="71" t="str">
        <f>IF(VALIDATURNO[[#This Row],[VALIDA_QNA]]="","",IF(VALIDATURNO[[#This Row],[Dom Noct Real]]=0,"",ROUND(VALIDATURNO[[#This Row],[Dom Noct Real]],2)))</f>
        <v/>
      </c>
      <c r="CL16" s="71"/>
      <c r="CM16" s="71"/>
      <c r="CN16" s="71"/>
      <c r="CO16" s="76" t="str">
        <f>IF(VALIDATURNO[[#This Row],[EXTRAS]]="","",IF(VALIDATURNO[[#This Row],[verifica extras D]]="",ROUND(VALIDATURNO[[#This Row],[EXTRAS]]*extra_diu,2),ROUND(VALIDATURNO[[#This Row],[verifica extras D]],2)))</f>
        <v/>
      </c>
      <c r="CP16" s="77" t="str">
        <f>IF(VALIDATURNO[[#This Row],[EXTRAS]]="","",IF(VALIDATURNO[[#This Row],[verifica extras N]]="",ROUND(VALIDATURNO[[#This Row],[EXTRAS]]*(1-extra_diu),2),ROUND(VALIDATURNO[[#This Row],[verifica extras N]],2)))</f>
        <v/>
      </c>
      <c r="CQ16" s="71"/>
      <c r="CR16" s="71"/>
      <c r="CS16" s="71"/>
      <c r="CT16" s="71"/>
      <c r="CU16" s="71" t="str">
        <f>IF(VALIDATURNO[[#This Row],[VALIDA_QNA]]="","",IF(VALIDATURNO[[#This Row],[Trabajado real]]=0,"",ROUND(VALIDATURNO[[#This Row],[Trabajado real]],2)))</f>
        <v/>
      </c>
      <c r="CV16" s="66" t="str">
        <f>IFERROR(VLOOKUP(VALIDATURNO[[#This Row],[Colaborador]]&amp;VALIDATURNO[[#This Row],[fecha]],Tabla2[],4,0),"")</f>
        <v/>
      </c>
      <c r="CW16" s="216"/>
      <c r="CX16" s="216"/>
      <c r="CY16" s="32" t="str">
        <f>IF(SUMIFS($BZ$6:BZ16,$DC$6:DC16,VALIDATURNO[[#This Row],[Colaborador]])-hope_hours-SUMIFS($CO$6:CO16,$DC$6:DC16,VALIDATURNO[[#This Row],[Colaborador]])-SUMIFS($CP$6:CP16,$DC$6:DC16,VALIDATURNO[[#This Row],[Colaborador]])&gt;0.5,SUMIFS($BZ$6:BZ16,$DC$6:DC16,VALIDATURNO[[#This Row],[Colaborador]])-hope_hours-SUMIFS($CO$6:CO16,$DC$6:DC16,VALIDATURNO[[#This Row],[Colaborador]])-SUMIFS($CP$6:CP16,$DC$6:DC16,VALIDATURNO[[#This Row],[Colaborador]]),"")</f>
        <v/>
      </c>
      <c r="CZ16" s="32" t="str">
        <f>IF(SUMIFS($BZ$6:BZ16,$DC$6:DC16,VALIDATURNO[[#This Row],[Colaborador]])-hope_hours&gt;0.5,SUMIFS($BZ$6:BZ16,$DC$6:DC16,VALIDATURNO[[#This Row],[Colaborador]])-hope_hours - SUMIFS($CZ$6:CZ15,$DC$6:DC15,DC16),"")</f>
        <v/>
      </c>
      <c r="DA16" s="32" t="str">
        <f>IF(SUMIFS($BZ$6:BZ16,$DC$6:DC16,VALIDATURNO[[#This Row],[Colaborador]])-hope_hours&gt;0.5,SUMIFS($BZ$6:BZ16,$DC$6:DC16,VALIDATURNO[[#This Row],[Colaborador]])-hope_hours,"")</f>
        <v/>
      </c>
      <c r="DB16" s="71" t="str">
        <f>IF(E16="","",IF(VALIDATURNO[[#This Row],[Cambia sede]]="",E16,VALIDATURNO[[#This Row],[Cambia sede]]))</f>
        <v>PANCE</v>
      </c>
      <c r="DC16" s="78" t="str">
        <f t="shared" si="1"/>
        <v>AYALA CANTILLO KEVIN DANIEL</v>
      </c>
      <c r="DD16" s="83">
        <f>IF(VALIDATURNO[[#This Row],[VALIDA_QNA]]="","",I16+0)</f>
        <v>46106</v>
      </c>
      <c r="DE16" s="79" t="str">
        <f>IF(VALIDATURNO[[#This Row],[Marcacion]]="","",D16)</f>
        <v>AUXILIAR DE COCINA</v>
      </c>
      <c r="DF16" s="70" t="str">
        <f>IF(VALIDATURNO[[#This Row],[turno1]]="","",H16)</f>
        <v>Miércoles</v>
      </c>
      <c r="DG16" s="70" t="str">
        <f>IF(VALIDATURNO[[#This Row],[turno2]]="","",AL16)</f>
        <v/>
      </c>
      <c r="DH16" s="70" t="str">
        <f>IF(VALIDATURNO[[#This Row],[turno1AM]]="","",AM16)</f>
        <v/>
      </c>
      <c r="DI16" s="70" t="str">
        <f>IF(VALIDATURNO[[#This Row],[turno2AM]]="","",AN16)</f>
        <v/>
      </c>
      <c r="DJ16" s="70" t="str">
        <f>IF(VALIDATURNO[[#This Row],[turno1AH]]="","",AO16)</f>
        <v/>
      </c>
      <c r="DK16" s="70" t="str">
        <f>IF(VALIDATURNO[[#This Row],[turno2AH]]="","",AP16)</f>
        <v/>
      </c>
      <c r="DL16" s="28" t="str">
        <f>IF(SUMIFS(VALIDATURNO[TOTAL],VALIDATURNO[Colaborador],VALIDATURNO[[#This Row],[Colaborador]])=0,"RET","OK")</f>
        <v>RET</v>
      </c>
      <c r="DM16" s="28">
        <f>IF(VALIDATURNO[[#This Row],[Trabajado real]]&gt;0,1,0)</f>
        <v>0</v>
      </c>
      <c r="DN16" s="28">
        <f>IF(DN15=$DN$5,1,IF(DC15=VALIDATURNO[[#This Row],[Colaborador]],0,1))</f>
        <v>0</v>
      </c>
      <c r="DO16" s="224"/>
      <c r="DP16" s="224"/>
      <c r="DQ16" s="224"/>
      <c r="DR16" s="224"/>
      <c r="DS16" s="224"/>
      <c r="DT16" s="224"/>
    </row>
    <row r="17" spans="1:124">
      <c r="A17" t="s">
        <v>549</v>
      </c>
      <c r="B17" t="s">
        <v>557</v>
      </c>
      <c r="C17" t="s">
        <v>557</v>
      </c>
      <c r="D17" t="s">
        <v>225</v>
      </c>
      <c r="E17" t="s">
        <v>84</v>
      </c>
      <c r="F17" t="s">
        <v>200</v>
      </c>
      <c r="G17" t="s">
        <v>200</v>
      </c>
      <c r="H17" t="s">
        <v>211</v>
      </c>
      <c r="I17" t="s">
        <v>566</v>
      </c>
      <c r="J17" t="s">
        <v>81</v>
      </c>
      <c r="K17" t="s">
        <v>81</v>
      </c>
      <c r="L17" t="s">
        <v>81</v>
      </c>
      <c r="M17" t="s">
        <v>81</v>
      </c>
      <c r="N17" t="s">
        <v>81</v>
      </c>
      <c r="O17" t="s">
        <v>81</v>
      </c>
      <c r="P17" t="s">
        <v>81</v>
      </c>
      <c r="Q17" t="s">
        <v>81</v>
      </c>
      <c r="R17" t="s">
        <v>81</v>
      </c>
      <c r="S17" t="s">
        <v>81</v>
      </c>
      <c r="T17" t="s">
        <v>81</v>
      </c>
      <c r="U17" t="s">
        <v>81</v>
      </c>
      <c r="V17" t="s">
        <v>81</v>
      </c>
      <c r="W17" t="s">
        <v>81</v>
      </c>
      <c r="X17" t="s">
        <v>81</v>
      </c>
      <c r="Y17" t="s">
        <v>81</v>
      </c>
      <c r="Z17" t="s">
        <v>81</v>
      </c>
      <c r="AA17" t="s">
        <v>81</v>
      </c>
      <c r="AB17" t="s">
        <v>81</v>
      </c>
      <c r="AC17" t="s">
        <v>81</v>
      </c>
      <c r="AD17" t="s">
        <v>81</v>
      </c>
      <c r="AE17" t="s">
        <v>81</v>
      </c>
      <c r="AF17" t="s">
        <v>81</v>
      </c>
      <c r="AG17" t="s">
        <v>81</v>
      </c>
      <c r="AH17" t="s">
        <v>81</v>
      </c>
      <c r="AI17" t="s">
        <v>81</v>
      </c>
      <c r="AJ17" t="s">
        <v>224</v>
      </c>
      <c r="AK17" t="s">
        <v>81</v>
      </c>
      <c r="AL17" t="s">
        <v>81</v>
      </c>
      <c r="AM17" t="s">
        <v>81</v>
      </c>
      <c r="AN17" t="s">
        <v>81</v>
      </c>
      <c r="AO17" t="s">
        <v>81</v>
      </c>
      <c r="AP17" t="s">
        <v>81</v>
      </c>
      <c r="AQ17" t="s">
        <v>81</v>
      </c>
      <c r="AR17" t="s">
        <v>81</v>
      </c>
      <c r="AS17" t="s">
        <v>204</v>
      </c>
      <c r="AT17" s="69">
        <f>IF(VALIDATURNO[[#This Row],[VALIDA_QNA]]="","",IF(AL17="",0,1))</f>
        <v>0</v>
      </c>
      <c r="AU17" s="67">
        <f>IF(VALIDATURNO[[#This Row],[VALIDA_QNA]]="","",IF(AL18="",0,1))</f>
        <v>0</v>
      </c>
      <c r="AV17" s="67">
        <f>IF(VALIDATURNO[[#This Row],[VALIDA_QNA]]="","",IF(AM17="",0,1))</f>
        <v>0</v>
      </c>
      <c r="AW17" s="67">
        <f>IF(VALIDATURNO[[#This Row],[VALIDA_QNA]]="","",IF(AN17="",0,1))</f>
        <v>0</v>
      </c>
      <c r="AX17" s="67">
        <f>IF(VALIDATURNO[[#This Row],[VALIDA_QNA]]="","",IF(AO17="",0,1))</f>
        <v>0</v>
      </c>
      <c r="AY17" s="67">
        <f>IF(VALIDATURNO[[#This Row],[VALIDA_QNA]]="","",IF(AP17="",0,1))</f>
        <v>0</v>
      </c>
      <c r="AZ17" s="67">
        <f>IF(VALIDATURNO[[#This Row],[VALIDA_QNA]]="","",IF(AL18="",0,1)*IF(AL18="",0,AL18))</f>
        <v>0</v>
      </c>
      <c r="BA17" s="67">
        <f>IF(VALIDATURNO[[#This Row],[VALIDA_QNA]]="","",IF(AL17="",0,1)*IF(AL17="",0,AL17))</f>
        <v>0</v>
      </c>
      <c r="BB17" s="67">
        <f>IF(VALIDATURNO[[#This Row],[VALIDA_QNA]]="","",IF(AM17="",0,1)*IF(AM17="",0,AM17))</f>
        <v>0</v>
      </c>
      <c r="BC17" s="67">
        <f>IF(VALIDATURNO[[#This Row],[VALIDA_QNA]]="","",IF(AN17="",0,1)*IF(AN17="",0,AN17))</f>
        <v>0</v>
      </c>
      <c r="BD17" s="67">
        <f>IF(VALIDATURNO[[#This Row],[VALIDA_QNA]]="","",IF(AO17="",0,1)*IF(AO17="",0,AO17))</f>
        <v>0</v>
      </c>
      <c r="BE17" s="67">
        <f>IF(VALIDATURNO[[#This Row],[VALIDA_QNA]]="","",IF(AP17="",0,1)*IF(AP17="",0,AP17))</f>
        <v>0</v>
      </c>
      <c r="BF17" s="67">
        <f>IF(VALIDATURNO[[#This Row],[VALIDA_QNA]]="","",5-COUNTBLANK(AM17:AP17)-COUNTBLANK(AL18))</f>
        <v>0</v>
      </c>
      <c r="BG17" s="68" t="str">
        <f>VALIDATURNO[[#This Row],[SALAM_H_BIN]]&amp;AU17&amp;AV17&amp;AW17&amp;AX17&amp;AY17</f>
        <v>000000</v>
      </c>
      <c r="BH17" s="70">
        <f t="shared" si="0"/>
        <v>1</v>
      </c>
      <c r="BI17" s="67" t="str">
        <f>IF(A17="","",IF(AND(AN17&lt;AM17,AN17&lt;&gt;""),"ERROR MARCA",IF(AND(VALIDATURNO[[#This Row],[ENT_2]]&lt;&gt;0,VALIDATURNO[[#This Row],[ENT_2]]&lt;VALIDATURNO[[#This Row],[SAL_1]]),"ERROR MARCA",IF(VALIDATURNO[[#This Row],[VALIDA_QNA]]=1,IF(OR(BG17="001100",BG17="011000",BG17="011110",BG17="001111",BG17="101100",BG17="111000",BG17="111110",BG17="101111"),"OK",IF(OR(BG17="000000",VALIDATURNO[[#This Row],[Escenario]]="100000"),"NULO","ERROR MARCA")),"NULO"))))</f>
        <v>NULO</v>
      </c>
      <c r="BJ17" s="67">
        <f>IF(VALIDATURNO[[#This Row],[VALIDA_QNA]]="","",IF(OR(BG17="101100",BG17="101111",BG17="001100",BG17="001111",BG17="111110",BG17="011110"),BC17-BB17,0)*24)</f>
        <v>0</v>
      </c>
      <c r="BK17" s="67">
        <f>IF(VALIDATURNO[[#This Row],[VALIDA_QNA]]="","",IF(OR(BG17="101111",BG17="001111"),BE17-BD17,0)*24)</f>
        <v>0</v>
      </c>
      <c r="BL17" s="67">
        <f>IF(VALIDATURNO[[#This Row],[VALIDA_QNA]]="","",IF(OR(BG17="111000",BG17="011000"),AZ17-BB17+1,0)*24)</f>
        <v>0</v>
      </c>
      <c r="BM17" s="67">
        <f>IF(VALIDATURNO[[#This Row],[VALIDA_QNA]]="","",IF(OR(BG17="111110",BG17="011110"),AZ17+1-BD17,0)*24)</f>
        <v>0</v>
      </c>
      <c r="BN17" s="67">
        <f>IF(VALIDATURNO[[#This Row],[VALIDA_QNA]]="","",IF(OR(BG17="011000",BG17="111000"),1-BB17,0)*24)</f>
        <v>0</v>
      </c>
      <c r="BO17" s="67">
        <f>IF(VALIDATURNO[[#This Row],[VALIDA_QNA]]="","",IF(OR(BG17="011110",BG17="111110"),1-BD17,0)*24)</f>
        <v>0</v>
      </c>
      <c r="BP17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7" s="71">
        <f>IF(VALIDATURNO[[#This Row],[VALIDA_QNA]]="","",VALIDATURNO[[#This Row],[turno1]]+VALIDATURNO[[#This Row],[turno2]]+VALIDATURNO[[#This Row],[turno1AM]]+VALIDATURNO[[#This Row],[turno2AM]])</f>
        <v>0</v>
      </c>
      <c r="BR17" s="71" t="str">
        <f>IF(VALIDATURNO[[#This Row],[VALIDA_QNA]]=0,"",IFERROR(LEFT(AD17,FIND(".",AD17)-1)+((RIGHT(AD17,2)+0)/100),""))</f>
        <v/>
      </c>
      <c r="BS1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descuentos]]="",0,IF(AND(BP17&gt;=9.5,AO17=""),1,0))+IF(AL18&lt;&gt;"",AL18*24,0)-IF(AL17&lt;&gt;"",AL17*24,0),"")))</f>
        <v>0</v>
      </c>
      <c r="BT17" s="70">
        <f>IF(VALIDATURNO[[#This Row],[VALIDA_QNA]]=0,"",IF(A17="","",IFERROR((IF(IF(AL17="",0,AL17+0)&lt;=(6/24),IF(AL17="",0,AL17+0),(6/24))*24),0)+IFERROR(IF(AM17="",0,IF((IF(AND(AO17="",AN17&lt;&gt;""),IF(AN17="",0,AN17+0),IF(AP17&lt;&gt;"",IF(AP17="",0,AP17+0),1))-#REF!)*24&gt;0,IF(AND(AO17="",AN17&lt;&gt;""),IF(AN17="",0,AN17+0),IF(AP17&lt;&gt;"",IF(AP17="",0,AP17+0),1))-#REF!))*24,0)))</f>
        <v>0</v>
      </c>
      <c r="BU17" s="73">
        <f>IF(VALIDATURNO[[#This Row],[VALIDA_QNA]]="","",IFERROR(LEFT(K17,FIND(".",K17)-1)+((RIGHT(K17,2)+0)/100),0))</f>
        <v>0</v>
      </c>
      <c r="BV17" s="74">
        <f>IF(VALIDATURNO[[#This Row],[VALIDA_QNA]]=0,0,IF(VALIDATURNO[[#This Row],[Marcacion]]="ERROR MARCA", 0,IF(VALIDATURNO[[#This Row],[VALIDA_QNA]]="","",IF(ROUND(IFERROR(LEFT(K17,FIND(".",K17)-1)+((RIGHT(K17,2)+0)/100),0)+(IF(H18="Domingo",0,IF(AL18="",0,AL18*24)))-(IF(H17="Domingo",0,IF(AL17="",0,AL17*24))),2)&gt;=0,ROUND(IFERROR(LEFT(K17,FIND(".",K17)-1)+((RIGHT(K17,2)+0)/100),0)+(IF(H18="Domingo",0,IF(AL18="",0,AL18*24)))-(IF(H17="Domingo",0,IF(AL17="",0,AL17*24))),2),0))))</f>
        <v>0</v>
      </c>
      <c r="BW17" s="73">
        <f>IF(VALIDATURNO[[#This Row],[VALIDA_QNA]]="","",IFERROR(LEFT(T17,FIND(".",T17)-1)+((RIGHT(T17,2)+0)/100),0)+IF(N17="",0,IFERROR(LEFT(N17,FIND(".",N17)-1)+((RIGHT(N17,2)+0)/100),0)))</f>
        <v>0</v>
      </c>
      <c r="BX17" s="74">
        <f>IF(VALIDATURNO[[#This Row],[VALIDA_QNA]]=0,0,IF(VALIDATURNO[[#This Row],[Marcacion]]="ERROR MARCA", 0,IF(VALIDATURNO[[#This Row],[VALIDA_QNA]]="","",IF(VALIDATURNO[[#This Row],[Dom Noct calc]]+(IF(OR(H18="Domingo",M18&lt;&gt;"",N18&lt;&gt;""),IF(AL18="",0,AL18*24),0))-(IF(OR(H17="Domingo",M17&lt;&gt;"",N17&lt;&gt;""),IF(AL17="",0,AL17*24),0))&gt;=0,VALIDATURNO[[#This Row],[Dom Noct calc]]+(IF(OR(H18="Domingo",M18&lt;&gt;"",N18&lt;&gt;""),IF(AL18="",0,AL18*24),0))-(IF(OR(H17="Domingo",M17&lt;&gt;"",N17&lt;&gt;""),IF(AL17="",0,AL17*24),0)),0))))</f>
        <v>0</v>
      </c>
      <c r="BY17" s="73">
        <f>IF(VALIDATURNO[[#This Row],[VALIDA_QNA]]="","",IFERROR(LEFT(AD17,FIND(".",AD17)-1)+((RIGHT(AD17,2)+0)/100),0))</f>
        <v>0</v>
      </c>
      <c r="BZ17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7" s="75">
        <f>IF(VALIDATURNO[[#This Row],[VALIDA_QNA]]="","",IF(VALIDATURNO[[#This Row],[Trabajado real]]+0=0,0,1))</f>
        <v>0</v>
      </c>
      <c r="CB17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" s="71"/>
      <c r="CD17" s="71"/>
      <c r="CE17" s="71"/>
      <c r="CF17" s="71"/>
      <c r="CG17" s="71"/>
      <c r="CH17" s="71"/>
      <c r="CI17" s="71"/>
      <c r="CJ17" s="71" t="str">
        <f>IF(AND(M17="",S17=""),"",IF(VALIDATURNO[[#This Row],[Marcacion]]="ERROR MARCA",6,IF(IFERROR(LEFT(M17,FIND(".",M17)-1)+((RIGHT(M17,2)+0)/100),0)+IFERROR(LEFT(S17,FIND(".",S17)-1)+((RIGHT(S17,2)+0)/100),0)=0,"",IFERROR(LEFT(M17,FIND(".",M17)-1)+((RIGHT(M17,2)+0)/100),0)+IFERROR(LEFT(S17,FIND(".",S17)-1)+((RIGHT(S17,2)+0)/100),0))))</f>
        <v/>
      </c>
      <c r="CK17" s="71" t="str">
        <f>IF(VALIDATURNO[[#This Row],[VALIDA_QNA]]="","",IF(VALIDATURNO[[#This Row],[Dom Noct Real]]=0,"",ROUND(VALIDATURNO[[#This Row],[Dom Noct Real]],2)))</f>
        <v/>
      </c>
      <c r="CL17" s="71"/>
      <c r="CM17" s="71"/>
      <c r="CN17" s="71"/>
      <c r="CO17" s="76" t="str">
        <f>IF(VALIDATURNO[[#This Row],[EXTRAS]]="","",IF(VALIDATURNO[[#This Row],[verifica extras D]]="",ROUND(VALIDATURNO[[#This Row],[EXTRAS]]*extra_diu,2),ROUND(VALIDATURNO[[#This Row],[verifica extras D]],2)))</f>
        <v/>
      </c>
      <c r="CP17" s="77" t="str">
        <f>IF(VALIDATURNO[[#This Row],[EXTRAS]]="","",IF(VALIDATURNO[[#This Row],[verifica extras N]]="",ROUND(VALIDATURNO[[#This Row],[EXTRAS]]*(1-extra_diu),2),ROUND(VALIDATURNO[[#This Row],[verifica extras N]],2)))</f>
        <v/>
      </c>
      <c r="CQ17" s="71"/>
      <c r="CR17" s="71"/>
      <c r="CS17" s="71"/>
      <c r="CT17" s="71"/>
      <c r="CU17" s="71" t="str">
        <f>IF(VALIDATURNO[[#This Row],[VALIDA_QNA]]="","",IF(VALIDATURNO[[#This Row],[Trabajado real]]=0,"",ROUND(VALIDATURNO[[#This Row],[Trabajado real]],2)))</f>
        <v/>
      </c>
      <c r="CV17" s="66" t="str">
        <f>IFERROR(VLOOKUP(VALIDATURNO[[#This Row],[Colaborador]]&amp;VALIDATURNO[[#This Row],[fecha]],Tabla2[],4,0),"")</f>
        <v/>
      </c>
      <c r="CW17" s="216"/>
      <c r="CX17" s="216"/>
      <c r="CY17" s="32" t="str">
        <f>IF(SUMIFS($BZ$6:BZ17,$DC$6:DC17,VALIDATURNO[[#This Row],[Colaborador]])-hope_hours-SUMIFS($CO$6:CO17,$DC$6:DC17,VALIDATURNO[[#This Row],[Colaborador]])-SUMIFS($CP$6:CP17,$DC$6:DC17,VALIDATURNO[[#This Row],[Colaborador]])&gt;0.5,SUMIFS($BZ$6:BZ17,$DC$6:DC17,VALIDATURNO[[#This Row],[Colaborador]])-hope_hours-SUMIFS($CO$6:CO17,$DC$6:DC17,VALIDATURNO[[#This Row],[Colaborador]])-SUMIFS($CP$6:CP17,$DC$6:DC17,VALIDATURNO[[#This Row],[Colaborador]]),"")</f>
        <v/>
      </c>
      <c r="CZ17" s="32" t="str">
        <f>IF(SUMIFS($BZ$6:BZ17,$DC$6:DC17,VALIDATURNO[[#This Row],[Colaborador]])-hope_hours&gt;0.5,SUMIFS($BZ$6:BZ17,$DC$6:DC17,VALIDATURNO[[#This Row],[Colaborador]])-hope_hours - SUMIFS($CZ$6:CZ16,$DC$6:DC16,DC17),"")</f>
        <v/>
      </c>
      <c r="DA17" s="32" t="str">
        <f>IF(SUMIFS($BZ$6:BZ17,$DC$6:DC17,VALIDATURNO[[#This Row],[Colaborador]])-hope_hours&gt;0.5,SUMIFS($BZ$6:BZ17,$DC$6:DC17,VALIDATURNO[[#This Row],[Colaborador]])-hope_hours,"")</f>
        <v/>
      </c>
      <c r="DB17" s="71" t="str">
        <f>IF(E17="","",IF(VALIDATURNO[[#This Row],[Cambia sede]]="",E17,VALIDATURNO[[#This Row],[Cambia sede]]))</f>
        <v>PANCE</v>
      </c>
      <c r="DC17" s="78" t="str">
        <f t="shared" si="1"/>
        <v>AYALA CANTILLO KEVIN DANIEL</v>
      </c>
      <c r="DD17" s="83">
        <f>IF(VALIDATURNO[[#This Row],[VALIDA_QNA]]="","",I17+0)</f>
        <v>46107</v>
      </c>
      <c r="DE17" s="79" t="str">
        <f>IF(VALIDATURNO[[#This Row],[Marcacion]]="","",D17)</f>
        <v>AUXILIAR DE COCINA</v>
      </c>
      <c r="DF17" s="70" t="str">
        <f>IF(VALIDATURNO[[#This Row],[turno1]]="","",H17)</f>
        <v>Jueves</v>
      </c>
      <c r="DG17" s="70" t="str">
        <f>IF(VALIDATURNO[[#This Row],[turno2]]="","",AL17)</f>
        <v/>
      </c>
      <c r="DH17" s="70" t="str">
        <f>IF(VALIDATURNO[[#This Row],[turno1AM]]="","",AM17)</f>
        <v/>
      </c>
      <c r="DI17" s="70" t="str">
        <f>IF(VALIDATURNO[[#This Row],[turno2AM]]="","",AN17)</f>
        <v/>
      </c>
      <c r="DJ17" s="70" t="str">
        <f>IF(VALIDATURNO[[#This Row],[turno1AH]]="","",AO17)</f>
        <v/>
      </c>
      <c r="DK17" s="70" t="str">
        <f>IF(VALIDATURNO[[#This Row],[turno2AH]]="","",AP17)</f>
        <v/>
      </c>
      <c r="DL17" s="28" t="str">
        <f>IF(SUMIFS(VALIDATURNO[TOTAL],VALIDATURNO[Colaborador],VALIDATURNO[[#This Row],[Colaborador]])=0,"RET","OK")</f>
        <v>RET</v>
      </c>
      <c r="DM17" s="28">
        <f>IF(VALIDATURNO[[#This Row],[Trabajado real]]&gt;0,1,0)</f>
        <v>0</v>
      </c>
      <c r="DN17" s="28">
        <f>IF(DN16=$DN$5,1,IF(DC16=VALIDATURNO[[#This Row],[Colaborador]],0,1))</f>
        <v>0</v>
      </c>
      <c r="DO17" s="224"/>
      <c r="DP17" s="224"/>
      <c r="DQ17" s="224"/>
      <c r="DR17" s="224"/>
      <c r="DS17" s="224"/>
      <c r="DT17" s="224"/>
    </row>
    <row r="18" spans="1:124">
      <c r="A18" t="s">
        <v>549</v>
      </c>
      <c r="B18" t="s">
        <v>557</v>
      </c>
      <c r="C18" t="s">
        <v>557</v>
      </c>
      <c r="D18" t="s">
        <v>225</v>
      </c>
      <c r="E18" t="s">
        <v>84</v>
      </c>
      <c r="F18" t="s">
        <v>200</v>
      </c>
      <c r="G18" t="s">
        <v>200</v>
      </c>
      <c r="H18" t="s">
        <v>214</v>
      </c>
      <c r="I18" t="s">
        <v>567</v>
      </c>
      <c r="J18" t="s">
        <v>81</v>
      </c>
      <c r="K18" t="s">
        <v>81</v>
      </c>
      <c r="L18" t="s">
        <v>81</v>
      </c>
      <c r="M18" t="s">
        <v>81</v>
      </c>
      <c r="N18" t="s">
        <v>81</v>
      </c>
      <c r="O18" t="s">
        <v>81</v>
      </c>
      <c r="P18" t="s">
        <v>81</v>
      </c>
      <c r="Q18" t="s">
        <v>81</v>
      </c>
      <c r="R18" t="s">
        <v>81</v>
      </c>
      <c r="S18" t="s">
        <v>81</v>
      </c>
      <c r="T18" t="s">
        <v>81</v>
      </c>
      <c r="U18" t="s">
        <v>81</v>
      </c>
      <c r="V18" t="s">
        <v>81</v>
      </c>
      <c r="W18" t="s">
        <v>81</v>
      </c>
      <c r="X18" t="s">
        <v>81</v>
      </c>
      <c r="Y18" t="s">
        <v>81</v>
      </c>
      <c r="Z18" t="s">
        <v>81</v>
      </c>
      <c r="AA18" t="s">
        <v>81</v>
      </c>
      <c r="AB18" t="s">
        <v>81</v>
      </c>
      <c r="AC18" t="s">
        <v>81</v>
      </c>
      <c r="AD18" t="s">
        <v>81</v>
      </c>
      <c r="AE18" t="s">
        <v>81</v>
      </c>
      <c r="AF18" t="s">
        <v>81</v>
      </c>
      <c r="AG18" t="s">
        <v>81</v>
      </c>
      <c r="AH18" t="s">
        <v>81</v>
      </c>
      <c r="AI18" t="s">
        <v>81</v>
      </c>
      <c r="AJ18" t="s">
        <v>224</v>
      </c>
      <c r="AK18" t="s">
        <v>81</v>
      </c>
      <c r="AL18" t="s">
        <v>81</v>
      </c>
      <c r="AM18" t="s">
        <v>81</v>
      </c>
      <c r="AN18" t="s">
        <v>81</v>
      </c>
      <c r="AO18" t="s">
        <v>81</v>
      </c>
      <c r="AP18" t="s">
        <v>81</v>
      </c>
      <c r="AQ18" t="s">
        <v>81</v>
      </c>
      <c r="AR18" t="s">
        <v>81</v>
      </c>
      <c r="AS18" t="s">
        <v>204</v>
      </c>
      <c r="AT18" s="69">
        <f>IF(VALIDATURNO[[#This Row],[VALIDA_QNA]]="","",IF(AL18="",0,1))</f>
        <v>0</v>
      </c>
      <c r="AU18" s="67">
        <f>IF(VALIDATURNO[[#This Row],[VALIDA_QNA]]="","",IF(AL19="",0,1))</f>
        <v>0</v>
      </c>
      <c r="AV18" s="67">
        <f>IF(VALIDATURNO[[#This Row],[VALIDA_QNA]]="","",IF(AM18="",0,1))</f>
        <v>0</v>
      </c>
      <c r="AW18" s="67">
        <f>IF(VALIDATURNO[[#This Row],[VALIDA_QNA]]="","",IF(AN18="",0,1))</f>
        <v>0</v>
      </c>
      <c r="AX18" s="67">
        <f>IF(VALIDATURNO[[#This Row],[VALIDA_QNA]]="","",IF(AO18="",0,1))</f>
        <v>0</v>
      </c>
      <c r="AY18" s="67">
        <f>IF(VALIDATURNO[[#This Row],[VALIDA_QNA]]="","",IF(AP18="",0,1))</f>
        <v>0</v>
      </c>
      <c r="AZ18" s="67">
        <f>IF(VALIDATURNO[[#This Row],[VALIDA_QNA]]="","",IF(AL19="",0,1)*IF(AL19="",0,AL19))</f>
        <v>0</v>
      </c>
      <c r="BA18" s="67">
        <f>IF(VALIDATURNO[[#This Row],[VALIDA_QNA]]="","",IF(AL18="",0,1)*IF(AL18="",0,AL18))</f>
        <v>0</v>
      </c>
      <c r="BB18" s="67">
        <f>IF(VALIDATURNO[[#This Row],[VALIDA_QNA]]="","",IF(AM18="",0,1)*IF(AM18="",0,AM18))</f>
        <v>0</v>
      </c>
      <c r="BC18" s="67">
        <f>IF(VALIDATURNO[[#This Row],[VALIDA_QNA]]="","",IF(AN18="",0,1)*IF(AN18="",0,AN18))</f>
        <v>0</v>
      </c>
      <c r="BD18" s="67">
        <f>IF(VALIDATURNO[[#This Row],[VALIDA_QNA]]="","",IF(AO18="",0,1)*IF(AO18="",0,AO18))</f>
        <v>0</v>
      </c>
      <c r="BE18" s="67">
        <f>IF(VALIDATURNO[[#This Row],[VALIDA_QNA]]="","",IF(AP18="",0,1)*IF(AP18="",0,AP18))</f>
        <v>0</v>
      </c>
      <c r="BF18" s="67">
        <f>IF(VALIDATURNO[[#This Row],[VALIDA_QNA]]="","",5-COUNTBLANK(AM18:AP18)-COUNTBLANK(AL19))</f>
        <v>0</v>
      </c>
      <c r="BG18" s="68" t="str">
        <f>VALIDATURNO[[#This Row],[SALAM_H_BIN]]&amp;AU18&amp;AV18&amp;AW18&amp;AX18&amp;AY18</f>
        <v>000000</v>
      </c>
      <c r="BH18" s="70">
        <f t="shared" si="0"/>
        <v>1</v>
      </c>
      <c r="BI18" s="67" t="str">
        <f>IF(A18="","",IF(AND(AN18&lt;AM18,AN18&lt;&gt;""),"ERROR MARCA",IF(AND(VALIDATURNO[[#This Row],[ENT_2]]&lt;&gt;0,VALIDATURNO[[#This Row],[ENT_2]]&lt;VALIDATURNO[[#This Row],[SAL_1]]),"ERROR MARCA",IF(VALIDATURNO[[#This Row],[VALIDA_QNA]]=1,IF(OR(BG18="001100",BG18="011000",BG18="011110",BG18="001111",BG18="101100",BG18="111000",BG18="111110",BG18="101111"),"OK",IF(OR(BG18="000000",VALIDATURNO[[#This Row],[Escenario]]="100000"),"NULO","ERROR MARCA")),"NULO"))))</f>
        <v>NULO</v>
      </c>
      <c r="BJ18" s="67">
        <f>IF(VALIDATURNO[[#This Row],[VALIDA_QNA]]="","",IF(OR(BG18="101100",BG18="101111",BG18="001100",BG18="001111",BG18="111110",BG18="011110"),BC18-BB18,0)*24)</f>
        <v>0</v>
      </c>
      <c r="BK18" s="67">
        <f>IF(VALIDATURNO[[#This Row],[VALIDA_QNA]]="","",IF(OR(BG18="101111",BG18="001111"),BE18-BD18,0)*24)</f>
        <v>0</v>
      </c>
      <c r="BL18" s="67">
        <f>IF(VALIDATURNO[[#This Row],[VALIDA_QNA]]="","",IF(OR(BG18="111000",BG18="011000"),AZ18-BB18+1,0)*24)</f>
        <v>0</v>
      </c>
      <c r="BM18" s="67">
        <f>IF(VALIDATURNO[[#This Row],[VALIDA_QNA]]="","",IF(OR(BG18="111110",BG18="011110"),AZ18+1-BD18,0)*24)</f>
        <v>0</v>
      </c>
      <c r="BN18" s="67">
        <f>IF(VALIDATURNO[[#This Row],[VALIDA_QNA]]="","",IF(OR(BG18="011000",BG18="111000"),1-BB18,0)*24)</f>
        <v>0</v>
      </c>
      <c r="BO18" s="67">
        <f>IF(VALIDATURNO[[#This Row],[VALIDA_QNA]]="","",IF(OR(BG18="011110",BG18="111110"),1-BD18,0)*24)</f>
        <v>0</v>
      </c>
      <c r="BP18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8" s="71">
        <f>IF(VALIDATURNO[[#This Row],[VALIDA_QNA]]="","",VALIDATURNO[[#This Row],[turno1]]+VALIDATURNO[[#This Row],[turno2]]+VALIDATURNO[[#This Row],[turno1AM]]+VALIDATURNO[[#This Row],[turno2AM]])</f>
        <v>0</v>
      </c>
      <c r="BR18" s="71" t="str">
        <f>IF(VALIDATURNO[[#This Row],[VALIDA_QNA]]=0,"",IFERROR(LEFT(AD18,FIND(".",AD18)-1)+((RIGHT(AD18,2)+0)/100),""))</f>
        <v/>
      </c>
      <c r="BS1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descuentos]]="",0,IF(AND(BP18&gt;=9.5,AO18=""),1,0))+IF(AL19&lt;&gt;"",AL19*24,0)-IF(AL18&lt;&gt;"",AL18*24,0),"")))</f>
        <v>0</v>
      </c>
      <c r="BT18" s="70">
        <f>IF(VALIDATURNO[[#This Row],[VALIDA_QNA]]=0,"",IF(A18="","",IFERROR((IF(IF(AL18="",0,AL18+0)&lt;=(6/24),IF(AL18="",0,AL18+0),(6/24))*24),0)+IFERROR(IF(AM18="",0,IF((IF(AND(AO18="",AN18&lt;&gt;""),IF(AN18="",0,AN18+0),IF(AP18&lt;&gt;"",IF(AP18="",0,AP18+0),1))-#REF!)*24&gt;0,IF(AND(AO18="",AN18&lt;&gt;""),IF(AN18="",0,AN18+0),IF(AP18&lt;&gt;"",IF(AP18="",0,AP18+0),1))-#REF!))*24,0)))</f>
        <v>0</v>
      </c>
      <c r="BU18" s="73">
        <f>IF(VALIDATURNO[[#This Row],[VALIDA_QNA]]="","",IFERROR(LEFT(K18,FIND(".",K18)-1)+((RIGHT(K18,2)+0)/100),0))</f>
        <v>0</v>
      </c>
      <c r="BV18" s="74">
        <f>IF(VALIDATURNO[[#This Row],[VALIDA_QNA]]=0,0,IF(VALIDATURNO[[#This Row],[Marcacion]]="ERROR MARCA", 0,IF(VALIDATURNO[[#This Row],[VALIDA_QNA]]="","",IF(ROUND(IFERROR(LEFT(K18,FIND(".",K18)-1)+((RIGHT(K18,2)+0)/100),0)+(IF(H19="Domingo",0,IF(AL19="",0,AL19*24)))-(IF(H18="Domingo",0,IF(AL18="",0,AL18*24))),2)&gt;=0,ROUND(IFERROR(LEFT(K18,FIND(".",K18)-1)+((RIGHT(K18,2)+0)/100),0)+(IF(H19="Domingo",0,IF(AL19="",0,AL19*24)))-(IF(H18="Domingo",0,IF(AL18="",0,AL18*24))),2),0))))</f>
        <v>0</v>
      </c>
      <c r="BW18" s="73">
        <f>IF(VALIDATURNO[[#This Row],[VALIDA_QNA]]="","",IFERROR(LEFT(T18,FIND(".",T18)-1)+((RIGHT(T18,2)+0)/100),0)+IF(N18="",0,IFERROR(LEFT(N18,FIND(".",N18)-1)+((RIGHT(N18,2)+0)/100),0)))</f>
        <v>0</v>
      </c>
      <c r="BX18" s="74">
        <f>IF(VALIDATURNO[[#This Row],[VALIDA_QNA]]=0,0,IF(VALIDATURNO[[#This Row],[Marcacion]]="ERROR MARCA", 0,IF(VALIDATURNO[[#This Row],[VALIDA_QNA]]="","",IF(VALIDATURNO[[#This Row],[Dom Noct calc]]+(IF(OR(H19="Domingo",M19&lt;&gt;"",N19&lt;&gt;""),IF(AL19="",0,AL19*24),0))-(IF(OR(H18="Domingo",M18&lt;&gt;"",N18&lt;&gt;""),IF(AL18="",0,AL18*24),0))&gt;=0,VALIDATURNO[[#This Row],[Dom Noct calc]]+(IF(OR(H19="Domingo",M19&lt;&gt;"",N19&lt;&gt;""),IF(AL19="",0,AL19*24),0))-(IF(OR(H18="Domingo",M18&lt;&gt;"",N18&lt;&gt;""),IF(AL18="",0,AL18*24),0)),0))))</f>
        <v>0</v>
      </c>
      <c r="BY18" s="73">
        <f>IF(VALIDATURNO[[#This Row],[VALIDA_QNA]]="","",IFERROR(LEFT(AD18,FIND(".",AD18)-1)+((RIGHT(AD18,2)+0)/100),0))</f>
        <v>0</v>
      </c>
      <c r="BZ18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8" s="75">
        <f>IF(VALIDATURNO[[#This Row],[VALIDA_QNA]]="","",IF(VALIDATURNO[[#This Row],[Trabajado real]]+0=0,0,1))</f>
        <v>0</v>
      </c>
      <c r="CB18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" s="71"/>
      <c r="CD18" s="71"/>
      <c r="CE18" s="71"/>
      <c r="CF18" s="71"/>
      <c r="CG18" s="71"/>
      <c r="CH18" s="71"/>
      <c r="CI18" s="71"/>
      <c r="CJ18" s="71" t="str">
        <f>IF(AND(M18="",S18=""),"",IF(VALIDATURNO[[#This Row],[Marcacion]]="ERROR MARCA",6,IF(IFERROR(LEFT(M18,FIND(".",M18)-1)+((RIGHT(M18,2)+0)/100),0)+IFERROR(LEFT(S18,FIND(".",S18)-1)+((RIGHT(S18,2)+0)/100),0)=0,"",IFERROR(LEFT(M18,FIND(".",M18)-1)+((RIGHT(M18,2)+0)/100),0)+IFERROR(LEFT(S18,FIND(".",S18)-1)+((RIGHT(S18,2)+0)/100),0))))</f>
        <v/>
      </c>
      <c r="CK18" s="71" t="str">
        <f>IF(VALIDATURNO[[#This Row],[VALIDA_QNA]]="","",IF(VALIDATURNO[[#This Row],[Dom Noct Real]]=0,"",ROUND(VALIDATURNO[[#This Row],[Dom Noct Real]],2)))</f>
        <v/>
      </c>
      <c r="CL18" s="71"/>
      <c r="CM18" s="71"/>
      <c r="CN18" s="71"/>
      <c r="CO18" s="76" t="str">
        <f>IF(VALIDATURNO[[#This Row],[EXTRAS]]="","",IF(VALIDATURNO[[#This Row],[verifica extras D]]="",ROUND(VALIDATURNO[[#This Row],[EXTRAS]]*extra_diu,2),ROUND(VALIDATURNO[[#This Row],[verifica extras D]],2)))</f>
        <v/>
      </c>
      <c r="CP18" s="77" t="str">
        <f>IF(VALIDATURNO[[#This Row],[EXTRAS]]="","",IF(VALIDATURNO[[#This Row],[verifica extras N]]="",ROUND(VALIDATURNO[[#This Row],[EXTRAS]]*(1-extra_diu),2),ROUND(VALIDATURNO[[#This Row],[verifica extras N]],2)))</f>
        <v/>
      </c>
      <c r="CQ18" s="71"/>
      <c r="CR18" s="71"/>
      <c r="CS18" s="71"/>
      <c r="CT18" s="71"/>
      <c r="CU18" s="71" t="str">
        <f>IF(VALIDATURNO[[#This Row],[VALIDA_QNA]]="","",IF(VALIDATURNO[[#This Row],[Trabajado real]]=0,"",ROUND(VALIDATURNO[[#This Row],[Trabajado real]],2)))</f>
        <v/>
      </c>
      <c r="CV18" s="66" t="str">
        <f>IFERROR(VLOOKUP(VALIDATURNO[[#This Row],[Colaborador]]&amp;VALIDATURNO[[#This Row],[fecha]],Tabla2[],4,0),"")</f>
        <v/>
      </c>
      <c r="CW18" s="216"/>
      <c r="CX18" s="216"/>
      <c r="CY18" s="32" t="str">
        <f>IF(SUMIFS($BZ$6:BZ18,$DC$6:DC18,VALIDATURNO[[#This Row],[Colaborador]])-hope_hours-SUMIFS($CO$6:CO18,$DC$6:DC18,VALIDATURNO[[#This Row],[Colaborador]])-SUMIFS($CP$6:CP18,$DC$6:DC18,VALIDATURNO[[#This Row],[Colaborador]])&gt;0.5,SUMIFS($BZ$6:BZ18,$DC$6:DC18,VALIDATURNO[[#This Row],[Colaborador]])-hope_hours-SUMIFS($CO$6:CO18,$DC$6:DC18,VALIDATURNO[[#This Row],[Colaborador]])-SUMIFS($CP$6:CP18,$DC$6:DC18,VALIDATURNO[[#This Row],[Colaborador]]),"")</f>
        <v/>
      </c>
      <c r="CZ18" s="32" t="str">
        <f>IF(SUMIFS($BZ$6:BZ18,$DC$6:DC18,VALIDATURNO[[#This Row],[Colaborador]])-hope_hours&gt;0.5,SUMIFS($BZ$6:BZ18,$DC$6:DC18,VALIDATURNO[[#This Row],[Colaborador]])-hope_hours - SUMIFS($CZ$6:CZ17,$DC$6:DC17,DC18),"")</f>
        <v/>
      </c>
      <c r="DA18" s="32" t="str">
        <f>IF(SUMIFS($BZ$6:BZ18,$DC$6:DC18,VALIDATURNO[[#This Row],[Colaborador]])-hope_hours&gt;0.5,SUMIFS($BZ$6:BZ18,$DC$6:DC18,VALIDATURNO[[#This Row],[Colaborador]])-hope_hours,"")</f>
        <v/>
      </c>
      <c r="DB18" s="71" t="str">
        <f>IF(E18="","",IF(VALIDATURNO[[#This Row],[Cambia sede]]="",E18,VALIDATURNO[[#This Row],[Cambia sede]]))</f>
        <v>PANCE</v>
      </c>
      <c r="DC18" s="78" t="str">
        <f t="shared" si="1"/>
        <v>AYALA CANTILLO KEVIN DANIEL</v>
      </c>
      <c r="DD18" s="83">
        <f>IF(VALIDATURNO[[#This Row],[VALIDA_QNA]]="","",I18+0)</f>
        <v>46108</v>
      </c>
      <c r="DE18" s="79" t="str">
        <f>IF(VALIDATURNO[[#This Row],[Marcacion]]="","",D18)</f>
        <v>AUXILIAR DE COCINA</v>
      </c>
      <c r="DF18" s="70" t="str">
        <f>IF(VALIDATURNO[[#This Row],[turno1]]="","",H18)</f>
        <v>Viernes</v>
      </c>
      <c r="DG18" s="70" t="str">
        <f>IF(VALIDATURNO[[#This Row],[turno2]]="","",AL18)</f>
        <v/>
      </c>
      <c r="DH18" s="70" t="str">
        <f>IF(VALIDATURNO[[#This Row],[turno1AM]]="","",AM18)</f>
        <v/>
      </c>
      <c r="DI18" s="70" t="str">
        <f>IF(VALIDATURNO[[#This Row],[turno2AM]]="","",AN18)</f>
        <v/>
      </c>
      <c r="DJ18" s="70" t="str">
        <f>IF(VALIDATURNO[[#This Row],[turno1AH]]="","",AO18)</f>
        <v/>
      </c>
      <c r="DK18" s="70" t="str">
        <f>IF(VALIDATURNO[[#This Row],[turno2AH]]="","",AP18)</f>
        <v/>
      </c>
      <c r="DL18" s="28" t="str">
        <f>IF(SUMIFS(VALIDATURNO[TOTAL],VALIDATURNO[Colaborador],VALIDATURNO[[#This Row],[Colaborador]])=0,"RET","OK")</f>
        <v>RET</v>
      </c>
      <c r="DM18" s="28">
        <f>IF(VALIDATURNO[[#This Row],[Trabajado real]]&gt;0,1,0)</f>
        <v>0</v>
      </c>
      <c r="DN18" s="28">
        <f>IF(DN17=$DN$5,1,IF(DC17=VALIDATURNO[[#This Row],[Colaborador]],0,1))</f>
        <v>0</v>
      </c>
      <c r="DO18" s="224"/>
      <c r="DP18" s="224"/>
      <c r="DQ18" s="224"/>
      <c r="DR18" s="224"/>
      <c r="DS18" s="224"/>
      <c r="DT18" s="224"/>
    </row>
    <row r="19" spans="1:124">
      <c r="A19" t="s">
        <v>549</v>
      </c>
      <c r="B19" t="s">
        <v>557</v>
      </c>
      <c r="C19" t="s">
        <v>557</v>
      </c>
      <c r="D19" t="s">
        <v>225</v>
      </c>
      <c r="E19" t="s">
        <v>84</v>
      </c>
      <c r="F19" t="s">
        <v>200</v>
      </c>
      <c r="G19" t="s">
        <v>200</v>
      </c>
      <c r="H19" t="s">
        <v>216</v>
      </c>
      <c r="I19" t="s">
        <v>568</v>
      </c>
      <c r="J19" t="s">
        <v>81</v>
      </c>
      <c r="K19" t="s">
        <v>81</v>
      </c>
      <c r="L19" t="s">
        <v>81</v>
      </c>
      <c r="M19" t="s">
        <v>81</v>
      </c>
      <c r="N19" t="s">
        <v>81</v>
      </c>
      <c r="O19" t="s">
        <v>81</v>
      </c>
      <c r="P19" t="s">
        <v>81</v>
      </c>
      <c r="Q19" t="s">
        <v>81</v>
      </c>
      <c r="R19" t="s">
        <v>81</v>
      </c>
      <c r="S19" t="s">
        <v>81</v>
      </c>
      <c r="T19" t="s">
        <v>81</v>
      </c>
      <c r="U19" t="s">
        <v>81</v>
      </c>
      <c r="V19" t="s">
        <v>81</v>
      </c>
      <c r="W19" t="s">
        <v>81</v>
      </c>
      <c r="X19" t="s">
        <v>81</v>
      </c>
      <c r="Y19" t="s">
        <v>81</v>
      </c>
      <c r="Z19" t="s">
        <v>81</v>
      </c>
      <c r="AA19" t="s">
        <v>81</v>
      </c>
      <c r="AB19" t="s">
        <v>81</v>
      </c>
      <c r="AC19" t="s">
        <v>81</v>
      </c>
      <c r="AD19" t="s">
        <v>81</v>
      </c>
      <c r="AE19" t="s">
        <v>81</v>
      </c>
      <c r="AF19" t="s">
        <v>81</v>
      </c>
      <c r="AG19" t="s">
        <v>81</v>
      </c>
      <c r="AH19" t="s">
        <v>81</v>
      </c>
      <c r="AI19" t="s">
        <v>81</v>
      </c>
      <c r="AJ19" t="s">
        <v>201</v>
      </c>
      <c r="AK19" t="s">
        <v>81</v>
      </c>
      <c r="AL19" t="s">
        <v>81</v>
      </c>
      <c r="AM19" t="s">
        <v>81</v>
      </c>
      <c r="AN19" t="s">
        <v>81</v>
      </c>
      <c r="AO19" t="s">
        <v>81</v>
      </c>
      <c r="AP19" t="s">
        <v>81</v>
      </c>
      <c r="AQ19" t="s">
        <v>81</v>
      </c>
      <c r="AR19" t="s">
        <v>81</v>
      </c>
      <c r="AS19" t="s">
        <v>201</v>
      </c>
      <c r="AT19" s="69">
        <f>IF(VALIDATURNO[[#This Row],[VALIDA_QNA]]="","",IF(AL19="",0,1))</f>
        <v>0</v>
      </c>
      <c r="AU19" s="67">
        <f>IF(VALIDATURNO[[#This Row],[VALIDA_QNA]]="","",IF(AL20="",0,1))</f>
        <v>0</v>
      </c>
      <c r="AV19" s="67">
        <f>IF(VALIDATURNO[[#This Row],[VALIDA_QNA]]="","",IF(AM19="",0,1))</f>
        <v>0</v>
      </c>
      <c r="AW19" s="67">
        <f>IF(VALIDATURNO[[#This Row],[VALIDA_QNA]]="","",IF(AN19="",0,1))</f>
        <v>0</v>
      </c>
      <c r="AX19" s="67">
        <f>IF(VALIDATURNO[[#This Row],[VALIDA_QNA]]="","",IF(AO19="",0,1))</f>
        <v>0</v>
      </c>
      <c r="AY19" s="67">
        <f>IF(VALIDATURNO[[#This Row],[VALIDA_QNA]]="","",IF(AP19="",0,1))</f>
        <v>0</v>
      </c>
      <c r="AZ19" s="67">
        <f>IF(VALIDATURNO[[#This Row],[VALIDA_QNA]]="","",IF(AL20="",0,1)*IF(AL20="",0,AL20))</f>
        <v>0</v>
      </c>
      <c r="BA19" s="67">
        <f>IF(VALIDATURNO[[#This Row],[VALIDA_QNA]]="","",IF(AL19="",0,1)*IF(AL19="",0,AL19))</f>
        <v>0</v>
      </c>
      <c r="BB19" s="67">
        <f>IF(VALIDATURNO[[#This Row],[VALIDA_QNA]]="","",IF(AM19="",0,1)*IF(AM19="",0,AM19))</f>
        <v>0</v>
      </c>
      <c r="BC19" s="67">
        <f>IF(VALIDATURNO[[#This Row],[VALIDA_QNA]]="","",IF(AN19="",0,1)*IF(AN19="",0,AN19))</f>
        <v>0</v>
      </c>
      <c r="BD19" s="67">
        <f>IF(VALIDATURNO[[#This Row],[VALIDA_QNA]]="","",IF(AO19="",0,1)*IF(AO19="",0,AO19))</f>
        <v>0</v>
      </c>
      <c r="BE19" s="67">
        <f>IF(VALIDATURNO[[#This Row],[VALIDA_QNA]]="","",IF(AP19="",0,1)*IF(AP19="",0,AP19))</f>
        <v>0</v>
      </c>
      <c r="BF19" s="67">
        <f>IF(VALIDATURNO[[#This Row],[VALIDA_QNA]]="","",5-COUNTBLANK(AM19:AP19)-COUNTBLANK(AL20))</f>
        <v>0</v>
      </c>
      <c r="BG19" s="68" t="str">
        <f>VALIDATURNO[[#This Row],[SALAM_H_BIN]]&amp;AU19&amp;AV19&amp;AW19&amp;AX19&amp;AY19</f>
        <v>000000</v>
      </c>
      <c r="BH19" s="70">
        <f t="shared" si="0"/>
        <v>1</v>
      </c>
      <c r="BI19" s="67" t="str">
        <f>IF(A19="","",IF(AND(AN19&lt;AM19,AN19&lt;&gt;""),"ERROR MARCA",IF(AND(VALIDATURNO[[#This Row],[ENT_2]]&lt;&gt;0,VALIDATURNO[[#This Row],[ENT_2]]&lt;VALIDATURNO[[#This Row],[SAL_1]]),"ERROR MARCA",IF(VALIDATURNO[[#This Row],[VALIDA_QNA]]=1,IF(OR(BG19="001100",BG19="011000",BG19="011110",BG19="001111",BG19="101100",BG19="111000",BG19="111110",BG19="101111"),"OK",IF(OR(BG19="000000",VALIDATURNO[[#This Row],[Escenario]]="100000"),"NULO","ERROR MARCA")),"NULO"))))</f>
        <v>NULO</v>
      </c>
      <c r="BJ19" s="67">
        <f>IF(VALIDATURNO[[#This Row],[VALIDA_QNA]]="","",IF(OR(BG19="101100",BG19="101111",BG19="001100",BG19="001111",BG19="111110",BG19="011110"),BC19-BB19,0)*24)</f>
        <v>0</v>
      </c>
      <c r="BK19" s="67">
        <f>IF(VALIDATURNO[[#This Row],[VALIDA_QNA]]="","",IF(OR(BG19="101111",BG19="001111"),BE19-BD19,0)*24)</f>
        <v>0</v>
      </c>
      <c r="BL19" s="67">
        <f>IF(VALIDATURNO[[#This Row],[VALIDA_QNA]]="","",IF(OR(BG19="111000",BG19="011000"),AZ19-BB19+1,0)*24)</f>
        <v>0</v>
      </c>
      <c r="BM19" s="67">
        <f>IF(VALIDATURNO[[#This Row],[VALIDA_QNA]]="","",IF(OR(BG19="111110",BG19="011110"),AZ19+1-BD19,0)*24)</f>
        <v>0</v>
      </c>
      <c r="BN19" s="67">
        <f>IF(VALIDATURNO[[#This Row],[VALIDA_QNA]]="","",IF(OR(BG19="011000",BG19="111000"),1-BB19,0)*24)</f>
        <v>0</v>
      </c>
      <c r="BO19" s="67">
        <f>IF(VALIDATURNO[[#This Row],[VALIDA_QNA]]="","",IF(OR(BG19="011110",BG19="111110"),1-BD19,0)*24)</f>
        <v>0</v>
      </c>
      <c r="BP19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9" s="71">
        <f>IF(VALIDATURNO[[#This Row],[VALIDA_QNA]]="","",VALIDATURNO[[#This Row],[turno1]]+VALIDATURNO[[#This Row],[turno2]]+VALIDATURNO[[#This Row],[turno1AM]]+VALIDATURNO[[#This Row],[turno2AM]])</f>
        <v>0</v>
      </c>
      <c r="BR19" s="71" t="str">
        <f>IF(VALIDATURNO[[#This Row],[VALIDA_QNA]]=0,"",IFERROR(LEFT(AD19,FIND(".",AD19)-1)+((RIGHT(AD19,2)+0)/100),""))</f>
        <v/>
      </c>
      <c r="BS1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descuentos]]="",0,IF(AND(BP19&gt;=9.5,AO19=""),1,0))+IF(AL20&lt;&gt;"",AL20*24,0)-IF(AL19&lt;&gt;"",AL19*24,0),"")))</f>
        <v>0</v>
      </c>
      <c r="BT19" s="70">
        <f>IF(VALIDATURNO[[#This Row],[VALIDA_QNA]]=0,"",IF(A19="","",IFERROR((IF(IF(AL19="",0,AL19+0)&lt;=(6/24),IF(AL19="",0,AL19+0),(6/24))*24),0)+IFERROR(IF(AM19="",0,IF((IF(AND(AO19="",AN19&lt;&gt;""),IF(AN19="",0,AN19+0),IF(AP19&lt;&gt;"",IF(AP19="",0,AP19+0),1))-#REF!)*24&gt;0,IF(AND(AO19="",AN19&lt;&gt;""),IF(AN19="",0,AN19+0),IF(AP19&lt;&gt;"",IF(AP19="",0,AP19+0),1))-#REF!))*24,0)))</f>
        <v>0</v>
      </c>
      <c r="BU19" s="73">
        <f>IF(VALIDATURNO[[#This Row],[VALIDA_QNA]]="","",IFERROR(LEFT(K19,FIND(".",K19)-1)+((RIGHT(K19,2)+0)/100),0))</f>
        <v>0</v>
      </c>
      <c r="BV19" s="74">
        <f>IF(VALIDATURNO[[#This Row],[VALIDA_QNA]]=0,0,IF(VALIDATURNO[[#This Row],[Marcacion]]="ERROR MARCA", 0,IF(VALIDATURNO[[#This Row],[VALIDA_QNA]]="","",IF(ROUND(IFERROR(LEFT(K19,FIND(".",K19)-1)+((RIGHT(K19,2)+0)/100),0)+(IF(H20="Domingo",0,IF(AL20="",0,AL20*24)))-(IF(H19="Domingo",0,IF(AL19="",0,AL19*24))),2)&gt;=0,ROUND(IFERROR(LEFT(K19,FIND(".",K19)-1)+((RIGHT(K19,2)+0)/100),0)+(IF(H20="Domingo",0,IF(AL20="",0,AL20*24)))-(IF(H19="Domingo",0,IF(AL19="",0,AL19*24))),2),0))))</f>
        <v>0</v>
      </c>
      <c r="BW19" s="73">
        <f>IF(VALIDATURNO[[#This Row],[VALIDA_QNA]]="","",IFERROR(LEFT(T19,FIND(".",T19)-1)+((RIGHT(T19,2)+0)/100),0)+IF(N19="",0,IFERROR(LEFT(N19,FIND(".",N19)-1)+((RIGHT(N19,2)+0)/100),0)))</f>
        <v>0</v>
      </c>
      <c r="BX19" s="74">
        <f>IF(VALIDATURNO[[#This Row],[VALIDA_QNA]]=0,0,IF(VALIDATURNO[[#This Row],[Marcacion]]="ERROR MARCA", 0,IF(VALIDATURNO[[#This Row],[VALIDA_QNA]]="","",IF(VALIDATURNO[[#This Row],[Dom Noct calc]]+(IF(OR(H20="Domingo",M20&lt;&gt;"",N20&lt;&gt;""),IF(AL20="",0,AL20*24),0))-(IF(OR(H19="Domingo",M19&lt;&gt;"",N19&lt;&gt;""),IF(AL19="",0,AL19*24),0))&gt;=0,VALIDATURNO[[#This Row],[Dom Noct calc]]+(IF(OR(H20="Domingo",M20&lt;&gt;"",N20&lt;&gt;""),IF(AL20="",0,AL20*24),0))-(IF(OR(H19="Domingo",M19&lt;&gt;"",N19&lt;&gt;""),IF(AL19="",0,AL19*24),0)),0))))</f>
        <v>0</v>
      </c>
      <c r="BY19" s="73">
        <f>IF(VALIDATURNO[[#This Row],[VALIDA_QNA]]="","",IFERROR(LEFT(AD19,FIND(".",AD19)-1)+((RIGHT(AD19,2)+0)/100),0))</f>
        <v>0</v>
      </c>
      <c r="BZ19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9" s="75">
        <f>IF(VALIDATURNO[[#This Row],[VALIDA_QNA]]="","",IF(VALIDATURNO[[#This Row],[Trabajado real]]+0=0,0,1))</f>
        <v>0</v>
      </c>
      <c r="CB19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" s="71"/>
      <c r="CD19" s="71"/>
      <c r="CE19" s="71"/>
      <c r="CF19" s="71"/>
      <c r="CG19" s="71"/>
      <c r="CH19" s="71"/>
      <c r="CI19" s="71"/>
      <c r="CJ19" s="71" t="str">
        <f>IF(AND(M19="",S19=""),"",IF(VALIDATURNO[[#This Row],[Marcacion]]="ERROR MARCA",6,IF(IFERROR(LEFT(M19,FIND(".",M19)-1)+((RIGHT(M19,2)+0)/100),0)+IFERROR(LEFT(S19,FIND(".",S19)-1)+((RIGHT(S19,2)+0)/100),0)=0,"",IFERROR(LEFT(M19,FIND(".",M19)-1)+((RIGHT(M19,2)+0)/100),0)+IFERROR(LEFT(S19,FIND(".",S19)-1)+((RIGHT(S19,2)+0)/100),0))))</f>
        <v/>
      </c>
      <c r="CK19" s="71" t="str">
        <f>IF(VALIDATURNO[[#This Row],[VALIDA_QNA]]="","",IF(VALIDATURNO[[#This Row],[Dom Noct Real]]=0,"",ROUND(VALIDATURNO[[#This Row],[Dom Noct Real]],2)))</f>
        <v/>
      </c>
      <c r="CL19" s="71"/>
      <c r="CM19" s="71"/>
      <c r="CN19" s="71"/>
      <c r="CO19" s="76" t="str">
        <f>IF(VALIDATURNO[[#This Row],[EXTRAS]]="","",IF(VALIDATURNO[[#This Row],[verifica extras D]]="",ROUND(VALIDATURNO[[#This Row],[EXTRAS]]*extra_diu,2),ROUND(VALIDATURNO[[#This Row],[verifica extras D]],2)))</f>
        <v/>
      </c>
      <c r="CP19" s="77" t="str">
        <f>IF(VALIDATURNO[[#This Row],[EXTRAS]]="","",IF(VALIDATURNO[[#This Row],[verifica extras N]]="",ROUND(VALIDATURNO[[#This Row],[EXTRAS]]*(1-extra_diu),2),ROUND(VALIDATURNO[[#This Row],[verifica extras N]],2)))</f>
        <v/>
      </c>
      <c r="CQ19" s="71"/>
      <c r="CR19" s="71"/>
      <c r="CS19" s="71"/>
      <c r="CT19" s="71"/>
      <c r="CU19" s="71" t="str">
        <f>IF(VALIDATURNO[[#This Row],[VALIDA_QNA]]="","",IF(VALIDATURNO[[#This Row],[Trabajado real]]=0,"",ROUND(VALIDATURNO[[#This Row],[Trabajado real]],2)))</f>
        <v/>
      </c>
      <c r="CV19" s="66" t="str">
        <f>IFERROR(VLOOKUP(VALIDATURNO[[#This Row],[Colaborador]]&amp;VALIDATURNO[[#This Row],[fecha]],Tabla2[],4,0),"")</f>
        <v/>
      </c>
      <c r="CW19" s="216"/>
      <c r="CX19" s="216"/>
      <c r="CY19" s="32" t="str">
        <f>IF(SUMIFS($BZ$6:BZ19,$DC$6:DC19,VALIDATURNO[[#This Row],[Colaborador]])-hope_hours-SUMIFS($CO$6:CO19,$DC$6:DC19,VALIDATURNO[[#This Row],[Colaborador]])-SUMIFS($CP$6:CP19,$DC$6:DC19,VALIDATURNO[[#This Row],[Colaborador]])&gt;0.5,SUMIFS($BZ$6:BZ19,$DC$6:DC19,VALIDATURNO[[#This Row],[Colaborador]])-hope_hours-SUMIFS($CO$6:CO19,$DC$6:DC19,VALIDATURNO[[#This Row],[Colaborador]])-SUMIFS($CP$6:CP19,$DC$6:DC19,VALIDATURNO[[#This Row],[Colaborador]]),"")</f>
        <v/>
      </c>
      <c r="CZ19" s="32" t="str">
        <f>IF(SUMIFS($BZ$6:BZ19,$DC$6:DC19,VALIDATURNO[[#This Row],[Colaborador]])-hope_hours&gt;0.5,SUMIFS($BZ$6:BZ19,$DC$6:DC19,VALIDATURNO[[#This Row],[Colaborador]])-hope_hours - SUMIFS($CZ$6:CZ18,$DC$6:DC18,DC19),"")</f>
        <v/>
      </c>
      <c r="DA19" s="32" t="str">
        <f>IF(SUMIFS($BZ$6:BZ19,$DC$6:DC19,VALIDATURNO[[#This Row],[Colaborador]])-hope_hours&gt;0.5,SUMIFS($BZ$6:BZ19,$DC$6:DC19,VALIDATURNO[[#This Row],[Colaborador]])-hope_hours,"")</f>
        <v/>
      </c>
      <c r="DB19" s="71" t="str">
        <f>IF(E19="","",IF(VALIDATURNO[[#This Row],[Cambia sede]]="",E19,VALIDATURNO[[#This Row],[Cambia sede]]))</f>
        <v>PANCE</v>
      </c>
      <c r="DC19" s="78" t="str">
        <f t="shared" si="1"/>
        <v>AYALA CANTILLO KEVIN DANIEL</v>
      </c>
      <c r="DD19" s="83">
        <f>IF(VALIDATURNO[[#This Row],[VALIDA_QNA]]="","",I19+0)</f>
        <v>46109</v>
      </c>
      <c r="DE19" s="79" t="str">
        <f>IF(VALIDATURNO[[#This Row],[Marcacion]]="","",D19)</f>
        <v>AUXILIAR DE COCINA</v>
      </c>
      <c r="DF19" s="70" t="str">
        <f>IF(VALIDATURNO[[#This Row],[turno1]]="","",H19)</f>
        <v>Sábado</v>
      </c>
      <c r="DG19" s="70" t="str">
        <f>IF(VALIDATURNO[[#This Row],[turno2]]="","",AL19)</f>
        <v/>
      </c>
      <c r="DH19" s="70" t="str">
        <f>IF(VALIDATURNO[[#This Row],[turno1AM]]="","",AM19)</f>
        <v/>
      </c>
      <c r="DI19" s="70" t="str">
        <f>IF(VALIDATURNO[[#This Row],[turno2AM]]="","",AN19)</f>
        <v/>
      </c>
      <c r="DJ19" s="70" t="str">
        <f>IF(VALIDATURNO[[#This Row],[turno1AH]]="","",AO19)</f>
        <v/>
      </c>
      <c r="DK19" s="70" t="str">
        <f>IF(VALIDATURNO[[#This Row],[turno2AH]]="","",AP19)</f>
        <v/>
      </c>
      <c r="DL19" s="28" t="str">
        <f>IF(SUMIFS(VALIDATURNO[TOTAL],VALIDATURNO[Colaborador],VALIDATURNO[[#This Row],[Colaborador]])=0,"RET","OK")</f>
        <v>RET</v>
      </c>
      <c r="DM19" s="28">
        <f>IF(VALIDATURNO[[#This Row],[Trabajado real]]&gt;0,1,0)</f>
        <v>0</v>
      </c>
      <c r="DN19" s="28">
        <f>IF(DN18=$DN$5,1,IF(DC18=VALIDATURNO[[#This Row],[Colaborador]],0,1))</f>
        <v>0</v>
      </c>
      <c r="DO19" s="224"/>
      <c r="DP19" s="224"/>
      <c r="DQ19" s="224"/>
      <c r="DR19" s="224"/>
      <c r="DS19" s="224"/>
      <c r="DT19" s="224"/>
    </row>
    <row r="20" spans="1:124">
      <c r="A20" t="s">
        <v>549</v>
      </c>
      <c r="B20" t="s">
        <v>557</v>
      </c>
      <c r="C20" t="s">
        <v>557</v>
      </c>
      <c r="D20" t="s">
        <v>225</v>
      </c>
      <c r="E20" t="s">
        <v>84</v>
      </c>
      <c r="F20" t="s">
        <v>200</v>
      </c>
      <c r="G20" t="s">
        <v>200</v>
      </c>
      <c r="H20" t="s">
        <v>173</v>
      </c>
      <c r="I20" t="s">
        <v>569</v>
      </c>
      <c r="J20" t="s">
        <v>81</v>
      </c>
      <c r="K20" t="s">
        <v>81</v>
      </c>
      <c r="L20" t="s">
        <v>81</v>
      </c>
      <c r="M20" t="s">
        <v>81</v>
      </c>
      <c r="N20" t="s">
        <v>81</v>
      </c>
      <c r="O20" t="s">
        <v>81</v>
      </c>
      <c r="P20" t="s">
        <v>81</v>
      </c>
      <c r="Q20" t="s">
        <v>81</v>
      </c>
      <c r="R20" t="s">
        <v>81</v>
      </c>
      <c r="S20" t="s">
        <v>81</v>
      </c>
      <c r="T20" t="s">
        <v>81</v>
      </c>
      <c r="U20" t="s">
        <v>81</v>
      </c>
      <c r="V20" t="s">
        <v>81</v>
      </c>
      <c r="W20" t="s">
        <v>81</v>
      </c>
      <c r="X20" t="s">
        <v>81</v>
      </c>
      <c r="Y20" t="s">
        <v>81</v>
      </c>
      <c r="Z20" t="s">
        <v>81</v>
      </c>
      <c r="AA20" t="s">
        <v>81</v>
      </c>
      <c r="AB20" t="s">
        <v>81</v>
      </c>
      <c r="AC20" t="s">
        <v>81</v>
      </c>
      <c r="AD20" t="s">
        <v>81</v>
      </c>
      <c r="AE20" t="s">
        <v>81</v>
      </c>
      <c r="AF20" t="s">
        <v>81</v>
      </c>
      <c r="AG20" t="s">
        <v>81</v>
      </c>
      <c r="AH20" t="s">
        <v>81</v>
      </c>
      <c r="AI20" t="s">
        <v>81</v>
      </c>
      <c r="AJ20" t="s">
        <v>201</v>
      </c>
      <c r="AK20" t="s">
        <v>81</v>
      </c>
      <c r="AL20" t="s">
        <v>81</v>
      </c>
      <c r="AM20" t="s">
        <v>81</v>
      </c>
      <c r="AN20" t="s">
        <v>81</v>
      </c>
      <c r="AO20" t="s">
        <v>81</v>
      </c>
      <c r="AP20" t="s">
        <v>81</v>
      </c>
      <c r="AQ20" t="s">
        <v>81</v>
      </c>
      <c r="AR20" t="s">
        <v>81</v>
      </c>
      <c r="AS20" t="s">
        <v>201</v>
      </c>
      <c r="AT20" s="69">
        <f>IF(VALIDATURNO[[#This Row],[VALIDA_QNA]]="","",IF(AL20="",0,1))</f>
        <v>0</v>
      </c>
      <c r="AU20" s="67">
        <f>IF(VALIDATURNO[[#This Row],[VALIDA_QNA]]="","",IF(AL21="",0,1))</f>
        <v>0</v>
      </c>
      <c r="AV20" s="67">
        <f>IF(VALIDATURNO[[#This Row],[VALIDA_QNA]]="","",IF(AM20="",0,1))</f>
        <v>0</v>
      </c>
      <c r="AW20" s="67">
        <f>IF(VALIDATURNO[[#This Row],[VALIDA_QNA]]="","",IF(AN20="",0,1))</f>
        <v>0</v>
      </c>
      <c r="AX20" s="67">
        <f>IF(VALIDATURNO[[#This Row],[VALIDA_QNA]]="","",IF(AO20="",0,1))</f>
        <v>0</v>
      </c>
      <c r="AY20" s="67">
        <f>IF(VALIDATURNO[[#This Row],[VALIDA_QNA]]="","",IF(AP20="",0,1))</f>
        <v>0</v>
      </c>
      <c r="AZ20" s="67">
        <f>IF(VALIDATURNO[[#This Row],[VALIDA_QNA]]="","",IF(AL21="",0,1)*IF(AL21="",0,AL21))</f>
        <v>0</v>
      </c>
      <c r="BA20" s="67">
        <f>IF(VALIDATURNO[[#This Row],[VALIDA_QNA]]="","",IF(AL20="",0,1)*IF(AL20="",0,AL20))</f>
        <v>0</v>
      </c>
      <c r="BB20" s="67">
        <f>IF(VALIDATURNO[[#This Row],[VALIDA_QNA]]="","",IF(AM20="",0,1)*IF(AM20="",0,AM20))</f>
        <v>0</v>
      </c>
      <c r="BC20" s="67">
        <f>IF(VALIDATURNO[[#This Row],[VALIDA_QNA]]="","",IF(AN20="",0,1)*IF(AN20="",0,AN20))</f>
        <v>0</v>
      </c>
      <c r="BD20" s="67">
        <f>IF(VALIDATURNO[[#This Row],[VALIDA_QNA]]="","",IF(AO20="",0,1)*IF(AO20="",0,AO20))</f>
        <v>0</v>
      </c>
      <c r="BE20" s="67">
        <f>IF(VALIDATURNO[[#This Row],[VALIDA_QNA]]="","",IF(AP20="",0,1)*IF(AP20="",0,AP20))</f>
        <v>0</v>
      </c>
      <c r="BF20" s="67">
        <f>IF(VALIDATURNO[[#This Row],[VALIDA_QNA]]="","",5-COUNTBLANK(AM20:AP20)-COUNTBLANK(AL21))</f>
        <v>0</v>
      </c>
      <c r="BG20" s="68" t="str">
        <f>VALIDATURNO[[#This Row],[SALAM_H_BIN]]&amp;AU20&amp;AV20&amp;AW20&amp;AX20&amp;AY20</f>
        <v>000000</v>
      </c>
      <c r="BH20" s="70">
        <f t="shared" si="0"/>
        <v>1</v>
      </c>
      <c r="BI20" s="67" t="str">
        <f>IF(A20="","",IF(AND(AN20&lt;AM20,AN20&lt;&gt;""),"ERROR MARCA",IF(AND(VALIDATURNO[[#This Row],[ENT_2]]&lt;&gt;0,VALIDATURNO[[#This Row],[ENT_2]]&lt;VALIDATURNO[[#This Row],[SAL_1]]),"ERROR MARCA",IF(VALIDATURNO[[#This Row],[VALIDA_QNA]]=1,IF(OR(BG20="001100",BG20="011000",BG20="011110",BG20="001111",BG20="101100",BG20="111000",BG20="111110",BG20="101111"),"OK",IF(OR(BG20="000000",VALIDATURNO[[#This Row],[Escenario]]="100000"),"NULO","ERROR MARCA")),"NULO"))))</f>
        <v>NULO</v>
      </c>
      <c r="BJ20" s="67">
        <f>IF(VALIDATURNO[[#This Row],[VALIDA_QNA]]="","",IF(OR(BG20="101100",BG20="101111",BG20="001100",BG20="001111",BG20="111110",BG20="011110"),BC20-BB20,0)*24)</f>
        <v>0</v>
      </c>
      <c r="BK20" s="67">
        <f>IF(VALIDATURNO[[#This Row],[VALIDA_QNA]]="","",IF(OR(BG20="101111",BG20="001111"),BE20-BD20,0)*24)</f>
        <v>0</v>
      </c>
      <c r="BL20" s="67">
        <f>IF(VALIDATURNO[[#This Row],[VALIDA_QNA]]="","",IF(OR(BG20="111000",BG20="011000"),AZ20-BB20+1,0)*24)</f>
        <v>0</v>
      </c>
      <c r="BM20" s="67">
        <f>IF(VALIDATURNO[[#This Row],[VALIDA_QNA]]="","",IF(OR(BG20="111110",BG20="011110"),AZ20+1-BD20,0)*24)</f>
        <v>0</v>
      </c>
      <c r="BN20" s="67">
        <f>IF(VALIDATURNO[[#This Row],[VALIDA_QNA]]="","",IF(OR(BG20="011000",BG20="111000"),1-BB20,0)*24)</f>
        <v>0</v>
      </c>
      <c r="BO20" s="67">
        <f>IF(VALIDATURNO[[#This Row],[VALIDA_QNA]]="","",IF(OR(BG20="011110",BG20="111110"),1-BD20,0)*24)</f>
        <v>0</v>
      </c>
      <c r="BP20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20" s="71">
        <f>IF(VALIDATURNO[[#This Row],[VALIDA_QNA]]="","",VALIDATURNO[[#This Row],[turno1]]+VALIDATURNO[[#This Row],[turno2]]+VALIDATURNO[[#This Row],[turno1AM]]+VALIDATURNO[[#This Row],[turno2AM]])</f>
        <v>0</v>
      </c>
      <c r="BR20" s="71" t="str">
        <f>IF(VALIDATURNO[[#This Row],[VALIDA_QNA]]=0,"",IFERROR(LEFT(AD20,FIND(".",AD20)-1)+((RIGHT(AD20,2)+0)/100),""))</f>
        <v/>
      </c>
      <c r="BS2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descuentos]]="",0,IF(AND(BP20&gt;=9.5,AO20=""),1,0))+IF(AL21&lt;&gt;"",AL21*24,0)-IF(AL20&lt;&gt;"",AL20*24,0),"")))</f>
        <v>0</v>
      </c>
      <c r="BT20" s="70">
        <f>IF(VALIDATURNO[[#This Row],[VALIDA_QNA]]=0,"",IF(A20="","",IFERROR((IF(IF(AL20="",0,AL20+0)&lt;=(6/24),IF(AL20="",0,AL20+0),(6/24))*24),0)+IFERROR(IF(AM20="",0,IF((IF(AND(AO20="",AN20&lt;&gt;""),IF(AN20="",0,AN20+0),IF(AP20&lt;&gt;"",IF(AP20="",0,AP20+0),1))-#REF!)*24&gt;0,IF(AND(AO20="",AN20&lt;&gt;""),IF(AN20="",0,AN20+0),IF(AP20&lt;&gt;"",IF(AP20="",0,AP20+0),1))-#REF!))*24,0)))</f>
        <v>0</v>
      </c>
      <c r="BU20" s="73">
        <f>IF(VALIDATURNO[[#This Row],[VALIDA_QNA]]="","",IFERROR(LEFT(K20,FIND(".",K20)-1)+((RIGHT(K20,2)+0)/100),0))</f>
        <v>0</v>
      </c>
      <c r="BV20" s="74">
        <f>IF(VALIDATURNO[[#This Row],[VALIDA_QNA]]=0,0,IF(VALIDATURNO[[#This Row],[Marcacion]]="ERROR MARCA", 0,IF(VALIDATURNO[[#This Row],[VALIDA_QNA]]="","",IF(ROUND(IFERROR(LEFT(K20,FIND(".",K20)-1)+((RIGHT(K20,2)+0)/100),0)+(IF(H21="Domingo",0,IF(AL21="",0,AL21*24)))-(IF(H20="Domingo",0,IF(AL20="",0,AL20*24))),2)&gt;=0,ROUND(IFERROR(LEFT(K20,FIND(".",K20)-1)+((RIGHT(K20,2)+0)/100),0)+(IF(H21="Domingo",0,IF(AL21="",0,AL21*24)))-(IF(H20="Domingo",0,IF(AL20="",0,AL20*24))),2),0))))</f>
        <v>0</v>
      </c>
      <c r="BW20" s="73">
        <f>IF(VALIDATURNO[[#This Row],[VALIDA_QNA]]="","",IFERROR(LEFT(T20,FIND(".",T20)-1)+((RIGHT(T20,2)+0)/100),0)+IF(N20="",0,IFERROR(LEFT(N20,FIND(".",N20)-1)+((RIGHT(N20,2)+0)/100),0)))</f>
        <v>0</v>
      </c>
      <c r="BX20" s="74">
        <f>IF(VALIDATURNO[[#This Row],[VALIDA_QNA]]=0,0,IF(VALIDATURNO[[#This Row],[Marcacion]]="ERROR MARCA", 0,IF(VALIDATURNO[[#This Row],[VALIDA_QNA]]="","",IF(VALIDATURNO[[#This Row],[Dom Noct calc]]+(IF(OR(H21="Domingo",M21&lt;&gt;"",N21&lt;&gt;""),IF(AL21="",0,AL21*24),0))-(IF(OR(H20="Domingo",M20&lt;&gt;"",N20&lt;&gt;""),IF(AL20="",0,AL20*24),0))&gt;=0,VALIDATURNO[[#This Row],[Dom Noct calc]]+(IF(OR(H21="Domingo",M21&lt;&gt;"",N21&lt;&gt;""),IF(AL21="",0,AL21*24),0))-(IF(OR(H20="Domingo",M20&lt;&gt;"",N20&lt;&gt;""),IF(AL20="",0,AL20*24),0)),0))))</f>
        <v>0</v>
      </c>
      <c r="BY20" s="73">
        <f>IF(VALIDATURNO[[#This Row],[VALIDA_QNA]]="","",IFERROR(LEFT(AD20,FIND(".",AD20)-1)+((RIGHT(AD20,2)+0)/100),0))</f>
        <v>0</v>
      </c>
      <c r="BZ20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20" s="75">
        <f>IF(VALIDATURNO[[#This Row],[VALIDA_QNA]]="","",IF(VALIDATURNO[[#This Row],[Trabajado real]]+0=0,0,1))</f>
        <v>0</v>
      </c>
      <c r="CB20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" s="71"/>
      <c r="CD20" s="71"/>
      <c r="CE20" s="71"/>
      <c r="CF20" s="71"/>
      <c r="CG20" s="71"/>
      <c r="CH20" s="71"/>
      <c r="CI20" s="71"/>
      <c r="CJ20" s="71" t="str">
        <f>IF(AND(M20="",S20=""),"",IF(VALIDATURNO[[#This Row],[Marcacion]]="ERROR MARCA",6,IF(IFERROR(LEFT(M20,FIND(".",M20)-1)+((RIGHT(M20,2)+0)/100),0)+IFERROR(LEFT(S20,FIND(".",S20)-1)+((RIGHT(S20,2)+0)/100),0)=0,"",IFERROR(LEFT(M20,FIND(".",M20)-1)+((RIGHT(M20,2)+0)/100),0)+IFERROR(LEFT(S20,FIND(".",S20)-1)+((RIGHT(S20,2)+0)/100),0))))</f>
        <v/>
      </c>
      <c r="CK20" s="71" t="str">
        <f>IF(VALIDATURNO[[#This Row],[VALIDA_QNA]]="","",IF(VALIDATURNO[[#This Row],[Dom Noct Real]]=0,"",ROUND(VALIDATURNO[[#This Row],[Dom Noct Real]],2)))</f>
        <v/>
      </c>
      <c r="CL20" s="71"/>
      <c r="CM20" s="71"/>
      <c r="CN20" s="71"/>
      <c r="CO20" s="76" t="str">
        <f>IF(VALIDATURNO[[#This Row],[EXTRAS]]="","",IF(VALIDATURNO[[#This Row],[verifica extras D]]="",ROUND(VALIDATURNO[[#This Row],[EXTRAS]]*extra_diu,2),ROUND(VALIDATURNO[[#This Row],[verifica extras D]],2)))</f>
        <v/>
      </c>
      <c r="CP20" s="77" t="str">
        <f>IF(VALIDATURNO[[#This Row],[EXTRAS]]="","",IF(VALIDATURNO[[#This Row],[verifica extras N]]="",ROUND(VALIDATURNO[[#This Row],[EXTRAS]]*(1-extra_diu),2),ROUND(VALIDATURNO[[#This Row],[verifica extras N]],2)))</f>
        <v/>
      </c>
      <c r="CQ20" s="71"/>
      <c r="CR20" s="71"/>
      <c r="CS20" s="71"/>
      <c r="CT20" s="71"/>
      <c r="CU20" s="71" t="str">
        <f>IF(VALIDATURNO[[#This Row],[VALIDA_QNA]]="","",IF(VALIDATURNO[[#This Row],[Trabajado real]]=0,"",ROUND(VALIDATURNO[[#This Row],[Trabajado real]],2)))</f>
        <v/>
      </c>
      <c r="CV20" s="66" t="str">
        <f>IFERROR(VLOOKUP(VALIDATURNO[[#This Row],[Colaborador]]&amp;VALIDATURNO[[#This Row],[fecha]],Tabla2[],4,0),"")</f>
        <v/>
      </c>
      <c r="CW20" s="216"/>
      <c r="CX20" s="216"/>
      <c r="CY20" s="32" t="str">
        <f>IF(SUMIFS($BZ$6:BZ20,$DC$6:DC20,VALIDATURNO[[#This Row],[Colaborador]])-hope_hours-SUMIFS($CO$6:CO20,$DC$6:DC20,VALIDATURNO[[#This Row],[Colaborador]])-SUMIFS($CP$6:CP20,$DC$6:DC20,VALIDATURNO[[#This Row],[Colaborador]])&gt;0.5,SUMIFS($BZ$6:BZ20,$DC$6:DC20,VALIDATURNO[[#This Row],[Colaborador]])-hope_hours-SUMIFS($CO$6:CO20,$DC$6:DC20,VALIDATURNO[[#This Row],[Colaborador]])-SUMIFS($CP$6:CP20,$DC$6:DC20,VALIDATURNO[[#This Row],[Colaborador]]),"")</f>
        <v/>
      </c>
      <c r="CZ20" s="32" t="str">
        <f>IF(SUMIFS($BZ$6:BZ20,$DC$6:DC20,VALIDATURNO[[#This Row],[Colaborador]])-hope_hours&gt;0.5,SUMIFS($BZ$6:BZ20,$DC$6:DC20,VALIDATURNO[[#This Row],[Colaborador]])-hope_hours - SUMIFS($CZ$6:CZ19,$DC$6:DC19,DC20),"")</f>
        <v/>
      </c>
      <c r="DA20" s="32" t="str">
        <f>IF(SUMIFS($BZ$6:BZ20,$DC$6:DC20,VALIDATURNO[[#This Row],[Colaborador]])-hope_hours&gt;0.5,SUMIFS($BZ$6:BZ20,$DC$6:DC20,VALIDATURNO[[#This Row],[Colaborador]])-hope_hours,"")</f>
        <v/>
      </c>
      <c r="DB20" s="71" t="str">
        <f>IF(E20="","",IF(VALIDATURNO[[#This Row],[Cambia sede]]="",E20,VALIDATURNO[[#This Row],[Cambia sede]]))</f>
        <v>PANCE</v>
      </c>
      <c r="DC20" s="78" t="str">
        <f t="shared" si="1"/>
        <v>AYALA CANTILLO KEVIN DANIEL</v>
      </c>
      <c r="DD20" s="83">
        <f>IF(VALIDATURNO[[#This Row],[VALIDA_QNA]]="","",I20+0)</f>
        <v>46110</v>
      </c>
      <c r="DE20" s="79" t="str">
        <f>IF(VALIDATURNO[[#This Row],[Marcacion]]="","",D20)</f>
        <v>AUXILIAR DE COCINA</v>
      </c>
      <c r="DF20" s="70" t="str">
        <f>IF(VALIDATURNO[[#This Row],[turno1]]="","",H20)</f>
        <v>Domingo</v>
      </c>
      <c r="DG20" s="70" t="str">
        <f>IF(VALIDATURNO[[#This Row],[turno2]]="","",AL20)</f>
        <v/>
      </c>
      <c r="DH20" s="70" t="str">
        <f>IF(VALIDATURNO[[#This Row],[turno1AM]]="","",AM20)</f>
        <v/>
      </c>
      <c r="DI20" s="70" t="str">
        <f>IF(VALIDATURNO[[#This Row],[turno2AM]]="","",AN20)</f>
        <v/>
      </c>
      <c r="DJ20" s="70" t="str">
        <f>IF(VALIDATURNO[[#This Row],[turno1AH]]="","",AO20)</f>
        <v/>
      </c>
      <c r="DK20" s="70" t="str">
        <f>IF(VALIDATURNO[[#This Row],[turno2AH]]="","",AP20)</f>
        <v/>
      </c>
      <c r="DL20" s="28" t="str">
        <f>IF(SUMIFS(VALIDATURNO[TOTAL],VALIDATURNO[Colaborador],VALIDATURNO[[#This Row],[Colaborador]])=0,"RET","OK")</f>
        <v>RET</v>
      </c>
      <c r="DM20" s="28">
        <f>IF(VALIDATURNO[[#This Row],[Trabajado real]]&gt;0,1,0)</f>
        <v>0</v>
      </c>
      <c r="DN20" s="28">
        <f>IF(DN19=$DN$5,1,IF(DC19=VALIDATURNO[[#This Row],[Colaborador]],0,1))</f>
        <v>0</v>
      </c>
      <c r="DO20" s="224"/>
      <c r="DP20" s="224"/>
      <c r="DQ20" s="224"/>
      <c r="DR20" s="224"/>
      <c r="DS20" s="224"/>
      <c r="DT20" s="224"/>
    </row>
    <row r="21" spans="1:124">
      <c r="A21" t="s">
        <v>549</v>
      </c>
      <c r="B21" t="s">
        <v>557</v>
      </c>
      <c r="C21" t="s">
        <v>557</v>
      </c>
      <c r="D21" t="s">
        <v>225</v>
      </c>
      <c r="E21" t="s">
        <v>84</v>
      </c>
      <c r="F21" t="s">
        <v>200</v>
      </c>
      <c r="G21" t="s">
        <v>200</v>
      </c>
      <c r="H21" t="s">
        <v>172</v>
      </c>
      <c r="I21" t="s">
        <v>570</v>
      </c>
      <c r="J21" t="s">
        <v>81</v>
      </c>
      <c r="K21" t="s">
        <v>81</v>
      </c>
      <c r="L21" t="s">
        <v>81</v>
      </c>
      <c r="M21" t="s">
        <v>81</v>
      </c>
      <c r="N21" t="s">
        <v>81</v>
      </c>
      <c r="O21" t="s">
        <v>81</v>
      </c>
      <c r="P21" t="s">
        <v>81</v>
      </c>
      <c r="Q21" t="s">
        <v>81</v>
      </c>
      <c r="R21" t="s">
        <v>81</v>
      </c>
      <c r="S21" t="s">
        <v>81</v>
      </c>
      <c r="T21" t="s">
        <v>81</v>
      </c>
      <c r="U21" t="s">
        <v>81</v>
      </c>
      <c r="V21" t="s">
        <v>81</v>
      </c>
      <c r="W21" t="s">
        <v>81</v>
      </c>
      <c r="X21" t="s">
        <v>81</v>
      </c>
      <c r="Y21" t="s">
        <v>81</v>
      </c>
      <c r="Z21" t="s">
        <v>81</v>
      </c>
      <c r="AA21" t="s">
        <v>81</v>
      </c>
      <c r="AB21" t="s">
        <v>81</v>
      </c>
      <c r="AC21" t="s">
        <v>81</v>
      </c>
      <c r="AD21" t="s">
        <v>81</v>
      </c>
      <c r="AE21" t="s">
        <v>81</v>
      </c>
      <c r="AF21" t="s">
        <v>81</v>
      </c>
      <c r="AG21" t="s">
        <v>81</v>
      </c>
      <c r="AH21" t="s">
        <v>81</v>
      </c>
      <c r="AI21" t="s">
        <v>81</v>
      </c>
      <c r="AJ21" t="s">
        <v>224</v>
      </c>
      <c r="AK21" t="s">
        <v>81</v>
      </c>
      <c r="AL21" t="s">
        <v>81</v>
      </c>
      <c r="AM21" t="s">
        <v>81</v>
      </c>
      <c r="AN21" t="s">
        <v>81</v>
      </c>
      <c r="AO21" t="s">
        <v>81</v>
      </c>
      <c r="AP21" t="s">
        <v>81</v>
      </c>
      <c r="AQ21" t="s">
        <v>81</v>
      </c>
      <c r="AR21" t="s">
        <v>81</v>
      </c>
      <c r="AS21" t="s">
        <v>204</v>
      </c>
      <c r="AT21" s="69">
        <f>IF(VALIDATURNO[[#This Row],[VALIDA_QNA]]="","",IF(AL21="",0,1))</f>
        <v>0</v>
      </c>
      <c r="AU21" s="67">
        <f>IF(VALIDATURNO[[#This Row],[VALIDA_QNA]]="","",IF(AL22="",0,1))</f>
        <v>0</v>
      </c>
      <c r="AV21" s="67">
        <f>IF(VALIDATURNO[[#This Row],[VALIDA_QNA]]="","",IF(AM21="",0,1))</f>
        <v>0</v>
      </c>
      <c r="AW21" s="67">
        <f>IF(VALIDATURNO[[#This Row],[VALIDA_QNA]]="","",IF(AN21="",0,1))</f>
        <v>0</v>
      </c>
      <c r="AX21" s="67">
        <f>IF(VALIDATURNO[[#This Row],[VALIDA_QNA]]="","",IF(AO21="",0,1))</f>
        <v>0</v>
      </c>
      <c r="AY21" s="67">
        <f>IF(VALIDATURNO[[#This Row],[VALIDA_QNA]]="","",IF(AP21="",0,1))</f>
        <v>0</v>
      </c>
      <c r="AZ21" s="67">
        <f>IF(VALIDATURNO[[#This Row],[VALIDA_QNA]]="","",IF(AL22="",0,1)*IF(AL22="",0,AL22))</f>
        <v>0</v>
      </c>
      <c r="BA21" s="67">
        <f>IF(VALIDATURNO[[#This Row],[VALIDA_QNA]]="","",IF(AL21="",0,1)*IF(AL21="",0,AL21))</f>
        <v>0</v>
      </c>
      <c r="BB21" s="67">
        <f>IF(VALIDATURNO[[#This Row],[VALIDA_QNA]]="","",IF(AM21="",0,1)*IF(AM21="",0,AM21))</f>
        <v>0</v>
      </c>
      <c r="BC21" s="67">
        <f>IF(VALIDATURNO[[#This Row],[VALIDA_QNA]]="","",IF(AN21="",0,1)*IF(AN21="",0,AN21))</f>
        <v>0</v>
      </c>
      <c r="BD21" s="67">
        <f>IF(VALIDATURNO[[#This Row],[VALIDA_QNA]]="","",IF(AO21="",0,1)*IF(AO21="",0,AO21))</f>
        <v>0</v>
      </c>
      <c r="BE21" s="67">
        <f>IF(VALIDATURNO[[#This Row],[VALIDA_QNA]]="","",IF(AP21="",0,1)*IF(AP21="",0,AP21))</f>
        <v>0</v>
      </c>
      <c r="BF21" s="67">
        <f>IF(VALIDATURNO[[#This Row],[VALIDA_QNA]]="","",5-COUNTBLANK(AM21:AP21)-COUNTBLANK(AL22))</f>
        <v>0</v>
      </c>
      <c r="BG21" s="68" t="str">
        <f>VALIDATURNO[[#This Row],[SALAM_H_BIN]]&amp;AU21&amp;AV21&amp;AW21&amp;AX21&amp;AY21</f>
        <v>000000</v>
      </c>
      <c r="BH21" s="70">
        <f t="shared" si="0"/>
        <v>1</v>
      </c>
      <c r="BI21" s="67" t="str">
        <f>IF(A21="","",IF(AND(AN21&lt;AM21,AN21&lt;&gt;""),"ERROR MARCA",IF(AND(VALIDATURNO[[#This Row],[ENT_2]]&lt;&gt;0,VALIDATURNO[[#This Row],[ENT_2]]&lt;VALIDATURNO[[#This Row],[SAL_1]]),"ERROR MARCA",IF(VALIDATURNO[[#This Row],[VALIDA_QNA]]=1,IF(OR(BG21="001100",BG21="011000",BG21="011110",BG21="001111",BG21="101100",BG21="111000",BG21="111110",BG21="101111"),"OK",IF(OR(BG21="000000",VALIDATURNO[[#This Row],[Escenario]]="100000"),"NULO","ERROR MARCA")),"NULO"))))</f>
        <v>NULO</v>
      </c>
      <c r="BJ21" s="67">
        <f>IF(VALIDATURNO[[#This Row],[VALIDA_QNA]]="","",IF(OR(BG21="101100",BG21="101111",BG21="001100",BG21="001111",BG21="111110",BG21="011110"),BC21-BB21,0)*24)</f>
        <v>0</v>
      </c>
      <c r="BK21" s="67">
        <f>IF(VALIDATURNO[[#This Row],[VALIDA_QNA]]="","",IF(OR(BG21="101111",BG21="001111"),BE21-BD21,0)*24)</f>
        <v>0</v>
      </c>
      <c r="BL21" s="67">
        <f>IF(VALIDATURNO[[#This Row],[VALIDA_QNA]]="","",IF(OR(BG21="111000",BG21="011000"),AZ21-BB21+1,0)*24)</f>
        <v>0</v>
      </c>
      <c r="BM21" s="67">
        <f>IF(VALIDATURNO[[#This Row],[VALIDA_QNA]]="","",IF(OR(BG21="111110",BG21="011110"),AZ21+1-BD21,0)*24)</f>
        <v>0</v>
      </c>
      <c r="BN21" s="67">
        <f>IF(VALIDATURNO[[#This Row],[VALIDA_QNA]]="","",IF(OR(BG21="011000",BG21="111000"),1-BB21,0)*24)</f>
        <v>0</v>
      </c>
      <c r="BO21" s="67">
        <f>IF(VALIDATURNO[[#This Row],[VALIDA_QNA]]="","",IF(OR(BG21="011110",BG21="111110"),1-BD21,0)*24)</f>
        <v>0</v>
      </c>
      <c r="BP21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21" s="71">
        <f>IF(VALIDATURNO[[#This Row],[VALIDA_QNA]]="","",VALIDATURNO[[#This Row],[turno1]]+VALIDATURNO[[#This Row],[turno2]]+VALIDATURNO[[#This Row],[turno1AM]]+VALIDATURNO[[#This Row],[turno2AM]])</f>
        <v>0</v>
      </c>
      <c r="BR21" s="71" t="str">
        <f>IF(VALIDATURNO[[#This Row],[VALIDA_QNA]]=0,"",IFERROR(LEFT(AD21,FIND(".",AD21)-1)+((RIGHT(AD21,2)+0)/100),""))</f>
        <v/>
      </c>
      <c r="BS2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descuentos]]="",0,IF(AND(BP21&gt;=9.5,AO21=""),1,0))+IF(AL22&lt;&gt;"",AL22*24,0)-IF(AL21&lt;&gt;"",AL21*24,0),"")))</f>
        <v>0</v>
      </c>
      <c r="BT21" s="70">
        <f>IF(VALIDATURNO[[#This Row],[VALIDA_QNA]]=0,"",IF(A21="","",IFERROR((IF(IF(AL21="",0,AL21+0)&lt;=(6/24),IF(AL21="",0,AL21+0),(6/24))*24),0)+IFERROR(IF(AM21="",0,IF((IF(AND(AO21="",AN21&lt;&gt;""),IF(AN21="",0,AN21+0),IF(AP21&lt;&gt;"",IF(AP21="",0,AP21+0),1))-#REF!)*24&gt;0,IF(AND(AO21="",AN21&lt;&gt;""),IF(AN21="",0,AN21+0),IF(AP21&lt;&gt;"",IF(AP21="",0,AP21+0),1))-#REF!))*24,0)))</f>
        <v>0</v>
      </c>
      <c r="BU21" s="73">
        <f>IF(VALIDATURNO[[#This Row],[VALIDA_QNA]]="","",IFERROR(LEFT(K21,FIND(".",K21)-1)+((RIGHT(K21,2)+0)/100),0))</f>
        <v>0</v>
      </c>
      <c r="BV21" s="74">
        <f>IF(VALIDATURNO[[#This Row],[VALIDA_QNA]]=0,0,IF(VALIDATURNO[[#This Row],[Marcacion]]="ERROR MARCA", 0,IF(VALIDATURNO[[#This Row],[VALIDA_QNA]]="","",IF(ROUND(IFERROR(LEFT(K21,FIND(".",K21)-1)+((RIGHT(K21,2)+0)/100),0)+(IF(H22="Domingo",0,IF(AL22="",0,AL22*24)))-(IF(H21="Domingo",0,IF(AL21="",0,AL21*24))),2)&gt;=0,ROUND(IFERROR(LEFT(K21,FIND(".",K21)-1)+((RIGHT(K21,2)+0)/100),0)+(IF(H22="Domingo",0,IF(AL22="",0,AL22*24)))-(IF(H21="Domingo",0,IF(AL21="",0,AL21*24))),2),0))))</f>
        <v>0</v>
      </c>
      <c r="BW21" s="73">
        <f>IF(VALIDATURNO[[#This Row],[VALIDA_QNA]]="","",IFERROR(LEFT(T21,FIND(".",T21)-1)+((RIGHT(T21,2)+0)/100),0)+IF(N21="",0,IFERROR(LEFT(N21,FIND(".",N21)-1)+((RIGHT(N21,2)+0)/100),0)))</f>
        <v>0</v>
      </c>
      <c r="BX21" s="74">
        <f>IF(VALIDATURNO[[#This Row],[VALIDA_QNA]]=0,0,IF(VALIDATURNO[[#This Row],[Marcacion]]="ERROR MARCA", 0,IF(VALIDATURNO[[#This Row],[VALIDA_QNA]]="","",IF(VALIDATURNO[[#This Row],[Dom Noct calc]]+(IF(OR(H22="Domingo",M22&lt;&gt;"",N22&lt;&gt;""),IF(AL22="",0,AL22*24),0))-(IF(OR(H21="Domingo",M21&lt;&gt;"",N21&lt;&gt;""),IF(AL21="",0,AL21*24),0))&gt;=0,VALIDATURNO[[#This Row],[Dom Noct calc]]+(IF(OR(H22="Domingo",M22&lt;&gt;"",N22&lt;&gt;""),IF(AL22="",0,AL22*24),0))-(IF(OR(H21="Domingo",M21&lt;&gt;"",N21&lt;&gt;""),IF(AL21="",0,AL21*24),0)),0))))</f>
        <v>0</v>
      </c>
      <c r="BY21" s="73">
        <f>IF(VALIDATURNO[[#This Row],[VALIDA_QNA]]="","",IFERROR(LEFT(AD21,FIND(".",AD21)-1)+((RIGHT(AD21,2)+0)/100),0))</f>
        <v>0</v>
      </c>
      <c r="BZ21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21" s="75">
        <f>IF(VALIDATURNO[[#This Row],[VALIDA_QNA]]="","",IF(VALIDATURNO[[#This Row],[Trabajado real]]+0=0,0,1))</f>
        <v>0</v>
      </c>
      <c r="CB21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" s="71"/>
      <c r="CD21" s="71"/>
      <c r="CE21" s="71"/>
      <c r="CF21" s="71"/>
      <c r="CG21" s="71"/>
      <c r="CH21" s="71"/>
      <c r="CI21" s="71"/>
      <c r="CJ21" s="71" t="str">
        <f>IF(AND(M21="",S21=""),"",IF(VALIDATURNO[[#This Row],[Marcacion]]="ERROR MARCA",6,IF(IFERROR(LEFT(M21,FIND(".",M21)-1)+((RIGHT(M21,2)+0)/100),0)+IFERROR(LEFT(S21,FIND(".",S21)-1)+((RIGHT(S21,2)+0)/100),0)=0,"",IFERROR(LEFT(M21,FIND(".",M21)-1)+((RIGHT(M21,2)+0)/100),0)+IFERROR(LEFT(S21,FIND(".",S21)-1)+((RIGHT(S21,2)+0)/100),0))))</f>
        <v/>
      </c>
      <c r="CK21" s="71" t="str">
        <f>IF(VALIDATURNO[[#This Row],[VALIDA_QNA]]="","",IF(VALIDATURNO[[#This Row],[Dom Noct Real]]=0,"",ROUND(VALIDATURNO[[#This Row],[Dom Noct Real]],2)))</f>
        <v/>
      </c>
      <c r="CL21" s="71"/>
      <c r="CM21" s="71"/>
      <c r="CN21" s="71"/>
      <c r="CO21" s="76" t="str">
        <f>IF(VALIDATURNO[[#This Row],[EXTRAS]]="","",IF(VALIDATURNO[[#This Row],[verifica extras D]]="",ROUND(VALIDATURNO[[#This Row],[EXTRAS]]*extra_diu,2),ROUND(VALIDATURNO[[#This Row],[verifica extras D]],2)))</f>
        <v/>
      </c>
      <c r="CP21" s="77" t="str">
        <f>IF(VALIDATURNO[[#This Row],[EXTRAS]]="","",IF(VALIDATURNO[[#This Row],[verifica extras N]]="",ROUND(VALIDATURNO[[#This Row],[EXTRAS]]*(1-extra_diu),2),ROUND(VALIDATURNO[[#This Row],[verifica extras N]],2)))</f>
        <v/>
      </c>
      <c r="CQ21" s="71"/>
      <c r="CR21" s="71"/>
      <c r="CS21" s="71"/>
      <c r="CT21" s="71"/>
      <c r="CU21" s="71" t="str">
        <f>IF(VALIDATURNO[[#This Row],[VALIDA_QNA]]="","",IF(VALIDATURNO[[#This Row],[Trabajado real]]=0,"",ROUND(VALIDATURNO[[#This Row],[Trabajado real]],2)))</f>
        <v/>
      </c>
      <c r="CV21" s="66" t="str">
        <f>IFERROR(VLOOKUP(VALIDATURNO[[#This Row],[Colaborador]]&amp;VALIDATURNO[[#This Row],[fecha]],Tabla2[],4,0),"")</f>
        <v/>
      </c>
      <c r="CW21" s="216"/>
      <c r="CX21" s="216"/>
      <c r="CY21" s="32" t="str">
        <f>IF(SUMIFS($BZ$6:BZ21,$DC$6:DC21,VALIDATURNO[[#This Row],[Colaborador]])-hope_hours-SUMIFS($CO$6:CO21,$DC$6:DC21,VALIDATURNO[[#This Row],[Colaborador]])-SUMIFS($CP$6:CP21,$DC$6:DC21,VALIDATURNO[[#This Row],[Colaborador]])&gt;0.5,SUMIFS($BZ$6:BZ21,$DC$6:DC21,VALIDATURNO[[#This Row],[Colaborador]])-hope_hours-SUMIFS($CO$6:CO21,$DC$6:DC21,VALIDATURNO[[#This Row],[Colaborador]])-SUMIFS($CP$6:CP21,$DC$6:DC21,VALIDATURNO[[#This Row],[Colaborador]]),"")</f>
        <v/>
      </c>
      <c r="CZ21" s="32" t="str">
        <f>IF(SUMIFS($BZ$6:BZ21,$DC$6:DC21,VALIDATURNO[[#This Row],[Colaborador]])-hope_hours&gt;0.5,SUMIFS($BZ$6:BZ21,$DC$6:DC21,VALIDATURNO[[#This Row],[Colaborador]])-hope_hours - SUMIFS($CZ$6:CZ20,$DC$6:DC20,DC21),"")</f>
        <v/>
      </c>
      <c r="DA21" s="32" t="str">
        <f>IF(SUMIFS($BZ$6:BZ21,$DC$6:DC21,VALIDATURNO[[#This Row],[Colaborador]])-hope_hours&gt;0.5,SUMIFS($BZ$6:BZ21,$DC$6:DC21,VALIDATURNO[[#This Row],[Colaborador]])-hope_hours,"")</f>
        <v/>
      </c>
      <c r="DB21" s="71" t="str">
        <f>IF(E21="","",IF(VALIDATURNO[[#This Row],[Cambia sede]]="",E21,VALIDATURNO[[#This Row],[Cambia sede]]))</f>
        <v>PANCE</v>
      </c>
      <c r="DC21" s="78" t="str">
        <f t="shared" si="1"/>
        <v>AYALA CANTILLO KEVIN DANIEL</v>
      </c>
      <c r="DD21" s="83">
        <f>IF(VALIDATURNO[[#This Row],[VALIDA_QNA]]="","",I21+0)</f>
        <v>46111</v>
      </c>
      <c r="DE21" s="79" t="str">
        <f>IF(VALIDATURNO[[#This Row],[Marcacion]]="","",D21)</f>
        <v>AUXILIAR DE COCINA</v>
      </c>
      <c r="DF21" s="70" t="str">
        <f>IF(VALIDATURNO[[#This Row],[turno1]]="","",H21)</f>
        <v>Lunes</v>
      </c>
      <c r="DG21" s="70" t="str">
        <f>IF(VALIDATURNO[[#This Row],[turno2]]="","",AL21)</f>
        <v/>
      </c>
      <c r="DH21" s="70" t="str">
        <f>IF(VALIDATURNO[[#This Row],[turno1AM]]="","",AM21)</f>
        <v/>
      </c>
      <c r="DI21" s="70" t="str">
        <f>IF(VALIDATURNO[[#This Row],[turno2AM]]="","",AN21)</f>
        <v/>
      </c>
      <c r="DJ21" s="70" t="str">
        <f>IF(VALIDATURNO[[#This Row],[turno1AH]]="","",AO21)</f>
        <v/>
      </c>
      <c r="DK21" s="70" t="str">
        <f>IF(VALIDATURNO[[#This Row],[turno2AH]]="","",AP21)</f>
        <v/>
      </c>
      <c r="DL21" s="28" t="str">
        <f>IF(SUMIFS(VALIDATURNO[TOTAL],VALIDATURNO[Colaborador],VALIDATURNO[[#This Row],[Colaborador]])=0,"RET","OK")</f>
        <v>RET</v>
      </c>
      <c r="DM21" s="28">
        <f>IF(VALIDATURNO[[#This Row],[Trabajado real]]&gt;0,1,0)</f>
        <v>0</v>
      </c>
      <c r="DN21" s="28">
        <f>IF(DN20=$DN$5,1,IF(DC20=VALIDATURNO[[#This Row],[Colaborador]],0,1))</f>
        <v>0</v>
      </c>
      <c r="DO21" s="224"/>
      <c r="DP21" s="224"/>
      <c r="DQ21" s="224"/>
      <c r="DR21" s="224"/>
      <c r="DS21" s="224"/>
      <c r="DT21" s="224"/>
    </row>
    <row r="22" spans="1:124">
      <c r="A22" t="s">
        <v>174</v>
      </c>
      <c r="B22" t="s">
        <v>329</v>
      </c>
      <c r="C22" t="s">
        <v>329</v>
      </c>
      <c r="D22" t="s">
        <v>199</v>
      </c>
      <c r="E22" t="s">
        <v>84</v>
      </c>
      <c r="F22" t="s">
        <v>200</v>
      </c>
      <c r="G22" t="s">
        <v>200</v>
      </c>
      <c r="H22" t="s">
        <v>172</v>
      </c>
      <c r="I22" t="s">
        <v>563</v>
      </c>
      <c r="J22" t="s">
        <v>81</v>
      </c>
      <c r="K22" t="s">
        <v>81</v>
      </c>
      <c r="L22" t="s">
        <v>81</v>
      </c>
      <c r="M22" t="s">
        <v>81</v>
      </c>
      <c r="N22" t="s">
        <v>81</v>
      </c>
      <c r="O22" t="s">
        <v>81</v>
      </c>
      <c r="P22" t="s">
        <v>81</v>
      </c>
      <c r="Q22" t="s">
        <v>81</v>
      </c>
      <c r="R22" t="s">
        <v>81</v>
      </c>
      <c r="S22" t="s">
        <v>81</v>
      </c>
      <c r="T22" t="s">
        <v>81</v>
      </c>
      <c r="U22" t="s">
        <v>81</v>
      </c>
      <c r="V22" t="s">
        <v>81</v>
      </c>
      <c r="W22" t="s">
        <v>81</v>
      </c>
      <c r="X22" t="s">
        <v>81</v>
      </c>
      <c r="Y22" t="s">
        <v>81</v>
      </c>
      <c r="Z22" t="s">
        <v>81</v>
      </c>
      <c r="AA22" t="s">
        <v>81</v>
      </c>
      <c r="AB22" t="s">
        <v>81</v>
      </c>
      <c r="AC22" t="s">
        <v>81</v>
      </c>
      <c r="AD22" t="s">
        <v>81</v>
      </c>
      <c r="AE22" t="s">
        <v>81</v>
      </c>
      <c r="AF22" t="s">
        <v>81</v>
      </c>
      <c r="AG22" t="s">
        <v>81</v>
      </c>
      <c r="AH22" t="s">
        <v>81</v>
      </c>
      <c r="AI22" t="s">
        <v>81</v>
      </c>
      <c r="AJ22" t="s">
        <v>201</v>
      </c>
      <c r="AK22" t="s">
        <v>81</v>
      </c>
      <c r="AL22" t="s">
        <v>81</v>
      </c>
      <c r="AM22" t="s">
        <v>81</v>
      </c>
      <c r="AN22" t="s">
        <v>81</v>
      </c>
      <c r="AO22" t="s">
        <v>81</v>
      </c>
      <c r="AP22" t="s">
        <v>81</v>
      </c>
      <c r="AQ22" t="s">
        <v>81</v>
      </c>
      <c r="AR22" t="s">
        <v>81</v>
      </c>
      <c r="AS22" t="s">
        <v>201</v>
      </c>
      <c r="AT22" s="69">
        <f>IF(VALIDATURNO[[#This Row],[VALIDA_QNA]]="","",IF(AL22="",0,1))</f>
        <v>0</v>
      </c>
      <c r="AU22" s="67">
        <f>IF(VALIDATURNO[[#This Row],[VALIDA_QNA]]="","",IF(AL23="",0,1))</f>
        <v>0</v>
      </c>
      <c r="AV22" s="67">
        <f>IF(VALIDATURNO[[#This Row],[VALIDA_QNA]]="","",IF(AM22="",0,1))</f>
        <v>0</v>
      </c>
      <c r="AW22" s="67">
        <f>IF(VALIDATURNO[[#This Row],[VALIDA_QNA]]="","",IF(AN22="",0,1))</f>
        <v>0</v>
      </c>
      <c r="AX22" s="67">
        <f>IF(VALIDATURNO[[#This Row],[VALIDA_QNA]]="","",IF(AO22="",0,1))</f>
        <v>0</v>
      </c>
      <c r="AY22" s="67">
        <f>IF(VALIDATURNO[[#This Row],[VALIDA_QNA]]="","",IF(AP22="",0,1))</f>
        <v>0</v>
      </c>
      <c r="AZ22" s="67">
        <f>IF(VALIDATURNO[[#This Row],[VALIDA_QNA]]="","",IF(AL23="",0,1)*IF(AL23="",0,AL23))</f>
        <v>0</v>
      </c>
      <c r="BA22" s="67">
        <f>IF(VALIDATURNO[[#This Row],[VALIDA_QNA]]="","",IF(AL22="",0,1)*IF(AL22="",0,AL22))</f>
        <v>0</v>
      </c>
      <c r="BB22" s="67">
        <f>IF(VALIDATURNO[[#This Row],[VALIDA_QNA]]="","",IF(AM22="",0,1)*IF(AM22="",0,AM22))</f>
        <v>0</v>
      </c>
      <c r="BC22" s="67">
        <f>IF(VALIDATURNO[[#This Row],[VALIDA_QNA]]="","",IF(AN22="",0,1)*IF(AN22="",0,AN22))</f>
        <v>0</v>
      </c>
      <c r="BD22" s="67">
        <f>IF(VALIDATURNO[[#This Row],[VALIDA_QNA]]="","",IF(AO22="",0,1)*IF(AO22="",0,AO22))</f>
        <v>0</v>
      </c>
      <c r="BE22" s="67">
        <f>IF(VALIDATURNO[[#This Row],[VALIDA_QNA]]="","",IF(AP22="",0,1)*IF(AP22="",0,AP22))</f>
        <v>0</v>
      </c>
      <c r="BF22" s="67">
        <f>IF(VALIDATURNO[[#This Row],[VALIDA_QNA]]="","",5-COUNTBLANK(AM22:AP22)-COUNTBLANK(AL23))</f>
        <v>0</v>
      </c>
      <c r="BG22" s="68" t="str">
        <f>VALIDATURNO[[#This Row],[SALAM_H_BIN]]&amp;AU22&amp;AV22&amp;AW22&amp;AX22&amp;AY22</f>
        <v>000000</v>
      </c>
      <c r="BH22" s="70">
        <f t="shared" si="0"/>
        <v>1</v>
      </c>
      <c r="BI22" s="67" t="str">
        <f>IF(A22="","",IF(AND(AN22&lt;AM22,AN22&lt;&gt;""),"ERROR MARCA",IF(AND(VALIDATURNO[[#This Row],[ENT_2]]&lt;&gt;0,VALIDATURNO[[#This Row],[ENT_2]]&lt;VALIDATURNO[[#This Row],[SAL_1]]),"ERROR MARCA",IF(VALIDATURNO[[#This Row],[VALIDA_QNA]]=1,IF(OR(BG22="001100",BG22="011000",BG22="011110",BG22="001111",BG22="101100",BG22="111000",BG22="111110",BG22="101111"),"OK",IF(OR(BG22="000000",VALIDATURNO[[#This Row],[Escenario]]="100000"),"NULO","ERROR MARCA")),"NULO"))))</f>
        <v>NULO</v>
      </c>
      <c r="BJ22" s="67">
        <f>IF(VALIDATURNO[[#This Row],[VALIDA_QNA]]="","",IF(OR(BG22="101100",BG22="101111",BG22="001100",BG22="001111",BG22="111110",BG22="011110"),BC22-BB22,0)*24)</f>
        <v>0</v>
      </c>
      <c r="BK22" s="67">
        <f>IF(VALIDATURNO[[#This Row],[VALIDA_QNA]]="","",IF(OR(BG22="101111",BG22="001111"),BE22-BD22,0)*24)</f>
        <v>0</v>
      </c>
      <c r="BL22" s="67">
        <f>IF(VALIDATURNO[[#This Row],[VALIDA_QNA]]="","",IF(OR(BG22="111000",BG22="011000"),AZ22-BB22+1,0)*24)</f>
        <v>0</v>
      </c>
      <c r="BM22" s="67">
        <f>IF(VALIDATURNO[[#This Row],[VALIDA_QNA]]="","",IF(OR(BG22="111110",BG22="011110"),AZ22+1-BD22,0)*24)</f>
        <v>0</v>
      </c>
      <c r="BN22" s="67">
        <f>IF(VALIDATURNO[[#This Row],[VALIDA_QNA]]="","",IF(OR(BG22="011000",BG22="111000"),1-BB22,0)*24)</f>
        <v>0</v>
      </c>
      <c r="BO22" s="67">
        <f>IF(VALIDATURNO[[#This Row],[VALIDA_QNA]]="","",IF(OR(BG22="011110",BG22="111110"),1-BD22,0)*24)</f>
        <v>0</v>
      </c>
      <c r="BP22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22" s="71">
        <f>IF(VALIDATURNO[[#This Row],[VALIDA_QNA]]="","",VALIDATURNO[[#This Row],[turno1]]+VALIDATURNO[[#This Row],[turno2]]+VALIDATURNO[[#This Row],[turno1AM]]+VALIDATURNO[[#This Row],[turno2AM]])</f>
        <v>0</v>
      </c>
      <c r="BR22" s="71" t="str">
        <f>IF(VALIDATURNO[[#This Row],[VALIDA_QNA]]=0,"",IFERROR(LEFT(AD22,FIND(".",AD22)-1)+((RIGHT(AD22,2)+0)/100),""))</f>
        <v/>
      </c>
      <c r="BS2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descuentos]]="",0,IF(AND(BP22&gt;=9.5,AO22=""),1,0))+IF(AL23&lt;&gt;"",AL23*24,0)-IF(AL22&lt;&gt;"",AL22*24,0),"")))</f>
        <v>0</v>
      </c>
      <c r="BT22" s="70">
        <f>IF(VALIDATURNO[[#This Row],[VALIDA_QNA]]=0,"",IF(A22="","",IFERROR((IF(IF(AL22="",0,AL22+0)&lt;=(6/24),IF(AL22="",0,AL22+0),(6/24))*24),0)+IFERROR(IF(AM22="",0,IF((IF(AND(AO22="",AN22&lt;&gt;""),IF(AN22="",0,AN22+0),IF(AP22&lt;&gt;"",IF(AP22="",0,AP22+0),1))-#REF!)*24&gt;0,IF(AND(AO22="",AN22&lt;&gt;""),IF(AN22="",0,AN22+0),IF(AP22&lt;&gt;"",IF(AP22="",0,AP22+0),1))-#REF!))*24,0)))</f>
        <v>0</v>
      </c>
      <c r="BU22" s="73">
        <f>IF(VALIDATURNO[[#This Row],[VALIDA_QNA]]="","",IFERROR(LEFT(K22,FIND(".",K22)-1)+((RIGHT(K22,2)+0)/100),0))</f>
        <v>0</v>
      </c>
      <c r="BV22" s="74">
        <f>IF(VALIDATURNO[[#This Row],[VALIDA_QNA]]=0,0,IF(VALIDATURNO[[#This Row],[Marcacion]]="ERROR MARCA", 0,IF(VALIDATURNO[[#This Row],[VALIDA_QNA]]="","",IF(ROUND(IFERROR(LEFT(K22,FIND(".",K22)-1)+((RIGHT(K22,2)+0)/100),0)+(IF(H23="Domingo",0,IF(AL23="",0,AL23*24)))-(IF(H22="Domingo",0,IF(AL22="",0,AL22*24))),2)&gt;=0,ROUND(IFERROR(LEFT(K22,FIND(".",K22)-1)+((RIGHT(K22,2)+0)/100),0)+(IF(H23="Domingo",0,IF(AL23="",0,AL23*24)))-(IF(H22="Domingo",0,IF(AL22="",0,AL22*24))),2),0))))</f>
        <v>0</v>
      </c>
      <c r="BW22" s="73">
        <f>IF(VALIDATURNO[[#This Row],[VALIDA_QNA]]="","",IFERROR(LEFT(T22,FIND(".",T22)-1)+((RIGHT(T22,2)+0)/100),0)+IF(N22="",0,IFERROR(LEFT(N22,FIND(".",N22)-1)+((RIGHT(N22,2)+0)/100),0)))</f>
        <v>0</v>
      </c>
      <c r="BX22" s="74">
        <f>IF(VALIDATURNO[[#This Row],[VALIDA_QNA]]=0,0,IF(VALIDATURNO[[#This Row],[Marcacion]]="ERROR MARCA", 0,IF(VALIDATURNO[[#This Row],[VALIDA_QNA]]="","",IF(VALIDATURNO[[#This Row],[Dom Noct calc]]+(IF(OR(H23="Domingo",M23&lt;&gt;"",N23&lt;&gt;""),IF(AL23="",0,AL23*24),0))-(IF(OR(H22="Domingo",M22&lt;&gt;"",N22&lt;&gt;""),IF(AL22="",0,AL22*24),0))&gt;=0,VALIDATURNO[[#This Row],[Dom Noct calc]]+(IF(OR(H23="Domingo",M23&lt;&gt;"",N23&lt;&gt;""),IF(AL23="",0,AL23*24),0))-(IF(OR(H22="Domingo",M22&lt;&gt;"",N22&lt;&gt;""),IF(AL22="",0,AL22*24),0)),0))))</f>
        <v>0</v>
      </c>
      <c r="BY22" s="73">
        <f>IF(VALIDATURNO[[#This Row],[VALIDA_QNA]]="","",IFERROR(LEFT(AD22,FIND(".",AD22)-1)+((RIGHT(AD22,2)+0)/100),0))</f>
        <v>0</v>
      </c>
      <c r="BZ22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22" s="75">
        <f>IF(VALIDATURNO[[#This Row],[VALIDA_QNA]]="","",IF(VALIDATURNO[[#This Row],[Trabajado real]]+0=0,0,1))</f>
        <v>0</v>
      </c>
      <c r="CB22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" s="71"/>
      <c r="CD22" s="71"/>
      <c r="CE22" s="71"/>
      <c r="CF22" s="71"/>
      <c r="CG22" s="71"/>
      <c r="CH22" s="71"/>
      <c r="CI22" s="71"/>
      <c r="CJ22" s="71" t="str">
        <f>IF(AND(M22="",S22=""),"",IF(VALIDATURNO[[#This Row],[Marcacion]]="ERROR MARCA",6,IF(IFERROR(LEFT(M22,FIND(".",M22)-1)+((RIGHT(M22,2)+0)/100),0)+IFERROR(LEFT(S22,FIND(".",S22)-1)+((RIGHT(S22,2)+0)/100),0)=0,"",IFERROR(LEFT(M22,FIND(".",M22)-1)+((RIGHT(M22,2)+0)/100),0)+IFERROR(LEFT(S22,FIND(".",S22)-1)+((RIGHT(S22,2)+0)/100),0))))</f>
        <v/>
      </c>
      <c r="CK22" s="71" t="str">
        <f>IF(VALIDATURNO[[#This Row],[VALIDA_QNA]]="","",IF(VALIDATURNO[[#This Row],[Dom Noct Real]]=0,"",ROUND(VALIDATURNO[[#This Row],[Dom Noct Real]],2)))</f>
        <v/>
      </c>
      <c r="CL22" s="71"/>
      <c r="CM22" s="71"/>
      <c r="CN22" s="71"/>
      <c r="CO22" s="76" t="str">
        <f>IF(VALIDATURNO[[#This Row],[EXTRAS]]="","",IF(VALIDATURNO[[#This Row],[verifica extras D]]="",ROUND(VALIDATURNO[[#This Row],[EXTRAS]]*extra_diu,2),ROUND(VALIDATURNO[[#This Row],[verifica extras D]],2)))</f>
        <v/>
      </c>
      <c r="CP22" s="77" t="str">
        <f>IF(VALIDATURNO[[#This Row],[EXTRAS]]="","",IF(VALIDATURNO[[#This Row],[verifica extras N]]="",ROUND(VALIDATURNO[[#This Row],[EXTRAS]]*(1-extra_diu),2),ROUND(VALIDATURNO[[#This Row],[verifica extras N]],2)))</f>
        <v/>
      </c>
      <c r="CQ22" s="71"/>
      <c r="CR22" s="71"/>
      <c r="CS22" s="71"/>
      <c r="CT22" s="71"/>
      <c r="CU22" s="71" t="str">
        <f>IF(VALIDATURNO[[#This Row],[VALIDA_QNA]]="","",IF(VALIDATURNO[[#This Row],[Trabajado real]]=0,"",ROUND(VALIDATURNO[[#This Row],[Trabajado real]],2)))</f>
        <v/>
      </c>
      <c r="CV22" s="66" t="str">
        <f>IFERROR(VLOOKUP(VALIDATURNO[[#This Row],[Colaborador]]&amp;VALIDATURNO[[#This Row],[fecha]],Tabla2[],4,0),"")</f>
        <v/>
      </c>
      <c r="CW22" s="216"/>
      <c r="CX22" s="216"/>
      <c r="CY22" s="32" t="str">
        <f>IF(SUMIFS($BZ$6:BZ22,$DC$6:DC22,VALIDATURNO[[#This Row],[Colaborador]])-hope_hours-SUMIFS($CO$6:CO22,$DC$6:DC22,VALIDATURNO[[#This Row],[Colaborador]])-SUMIFS($CP$6:CP22,$DC$6:DC22,VALIDATURNO[[#This Row],[Colaborador]])&gt;0.5,SUMIFS($BZ$6:BZ22,$DC$6:DC22,VALIDATURNO[[#This Row],[Colaborador]])-hope_hours-SUMIFS($CO$6:CO22,$DC$6:DC22,VALIDATURNO[[#This Row],[Colaborador]])-SUMIFS($CP$6:CP22,$DC$6:DC22,VALIDATURNO[[#This Row],[Colaborador]]),"")</f>
        <v/>
      </c>
      <c r="CZ22" s="32" t="str">
        <f>IF(SUMIFS($BZ$6:BZ22,$DC$6:DC22,VALIDATURNO[[#This Row],[Colaborador]])-hope_hours&gt;0.5,SUMIFS($BZ$6:BZ22,$DC$6:DC22,VALIDATURNO[[#This Row],[Colaborador]])-hope_hours - SUMIFS($CZ$6:CZ21,$DC$6:DC21,DC22),"")</f>
        <v/>
      </c>
      <c r="DA22" s="32" t="str">
        <f>IF(SUMIFS($BZ$6:BZ22,$DC$6:DC22,VALIDATURNO[[#This Row],[Colaborador]])-hope_hours&gt;0.5,SUMIFS($BZ$6:BZ22,$DC$6:DC22,VALIDATURNO[[#This Row],[Colaborador]])-hope_hours,"")</f>
        <v/>
      </c>
      <c r="DB22" s="71" t="str">
        <f>IF(E22="","",IF(VALIDATURNO[[#This Row],[Cambia sede]]="",E22,VALIDATURNO[[#This Row],[Cambia sede]]))</f>
        <v>PANCE</v>
      </c>
      <c r="DC22" s="78" t="str">
        <f t="shared" si="1"/>
        <v>CRISTHOFFER FRANCO LEIDY PATRICIA</v>
      </c>
      <c r="DD22" s="83">
        <f>IF(VALIDATURNO[[#This Row],[VALIDA_QNA]]="","",I22+0)</f>
        <v>46104</v>
      </c>
      <c r="DE22" s="79" t="str">
        <f>IF(VALIDATURNO[[#This Row],[Marcacion]]="","",D22)</f>
        <v>ASESOR DE EXPERIENCIA</v>
      </c>
      <c r="DF22" s="70" t="str">
        <f>IF(VALIDATURNO[[#This Row],[turno1]]="","",H22)</f>
        <v>Lunes</v>
      </c>
      <c r="DG22" s="70" t="str">
        <f>IF(VALIDATURNO[[#This Row],[turno2]]="","",AL22)</f>
        <v/>
      </c>
      <c r="DH22" s="70" t="str">
        <f>IF(VALIDATURNO[[#This Row],[turno1AM]]="","",AM22)</f>
        <v/>
      </c>
      <c r="DI22" s="70" t="str">
        <f>IF(VALIDATURNO[[#This Row],[turno2AM]]="","",AN22)</f>
        <v/>
      </c>
      <c r="DJ22" s="70" t="str">
        <f>IF(VALIDATURNO[[#This Row],[turno1AH]]="","",AO22)</f>
        <v/>
      </c>
      <c r="DK22" s="70" t="str">
        <f>IF(VALIDATURNO[[#This Row],[turno2AH]]="","",AP22)</f>
        <v/>
      </c>
      <c r="DL22" s="28" t="str">
        <f>IF(SUMIFS(VALIDATURNO[TOTAL],VALIDATURNO[Colaborador],VALIDATURNO[[#This Row],[Colaborador]])=0,"RET","OK")</f>
        <v>OK</v>
      </c>
      <c r="DM22" s="28">
        <f>IF(VALIDATURNO[[#This Row],[Trabajado real]]&gt;0,1,0)</f>
        <v>0</v>
      </c>
      <c r="DN22" s="28">
        <f>IF(DN21=$DN$5,1,IF(DC21=VALIDATURNO[[#This Row],[Colaborador]],0,1))</f>
        <v>1</v>
      </c>
      <c r="DO22" s="224"/>
      <c r="DP22" s="224"/>
      <c r="DQ22" s="224"/>
      <c r="DR22" s="224"/>
      <c r="DS22" s="224"/>
      <c r="DT22" s="224"/>
    </row>
    <row r="23" spans="1:124">
      <c r="A23" t="s">
        <v>174</v>
      </c>
      <c r="B23" t="s">
        <v>329</v>
      </c>
      <c r="C23" t="s">
        <v>329</v>
      </c>
      <c r="D23" t="s">
        <v>199</v>
      </c>
      <c r="E23" t="s">
        <v>84</v>
      </c>
      <c r="F23" t="s">
        <v>200</v>
      </c>
      <c r="G23" t="s">
        <v>200</v>
      </c>
      <c r="H23" t="s">
        <v>205</v>
      </c>
      <c r="I23" t="s">
        <v>564</v>
      </c>
      <c r="J23" t="s">
        <v>212</v>
      </c>
      <c r="K23" t="s">
        <v>245</v>
      </c>
      <c r="L23" t="s">
        <v>81</v>
      </c>
      <c r="M23" t="s">
        <v>81</v>
      </c>
      <c r="N23" t="s">
        <v>81</v>
      </c>
      <c r="O23" t="s">
        <v>81</v>
      </c>
      <c r="P23" t="s">
        <v>81</v>
      </c>
      <c r="Q23" t="s">
        <v>81</v>
      </c>
      <c r="R23" t="s">
        <v>81</v>
      </c>
      <c r="S23" t="s">
        <v>81</v>
      </c>
      <c r="T23" t="s">
        <v>81</v>
      </c>
      <c r="U23" t="s">
        <v>81</v>
      </c>
      <c r="V23" t="s">
        <v>81</v>
      </c>
      <c r="W23" t="s">
        <v>81</v>
      </c>
      <c r="X23" t="s">
        <v>81</v>
      </c>
      <c r="Y23" t="s">
        <v>81</v>
      </c>
      <c r="Z23" t="s">
        <v>81</v>
      </c>
      <c r="AA23" t="s">
        <v>81</v>
      </c>
      <c r="AB23" t="s">
        <v>81</v>
      </c>
      <c r="AC23" t="s">
        <v>81</v>
      </c>
      <c r="AD23" t="s">
        <v>212</v>
      </c>
      <c r="AE23" t="s">
        <v>81</v>
      </c>
      <c r="AF23" t="s">
        <v>81</v>
      </c>
      <c r="AG23" t="s">
        <v>81</v>
      </c>
      <c r="AH23" t="s">
        <v>81</v>
      </c>
      <c r="AI23" t="s">
        <v>81</v>
      </c>
      <c r="AJ23" t="s">
        <v>201</v>
      </c>
      <c r="AK23" t="s">
        <v>572</v>
      </c>
      <c r="AL23" t="s">
        <v>81</v>
      </c>
      <c r="AM23" t="s">
        <v>573</v>
      </c>
      <c r="AN23" t="s">
        <v>213</v>
      </c>
      <c r="AO23" t="s">
        <v>574</v>
      </c>
      <c r="AP23" t="s">
        <v>369</v>
      </c>
      <c r="AQ23" t="s">
        <v>203</v>
      </c>
      <c r="AR23" t="s">
        <v>203</v>
      </c>
      <c r="AS23" t="s">
        <v>231</v>
      </c>
      <c r="AT23" s="69">
        <f>IF(VALIDATURNO[[#This Row],[VALIDA_QNA]]="","",IF(AL23="",0,1))</f>
        <v>0</v>
      </c>
      <c r="AU23" s="67">
        <f>IF(VALIDATURNO[[#This Row],[VALIDA_QNA]]="","",IF(AL24="",0,1))</f>
        <v>0</v>
      </c>
      <c r="AV23" s="67">
        <f>IF(VALIDATURNO[[#This Row],[VALIDA_QNA]]="","",IF(AM23="",0,1))</f>
        <v>1</v>
      </c>
      <c r="AW23" s="67">
        <f>IF(VALIDATURNO[[#This Row],[VALIDA_QNA]]="","",IF(AN23="",0,1))</f>
        <v>1</v>
      </c>
      <c r="AX23" s="67">
        <f>IF(VALIDATURNO[[#This Row],[VALIDA_QNA]]="","",IF(AO23="",0,1))</f>
        <v>1</v>
      </c>
      <c r="AY23" s="67">
        <f>IF(VALIDATURNO[[#This Row],[VALIDA_QNA]]="","",IF(AP23="",0,1))</f>
        <v>1</v>
      </c>
      <c r="AZ23" s="67">
        <f>IF(VALIDATURNO[[#This Row],[VALIDA_QNA]]="","",IF(AL24="",0,1)*IF(AL24="",0,AL24))</f>
        <v>0</v>
      </c>
      <c r="BA23" s="67">
        <f>IF(VALIDATURNO[[#This Row],[VALIDA_QNA]]="","",IF(AL23="",0,1)*IF(AL23="",0,AL23))</f>
        <v>0</v>
      </c>
      <c r="BB23" s="67">
        <f>IF(VALIDATURNO[[#This Row],[VALIDA_QNA]]="","",IF(AM23="",0,1)*IF(AM23="",0,AM23))</f>
        <v>0.55208333333333337</v>
      </c>
      <c r="BC23" s="67">
        <f>IF(VALIDATURNO[[#This Row],[VALIDA_QNA]]="","",IF(AN23="",0,1)*IF(AN23="",0,AN23))</f>
        <v>0.64652777777777781</v>
      </c>
      <c r="BD23" s="67">
        <f>IF(VALIDATURNO[[#This Row],[VALIDA_QNA]]="","",IF(AO23="",0,1)*IF(AO23="",0,AO23))</f>
        <v>0.72569444444444442</v>
      </c>
      <c r="BE23" s="67">
        <f>IF(VALIDATURNO[[#This Row],[VALIDA_QNA]]="","",IF(AP23="",0,1)*IF(AP23="",0,AP23))</f>
        <v>0.93611111111111112</v>
      </c>
      <c r="BF23" s="67">
        <f>IF(VALIDATURNO[[#This Row],[VALIDA_QNA]]="","",5-COUNTBLANK(AM23:AP23)-COUNTBLANK(AL24))</f>
        <v>4</v>
      </c>
      <c r="BG23" s="68" t="str">
        <f>VALIDATURNO[[#This Row],[SALAM_H_BIN]]&amp;AU23&amp;AV23&amp;AW23&amp;AX23&amp;AY23</f>
        <v>001111</v>
      </c>
      <c r="BH23" s="70">
        <f t="shared" si="0"/>
        <v>1</v>
      </c>
      <c r="BI23" s="67" t="str">
        <f>IF(A23="","",IF(AND(AN23&lt;AM23,AN23&lt;&gt;""),"ERROR MARCA",IF(AND(VALIDATURNO[[#This Row],[ENT_2]]&lt;&gt;0,VALIDATURNO[[#This Row],[ENT_2]]&lt;VALIDATURNO[[#This Row],[SAL_1]]),"ERROR MARCA",IF(VALIDATURNO[[#This Row],[VALIDA_QNA]]=1,IF(OR(BG23="001100",BG23="011000",BG23="011110",BG23="001111",BG23="101100",BG23="111000",BG23="111110",BG23="101111"),"OK",IF(OR(BG23="000000",VALIDATURNO[[#This Row],[Escenario]]="100000"),"NULO","ERROR MARCA")),"NULO"))))</f>
        <v>OK</v>
      </c>
      <c r="BJ23" s="67">
        <f>IF(VALIDATURNO[[#This Row],[VALIDA_QNA]]="","",IF(OR(BG23="101100",BG23="101111",BG23="001100",BG23="001111",BG23="111110",BG23="011110"),BC23-BB23,0)*24)</f>
        <v>2.2666666666666666</v>
      </c>
      <c r="BK23" s="67">
        <f>IF(VALIDATURNO[[#This Row],[VALIDA_QNA]]="","",IF(OR(BG23="101111",BG23="001111"),BE23-BD23,0)*24)</f>
        <v>5.0500000000000007</v>
      </c>
      <c r="BL23" s="67">
        <f>IF(VALIDATURNO[[#This Row],[VALIDA_QNA]]="","",IF(OR(BG23="111000",BG23="011000"),AZ23-BB23+1,0)*24)</f>
        <v>0</v>
      </c>
      <c r="BM23" s="67">
        <f>IF(VALIDATURNO[[#This Row],[VALIDA_QNA]]="","",IF(OR(BG23="111110",BG23="011110"),AZ23+1-BD23,0)*24)</f>
        <v>0</v>
      </c>
      <c r="BN23" s="67">
        <f>IF(VALIDATURNO[[#This Row],[VALIDA_QNA]]="","",IF(OR(BG23="011000",BG23="111000"),1-BB23,0)*24)</f>
        <v>0</v>
      </c>
      <c r="BO23" s="67">
        <f>IF(VALIDATURNO[[#This Row],[VALIDA_QNA]]="","",IF(OR(BG23="011110",BG23="111110"),1-BD23,0)*24)</f>
        <v>0</v>
      </c>
      <c r="BP23" s="71">
        <f>IF(VALIDATURNO[[#This Row],[VALIDA_QNA]]="","",VALIDATURNO[[#This Row],[turno1]]+VALIDATURNO[[#This Row],[turno2]]+VALIDATURNO[[#This Row],[turno1AH]]+VALIDATURNO[[#This Row],[turno2AH]]+VALIDATURNO[[#This Row],[SALAM_HOY]])</f>
        <v>7.3166666666666673</v>
      </c>
      <c r="BQ23" s="71">
        <f>IF(VALIDATURNO[[#This Row],[VALIDA_QNA]]="","",VALIDATURNO[[#This Row],[turno1]]+VALIDATURNO[[#This Row],[turno2]]+VALIDATURNO[[#This Row],[turno1AM]]+VALIDATURNO[[#This Row],[turno2AM]])</f>
        <v>7.3166666666666673</v>
      </c>
      <c r="BR23" s="71">
        <f>IF(VALIDATURNO[[#This Row],[VALIDA_QNA]]=0,"",IFERROR(LEFT(AD23,FIND(".",AD23)-1)+((RIGHT(AD23,2)+0)/100),""))</f>
        <v>7.25</v>
      </c>
      <c r="BS2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descuentos]]="",0,IF(AND(BP23&gt;=9.5,AO23=""),1,0))+IF(AL24&lt;&gt;"",AL24*24,0)-IF(AL23&lt;&gt;"",AL23*24,0),"")))</f>
        <v>-6.6666666666667318E-2</v>
      </c>
      <c r="BT23" s="70">
        <f>IF(VALIDATURNO[[#This Row],[VALIDA_QNA]]=0,"",IF(A23="","",IFERROR((IF(IF(AL23="",0,AL23+0)&lt;=(6/24),IF(AL23="",0,AL23+0),(6/24))*24),0)+IFERROR(IF(AM23="",0,IF((IF(AND(AO23="",AN23&lt;&gt;""),IF(AN23="",0,AN23+0),IF(AP23&lt;&gt;"",IF(AP23="",0,AP23+0),1))-#REF!)*24&gt;0,IF(AND(AO23="",AN23&lt;&gt;""),IF(AN23="",0,AN23+0),IF(AP23&lt;&gt;"",IF(AP23="",0,AP23+0),1))-#REF!))*24,0)))</f>
        <v>0</v>
      </c>
      <c r="BU23" s="73">
        <f>IF(VALIDATURNO[[#This Row],[VALIDA_QNA]]="","",IFERROR(LEFT(K23,FIND(".",K23)-1)+((RIGHT(K23,2)+0)/100),0))</f>
        <v>3.5</v>
      </c>
      <c r="BV23" s="74">
        <f>IF(VALIDATURNO[[#This Row],[VALIDA_QNA]]=0,0,IF(VALIDATURNO[[#This Row],[Marcacion]]="ERROR MARCA", 0,IF(VALIDATURNO[[#This Row],[VALIDA_QNA]]="","",IF(ROUND(IFERROR(LEFT(K23,FIND(".",K23)-1)+((RIGHT(K23,2)+0)/100),0)+(IF(H24="Domingo",0,IF(AL24="",0,AL24*24)))-(IF(H23="Domingo",0,IF(AL23="",0,AL23*24))),2)&gt;=0,ROUND(IFERROR(LEFT(K23,FIND(".",K23)-1)+((RIGHT(K23,2)+0)/100),0)+(IF(H24="Domingo",0,IF(AL24="",0,AL24*24)))-(IF(H23="Domingo",0,IF(AL23="",0,AL23*24))),2),0))))</f>
        <v>3.5</v>
      </c>
      <c r="BW23" s="73">
        <f>IF(VALIDATURNO[[#This Row],[VALIDA_QNA]]="","",IFERROR(LEFT(T23,FIND(".",T23)-1)+((RIGHT(T23,2)+0)/100),0)+IF(N23="",0,IFERROR(LEFT(N23,FIND(".",N23)-1)+((RIGHT(N23,2)+0)/100),0)))</f>
        <v>0</v>
      </c>
      <c r="BX23" s="74">
        <f>IF(VALIDATURNO[[#This Row],[VALIDA_QNA]]=0,0,IF(VALIDATURNO[[#This Row],[Marcacion]]="ERROR MARCA", 0,IF(VALIDATURNO[[#This Row],[VALIDA_QNA]]="","",IF(VALIDATURNO[[#This Row],[Dom Noct calc]]+(IF(OR(H24="Domingo",M24&lt;&gt;"",N24&lt;&gt;""),IF(AL24="",0,AL24*24),0))-(IF(OR(H23="Domingo",M23&lt;&gt;"",N23&lt;&gt;""),IF(AL23="",0,AL23*24),0))&gt;=0,VALIDATURNO[[#This Row],[Dom Noct calc]]+(IF(OR(H24="Domingo",M24&lt;&gt;"",N24&lt;&gt;""),IF(AL24="",0,AL24*24),0))-(IF(OR(H23="Domingo",M23&lt;&gt;"",N23&lt;&gt;""),IF(AL23="",0,AL23*24),0)),0))))</f>
        <v>0</v>
      </c>
      <c r="BY23" s="73">
        <f>IF(VALIDATURNO[[#This Row],[VALIDA_QNA]]="","",IFERROR(LEFT(AD23,FIND(".",AD23)-1)+((RIGHT(AD23,2)+0)/100),0))</f>
        <v>7.25</v>
      </c>
      <c r="BZ23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7.25</v>
      </c>
      <c r="CA23" s="75">
        <f>IF(VALIDATURNO[[#This Row],[VALIDA_QNA]]="","",IF(VALIDATURNO[[#This Row],[Trabajado real]]+0=0,0,1))</f>
        <v>1</v>
      </c>
      <c r="CB23" s="71">
        <f>IFERROR(IF(VALIDATURNO[[#This Row],[horas 
trabajadas]]&gt;14,ROUND(VALIDATURNO[[#This Row],[nocturnas 
trabajadas]],2),IF(VALIDATURNO[[#This Row],[Trabajado real]]=0,"",ROUND(VALIDATURNO[[#This Row],[Nocturnas reales]],2))),"")</f>
        <v>3.5</v>
      </c>
      <c r="CC23" s="71"/>
      <c r="CD23" s="71"/>
      <c r="CE23" s="71"/>
      <c r="CF23" s="71"/>
      <c r="CG23" s="71"/>
      <c r="CH23" s="71"/>
      <c r="CI23" s="71"/>
      <c r="CJ23" s="71" t="str">
        <f>IF(AND(M23="",S23=""),"",IF(VALIDATURNO[[#This Row],[Marcacion]]="ERROR MARCA",6,IF(IFERROR(LEFT(M23,FIND(".",M23)-1)+((RIGHT(M23,2)+0)/100),0)+IFERROR(LEFT(S23,FIND(".",S23)-1)+((RIGHT(S23,2)+0)/100),0)=0,"",IFERROR(LEFT(M23,FIND(".",M23)-1)+((RIGHT(M23,2)+0)/100),0)+IFERROR(LEFT(S23,FIND(".",S23)-1)+((RIGHT(S23,2)+0)/100),0))))</f>
        <v/>
      </c>
      <c r="CK23" s="71" t="str">
        <f>IF(VALIDATURNO[[#This Row],[VALIDA_QNA]]="","",IF(VALIDATURNO[[#This Row],[Dom Noct Real]]=0,"",ROUND(VALIDATURNO[[#This Row],[Dom Noct Real]],2)))</f>
        <v/>
      </c>
      <c r="CL23" s="71"/>
      <c r="CM23" s="71"/>
      <c r="CN23" s="71"/>
      <c r="CO23" s="76" t="str">
        <f>IF(VALIDATURNO[[#This Row],[EXTRAS]]="","",IF(VALIDATURNO[[#This Row],[verifica extras D]]="",ROUND(VALIDATURNO[[#This Row],[EXTRAS]]*extra_diu,2),ROUND(VALIDATURNO[[#This Row],[verifica extras D]],2)))</f>
        <v/>
      </c>
      <c r="CP23" s="77" t="str">
        <f>IF(VALIDATURNO[[#This Row],[EXTRAS]]="","",IF(VALIDATURNO[[#This Row],[verifica extras N]]="",ROUND(VALIDATURNO[[#This Row],[EXTRAS]]*(1-extra_diu),2),ROUND(VALIDATURNO[[#This Row],[verifica extras N]],2)))</f>
        <v/>
      </c>
      <c r="CQ23" s="71"/>
      <c r="CR23" s="71"/>
      <c r="CS23" s="71"/>
      <c r="CT23" s="71"/>
      <c r="CU23" s="71">
        <f>IF(VALIDATURNO[[#This Row],[VALIDA_QNA]]="","",IF(VALIDATURNO[[#This Row],[Trabajado real]]=0,"",ROUND(VALIDATURNO[[#This Row],[Trabajado real]],2)))</f>
        <v>7.25</v>
      </c>
      <c r="CV23" s="66" t="str">
        <f>IFERROR(VLOOKUP(VALIDATURNO[[#This Row],[Colaborador]]&amp;VALIDATURNO[[#This Row],[fecha]],Tabla2[],4,0),"")</f>
        <v/>
      </c>
      <c r="CW23" s="216"/>
      <c r="CX23" s="216"/>
      <c r="CY23" s="32" t="str">
        <f>IF(SUMIFS($BZ$6:BZ23,$DC$6:DC23,VALIDATURNO[[#This Row],[Colaborador]])-hope_hours-SUMIFS($CO$6:CO23,$DC$6:DC23,VALIDATURNO[[#This Row],[Colaborador]])-SUMIFS($CP$6:CP23,$DC$6:DC23,VALIDATURNO[[#This Row],[Colaborador]])&gt;0.5,SUMIFS($BZ$6:BZ23,$DC$6:DC23,VALIDATURNO[[#This Row],[Colaborador]])-hope_hours-SUMIFS($CO$6:CO23,$DC$6:DC23,VALIDATURNO[[#This Row],[Colaborador]])-SUMIFS($CP$6:CP23,$DC$6:DC23,VALIDATURNO[[#This Row],[Colaborador]]),"")</f>
        <v/>
      </c>
      <c r="CZ23" s="32" t="str">
        <f>IF(SUMIFS($BZ$6:BZ23,$DC$6:DC23,VALIDATURNO[[#This Row],[Colaborador]])-hope_hours&gt;0.5,SUMIFS($BZ$6:BZ23,$DC$6:DC23,VALIDATURNO[[#This Row],[Colaborador]])-hope_hours - SUMIFS($CZ$6:CZ22,$DC$6:DC22,DC23),"")</f>
        <v/>
      </c>
      <c r="DA23" s="32" t="str">
        <f>IF(SUMIFS($BZ$6:BZ23,$DC$6:DC23,VALIDATURNO[[#This Row],[Colaborador]])-hope_hours&gt;0.5,SUMIFS($BZ$6:BZ23,$DC$6:DC23,VALIDATURNO[[#This Row],[Colaborador]])-hope_hours,"")</f>
        <v/>
      </c>
      <c r="DB23" s="71" t="str">
        <f>IF(E23="","",IF(VALIDATURNO[[#This Row],[Cambia sede]]="",E23,VALIDATURNO[[#This Row],[Cambia sede]]))</f>
        <v>PANCE</v>
      </c>
      <c r="DC23" s="78" t="str">
        <f t="shared" si="1"/>
        <v>CRISTHOFFER FRANCO LEIDY PATRICIA</v>
      </c>
      <c r="DD23" s="83">
        <f>IF(VALIDATURNO[[#This Row],[VALIDA_QNA]]="","",I23+0)</f>
        <v>46105</v>
      </c>
      <c r="DE23" s="79" t="str">
        <f>IF(VALIDATURNO[[#This Row],[Marcacion]]="","",D23)</f>
        <v>ASESOR DE EXPERIENCIA</v>
      </c>
      <c r="DF23" s="70" t="str">
        <f>IF(VALIDATURNO[[#This Row],[turno1]]="","",H23)</f>
        <v>Martes</v>
      </c>
      <c r="DG23" s="70" t="str">
        <f>IF(VALIDATURNO[[#This Row],[turno2]]="","",AL23)</f>
        <v/>
      </c>
      <c r="DH23" s="70" t="str">
        <f>IF(VALIDATURNO[[#This Row],[turno1AM]]="","",AM23)</f>
        <v>13:15</v>
      </c>
      <c r="DI23" s="70" t="str">
        <f>IF(VALIDATURNO[[#This Row],[turno2AM]]="","",AN23)</f>
        <v>15:31</v>
      </c>
      <c r="DJ23" s="70" t="str">
        <f>IF(VALIDATURNO[[#This Row],[turno1AH]]="","",AO23)</f>
        <v>17:25</v>
      </c>
      <c r="DK23" s="70" t="str">
        <f>IF(VALIDATURNO[[#This Row],[turno2AH]]="","",AP23)</f>
        <v>22:28</v>
      </c>
      <c r="DL23" s="28" t="str">
        <f>IF(SUMIFS(VALIDATURNO[TOTAL],VALIDATURNO[Colaborador],VALIDATURNO[[#This Row],[Colaborador]])=0,"RET","OK")</f>
        <v>OK</v>
      </c>
      <c r="DM23" s="28">
        <f>IF(VALIDATURNO[[#This Row],[Trabajado real]]&gt;0,1,0)</f>
        <v>1</v>
      </c>
      <c r="DN23" s="28">
        <f>IF(DN22=$DN$5,1,IF(DC22=VALIDATURNO[[#This Row],[Colaborador]],0,1))</f>
        <v>0</v>
      </c>
      <c r="DO23" s="224"/>
      <c r="DP23" s="224"/>
      <c r="DQ23" s="224"/>
      <c r="DR23" s="224"/>
      <c r="DS23" s="224"/>
      <c r="DT23" s="224"/>
    </row>
    <row r="24" spans="1:124">
      <c r="A24" t="s">
        <v>174</v>
      </c>
      <c r="B24" t="s">
        <v>329</v>
      </c>
      <c r="C24" t="s">
        <v>329</v>
      </c>
      <c r="D24" t="s">
        <v>199</v>
      </c>
      <c r="E24" t="s">
        <v>84</v>
      </c>
      <c r="F24" t="s">
        <v>200</v>
      </c>
      <c r="G24" t="s">
        <v>200</v>
      </c>
      <c r="H24" t="s">
        <v>208</v>
      </c>
      <c r="I24" t="s">
        <v>565</v>
      </c>
      <c r="J24" t="s">
        <v>228</v>
      </c>
      <c r="K24" t="s">
        <v>227</v>
      </c>
      <c r="L24" t="s">
        <v>81</v>
      </c>
      <c r="M24" t="s">
        <v>81</v>
      </c>
      <c r="N24" t="s">
        <v>81</v>
      </c>
      <c r="O24" t="s">
        <v>81</v>
      </c>
      <c r="P24" t="s">
        <v>81</v>
      </c>
      <c r="Q24" t="s">
        <v>81</v>
      </c>
      <c r="R24" t="s">
        <v>81</v>
      </c>
      <c r="S24" t="s">
        <v>81</v>
      </c>
      <c r="T24" t="s">
        <v>81</v>
      </c>
      <c r="U24" t="s">
        <v>81</v>
      </c>
      <c r="V24" t="s">
        <v>81</v>
      </c>
      <c r="W24" t="s">
        <v>81</v>
      </c>
      <c r="X24" t="s">
        <v>81</v>
      </c>
      <c r="Y24" t="s">
        <v>81</v>
      </c>
      <c r="Z24" t="s">
        <v>81</v>
      </c>
      <c r="AA24" t="s">
        <v>81</v>
      </c>
      <c r="AB24" t="s">
        <v>81</v>
      </c>
      <c r="AC24" t="s">
        <v>81</v>
      </c>
      <c r="AD24" t="s">
        <v>228</v>
      </c>
      <c r="AE24" t="s">
        <v>81</v>
      </c>
      <c r="AF24" t="s">
        <v>81</v>
      </c>
      <c r="AG24" t="s">
        <v>81</v>
      </c>
      <c r="AH24" t="s">
        <v>81</v>
      </c>
      <c r="AI24" t="s">
        <v>81</v>
      </c>
      <c r="AJ24" t="s">
        <v>201</v>
      </c>
      <c r="AK24" t="s">
        <v>405</v>
      </c>
      <c r="AL24" t="s">
        <v>81</v>
      </c>
      <c r="AM24" t="s">
        <v>339</v>
      </c>
      <c r="AN24" t="s">
        <v>381</v>
      </c>
      <c r="AO24" t="s">
        <v>81</v>
      </c>
      <c r="AP24" t="s">
        <v>81</v>
      </c>
      <c r="AQ24" t="s">
        <v>203</v>
      </c>
      <c r="AR24" t="s">
        <v>81</v>
      </c>
      <c r="AS24" t="s">
        <v>204</v>
      </c>
      <c r="AT24" s="69">
        <f>IF(VALIDATURNO[[#This Row],[VALIDA_QNA]]="","",IF(AL24="",0,1))</f>
        <v>0</v>
      </c>
      <c r="AU24" s="67">
        <f>IF(VALIDATURNO[[#This Row],[VALIDA_QNA]]="","",IF(AL25="",0,1))</f>
        <v>0</v>
      </c>
      <c r="AV24" s="67">
        <f>IF(VALIDATURNO[[#This Row],[VALIDA_QNA]]="","",IF(AM24="",0,1))</f>
        <v>1</v>
      </c>
      <c r="AW24" s="67">
        <f>IF(VALIDATURNO[[#This Row],[VALIDA_QNA]]="","",IF(AN24="",0,1))</f>
        <v>1</v>
      </c>
      <c r="AX24" s="67">
        <f>IF(VALIDATURNO[[#This Row],[VALIDA_QNA]]="","",IF(AO24="",0,1))</f>
        <v>0</v>
      </c>
      <c r="AY24" s="67">
        <f>IF(VALIDATURNO[[#This Row],[VALIDA_QNA]]="","",IF(AP24="",0,1))</f>
        <v>0</v>
      </c>
      <c r="AZ24" s="67">
        <f>IF(VALIDATURNO[[#This Row],[VALIDA_QNA]]="","",IF(AL25="",0,1)*IF(AL25="",0,AL25))</f>
        <v>0</v>
      </c>
      <c r="BA24" s="67">
        <f>IF(VALIDATURNO[[#This Row],[VALIDA_QNA]]="","",IF(AL24="",0,1)*IF(AL24="",0,AL24))</f>
        <v>0</v>
      </c>
      <c r="BB24" s="67">
        <f>IF(VALIDATURNO[[#This Row],[VALIDA_QNA]]="","",IF(AM24="",0,1)*IF(AM24="",0,AM24))</f>
        <v>0.66388888888888886</v>
      </c>
      <c r="BC24" s="67">
        <f>IF(VALIDATURNO[[#This Row],[VALIDA_QNA]]="","",IF(AN24="",0,1)*IF(AN24="",0,AN24))</f>
        <v>0.94791666666666663</v>
      </c>
      <c r="BD24" s="67">
        <f>IF(VALIDATURNO[[#This Row],[VALIDA_QNA]]="","",IF(AO24="",0,1)*IF(AO24="",0,AO24))</f>
        <v>0</v>
      </c>
      <c r="BE24" s="67">
        <f>IF(VALIDATURNO[[#This Row],[VALIDA_QNA]]="","",IF(AP24="",0,1)*IF(AP24="",0,AP24))</f>
        <v>0</v>
      </c>
      <c r="BF24" s="67">
        <f>IF(VALIDATURNO[[#This Row],[VALIDA_QNA]]="","",5-COUNTBLANK(AM24:AP24)-COUNTBLANK(AL25))</f>
        <v>2</v>
      </c>
      <c r="BG24" s="68" t="str">
        <f>VALIDATURNO[[#This Row],[SALAM_H_BIN]]&amp;AU24&amp;AV24&amp;AW24&amp;AX24&amp;AY24</f>
        <v>001100</v>
      </c>
      <c r="BH24" s="70">
        <f t="shared" si="0"/>
        <v>1</v>
      </c>
      <c r="BI24" s="67" t="str">
        <f>IF(A24="","",IF(AND(AN24&lt;AM24,AN24&lt;&gt;""),"ERROR MARCA",IF(AND(VALIDATURNO[[#This Row],[ENT_2]]&lt;&gt;0,VALIDATURNO[[#This Row],[ENT_2]]&lt;VALIDATURNO[[#This Row],[SAL_1]]),"ERROR MARCA",IF(VALIDATURNO[[#This Row],[VALIDA_QNA]]=1,IF(OR(BG24="001100",BG24="011000",BG24="011110",BG24="001111",BG24="101100",BG24="111000",BG24="111110",BG24="101111"),"OK",IF(OR(BG24="000000",VALIDATURNO[[#This Row],[Escenario]]="100000"),"NULO","ERROR MARCA")),"NULO"))))</f>
        <v>OK</v>
      </c>
      <c r="BJ24" s="67">
        <f>IF(VALIDATURNO[[#This Row],[VALIDA_QNA]]="","",IF(OR(BG24="101100",BG24="101111",BG24="001100",BG24="001111",BG24="111110",BG24="011110"),BC24-BB24,0)*24)</f>
        <v>6.8166666666666664</v>
      </c>
      <c r="BK24" s="67">
        <f>IF(VALIDATURNO[[#This Row],[VALIDA_QNA]]="","",IF(OR(BG24="101111",BG24="001111"),BE24-BD24,0)*24)</f>
        <v>0</v>
      </c>
      <c r="BL24" s="67">
        <f>IF(VALIDATURNO[[#This Row],[VALIDA_QNA]]="","",IF(OR(BG24="111000",BG24="011000"),AZ24-BB24+1,0)*24)</f>
        <v>0</v>
      </c>
      <c r="BM24" s="67">
        <f>IF(VALIDATURNO[[#This Row],[VALIDA_QNA]]="","",IF(OR(BG24="111110",BG24="011110"),AZ24+1-BD24,0)*24)</f>
        <v>0</v>
      </c>
      <c r="BN24" s="67">
        <f>IF(VALIDATURNO[[#This Row],[VALIDA_QNA]]="","",IF(OR(BG24="011000",BG24="111000"),1-BB24,0)*24)</f>
        <v>0</v>
      </c>
      <c r="BO24" s="67">
        <f>IF(VALIDATURNO[[#This Row],[VALIDA_QNA]]="","",IF(OR(BG24="011110",BG24="111110"),1-BD24,0)*24)</f>
        <v>0</v>
      </c>
      <c r="BP24" s="71">
        <f>IF(VALIDATURNO[[#This Row],[VALIDA_QNA]]="","",VALIDATURNO[[#This Row],[turno1]]+VALIDATURNO[[#This Row],[turno2]]+VALIDATURNO[[#This Row],[turno1AH]]+VALIDATURNO[[#This Row],[turno2AH]]+VALIDATURNO[[#This Row],[SALAM_HOY]])</f>
        <v>6.8166666666666664</v>
      </c>
      <c r="BQ24" s="71">
        <f>IF(VALIDATURNO[[#This Row],[VALIDA_QNA]]="","",VALIDATURNO[[#This Row],[turno1]]+VALIDATURNO[[#This Row],[turno2]]+VALIDATURNO[[#This Row],[turno1AM]]+VALIDATURNO[[#This Row],[turno2AM]])</f>
        <v>6.8166666666666664</v>
      </c>
      <c r="BR24" s="71">
        <f>IF(VALIDATURNO[[#This Row],[VALIDA_QNA]]=0,"",IFERROR(LEFT(AD24,FIND(".",AD24)-1)+((RIGHT(AD24,2)+0)/100),""))</f>
        <v>6.75</v>
      </c>
      <c r="BS2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descuentos]]="",0,IF(AND(BP24&gt;=9.5,AO24=""),1,0))+IF(AL25&lt;&gt;"",AL25*24,0)-IF(AL24&lt;&gt;"",AL24*24,0),"")))</f>
        <v>-6.666666666666643E-2</v>
      </c>
      <c r="BT24" s="70">
        <f>IF(VALIDATURNO[[#This Row],[VALIDA_QNA]]=0,"",IF(A24="","",IFERROR((IF(IF(AL24="",0,AL24+0)&lt;=(6/24),IF(AL24="",0,AL24+0),(6/24))*24),0)+IFERROR(IF(AM24="",0,IF((IF(AND(AO24="",AN24&lt;&gt;""),IF(AN24="",0,AN24+0),IF(AP24&lt;&gt;"",IF(AP24="",0,AP24+0),1))-#REF!)*24&gt;0,IF(AND(AO24="",AN24&lt;&gt;""),IF(AN24="",0,AN24+0),IF(AP24&lt;&gt;"",IF(AP24="",0,AP24+0),1))-#REF!))*24,0)))</f>
        <v>0</v>
      </c>
      <c r="BU24" s="73">
        <f>IF(VALIDATURNO[[#This Row],[VALIDA_QNA]]="","",IFERROR(LEFT(K24,FIND(".",K24)-1)+((RIGHT(K24,2)+0)/100),0))</f>
        <v>3.75</v>
      </c>
      <c r="BV24" s="74">
        <f>IF(VALIDATURNO[[#This Row],[VALIDA_QNA]]=0,0,IF(VALIDATURNO[[#This Row],[Marcacion]]="ERROR MARCA", 0,IF(VALIDATURNO[[#This Row],[VALIDA_QNA]]="","",IF(ROUND(IFERROR(LEFT(K24,FIND(".",K24)-1)+((RIGHT(K24,2)+0)/100),0)+(IF(H25="Domingo",0,IF(AL25="",0,AL25*24)))-(IF(H24="Domingo",0,IF(AL24="",0,AL24*24))),2)&gt;=0,ROUND(IFERROR(LEFT(K24,FIND(".",K24)-1)+((RIGHT(K24,2)+0)/100),0)+(IF(H25="Domingo",0,IF(AL25="",0,AL25*24)))-(IF(H24="Domingo",0,IF(AL24="",0,AL24*24))),2),0))))</f>
        <v>3.75</v>
      </c>
      <c r="BW24" s="73">
        <f>IF(VALIDATURNO[[#This Row],[VALIDA_QNA]]="","",IFERROR(LEFT(T24,FIND(".",T24)-1)+((RIGHT(T24,2)+0)/100),0)+IF(N24="",0,IFERROR(LEFT(N24,FIND(".",N24)-1)+((RIGHT(N24,2)+0)/100),0)))</f>
        <v>0</v>
      </c>
      <c r="BX24" s="74">
        <f>IF(VALIDATURNO[[#This Row],[VALIDA_QNA]]=0,0,IF(VALIDATURNO[[#This Row],[Marcacion]]="ERROR MARCA", 0,IF(VALIDATURNO[[#This Row],[VALIDA_QNA]]="","",IF(VALIDATURNO[[#This Row],[Dom Noct calc]]+(IF(OR(H25="Domingo",M25&lt;&gt;"",N25&lt;&gt;""),IF(AL25="",0,AL25*24),0))-(IF(OR(H24="Domingo",M24&lt;&gt;"",N24&lt;&gt;""),IF(AL24="",0,AL24*24),0))&gt;=0,VALIDATURNO[[#This Row],[Dom Noct calc]]+(IF(OR(H25="Domingo",M25&lt;&gt;"",N25&lt;&gt;""),IF(AL25="",0,AL25*24),0))-(IF(OR(H24="Domingo",M24&lt;&gt;"",N24&lt;&gt;""),IF(AL24="",0,AL24*24),0)),0))))</f>
        <v>0</v>
      </c>
      <c r="BY24" s="73">
        <f>IF(VALIDATURNO[[#This Row],[VALIDA_QNA]]="","",IFERROR(LEFT(AD24,FIND(".",AD24)-1)+((RIGHT(AD24,2)+0)/100),0))</f>
        <v>6.75</v>
      </c>
      <c r="BZ24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6.75</v>
      </c>
      <c r="CA24" s="75">
        <f>IF(VALIDATURNO[[#This Row],[VALIDA_QNA]]="","",IF(VALIDATURNO[[#This Row],[Trabajado real]]+0=0,0,1))</f>
        <v>1</v>
      </c>
      <c r="CB24" s="71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24" s="71"/>
      <c r="CD24" s="71"/>
      <c r="CE24" s="71"/>
      <c r="CF24" s="71"/>
      <c r="CG24" s="71"/>
      <c r="CH24" s="71"/>
      <c r="CI24" s="71"/>
      <c r="CJ24" s="71" t="str">
        <f>IF(AND(M24="",S24=""),"",IF(VALIDATURNO[[#This Row],[Marcacion]]="ERROR MARCA",6,IF(IFERROR(LEFT(M24,FIND(".",M24)-1)+((RIGHT(M24,2)+0)/100),0)+IFERROR(LEFT(S24,FIND(".",S24)-1)+((RIGHT(S24,2)+0)/100),0)=0,"",IFERROR(LEFT(M24,FIND(".",M24)-1)+((RIGHT(M24,2)+0)/100),0)+IFERROR(LEFT(S24,FIND(".",S24)-1)+((RIGHT(S24,2)+0)/100),0))))</f>
        <v/>
      </c>
      <c r="CK24" s="71" t="str">
        <f>IF(VALIDATURNO[[#This Row],[VALIDA_QNA]]="","",IF(VALIDATURNO[[#This Row],[Dom Noct Real]]=0,"",ROUND(VALIDATURNO[[#This Row],[Dom Noct Real]],2)))</f>
        <v/>
      </c>
      <c r="CL24" s="71"/>
      <c r="CM24" s="71"/>
      <c r="CN24" s="71"/>
      <c r="CO24" s="76" t="str">
        <f>IF(VALIDATURNO[[#This Row],[EXTRAS]]="","",IF(VALIDATURNO[[#This Row],[verifica extras D]]="",ROUND(VALIDATURNO[[#This Row],[EXTRAS]]*extra_diu,2),ROUND(VALIDATURNO[[#This Row],[verifica extras D]],2)))</f>
        <v/>
      </c>
      <c r="CP24" s="77" t="str">
        <f>IF(VALIDATURNO[[#This Row],[EXTRAS]]="","",IF(VALIDATURNO[[#This Row],[verifica extras N]]="",ROUND(VALIDATURNO[[#This Row],[EXTRAS]]*(1-extra_diu),2),ROUND(VALIDATURNO[[#This Row],[verifica extras N]],2)))</f>
        <v/>
      </c>
      <c r="CQ24" s="71"/>
      <c r="CR24" s="71"/>
      <c r="CS24" s="71"/>
      <c r="CT24" s="71"/>
      <c r="CU24" s="71">
        <f>IF(VALIDATURNO[[#This Row],[VALIDA_QNA]]="","",IF(VALIDATURNO[[#This Row],[Trabajado real]]=0,"",ROUND(VALIDATURNO[[#This Row],[Trabajado real]],2)))</f>
        <v>6.75</v>
      </c>
      <c r="CV24" s="66" t="str">
        <f>IFERROR(VLOOKUP(VALIDATURNO[[#This Row],[Colaborador]]&amp;VALIDATURNO[[#This Row],[fecha]],Tabla2[],4,0),"")</f>
        <v/>
      </c>
      <c r="CW24" s="216"/>
      <c r="CX24" s="216"/>
      <c r="CY24" s="32" t="str">
        <f>IF(SUMIFS($BZ$6:BZ24,$DC$6:DC24,VALIDATURNO[[#This Row],[Colaborador]])-hope_hours-SUMIFS($CO$6:CO24,$DC$6:DC24,VALIDATURNO[[#This Row],[Colaborador]])-SUMIFS($CP$6:CP24,$DC$6:DC24,VALIDATURNO[[#This Row],[Colaborador]])&gt;0.5,SUMIFS($BZ$6:BZ24,$DC$6:DC24,VALIDATURNO[[#This Row],[Colaborador]])-hope_hours-SUMIFS($CO$6:CO24,$DC$6:DC24,VALIDATURNO[[#This Row],[Colaborador]])-SUMIFS($CP$6:CP24,$DC$6:DC24,VALIDATURNO[[#This Row],[Colaborador]]),"")</f>
        <v/>
      </c>
      <c r="CZ24" s="32" t="str">
        <f>IF(SUMIFS($BZ$6:BZ24,$DC$6:DC24,VALIDATURNO[[#This Row],[Colaborador]])-hope_hours&gt;0.5,SUMIFS($BZ$6:BZ24,$DC$6:DC24,VALIDATURNO[[#This Row],[Colaborador]])-hope_hours - SUMIFS($CZ$6:CZ23,$DC$6:DC23,DC24),"")</f>
        <v/>
      </c>
      <c r="DA24" s="32" t="str">
        <f>IF(SUMIFS($BZ$6:BZ24,$DC$6:DC24,VALIDATURNO[[#This Row],[Colaborador]])-hope_hours&gt;0.5,SUMIFS($BZ$6:BZ24,$DC$6:DC24,VALIDATURNO[[#This Row],[Colaborador]])-hope_hours,"")</f>
        <v/>
      </c>
      <c r="DB24" s="71" t="str">
        <f>IF(E24="","",IF(VALIDATURNO[[#This Row],[Cambia sede]]="",E24,VALIDATURNO[[#This Row],[Cambia sede]]))</f>
        <v>PANCE</v>
      </c>
      <c r="DC24" s="78" t="str">
        <f t="shared" si="1"/>
        <v>CRISTHOFFER FRANCO LEIDY PATRICIA</v>
      </c>
      <c r="DD24" s="83">
        <f>IF(VALIDATURNO[[#This Row],[VALIDA_QNA]]="","",I24+0)</f>
        <v>46106</v>
      </c>
      <c r="DE24" s="79" t="str">
        <f>IF(VALIDATURNO[[#This Row],[Marcacion]]="","",D24)</f>
        <v>ASESOR DE EXPERIENCIA</v>
      </c>
      <c r="DF24" s="70" t="str">
        <f>IF(VALIDATURNO[[#This Row],[turno1]]="","",H24)</f>
        <v>Miércoles</v>
      </c>
      <c r="DG24" s="70" t="str">
        <f>IF(VALIDATURNO[[#This Row],[turno2]]="","",AL24)</f>
        <v/>
      </c>
      <c r="DH24" s="70" t="str">
        <f>IF(VALIDATURNO[[#This Row],[turno1AM]]="","",AM24)</f>
        <v>15:56</v>
      </c>
      <c r="DI24" s="70" t="str">
        <f>IF(VALIDATURNO[[#This Row],[turno2AM]]="","",AN24)</f>
        <v>22:45</v>
      </c>
      <c r="DJ24" s="70" t="str">
        <f>IF(VALIDATURNO[[#This Row],[turno1AH]]="","",AO24)</f>
        <v/>
      </c>
      <c r="DK24" s="70" t="str">
        <f>IF(VALIDATURNO[[#This Row],[turno2AH]]="","",AP24)</f>
        <v/>
      </c>
      <c r="DL24" s="28" t="str">
        <f>IF(SUMIFS(VALIDATURNO[TOTAL],VALIDATURNO[Colaborador],VALIDATURNO[[#This Row],[Colaborador]])=0,"RET","OK")</f>
        <v>OK</v>
      </c>
      <c r="DM24" s="28">
        <f>IF(VALIDATURNO[[#This Row],[Trabajado real]]&gt;0,1,0)</f>
        <v>1</v>
      </c>
      <c r="DN24" s="28">
        <f>IF(DN23=$DN$5,1,IF(DC23=VALIDATURNO[[#This Row],[Colaborador]],0,1))</f>
        <v>0</v>
      </c>
      <c r="DO24" s="224"/>
      <c r="DP24" s="224"/>
      <c r="DQ24" s="224"/>
      <c r="DR24" s="224"/>
      <c r="DS24" s="224"/>
      <c r="DT24" s="224"/>
    </row>
    <row r="25" spans="1:124">
      <c r="A25" t="s">
        <v>174</v>
      </c>
      <c r="B25" t="s">
        <v>329</v>
      </c>
      <c r="C25" t="s">
        <v>329</v>
      </c>
      <c r="D25" t="s">
        <v>199</v>
      </c>
      <c r="E25" t="s">
        <v>84</v>
      </c>
      <c r="F25" t="s">
        <v>200</v>
      </c>
      <c r="G25" t="s">
        <v>200</v>
      </c>
      <c r="H25" t="s">
        <v>211</v>
      </c>
      <c r="I25" t="s">
        <v>566</v>
      </c>
      <c r="J25" t="s">
        <v>261</v>
      </c>
      <c r="K25" t="s">
        <v>293</v>
      </c>
      <c r="L25" t="s">
        <v>81</v>
      </c>
      <c r="M25" t="s">
        <v>81</v>
      </c>
      <c r="N25" t="s">
        <v>81</v>
      </c>
      <c r="O25" t="s">
        <v>81</v>
      </c>
      <c r="P25" t="s">
        <v>81</v>
      </c>
      <c r="Q25" t="s">
        <v>81</v>
      </c>
      <c r="R25" t="s">
        <v>81</v>
      </c>
      <c r="S25" t="s">
        <v>81</v>
      </c>
      <c r="T25" t="s">
        <v>81</v>
      </c>
      <c r="U25" t="s">
        <v>81</v>
      </c>
      <c r="V25" t="s">
        <v>81</v>
      </c>
      <c r="W25" t="s">
        <v>81</v>
      </c>
      <c r="X25" t="s">
        <v>81</v>
      </c>
      <c r="Y25" t="s">
        <v>81</v>
      </c>
      <c r="Z25" t="s">
        <v>81</v>
      </c>
      <c r="AA25" t="s">
        <v>81</v>
      </c>
      <c r="AB25" t="s">
        <v>81</v>
      </c>
      <c r="AC25" t="s">
        <v>81</v>
      </c>
      <c r="AD25" t="s">
        <v>261</v>
      </c>
      <c r="AE25" t="s">
        <v>81</v>
      </c>
      <c r="AF25" t="s">
        <v>81</v>
      </c>
      <c r="AG25" t="s">
        <v>81</v>
      </c>
      <c r="AH25" t="s">
        <v>81</v>
      </c>
      <c r="AI25" t="s">
        <v>81</v>
      </c>
      <c r="AJ25" t="s">
        <v>201</v>
      </c>
      <c r="AK25" t="s">
        <v>358</v>
      </c>
      <c r="AL25" t="s">
        <v>81</v>
      </c>
      <c r="AM25" t="s">
        <v>324</v>
      </c>
      <c r="AN25" t="s">
        <v>327</v>
      </c>
      <c r="AO25" t="s">
        <v>575</v>
      </c>
      <c r="AP25" t="s">
        <v>342</v>
      </c>
      <c r="AQ25" t="s">
        <v>203</v>
      </c>
      <c r="AR25" t="s">
        <v>203</v>
      </c>
      <c r="AS25" t="s">
        <v>231</v>
      </c>
      <c r="AT25" s="69">
        <f>IF(VALIDATURNO[[#This Row],[VALIDA_QNA]]="","",IF(AL25="",0,1))</f>
        <v>0</v>
      </c>
      <c r="AU25" s="67">
        <f>IF(VALIDATURNO[[#This Row],[VALIDA_QNA]]="","",IF(AL26="",0,1))</f>
        <v>0</v>
      </c>
      <c r="AV25" s="67">
        <f>IF(VALIDATURNO[[#This Row],[VALIDA_QNA]]="","",IF(AM25="",0,1))</f>
        <v>1</v>
      </c>
      <c r="AW25" s="67">
        <f>IF(VALIDATURNO[[#This Row],[VALIDA_QNA]]="","",IF(AN25="",0,1))</f>
        <v>1</v>
      </c>
      <c r="AX25" s="67">
        <f>IF(VALIDATURNO[[#This Row],[VALIDA_QNA]]="","",IF(AO25="",0,1))</f>
        <v>1</v>
      </c>
      <c r="AY25" s="67">
        <f>IF(VALIDATURNO[[#This Row],[VALIDA_QNA]]="","",IF(AP25="",0,1))</f>
        <v>1</v>
      </c>
      <c r="AZ25" s="67">
        <f>IF(VALIDATURNO[[#This Row],[VALIDA_QNA]]="","",IF(AL26="",0,1)*IF(AL26="",0,AL26))</f>
        <v>0</v>
      </c>
      <c r="BA25" s="67">
        <f>IF(VALIDATURNO[[#This Row],[VALIDA_QNA]]="","",IF(AL25="",0,1)*IF(AL25="",0,AL25))</f>
        <v>0</v>
      </c>
      <c r="BB25" s="67">
        <f>IF(VALIDATURNO[[#This Row],[VALIDA_QNA]]="","",IF(AM25="",0,1)*IF(AM25="",0,AM25))</f>
        <v>0.42152777777777778</v>
      </c>
      <c r="BC25" s="67">
        <f>IF(VALIDATURNO[[#This Row],[VALIDA_QNA]]="","",IF(AN25="",0,1)*IF(AN25="",0,AN25))</f>
        <v>0.59236111111111112</v>
      </c>
      <c r="BD25" s="67">
        <f>IF(VALIDATURNO[[#This Row],[VALIDA_QNA]]="","",IF(AO25="",0,1)*IF(AO25="",0,AO25))</f>
        <v>0.74097222222222225</v>
      </c>
      <c r="BE25" s="67">
        <f>IF(VALIDATURNO[[#This Row],[VALIDA_QNA]]="","",IF(AP25="",0,1)*IF(AP25="",0,AP25))</f>
        <v>0.88263888888888886</v>
      </c>
      <c r="BF25" s="67">
        <f>IF(VALIDATURNO[[#This Row],[VALIDA_QNA]]="","",5-COUNTBLANK(AM25:AP25)-COUNTBLANK(AL26))</f>
        <v>4</v>
      </c>
      <c r="BG25" s="68" t="str">
        <f>VALIDATURNO[[#This Row],[SALAM_H_BIN]]&amp;AU25&amp;AV25&amp;AW25&amp;AX25&amp;AY25</f>
        <v>001111</v>
      </c>
      <c r="BH25" s="70">
        <f t="shared" si="0"/>
        <v>1</v>
      </c>
      <c r="BI25" s="67" t="str">
        <f>IF(A25="","",IF(AND(AN25&lt;AM25,AN25&lt;&gt;""),"ERROR MARCA",IF(AND(VALIDATURNO[[#This Row],[ENT_2]]&lt;&gt;0,VALIDATURNO[[#This Row],[ENT_2]]&lt;VALIDATURNO[[#This Row],[SAL_1]]),"ERROR MARCA",IF(VALIDATURNO[[#This Row],[VALIDA_QNA]]=1,IF(OR(BG25="001100",BG25="011000",BG25="011110",BG25="001111",BG25="101100",BG25="111000",BG25="111110",BG25="101111"),"OK",IF(OR(BG25="000000",VALIDATURNO[[#This Row],[Escenario]]="100000"),"NULO","ERROR MARCA")),"NULO"))))</f>
        <v>OK</v>
      </c>
      <c r="BJ25" s="67">
        <f>IF(VALIDATURNO[[#This Row],[VALIDA_QNA]]="","",IF(OR(BG25="101100",BG25="101111",BG25="001100",BG25="001111",BG25="111110",BG25="011110"),BC25-BB25,0)*24)</f>
        <v>4.0999999999999996</v>
      </c>
      <c r="BK25" s="67">
        <f>IF(VALIDATURNO[[#This Row],[VALIDA_QNA]]="","",IF(OR(BG25="101111",BG25="001111"),BE25-BD25,0)*24)</f>
        <v>3.3999999999999986</v>
      </c>
      <c r="BL25" s="67">
        <f>IF(VALIDATURNO[[#This Row],[VALIDA_QNA]]="","",IF(OR(BG25="111000",BG25="011000"),AZ25-BB25+1,0)*24)</f>
        <v>0</v>
      </c>
      <c r="BM25" s="67">
        <f>IF(VALIDATURNO[[#This Row],[VALIDA_QNA]]="","",IF(OR(BG25="111110",BG25="011110"),AZ25+1-BD25,0)*24)</f>
        <v>0</v>
      </c>
      <c r="BN25" s="67">
        <f>IF(VALIDATURNO[[#This Row],[VALIDA_QNA]]="","",IF(OR(BG25="011000",BG25="111000"),1-BB25,0)*24)</f>
        <v>0</v>
      </c>
      <c r="BO25" s="67">
        <f>IF(VALIDATURNO[[#This Row],[VALIDA_QNA]]="","",IF(OR(BG25="011110",BG25="111110"),1-BD25,0)*24)</f>
        <v>0</v>
      </c>
      <c r="BP25" s="71">
        <f>IF(VALIDATURNO[[#This Row],[VALIDA_QNA]]="","",VALIDATURNO[[#This Row],[turno1]]+VALIDATURNO[[#This Row],[turno2]]+VALIDATURNO[[#This Row],[turno1AH]]+VALIDATURNO[[#This Row],[turno2AH]]+VALIDATURNO[[#This Row],[SALAM_HOY]])</f>
        <v>7.4999999999999982</v>
      </c>
      <c r="BQ25" s="71">
        <f>IF(VALIDATURNO[[#This Row],[VALIDA_QNA]]="","",VALIDATURNO[[#This Row],[turno1]]+VALIDATURNO[[#This Row],[turno2]]+VALIDATURNO[[#This Row],[turno1AM]]+VALIDATURNO[[#This Row],[turno2AM]])</f>
        <v>7.4999999999999982</v>
      </c>
      <c r="BR25" s="71">
        <f>IF(VALIDATURNO[[#This Row],[VALIDA_QNA]]=0,"",IFERROR(LEFT(AD25,FIND(".",AD25)-1)+((RIGHT(AD25,2)+0)/100),""))</f>
        <v>7.5</v>
      </c>
      <c r="BS2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descuentos]]="",0,IF(AND(BP25&gt;=9.5,AO25=""),1,0))+IF(AL26&lt;&gt;"",AL26*24,0)-IF(AL25&lt;&gt;"",AL25*24,0),"")))</f>
        <v>1.7763568394002505E-15</v>
      </c>
      <c r="BT25" s="70">
        <f>IF(VALIDATURNO[[#This Row],[VALIDA_QNA]]=0,"",IF(A25="","",IFERROR((IF(IF(AL25="",0,AL25+0)&lt;=(6/24),IF(AL25="",0,AL25+0),(6/24))*24),0)+IFERROR(IF(AM25="",0,IF((IF(AND(AO25="",AN25&lt;&gt;""),IF(AN25="",0,AN25+0),IF(AP25&lt;&gt;"",IF(AP25="",0,AP25+0),1))-#REF!)*24&gt;0,IF(AND(AO25="",AN25&lt;&gt;""),IF(AN25="",0,AN25+0),IF(AP25&lt;&gt;"",IF(AP25="",0,AP25+0),1))-#REF!))*24,0)))</f>
        <v>0</v>
      </c>
      <c r="BU25" s="73">
        <f>IF(VALIDATURNO[[#This Row],[VALIDA_QNA]]="","",IFERROR(LEFT(K25,FIND(".",K25)-1)+((RIGHT(K25,2)+0)/100),0))</f>
        <v>2.25</v>
      </c>
      <c r="BV25" s="74">
        <f>IF(VALIDATURNO[[#This Row],[VALIDA_QNA]]=0,0,IF(VALIDATURNO[[#This Row],[Marcacion]]="ERROR MARCA", 0,IF(VALIDATURNO[[#This Row],[VALIDA_QNA]]="","",IF(ROUND(IFERROR(LEFT(K25,FIND(".",K25)-1)+((RIGHT(K25,2)+0)/100),0)+(IF(H26="Domingo",0,IF(AL26="",0,AL26*24)))-(IF(H25="Domingo",0,IF(AL25="",0,AL25*24))),2)&gt;=0,ROUND(IFERROR(LEFT(K25,FIND(".",K25)-1)+((RIGHT(K25,2)+0)/100),0)+(IF(H26="Domingo",0,IF(AL26="",0,AL26*24)))-(IF(H25="Domingo",0,IF(AL25="",0,AL25*24))),2),0))))</f>
        <v>2.25</v>
      </c>
      <c r="BW25" s="73">
        <f>IF(VALIDATURNO[[#This Row],[VALIDA_QNA]]="","",IFERROR(LEFT(T25,FIND(".",T25)-1)+((RIGHT(T25,2)+0)/100),0)+IF(N25="",0,IFERROR(LEFT(N25,FIND(".",N25)-1)+((RIGHT(N25,2)+0)/100),0)))</f>
        <v>0</v>
      </c>
      <c r="BX25" s="74">
        <f>IF(VALIDATURNO[[#This Row],[VALIDA_QNA]]=0,0,IF(VALIDATURNO[[#This Row],[Marcacion]]="ERROR MARCA", 0,IF(VALIDATURNO[[#This Row],[VALIDA_QNA]]="","",IF(VALIDATURNO[[#This Row],[Dom Noct calc]]+(IF(OR(H26="Domingo",M26&lt;&gt;"",N26&lt;&gt;""),IF(AL26="",0,AL26*24),0))-(IF(OR(H25="Domingo",M25&lt;&gt;"",N25&lt;&gt;""),IF(AL25="",0,AL25*24),0))&gt;=0,VALIDATURNO[[#This Row],[Dom Noct calc]]+(IF(OR(H26="Domingo",M26&lt;&gt;"",N26&lt;&gt;""),IF(AL26="",0,AL26*24),0))-(IF(OR(H25="Domingo",M25&lt;&gt;"",N25&lt;&gt;""),IF(AL25="",0,AL25*24),0)),0))))</f>
        <v>0</v>
      </c>
      <c r="BY25" s="73">
        <f>IF(VALIDATURNO[[#This Row],[VALIDA_QNA]]="","",IFERROR(LEFT(AD25,FIND(".",AD25)-1)+((RIGHT(AD25,2)+0)/100),0))</f>
        <v>7.5</v>
      </c>
      <c r="BZ25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7.5</v>
      </c>
      <c r="CA25" s="75">
        <f>IF(VALIDATURNO[[#This Row],[VALIDA_QNA]]="","",IF(VALIDATURNO[[#This Row],[Trabajado real]]+0=0,0,1))</f>
        <v>1</v>
      </c>
      <c r="CB25" s="71">
        <f>IFERROR(IF(VALIDATURNO[[#This Row],[horas 
trabajadas]]&gt;14,ROUND(VALIDATURNO[[#This Row],[nocturnas 
trabajadas]],2),IF(VALIDATURNO[[#This Row],[Trabajado real]]=0,"",ROUND(VALIDATURNO[[#This Row],[Nocturnas reales]],2))),"")</f>
        <v>2.25</v>
      </c>
      <c r="CC25" s="71"/>
      <c r="CD25" s="71"/>
      <c r="CE25" s="71"/>
      <c r="CF25" s="71"/>
      <c r="CG25" s="71"/>
      <c r="CH25" s="71"/>
      <c r="CI25" s="71"/>
      <c r="CJ25" s="71" t="str">
        <f>IF(AND(M25="",S25=""),"",IF(VALIDATURNO[[#This Row],[Marcacion]]="ERROR MARCA",6,IF(IFERROR(LEFT(M25,FIND(".",M25)-1)+((RIGHT(M25,2)+0)/100),0)+IFERROR(LEFT(S25,FIND(".",S25)-1)+((RIGHT(S25,2)+0)/100),0)=0,"",IFERROR(LEFT(M25,FIND(".",M25)-1)+((RIGHT(M25,2)+0)/100),0)+IFERROR(LEFT(S25,FIND(".",S25)-1)+((RIGHT(S25,2)+0)/100),0))))</f>
        <v/>
      </c>
      <c r="CK25" s="71" t="str">
        <f>IF(VALIDATURNO[[#This Row],[VALIDA_QNA]]="","",IF(VALIDATURNO[[#This Row],[Dom Noct Real]]=0,"",ROUND(VALIDATURNO[[#This Row],[Dom Noct Real]],2)))</f>
        <v/>
      </c>
      <c r="CL25" s="71"/>
      <c r="CM25" s="71"/>
      <c r="CN25" s="71"/>
      <c r="CO25" s="76" t="str">
        <f>IF(VALIDATURNO[[#This Row],[EXTRAS]]="","",IF(VALIDATURNO[[#This Row],[verifica extras D]]="",ROUND(VALIDATURNO[[#This Row],[EXTRAS]]*extra_diu,2),ROUND(VALIDATURNO[[#This Row],[verifica extras D]],2)))</f>
        <v/>
      </c>
      <c r="CP25" s="77" t="str">
        <f>IF(VALIDATURNO[[#This Row],[EXTRAS]]="","",IF(VALIDATURNO[[#This Row],[verifica extras N]]="",ROUND(VALIDATURNO[[#This Row],[EXTRAS]]*(1-extra_diu),2),ROUND(VALIDATURNO[[#This Row],[verifica extras N]],2)))</f>
        <v/>
      </c>
      <c r="CQ25" s="71"/>
      <c r="CR25" s="71"/>
      <c r="CS25" s="71"/>
      <c r="CT25" s="71"/>
      <c r="CU25" s="71">
        <f>IF(VALIDATURNO[[#This Row],[VALIDA_QNA]]="","",IF(VALIDATURNO[[#This Row],[Trabajado real]]=0,"",ROUND(VALIDATURNO[[#This Row],[Trabajado real]],2)))</f>
        <v>7.5</v>
      </c>
      <c r="CV25" s="66" t="str">
        <f>IFERROR(VLOOKUP(VALIDATURNO[[#This Row],[Colaborador]]&amp;VALIDATURNO[[#This Row],[fecha]],Tabla2[],4,0),"")</f>
        <v/>
      </c>
      <c r="CW25" s="216"/>
      <c r="CX25" s="216"/>
      <c r="CY25" s="32" t="str">
        <f>IF(SUMIFS($BZ$6:BZ25,$DC$6:DC25,VALIDATURNO[[#This Row],[Colaborador]])-hope_hours-SUMIFS($CO$6:CO25,$DC$6:DC25,VALIDATURNO[[#This Row],[Colaborador]])-SUMIFS($CP$6:CP25,$DC$6:DC25,VALIDATURNO[[#This Row],[Colaborador]])&gt;0.5,SUMIFS($BZ$6:BZ25,$DC$6:DC25,VALIDATURNO[[#This Row],[Colaborador]])-hope_hours-SUMIFS($CO$6:CO25,$DC$6:DC25,VALIDATURNO[[#This Row],[Colaborador]])-SUMIFS($CP$6:CP25,$DC$6:DC25,VALIDATURNO[[#This Row],[Colaborador]]),"")</f>
        <v/>
      </c>
      <c r="CZ25" s="32" t="str">
        <f>IF(SUMIFS($BZ$6:BZ25,$DC$6:DC25,VALIDATURNO[[#This Row],[Colaborador]])-hope_hours&gt;0.5,SUMIFS($BZ$6:BZ25,$DC$6:DC25,VALIDATURNO[[#This Row],[Colaborador]])-hope_hours - SUMIFS($CZ$6:CZ24,$DC$6:DC24,DC25),"")</f>
        <v/>
      </c>
      <c r="DA25" s="32" t="str">
        <f>IF(SUMIFS($BZ$6:BZ25,$DC$6:DC25,VALIDATURNO[[#This Row],[Colaborador]])-hope_hours&gt;0.5,SUMIFS($BZ$6:BZ25,$DC$6:DC25,VALIDATURNO[[#This Row],[Colaborador]])-hope_hours,"")</f>
        <v/>
      </c>
      <c r="DB25" s="71" t="str">
        <f>IF(E25="","",IF(VALIDATURNO[[#This Row],[Cambia sede]]="",E25,VALIDATURNO[[#This Row],[Cambia sede]]))</f>
        <v>PANCE</v>
      </c>
      <c r="DC25" s="78" t="str">
        <f t="shared" si="1"/>
        <v>CRISTHOFFER FRANCO LEIDY PATRICIA</v>
      </c>
      <c r="DD25" s="83">
        <f>IF(VALIDATURNO[[#This Row],[VALIDA_QNA]]="","",I25+0)</f>
        <v>46107</v>
      </c>
      <c r="DE25" s="79" t="str">
        <f>IF(VALIDATURNO[[#This Row],[Marcacion]]="","",D25)</f>
        <v>ASESOR DE EXPERIENCIA</v>
      </c>
      <c r="DF25" s="70" t="str">
        <f>IF(VALIDATURNO[[#This Row],[turno1]]="","",H25)</f>
        <v>Jueves</v>
      </c>
      <c r="DG25" s="70" t="str">
        <f>IF(VALIDATURNO[[#This Row],[turno2]]="","",AL25)</f>
        <v/>
      </c>
      <c r="DH25" s="70" t="str">
        <f>IF(VALIDATURNO[[#This Row],[turno1AM]]="","",AM25)</f>
        <v>10:07</v>
      </c>
      <c r="DI25" s="70" t="str">
        <f>IF(VALIDATURNO[[#This Row],[turno2AM]]="","",AN25)</f>
        <v>14:13</v>
      </c>
      <c r="DJ25" s="70" t="str">
        <f>IF(VALIDATURNO[[#This Row],[turno1AH]]="","",AO25)</f>
        <v>17:47</v>
      </c>
      <c r="DK25" s="70" t="str">
        <f>IF(VALIDATURNO[[#This Row],[turno2AH]]="","",AP25)</f>
        <v>21:11</v>
      </c>
      <c r="DL25" s="28" t="str">
        <f>IF(SUMIFS(VALIDATURNO[TOTAL],VALIDATURNO[Colaborador],VALIDATURNO[[#This Row],[Colaborador]])=0,"RET","OK")</f>
        <v>OK</v>
      </c>
      <c r="DM25" s="28">
        <f>IF(VALIDATURNO[[#This Row],[Trabajado real]]&gt;0,1,0)</f>
        <v>1</v>
      </c>
      <c r="DN25" s="28">
        <f>IF(DN24=$DN$5,1,IF(DC24=VALIDATURNO[[#This Row],[Colaborador]],0,1))</f>
        <v>0</v>
      </c>
      <c r="DO25" s="224"/>
      <c r="DP25" s="224"/>
      <c r="DQ25" s="224"/>
      <c r="DR25" s="224"/>
      <c r="DS25" s="224"/>
      <c r="DT25" s="224"/>
    </row>
    <row r="26" spans="1:124">
      <c r="A26" t="s">
        <v>174</v>
      </c>
      <c r="B26" t="s">
        <v>329</v>
      </c>
      <c r="C26" t="s">
        <v>329</v>
      </c>
      <c r="D26" t="s">
        <v>199</v>
      </c>
      <c r="E26" t="s">
        <v>84</v>
      </c>
      <c r="F26" t="s">
        <v>200</v>
      </c>
      <c r="G26" t="s">
        <v>200</v>
      </c>
      <c r="H26" t="s">
        <v>214</v>
      </c>
      <c r="I26" t="s">
        <v>567</v>
      </c>
      <c r="J26" t="s">
        <v>207</v>
      </c>
      <c r="K26" t="s">
        <v>81</v>
      </c>
      <c r="L26" t="s">
        <v>81</v>
      </c>
      <c r="M26" t="s">
        <v>81</v>
      </c>
      <c r="N26" t="s">
        <v>81</v>
      </c>
      <c r="O26" t="s">
        <v>81</v>
      </c>
      <c r="P26" t="s">
        <v>81</v>
      </c>
      <c r="Q26" t="s">
        <v>81</v>
      </c>
      <c r="R26" t="s">
        <v>81</v>
      </c>
      <c r="S26" t="s">
        <v>81</v>
      </c>
      <c r="T26" t="s">
        <v>81</v>
      </c>
      <c r="U26" t="s">
        <v>81</v>
      </c>
      <c r="V26" t="s">
        <v>81</v>
      </c>
      <c r="W26" t="s">
        <v>81</v>
      </c>
      <c r="X26" t="s">
        <v>81</v>
      </c>
      <c r="Y26" t="s">
        <v>81</v>
      </c>
      <c r="Z26" t="s">
        <v>81</v>
      </c>
      <c r="AA26" t="s">
        <v>81</v>
      </c>
      <c r="AB26" t="s">
        <v>81</v>
      </c>
      <c r="AC26" t="s">
        <v>81</v>
      </c>
      <c r="AD26" t="s">
        <v>207</v>
      </c>
      <c r="AE26" t="s">
        <v>81</v>
      </c>
      <c r="AF26" t="s">
        <v>81</v>
      </c>
      <c r="AG26" t="s">
        <v>81</v>
      </c>
      <c r="AH26" t="s">
        <v>81</v>
      </c>
      <c r="AI26" t="s">
        <v>81</v>
      </c>
      <c r="AJ26" t="s">
        <v>201</v>
      </c>
      <c r="AK26" t="s">
        <v>391</v>
      </c>
      <c r="AL26" t="s">
        <v>81</v>
      </c>
      <c r="AM26" t="s">
        <v>576</v>
      </c>
      <c r="AN26" t="s">
        <v>299</v>
      </c>
      <c r="AO26" t="s">
        <v>81</v>
      </c>
      <c r="AP26" t="s">
        <v>81</v>
      </c>
      <c r="AQ26" t="s">
        <v>203</v>
      </c>
      <c r="AR26" t="s">
        <v>81</v>
      </c>
      <c r="AS26" t="s">
        <v>204</v>
      </c>
      <c r="AT26" s="69">
        <f>IF(VALIDATURNO[[#This Row],[VALIDA_QNA]]="","",IF(AL26="",0,1))</f>
        <v>0</v>
      </c>
      <c r="AU26" s="67">
        <f>IF(VALIDATURNO[[#This Row],[VALIDA_QNA]]="","",IF(AL27="",0,1))</f>
        <v>0</v>
      </c>
      <c r="AV26" s="67">
        <f>IF(VALIDATURNO[[#This Row],[VALIDA_QNA]]="","",IF(AM26="",0,1))</f>
        <v>1</v>
      </c>
      <c r="AW26" s="67">
        <f>IF(VALIDATURNO[[#This Row],[VALIDA_QNA]]="","",IF(AN26="",0,1))</f>
        <v>1</v>
      </c>
      <c r="AX26" s="67">
        <f>IF(VALIDATURNO[[#This Row],[VALIDA_QNA]]="","",IF(AO26="",0,1))</f>
        <v>0</v>
      </c>
      <c r="AY26" s="67">
        <f>IF(VALIDATURNO[[#This Row],[VALIDA_QNA]]="","",IF(AP26="",0,1))</f>
        <v>0</v>
      </c>
      <c r="AZ26" s="67">
        <f>IF(VALIDATURNO[[#This Row],[VALIDA_QNA]]="","",IF(AL27="",0,1)*IF(AL27="",0,AL27))</f>
        <v>0</v>
      </c>
      <c r="BA26" s="67">
        <f>IF(VALIDATURNO[[#This Row],[VALIDA_QNA]]="","",IF(AL26="",0,1)*IF(AL26="",0,AL26))</f>
        <v>0</v>
      </c>
      <c r="BB26" s="67">
        <f>IF(VALIDATURNO[[#This Row],[VALIDA_QNA]]="","",IF(AM26="",0,1)*IF(AM26="",0,AM26))</f>
        <v>0.43402777777777779</v>
      </c>
      <c r="BC26" s="67">
        <f>IF(VALIDATURNO[[#This Row],[VALIDA_QNA]]="","",IF(AN26="",0,1)*IF(AN26="",0,AN26))</f>
        <v>0.67777777777777781</v>
      </c>
      <c r="BD26" s="67">
        <f>IF(VALIDATURNO[[#This Row],[VALIDA_QNA]]="","",IF(AO26="",0,1)*IF(AO26="",0,AO26))</f>
        <v>0</v>
      </c>
      <c r="BE26" s="67">
        <f>IF(VALIDATURNO[[#This Row],[VALIDA_QNA]]="","",IF(AP26="",0,1)*IF(AP26="",0,AP26))</f>
        <v>0</v>
      </c>
      <c r="BF26" s="67">
        <f>IF(VALIDATURNO[[#This Row],[VALIDA_QNA]]="","",5-COUNTBLANK(AM26:AP26)-COUNTBLANK(AL27))</f>
        <v>2</v>
      </c>
      <c r="BG26" s="68" t="str">
        <f>VALIDATURNO[[#This Row],[SALAM_H_BIN]]&amp;AU26&amp;AV26&amp;AW26&amp;AX26&amp;AY26</f>
        <v>001100</v>
      </c>
      <c r="BH26" s="70">
        <f t="shared" si="0"/>
        <v>1</v>
      </c>
      <c r="BI26" s="67" t="str">
        <f>IF(A26="","",IF(AND(AN26&lt;AM26,AN26&lt;&gt;""),"ERROR MARCA",IF(AND(VALIDATURNO[[#This Row],[ENT_2]]&lt;&gt;0,VALIDATURNO[[#This Row],[ENT_2]]&lt;VALIDATURNO[[#This Row],[SAL_1]]),"ERROR MARCA",IF(VALIDATURNO[[#This Row],[VALIDA_QNA]]=1,IF(OR(BG26="001100",BG26="011000",BG26="011110",BG26="001111",BG26="101100",BG26="111000",BG26="111110",BG26="101111"),"OK",IF(OR(BG26="000000",VALIDATURNO[[#This Row],[Escenario]]="100000"),"NULO","ERROR MARCA")),"NULO"))))</f>
        <v>OK</v>
      </c>
      <c r="BJ26" s="67">
        <f>IF(VALIDATURNO[[#This Row],[VALIDA_QNA]]="","",IF(OR(BG26="101100",BG26="101111",BG26="001100",BG26="001111",BG26="111110",BG26="011110"),BC26-BB26,0)*24)</f>
        <v>5.8500000000000005</v>
      </c>
      <c r="BK26" s="67">
        <f>IF(VALIDATURNO[[#This Row],[VALIDA_QNA]]="","",IF(OR(BG26="101111",BG26="001111"),BE26-BD26,0)*24)</f>
        <v>0</v>
      </c>
      <c r="BL26" s="67">
        <f>IF(VALIDATURNO[[#This Row],[VALIDA_QNA]]="","",IF(OR(BG26="111000",BG26="011000"),AZ26-BB26+1,0)*24)</f>
        <v>0</v>
      </c>
      <c r="BM26" s="67">
        <f>IF(VALIDATURNO[[#This Row],[VALIDA_QNA]]="","",IF(OR(BG26="111110",BG26="011110"),AZ26+1-BD26,0)*24)</f>
        <v>0</v>
      </c>
      <c r="BN26" s="67">
        <f>IF(VALIDATURNO[[#This Row],[VALIDA_QNA]]="","",IF(OR(BG26="011000",BG26="111000"),1-BB26,0)*24)</f>
        <v>0</v>
      </c>
      <c r="BO26" s="67">
        <f>IF(VALIDATURNO[[#This Row],[VALIDA_QNA]]="","",IF(OR(BG26="011110",BG26="111110"),1-BD26,0)*24)</f>
        <v>0</v>
      </c>
      <c r="BP26" s="71">
        <f>IF(VALIDATURNO[[#This Row],[VALIDA_QNA]]="","",VALIDATURNO[[#This Row],[turno1]]+VALIDATURNO[[#This Row],[turno2]]+VALIDATURNO[[#This Row],[turno1AH]]+VALIDATURNO[[#This Row],[turno2AH]]+VALIDATURNO[[#This Row],[SALAM_HOY]])</f>
        <v>5.8500000000000005</v>
      </c>
      <c r="BQ26" s="71">
        <f>IF(VALIDATURNO[[#This Row],[VALIDA_QNA]]="","",VALIDATURNO[[#This Row],[turno1]]+VALIDATURNO[[#This Row],[turno2]]+VALIDATURNO[[#This Row],[turno1AM]]+VALIDATURNO[[#This Row],[turno2AM]])</f>
        <v>5.8500000000000005</v>
      </c>
      <c r="BR26" s="71">
        <f>IF(VALIDATURNO[[#This Row],[VALIDA_QNA]]=0,"",IFERROR(LEFT(AD26,FIND(".",AD26)-1)+((RIGHT(AD26,2)+0)/100),""))</f>
        <v>5.75</v>
      </c>
      <c r="BS2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descuentos]]="",0,IF(AND(BP26&gt;=9.5,AO26=""),1,0))+IF(AL27&lt;&gt;"",AL27*24,0)-IF(AL26&lt;&gt;"",AL26*24,0),"")))</f>
        <v>-0.10000000000000053</v>
      </c>
      <c r="BT26" s="70">
        <f>IF(VALIDATURNO[[#This Row],[VALIDA_QNA]]=0,"",IF(A26="","",IFERROR((IF(IF(AL26="",0,AL26+0)&lt;=(6/24),IF(AL26="",0,AL26+0),(6/24))*24),0)+IFERROR(IF(AM26="",0,IF((IF(AND(AO26="",AN26&lt;&gt;""),IF(AN26="",0,AN26+0),IF(AP26&lt;&gt;"",IF(AP26="",0,AP26+0),1))-#REF!)*24&gt;0,IF(AND(AO26="",AN26&lt;&gt;""),IF(AN26="",0,AN26+0),IF(AP26&lt;&gt;"",IF(AP26="",0,AP26+0),1))-#REF!))*24,0)))</f>
        <v>0</v>
      </c>
      <c r="BU26" s="73">
        <f>IF(VALIDATURNO[[#This Row],[VALIDA_QNA]]="","",IFERROR(LEFT(K26,FIND(".",K26)-1)+((RIGHT(K26,2)+0)/100),0))</f>
        <v>0</v>
      </c>
      <c r="BV26" s="74">
        <f>IF(VALIDATURNO[[#This Row],[VALIDA_QNA]]=0,0,IF(VALIDATURNO[[#This Row],[Marcacion]]="ERROR MARCA", 0,IF(VALIDATURNO[[#This Row],[VALIDA_QNA]]="","",IF(ROUND(IFERROR(LEFT(K26,FIND(".",K26)-1)+((RIGHT(K26,2)+0)/100),0)+(IF(H27="Domingo",0,IF(AL27="",0,AL27*24)))-(IF(H26="Domingo",0,IF(AL26="",0,AL26*24))),2)&gt;=0,ROUND(IFERROR(LEFT(K26,FIND(".",K26)-1)+((RIGHT(K26,2)+0)/100),0)+(IF(H27="Domingo",0,IF(AL27="",0,AL27*24)))-(IF(H26="Domingo",0,IF(AL26="",0,AL26*24))),2),0))))</f>
        <v>0</v>
      </c>
      <c r="BW26" s="73">
        <f>IF(VALIDATURNO[[#This Row],[VALIDA_QNA]]="","",IFERROR(LEFT(T26,FIND(".",T26)-1)+((RIGHT(T26,2)+0)/100),0)+IF(N26="",0,IFERROR(LEFT(N26,FIND(".",N26)-1)+((RIGHT(N26,2)+0)/100),0)))</f>
        <v>0</v>
      </c>
      <c r="BX26" s="74">
        <f>IF(VALIDATURNO[[#This Row],[VALIDA_QNA]]=0,0,IF(VALIDATURNO[[#This Row],[Marcacion]]="ERROR MARCA", 0,IF(VALIDATURNO[[#This Row],[VALIDA_QNA]]="","",IF(VALIDATURNO[[#This Row],[Dom Noct calc]]+(IF(OR(H27="Domingo",M27&lt;&gt;"",N27&lt;&gt;""),IF(AL27="",0,AL27*24),0))-(IF(OR(H26="Domingo",M26&lt;&gt;"",N26&lt;&gt;""),IF(AL26="",0,AL26*24),0))&gt;=0,VALIDATURNO[[#This Row],[Dom Noct calc]]+(IF(OR(H27="Domingo",M27&lt;&gt;"",N27&lt;&gt;""),IF(AL27="",0,AL27*24),0))-(IF(OR(H26="Domingo",M26&lt;&gt;"",N26&lt;&gt;""),IF(AL26="",0,AL26*24),0)),0))))</f>
        <v>0</v>
      </c>
      <c r="BY26" s="73">
        <f>IF(VALIDATURNO[[#This Row],[VALIDA_QNA]]="","",IFERROR(LEFT(AD26,FIND(".",AD26)-1)+((RIGHT(AD26,2)+0)/100),0))</f>
        <v>5.75</v>
      </c>
      <c r="BZ26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5.75</v>
      </c>
      <c r="CA26" s="75">
        <f>IF(VALIDATURNO[[#This Row],[VALIDA_QNA]]="","",IF(VALIDATURNO[[#This Row],[Trabajado real]]+0=0,0,1))</f>
        <v>1</v>
      </c>
      <c r="CB26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26" s="71"/>
      <c r="CD26" s="71"/>
      <c r="CE26" s="71"/>
      <c r="CF26" s="71"/>
      <c r="CG26" s="71"/>
      <c r="CH26" s="71"/>
      <c r="CI26" s="71"/>
      <c r="CJ26" s="71" t="str">
        <f>IF(AND(M26="",S26=""),"",IF(VALIDATURNO[[#This Row],[Marcacion]]="ERROR MARCA",6,IF(IFERROR(LEFT(M26,FIND(".",M26)-1)+((RIGHT(M26,2)+0)/100),0)+IFERROR(LEFT(S26,FIND(".",S26)-1)+((RIGHT(S26,2)+0)/100),0)=0,"",IFERROR(LEFT(M26,FIND(".",M26)-1)+((RIGHT(M26,2)+0)/100),0)+IFERROR(LEFT(S26,FIND(".",S26)-1)+((RIGHT(S26,2)+0)/100),0))))</f>
        <v/>
      </c>
      <c r="CK26" s="71" t="str">
        <f>IF(VALIDATURNO[[#This Row],[VALIDA_QNA]]="","",IF(VALIDATURNO[[#This Row],[Dom Noct Real]]=0,"",ROUND(VALIDATURNO[[#This Row],[Dom Noct Real]],2)))</f>
        <v/>
      </c>
      <c r="CL26" s="71"/>
      <c r="CM26" s="71"/>
      <c r="CN26" s="71"/>
      <c r="CO26" s="76" t="str">
        <f>IF(VALIDATURNO[[#This Row],[EXTRAS]]="","",IF(VALIDATURNO[[#This Row],[verifica extras D]]="",ROUND(VALIDATURNO[[#This Row],[EXTRAS]]*extra_diu,2),ROUND(VALIDATURNO[[#This Row],[verifica extras D]],2)))</f>
        <v/>
      </c>
      <c r="CP26" s="77" t="str">
        <f>IF(VALIDATURNO[[#This Row],[EXTRAS]]="","",IF(VALIDATURNO[[#This Row],[verifica extras N]]="",ROUND(VALIDATURNO[[#This Row],[EXTRAS]]*(1-extra_diu),2),ROUND(VALIDATURNO[[#This Row],[verifica extras N]],2)))</f>
        <v/>
      </c>
      <c r="CQ26" s="71"/>
      <c r="CR26" s="71"/>
      <c r="CS26" s="71"/>
      <c r="CT26" s="71"/>
      <c r="CU26" s="71">
        <f>IF(VALIDATURNO[[#This Row],[VALIDA_QNA]]="","",IF(VALIDATURNO[[#This Row],[Trabajado real]]=0,"",ROUND(VALIDATURNO[[#This Row],[Trabajado real]],2)))</f>
        <v>5.75</v>
      </c>
      <c r="CV26" s="66" t="str">
        <f>IFERROR(VLOOKUP(VALIDATURNO[[#This Row],[Colaborador]]&amp;VALIDATURNO[[#This Row],[fecha]],Tabla2[],4,0),"")</f>
        <v/>
      </c>
      <c r="CW26" s="216"/>
      <c r="CX26" s="216"/>
      <c r="CY26" s="32" t="str">
        <f>IF(SUMIFS($BZ$6:BZ26,$DC$6:DC26,VALIDATURNO[[#This Row],[Colaborador]])-hope_hours-SUMIFS($CO$6:CO26,$DC$6:DC26,VALIDATURNO[[#This Row],[Colaborador]])-SUMIFS($CP$6:CP26,$DC$6:DC26,VALIDATURNO[[#This Row],[Colaborador]])&gt;0.5,SUMIFS($BZ$6:BZ26,$DC$6:DC26,VALIDATURNO[[#This Row],[Colaborador]])-hope_hours-SUMIFS($CO$6:CO26,$DC$6:DC26,VALIDATURNO[[#This Row],[Colaborador]])-SUMIFS($CP$6:CP26,$DC$6:DC26,VALIDATURNO[[#This Row],[Colaborador]]),"")</f>
        <v/>
      </c>
      <c r="CZ26" s="32" t="str">
        <f>IF(SUMIFS($BZ$6:BZ26,$DC$6:DC26,VALIDATURNO[[#This Row],[Colaborador]])-hope_hours&gt;0.5,SUMIFS($BZ$6:BZ26,$DC$6:DC26,VALIDATURNO[[#This Row],[Colaborador]])-hope_hours - SUMIFS($CZ$6:CZ25,$DC$6:DC25,DC26),"")</f>
        <v/>
      </c>
      <c r="DA26" s="32" t="str">
        <f>IF(SUMIFS($BZ$6:BZ26,$DC$6:DC26,VALIDATURNO[[#This Row],[Colaborador]])-hope_hours&gt;0.5,SUMIFS($BZ$6:BZ26,$DC$6:DC26,VALIDATURNO[[#This Row],[Colaborador]])-hope_hours,"")</f>
        <v/>
      </c>
      <c r="DB26" s="71" t="str">
        <f>IF(E26="","",IF(VALIDATURNO[[#This Row],[Cambia sede]]="",E26,VALIDATURNO[[#This Row],[Cambia sede]]))</f>
        <v>PANCE</v>
      </c>
      <c r="DC26" s="78" t="str">
        <f t="shared" si="1"/>
        <v>CRISTHOFFER FRANCO LEIDY PATRICIA</v>
      </c>
      <c r="DD26" s="83">
        <f>IF(VALIDATURNO[[#This Row],[VALIDA_QNA]]="","",I26+0)</f>
        <v>46108</v>
      </c>
      <c r="DE26" s="79" t="str">
        <f>IF(VALIDATURNO[[#This Row],[Marcacion]]="","",D26)</f>
        <v>ASESOR DE EXPERIENCIA</v>
      </c>
      <c r="DF26" s="70" t="str">
        <f>IF(VALIDATURNO[[#This Row],[turno1]]="","",H26)</f>
        <v>Viernes</v>
      </c>
      <c r="DG26" s="70" t="str">
        <f>IF(VALIDATURNO[[#This Row],[turno2]]="","",AL26)</f>
        <v/>
      </c>
      <c r="DH26" s="70" t="str">
        <f>IF(VALIDATURNO[[#This Row],[turno1AM]]="","",AM26)</f>
        <v>10:25</v>
      </c>
      <c r="DI26" s="70" t="str">
        <f>IF(VALIDATURNO[[#This Row],[turno2AM]]="","",AN26)</f>
        <v>16:16</v>
      </c>
      <c r="DJ26" s="70" t="str">
        <f>IF(VALIDATURNO[[#This Row],[turno1AH]]="","",AO26)</f>
        <v/>
      </c>
      <c r="DK26" s="70" t="str">
        <f>IF(VALIDATURNO[[#This Row],[turno2AH]]="","",AP26)</f>
        <v/>
      </c>
      <c r="DL26" s="28" t="str">
        <f>IF(SUMIFS(VALIDATURNO[TOTAL],VALIDATURNO[Colaborador],VALIDATURNO[[#This Row],[Colaborador]])=0,"RET","OK")</f>
        <v>OK</v>
      </c>
      <c r="DM26" s="28">
        <f>IF(VALIDATURNO[[#This Row],[Trabajado real]]&gt;0,1,0)</f>
        <v>1</v>
      </c>
      <c r="DN26" s="28">
        <f>IF(DN25=$DN$5,1,IF(DC25=VALIDATURNO[[#This Row],[Colaborador]],0,1))</f>
        <v>0</v>
      </c>
      <c r="DO26" s="224"/>
      <c r="DP26" s="224"/>
      <c r="DQ26" s="224"/>
      <c r="DR26" s="224"/>
      <c r="DS26" s="224"/>
      <c r="DT26" s="224"/>
    </row>
    <row r="27" spans="1:124">
      <c r="A27" t="s">
        <v>174</v>
      </c>
      <c r="B27" t="s">
        <v>329</v>
      </c>
      <c r="C27" t="s">
        <v>329</v>
      </c>
      <c r="D27" t="s">
        <v>199</v>
      </c>
      <c r="E27" t="s">
        <v>84</v>
      </c>
      <c r="F27" t="s">
        <v>200</v>
      </c>
      <c r="G27" t="s">
        <v>200</v>
      </c>
      <c r="H27" t="s">
        <v>216</v>
      </c>
      <c r="I27" t="s">
        <v>568</v>
      </c>
      <c r="J27" t="s">
        <v>228</v>
      </c>
      <c r="K27" t="s">
        <v>221</v>
      </c>
      <c r="L27" t="s">
        <v>81</v>
      </c>
      <c r="M27" t="s">
        <v>81</v>
      </c>
      <c r="N27" t="s">
        <v>81</v>
      </c>
      <c r="O27" t="s">
        <v>81</v>
      </c>
      <c r="P27" t="s">
        <v>81</v>
      </c>
      <c r="Q27" t="s">
        <v>81</v>
      </c>
      <c r="R27" t="s">
        <v>81</v>
      </c>
      <c r="S27" t="s">
        <v>81</v>
      </c>
      <c r="T27" t="s">
        <v>81</v>
      </c>
      <c r="U27" t="s">
        <v>81</v>
      </c>
      <c r="V27" t="s">
        <v>81</v>
      </c>
      <c r="W27" t="s">
        <v>81</v>
      </c>
      <c r="X27" t="s">
        <v>81</v>
      </c>
      <c r="Y27" t="s">
        <v>81</v>
      </c>
      <c r="Z27" t="s">
        <v>81</v>
      </c>
      <c r="AA27" t="s">
        <v>81</v>
      </c>
      <c r="AB27" t="s">
        <v>81</v>
      </c>
      <c r="AC27" t="s">
        <v>81</v>
      </c>
      <c r="AD27" t="s">
        <v>228</v>
      </c>
      <c r="AE27" t="s">
        <v>81</v>
      </c>
      <c r="AF27" t="s">
        <v>81</v>
      </c>
      <c r="AG27" t="s">
        <v>81</v>
      </c>
      <c r="AH27" t="s">
        <v>81</v>
      </c>
      <c r="AI27" t="s">
        <v>81</v>
      </c>
      <c r="AJ27" t="s">
        <v>201</v>
      </c>
      <c r="AK27" t="s">
        <v>577</v>
      </c>
      <c r="AL27" t="s">
        <v>81</v>
      </c>
      <c r="AM27" t="s">
        <v>281</v>
      </c>
      <c r="AN27" t="s">
        <v>334</v>
      </c>
      <c r="AO27" t="s">
        <v>578</v>
      </c>
      <c r="AP27" t="s">
        <v>314</v>
      </c>
      <c r="AQ27" t="s">
        <v>203</v>
      </c>
      <c r="AR27" t="s">
        <v>203</v>
      </c>
      <c r="AS27" t="s">
        <v>284</v>
      </c>
      <c r="AT27" s="69">
        <f>IF(VALIDATURNO[[#This Row],[VALIDA_QNA]]="","",IF(AL27="",0,1))</f>
        <v>0</v>
      </c>
      <c r="AU27" s="67">
        <f>IF(VALIDATURNO[[#This Row],[VALIDA_QNA]]="","",IF(AL28="",0,1))</f>
        <v>0</v>
      </c>
      <c r="AV27" s="67">
        <f>IF(VALIDATURNO[[#This Row],[VALIDA_QNA]]="","",IF(AM27="",0,1))</f>
        <v>1</v>
      </c>
      <c r="AW27" s="67">
        <f>IF(VALIDATURNO[[#This Row],[VALIDA_QNA]]="","",IF(AN27="",0,1))</f>
        <v>1</v>
      </c>
      <c r="AX27" s="67">
        <f>IF(VALIDATURNO[[#This Row],[VALIDA_QNA]]="","",IF(AO27="",0,1))</f>
        <v>1</v>
      </c>
      <c r="AY27" s="67">
        <f>IF(VALIDATURNO[[#This Row],[VALIDA_QNA]]="","",IF(AP27="",0,1))</f>
        <v>1</v>
      </c>
      <c r="AZ27" s="67">
        <f>IF(VALIDATURNO[[#This Row],[VALIDA_QNA]]="","",IF(AL28="",0,1)*IF(AL28="",0,AL28))</f>
        <v>0</v>
      </c>
      <c r="BA27" s="67">
        <f>IF(VALIDATURNO[[#This Row],[VALIDA_QNA]]="","",IF(AL27="",0,1)*IF(AL27="",0,AL27))</f>
        <v>0</v>
      </c>
      <c r="BB27" s="67">
        <f>IF(VALIDATURNO[[#This Row],[VALIDA_QNA]]="","",IF(AM27="",0,1)*IF(AM27="",0,AM27))</f>
        <v>0.55000000000000004</v>
      </c>
      <c r="BC27" s="67">
        <f>IF(VALIDATURNO[[#This Row],[VALIDA_QNA]]="","",IF(AN27="",0,1)*IF(AN27="",0,AN27))</f>
        <v>0.57916666666666672</v>
      </c>
      <c r="BD27" s="67">
        <f>IF(VALIDATURNO[[#This Row],[VALIDA_QNA]]="","",IF(AO27="",0,1)*IF(AO27="",0,AO27))</f>
        <v>0.70277777777777772</v>
      </c>
      <c r="BE27" s="67">
        <f>IF(VALIDATURNO[[#This Row],[VALIDA_QNA]]="","",IF(AP27="",0,1)*IF(AP27="",0,AP27))</f>
        <v>0.9868055555555556</v>
      </c>
      <c r="BF27" s="67">
        <f>IF(VALIDATURNO[[#This Row],[VALIDA_QNA]]="","",5-COUNTBLANK(AM27:AP27)-COUNTBLANK(AL28))</f>
        <v>4</v>
      </c>
      <c r="BG27" s="68" t="str">
        <f>VALIDATURNO[[#This Row],[SALAM_H_BIN]]&amp;AU27&amp;AV27&amp;AW27&amp;AX27&amp;AY27</f>
        <v>001111</v>
      </c>
      <c r="BH27" s="70">
        <f t="shared" si="0"/>
        <v>1</v>
      </c>
      <c r="BI27" s="67" t="str">
        <f>IF(A27="","",IF(AND(AN27&lt;AM27,AN27&lt;&gt;""),"ERROR MARCA",IF(AND(VALIDATURNO[[#This Row],[ENT_2]]&lt;&gt;0,VALIDATURNO[[#This Row],[ENT_2]]&lt;VALIDATURNO[[#This Row],[SAL_1]]),"ERROR MARCA",IF(VALIDATURNO[[#This Row],[VALIDA_QNA]]=1,IF(OR(BG27="001100",BG27="011000",BG27="011110",BG27="001111",BG27="101100",BG27="111000",BG27="111110",BG27="101111"),"OK",IF(OR(BG27="000000",VALIDATURNO[[#This Row],[Escenario]]="100000"),"NULO","ERROR MARCA")),"NULO"))))</f>
        <v>OK</v>
      </c>
      <c r="BJ27" s="67">
        <f>IF(VALIDATURNO[[#This Row],[VALIDA_QNA]]="","",IF(OR(BG27="101100",BG27="101111",BG27="001100",BG27="001111",BG27="111110",BG27="011110"),BC27-BB27,0)*24)</f>
        <v>0.70000000000000018</v>
      </c>
      <c r="BK27" s="67">
        <f>IF(VALIDATURNO[[#This Row],[VALIDA_QNA]]="","",IF(OR(BG27="101111",BG27="001111"),BE27-BD27,0)*24)</f>
        <v>6.8166666666666691</v>
      </c>
      <c r="BL27" s="67">
        <f>IF(VALIDATURNO[[#This Row],[VALIDA_QNA]]="","",IF(OR(BG27="111000",BG27="011000"),AZ27-BB27+1,0)*24)</f>
        <v>0</v>
      </c>
      <c r="BM27" s="67">
        <f>IF(VALIDATURNO[[#This Row],[VALIDA_QNA]]="","",IF(OR(BG27="111110",BG27="011110"),AZ27+1-BD27,0)*24)</f>
        <v>0</v>
      </c>
      <c r="BN27" s="67">
        <f>IF(VALIDATURNO[[#This Row],[VALIDA_QNA]]="","",IF(OR(BG27="011000",BG27="111000"),1-BB27,0)*24)</f>
        <v>0</v>
      </c>
      <c r="BO27" s="67">
        <f>IF(VALIDATURNO[[#This Row],[VALIDA_QNA]]="","",IF(OR(BG27="011110",BG27="111110"),1-BD27,0)*24)</f>
        <v>0</v>
      </c>
      <c r="BP27" s="71">
        <f>IF(VALIDATURNO[[#This Row],[VALIDA_QNA]]="","",VALIDATURNO[[#This Row],[turno1]]+VALIDATURNO[[#This Row],[turno2]]+VALIDATURNO[[#This Row],[turno1AH]]+VALIDATURNO[[#This Row],[turno2AH]]+VALIDATURNO[[#This Row],[SALAM_HOY]])</f>
        <v>7.5166666666666693</v>
      </c>
      <c r="BQ27" s="71">
        <f>IF(VALIDATURNO[[#This Row],[VALIDA_QNA]]="","",VALIDATURNO[[#This Row],[turno1]]+VALIDATURNO[[#This Row],[turno2]]+VALIDATURNO[[#This Row],[turno1AM]]+VALIDATURNO[[#This Row],[turno2AM]])</f>
        <v>7.5166666666666693</v>
      </c>
      <c r="BR27" s="71">
        <f>IF(VALIDATURNO[[#This Row],[VALIDA_QNA]]=0,"",IFERROR(LEFT(AD27,FIND(".",AD27)-1)+((RIGHT(AD27,2)+0)/100),""))</f>
        <v>6.75</v>
      </c>
      <c r="BS2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descuentos]]="",0,IF(AND(BP27&gt;=9.5,AO27=""),1,0))+IF(AL28&lt;&gt;"",AL28*24,0)-IF(AL27&lt;&gt;"",AL27*24,0),"")))</f>
        <v>-0.76666666666666927</v>
      </c>
      <c r="BT27" s="70">
        <f>IF(VALIDATURNO[[#This Row],[VALIDA_QNA]]=0,"",IF(A27="","",IFERROR((IF(IF(AL27="",0,AL27+0)&lt;=(6/24),IF(AL27="",0,AL27+0),(6/24))*24),0)+IFERROR(IF(AM27="",0,IF((IF(AND(AO27="",AN27&lt;&gt;""),IF(AN27="",0,AN27+0),IF(AP27&lt;&gt;"",IF(AP27="",0,AP27+0),1))-#REF!)*24&gt;0,IF(AND(AO27="",AN27&lt;&gt;""),IF(AN27="",0,AN27+0),IF(AP27&lt;&gt;"",IF(AP27="",0,AP27+0),1))-#REF!))*24,0)))</f>
        <v>0</v>
      </c>
      <c r="BU27" s="73">
        <f>IF(VALIDATURNO[[#This Row],[VALIDA_QNA]]="","",IFERROR(LEFT(K27,FIND(".",K27)-1)+((RIGHT(K27,2)+0)/100),0))</f>
        <v>4.75</v>
      </c>
      <c r="BV27" s="74">
        <f>IF(VALIDATURNO[[#This Row],[VALIDA_QNA]]=0,0,IF(VALIDATURNO[[#This Row],[Marcacion]]="ERROR MARCA", 0,IF(VALIDATURNO[[#This Row],[VALIDA_QNA]]="","",IF(ROUND(IFERROR(LEFT(K27,FIND(".",K27)-1)+((RIGHT(K27,2)+0)/100),0)+(IF(H28="Domingo",0,IF(AL28="",0,AL28*24)))-(IF(H27="Domingo",0,IF(AL27="",0,AL27*24))),2)&gt;=0,ROUND(IFERROR(LEFT(K27,FIND(".",K27)-1)+((RIGHT(K27,2)+0)/100),0)+(IF(H28="Domingo",0,IF(AL28="",0,AL28*24)))-(IF(H27="Domingo",0,IF(AL27="",0,AL27*24))),2),0))))</f>
        <v>4.75</v>
      </c>
      <c r="BW27" s="73">
        <f>IF(VALIDATURNO[[#This Row],[VALIDA_QNA]]="","",IFERROR(LEFT(T27,FIND(".",T27)-1)+((RIGHT(T27,2)+0)/100),0)+IF(N27="",0,IFERROR(LEFT(N27,FIND(".",N27)-1)+((RIGHT(N27,2)+0)/100),0)))</f>
        <v>0</v>
      </c>
      <c r="BX27" s="74">
        <f>IF(VALIDATURNO[[#This Row],[VALIDA_QNA]]=0,0,IF(VALIDATURNO[[#This Row],[Marcacion]]="ERROR MARCA", 0,IF(VALIDATURNO[[#This Row],[VALIDA_QNA]]="","",IF(VALIDATURNO[[#This Row],[Dom Noct calc]]+(IF(OR(H28="Domingo",M28&lt;&gt;"",N28&lt;&gt;""),IF(AL28="",0,AL28*24),0))-(IF(OR(H27="Domingo",M27&lt;&gt;"",N27&lt;&gt;""),IF(AL27="",0,AL27*24),0))&gt;=0,VALIDATURNO[[#This Row],[Dom Noct calc]]+(IF(OR(H28="Domingo",M28&lt;&gt;"",N28&lt;&gt;""),IF(AL28="",0,AL28*24),0))-(IF(OR(H27="Domingo",M27&lt;&gt;"",N27&lt;&gt;""),IF(AL27="",0,AL27*24),0)),0))))</f>
        <v>0</v>
      </c>
      <c r="BY27" s="73">
        <f>IF(VALIDATURNO[[#This Row],[VALIDA_QNA]]="","",IFERROR(LEFT(AD27,FIND(".",AD27)-1)+((RIGHT(AD27,2)+0)/100),0))</f>
        <v>6.75</v>
      </c>
      <c r="BZ27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6.75</v>
      </c>
      <c r="CA27" s="75">
        <f>IF(VALIDATURNO[[#This Row],[VALIDA_QNA]]="","",IF(VALIDATURNO[[#This Row],[Trabajado real]]+0=0,0,1))</f>
        <v>1</v>
      </c>
      <c r="CB27" s="71">
        <f>IFERROR(IF(VALIDATURNO[[#This Row],[horas 
trabajadas]]&gt;14,ROUND(VALIDATURNO[[#This Row],[nocturnas 
trabajadas]],2),IF(VALIDATURNO[[#This Row],[Trabajado real]]=0,"",ROUND(VALIDATURNO[[#This Row],[Nocturnas reales]],2))),"")</f>
        <v>4.75</v>
      </c>
      <c r="CC27" s="71"/>
      <c r="CD27" s="71"/>
      <c r="CE27" s="71"/>
      <c r="CF27" s="71"/>
      <c r="CG27" s="71"/>
      <c r="CH27" s="71"/>
      <c r="CI27" s="71"/>
      <c r="CJ27" s="71" t="str">
        <f>IF(AND(M27="",S27=""),"",IF(VALIDATURNO[[#This Row],[Marcacion]]="ERROR MARCA",6,IF(IFERROR(LEFT(M27,FIND(".",M27)-1)+((RIGHT(M27,2)+0)/100),0)+IFERROR(LEFT(S27,FIND(".",S27)-1)+((RIGHT(S27,2)+0)/100),0)=0,"",IFERROR(LEFT(M27,FIND(".",M27)-1)+((RIGHT(M27,2)+0)/100),0)+IFERROR(LEFT(S27,FIND(".",S27)-1)+((RIGHT(S27,2)+0)/100),0))))</f>
        <v/>
      </c>
      <c r="CK27" s="71" t="str">
        <f>IF(VALIDATURNO[[#This Row],[VALIDA_QNA]]="","",IF(VALIDATURNO[[#This Row],[Dom Noct Real]]=0,"",ROUND(VALIDATURNO[[#This Row],[Dom Noct Real]],2)))</f>
        <v/>
      </c>
      <c r="CL27" s="71"/>
      <c r="CM27" s="71"/>
      <c r="CN27" s="71"/>
      <c r="CO27" s="76" t="str">
        <f>IF(VALIDATURNO[[#This Row],[EXTRAS]]="","",IF(VALIDATURNO[[#This Row],[verifica extras D]]="",ROUND(VALIDATURNO[[#This Row],[EXTRAS]]*extra_diu,2),ROUND(VALIDATURNO[[#This Row],[verifica extras D]],2)))</f>
        <v/>
      </c>
      <c r="CP27" s="77" t="str">
        <f>IF(VALIDATURNO[[#This Row],[EXTRAS]]="","",IF(VALIDATURNO[[#This Row],[verifica extras N]]="",ROUND(VALIDATURNO[[#This Row],[EXTRAS]]*(1-extra_diu),2),ROUND(VALIDATURNO[[#This Row],[verifica extras N]],2)))</f>
        <v/>
      </c>
      <c r="CQ27" s="71"/>
      <c r="CR27" s="71"/>
      <c r="CS27" s="71"/>
      <c r="CT27" s="71"/>
      <c r="CU27" s="71">
        <f>IF(VALIDATURNO[[#This Row],[VALIDA_QNA]]="","",IF(VALIDATURNO[[#This Row],[Trabajado real]]=0,"",ROUND(VALIDATURNO[[#This Row],[Trabajado real]],2)))</f>
        <v>6.75</v>
      </c>
      <c r="CV27" s="66" t="str">
        <f>IFERROR(VLOOKUP(VALIDATURNO[[#This Row],[Colaborador]]&amp;VALIDATURNO[[#This Row],[fecha]],Tabla2[],4,0),"")</f>
        <v/>
      </c>
      <c r="CW27" s="216"/>
      <c r="CX27" s="216"/>
      <c r="CY27" s="32" t="str">
        <f>IF(SUMIFS($BZ$6:BZ27,$DC$6:DC27,VALIDATURNO[[#This Row],[Colaborador]])-hope_hours-SUMIFS($CO$6:CO27,$DC$6:DC27,VALIDATURNO[[#This Row],[Colaborador]])-SUMIFS($CP$6:CP27,$DC$6:DC27,VALIDATURNO[[#This Row],[Colaborador]])&gt;0.5,SUMIFS($BZ$6:BZ27,$DC$6:DC27,VALIDATURNO[[#This Row],[Colaborador]])-hope_hours-SUMIFS($CO$6:CO27,$DC$6:DC27,VALIDATURNO[[#This Row],[Colaborador]])-SUMIFS($CP$6:CP27,$DC$6:DC27,VALIDATURNO[[#This Row],[Colaborador]]),"")</f>
        <v/>
      </c>
      <c r="CZ27" s="32" t="str">
        <f>IF(SUMIFS($BZ$6:BZ27,$DC$6:DC27,VALIDATURNO[[#This Row],[Colaborador]])-hope_hours&gt;0.5,SUMIFS($BZ$6:BZ27,$DC$6:DC27,VALIDATURNO[[#This Row],[Colaborador]])-hope_hours - SUMIFS($CZ$6:CZ26,$DC$6:DC26,DC27),"")</f>
        <v/>
      </c>
      <c r="DA27" s="32" t="str">
        <f>IF(SUMIFS($BZ$6:BZ27,$DC$6:DC27,VALIDATURNO[[#This Row],[Colaborador]])-hope_hours&gt;0.5,SUMIFS($BZ$6:BZ27,$DC$6:DC27,VALIDATURNO[[#This Row],[Colaborador]])-hope_hours,"")</f>
        <v/>
      </c>
      <c r="DB27" s="71" t="str">
        <f>IF(E27="","",IF(VALIDATURNO[[#This Row],[Cambia sede]]="",E27,VALIDATURNO[[#This Row],[Cambia sede]]))</f>
        <v>PANCE</v>
      </c>
      <c r="DC27" s="78" t="str">
        <f t="shared" si="1"/>
        <v>CRISTHOFFER FRANCO LEIDY PATRICIA</v>
      </c>
      <c r="DD27" s="83">
        <f>IF(VALIDATURNO[[#This Row],[VALIDA_QNA]]="","",I27+0)</f>
        <v>46109</v>
      </c>
      <c r="DE27" s="79" t="str">
        <f>IF(VALIDATURNO[[#This Row],[Marcacion]]="","",D27)</f>
        <v>ASESOR DE EXPERIENCIA</v>
      </c>
      <c r="DF27" s="70" t="str">
        <f>IF(VALIDATURNO[[#This Row],[turno1]]="","",H27)</f>
        <v>Sábado</v>
      </c>
      <c r="DG27" s="70" t="str">
        <f>IF(VALIDATURNO[[#This Row],[turno2]]="","",AL27)</f>
        <v/>
      </c>
      <c r="DH27" s="70" t="str">
        <f>IF(VALIDATURNO[[#This Row],[turno1AM]]="","",AM27)</f>
        <v>13:12</v>
      </c>
      <c r="DI27" s="70" t="str">
        <f>IF(VALIDATURNO[[#This Row],[turno2AM]]="","",AN27)</f>
        <v>13:54</v>
      </c>
      <c r="DJ27" s="70" t="str">
        <f>IF(VALIDATURNO[[#This Row],[turno1AH]]="","",AO27)</f>
        <v>16:52</v>
      </c>
      <c r="DK27" s="70" t="str">
        <f>IF(VALIDATURNO[[#This Row],[turno2AH]]="","",AP27)</f>
        <v>23:41</v>
      </c>
      <c r="DL27" s="28" t="str">
        <f>IF(SUMIFS(VALIDATURNO[TOTAL],VALIDATURNO[Colaborador],VALIDATURNO[[#This Row],[Colaborador]])=0,"RET","OK")</f>
        <v>OK</v>
      </c>
      <c r="DM27" s="28">
        <f>IF(VALIDATURNO[[#This Row],[Trabajado real]]&gt;0,1,0)</f>
        <v>1</v>
      </c>
      <c r="DN27" s="28">
        <f>IF(DN26=$DN$5,1,IF(DC26=VALIDATURNO[[#This Row],[Colaborador]],0,1))</f>
        <v>0</v>
      </c>
      <c r="DO27" s="224"/>
      <c r="DP27" s="224"/>
      <c r="DQ27" s="224"/>
      <c r="DR27" s="224"/>
      <c r="DS27" s="224"/>
      <c r="DT27" s="224"/>
    </row>
    <row r="28" spans="1:124">
      <c r="A28" t="s">
        <v>174</v>
      </c>
      <c r="B28" t="s">
        <v>329</v>
      </c>
      <c r="C28" t="s">
        <v>329</v>
      </c>
      <c r="D28" t="s">
        <v>199</v>
      </c>
      <c r="E28" t="s">
        <v>84</v>
      </c>
      <c r="F28" t="s">
        <v>200</v>
      </c>
      <c r="G28" t="s">
        <v>200</v>
      </c>
      <c r="H28" t="s">
        <v>173</v>
      </c>
      <c r="I28" t="s">
        <v>569</v>
      </c>
      <c r="J28" t="s">
        <v>81</v>
      </c>
      <c r="K28" t="s">
        <v>81</v>
      </c>
      <c r="L28" t="s">
        <v>81</v>
      </c>
      <c r="M28" t="s">
        <v>81</v>
      </c>
      <c r="N28" t="s">
        <v>81</v>
      </c>
      <c r="O28" t="s">
        <v>81</v>
      </c>
      <c r="P28" t="s">
        <v>81</v>
      </c>
      <c r="Q28" t="s">
        <v>81</v>
      </c>
      <c r="R28" t="s">
        <v>81</v>
      </c>
      <c r="S28" t="s">
        <v>280</v>
      </c>
      <c r="T28" t="s">
        <v>227</v>
      </c>
      <c r="U28" t="s">
        <v>81</v>
      </c>
      <c r="V28" t="s">
        <v>81</v>
      </c>
      <c r="W28" t="s">
        <v>81</v>
      </c>
      <c r="X28" t="s">
        <v>81</v>
      </c>
      <c r="Y28" t="s">
        <v>81</v>
      </c>
      <c r="Z28" t="s">
        <v>81</v>
      </c>
      <c r="AA28" t="s">
        <v>81</v>
      </c>
      <c r="AB28" t="s">
        <v>81</v>
      </c>
      <c r="AC28" t="s">
        <v>81</v>
      </c>
      <c r="AD28" t="s">
        <v>300</v>
      </c>
      <c r="AE28" t="s">
        <v>81</v>
      </c>
      <c r="AF28" t="s">
        <v>81</v>
      </c>
      <c r="AG28" t="s">
        <v>81</v>
      </c>
      <c r="AH28" t="s">
        <v>81</v>
      </c>
      <c r="AI28" t="s">
        <v>81</v>
      </c>
      <c r="AJ28" t="s">
        <v>201</v>
      </c>
      <c r="AK28" t="s">
        <v>579</v>
      </c>
      <c r="AL28" t="s">
        <v>81</v>
      </c>
      <c r="AM28" t="s">
        <v>269</v>
      </c>
      <c r="AN28" t="s">
        <v>381</v>
      </c>
      <c r="AO28" t="s">
        <v>81</v>
      </c>
      <c r="AP28" t="s">
        <v>81</v>
      </c>
      <c r="AQ28" t="s">
        <v>203</v>
      </c>
      <c r="AR28" t="s">
        <v>81</v>
      </c>
      <c r="AS28" t="s">
        <v>204</v>
      </c>
      <c r="AT28" s="69">
        <f>IF(VALIDATURNO[[#This Row],[VALIDA_QNA]]="","",IF(AL28="",0,1))</f>
        <v>0</v>
      </c>
      <c r="AU28" s="67">
        <f>IF(VALIDATURNO[[#This Row],[VALIDA_QNA]]="","",IF(AL29="",0,1))</f>
        <v>0</v>
      </c>
      <c r="AV28" s="67">
        <f>IF(VALIDATURNO[[#This Row],[VALIDA_QNA]]="","",IF(AM28="",0,1))</f>
        <v>1</v>
      </c>
      <c r="AW28" s="67">
        <f>IF(VALIDATURNO[[#This Row],[VALIDA_QNA]]="","",IF(AN28="",0,1))</f>
        <v>1</v>
      </c>
      <c r="AX28" s="67">
        <f>IF(VALIDATURNO[[#This Row],[VALIDA_QNA]]="","",IF(AO28="",0,1))</f>
        <v>0</v>
      </c>
      <c r="AY28" s="67">
        <f>IF(VALIDATURNO[[#This Row],[VALIDA_QNA]]="","",IF(AP28="",0,1))</f>
        <v>0</v>
      </c>
      <c r="AZ28" s="67">
        <f>IF(VALIDATURNO[[#This Row],[VALIDA_QNA]]="","",IF(AL29="",0,1)*IF(AL29="",0,AL29))</f>
        <v>0</v>
      </c>
      <c r="BA28" s="67">
        <f>IF(VALIDATURNO[[#This Row],[VALIDA_QNA]]="","",IF(AL28="",0,1)*IF(AL28="",0,AL28))</f>
        <v>0</v>
      </c>
      <c r="BB28" s="67">
        <f>IF(VALIDATURNO[[#This Row],[VALIDA_QNA]]="","",IF(AM28="",0,1)*IF(AM28="",0,AM28))</f>
        <v>0.49791666666666667</v>
      </c>
      <c r="BC28" s="67">
        <f>IF(VALIDATURNO[[#This Row],[VALIDA_QNA]]="","",IF(AN28="",0,1)*IF(AN28="",0,AN28))</f>
        <v>0.94791666666666663</v>
      </c>
      <c r="BD28" s="67">
        <f>IF(VALIDATURNO[[#This Row],[VALIDA_QNA]]="","",IF(AO28="",0,1)*IF(AO28="",0,AO28))</f>
        <v>0</v>
      </c>
      <c r="BE28" s="67">
        <f>IF(VALIDATURNO[[#This Row],[VALIDA_QNA]]="","",IF(AP28="",0,1)*IF(AP28="",0,AP28))</f>
        <v>0</v>
      </c>
      <c r="BF28" s="67">
        <f>IF(VALIDATURNO[[#This Row],[VALIDA_QNA]]="","",5-COUNTBLANK(AM28:AP28)-COUNTBLANK(AL29))</f>
        <v>2</v>
      </c>
      <c r="BG28" s="68" t="str">
        <f>VALIDATURNO[[#This Row],[SALAM_H_BIN]]&amp;AU28&amp;AV28&amp;AW28&amp;AX28&amp;AY28</f>
        <v>001100</v>
      </c>
      <c r="BH28" s="70">
        <f t="shared" si="0"/>
        <v>1</v>
      </c>
      <c r="BI28" s="67" t="str">
        <f>IF(A28="","",IF(AND(AN28&lt;AM28,AN28&lt;&gt;""),"ERROR MARCA",IF(AND(VALIDATURNO[[#This Row],[ENT_2]]&lt;&gt;0,VALIDATURNO[[#This Row],[ENT_2]]&lt;VALIDATURNO[[#This Row],[SAL_1]]),"ERROR MARCA",IF(VALIDATURNO[[#This Row],[VALIDA_QNA]]=1,IF(OR(BG28="001100",BG28="011000",BG28="011110",BG28="001111",BG28="101100",BG28="111000",BG28="111110",BG28="101111"),"OK",IF(OR(BG28="000000",VALIDATURNO[[#This Row],[Escenario]]="100000"),"NULO","ERROR MARCA")),"NULO"))))</f>
        <v>OK</v>
      </c>
      <c r="BJ28" s="67">
        <f>IF(VALIDATURNO[[#This Row],[VALIDA_QNA]]="","",IF(OR(BG28="101100",BG28="101111",BG28="001100",BG28="001111",BG28="111110",BG28="011110"),BC28-BB28,0)*24)</f>
        <v>10.799999999999999</v>
      </c>
      <c r="BK28" s="67">
        <f>IF(VALIDATURNO[[#This Row],[VALIDA_QNA]]="","",IF(OR(BG28="101111",BG28="001111"),BE28-BD28,0)*24)</f>
        <v>0</v>
      </c>
      <c r="BL28" s="67">
        <f>IF(VALIDATURNO[[#This Row],[VALIDA_QNA]]="","",IF(OR(BG28="111000",BG28="011000"),AZ28-BB28+1,0)*24)</f>
        <v>0</v>
      </c>
      <c r="BM28" s="67">
        <f>IF(VALIDATURNO[[#This Row],[VALIDA_QNA]]="","",IF(OR(BG28="111110",BG28="011110"),AZ28+1-BD28,0)*24)</f>
        <v>0</v>
      </c>
      <c r="BN28" s="67">
        <f>IF(VALIDATURNO[[#This Row],[VALIDA_QNA]]="","",IF(OR(BG28="011000",BG28="111000"),1-BB28,0)*24)</f>
        <v>0</v>
      </c>
      <c r="BO28" s="67">
        <f>IF(VALIDATURNO[[#This Row],[VALIDA_QNA]]="","",IF(OR(BG28="011110",BG28="111110"),1-BD28,0)*24)</f>
        <v>0</v>
      </c>
      <c r="BP28" s="71">
        <f>IF(VALIDATURNO[[#This Row],[VALIDA_QNA]]="","",VALIDATURNO[[#This Row],[turno1]]+VALIDATURNO[[#This Row],[turno2]]+VALIDATURNO[[#This Row],[turno1AH]]+VALIDATURNO[[#This Row],[turno2AH]]+VALIDATURNO[[#This Row],[SALAM_HOY]])</f>
        <v>10.799999999999999</v>
      </c>
      <c r="BQ28" s="71">
        <f>IF(VALIDATURNO[[#This Row],[VALIDA_QNA]]="","",VALIDATURNO[[#This Row],[turno1]]+VALIDATURNO[[#This Row],[turno2]]+VALIDATURNO[[#This Row],[turno1AM]]+VALIDATURNO[[#This Row],[turno2AM]])</f>
        <v>10.799999999999999</v>
      </c>
      <c r="BR28" s="71">
        <f>IF(VALIDATURNO[[#This Row],[VALIDA_QNA]]=0,"",IFERROR(LEFT(AD28,FIND(".",AD28)-1)+((RIGHT(AD28,2)+0)/100),""))</f>
        <v>9.75</v>
      </c>
      <c r="BS2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descuentos]]="",0,IF(AND(BP28&gt;=9.5,AO28=""),1,0))+IF(AL29&lt;&gt;"",AL29*24,0)-IF(AL28&lt;&gt;"",AL28*24,0),"")))</f>
        <v>-4.9999999999998934E-2</v>
      </c>
      <c r="BT28" s="70">
        <f>IF(VALIDATURNO[[#This Row],[VALIDA_QNA]]=0,"",IF(A28="","",IFERROR((IF(IF(AL28="",0,AL28+0)&lt;=(6/24),IF(AL28="",0,AL28+0),(6/24))*24),0)+IFERROR(IF(AM28="",0,IF((IF(AND(AO28="",AN28&lt;&gt;""),IF(AN28="",0,AN28+0),IF(AP28&lt;&gt;"",IF(AP28="",0,AP28+0),1))-#REF!)*24&gt;0,IF(AND(AO28="",AN28&lt;&gt;""),IF(AN28="",0,AN28+0),IF(AP28&lt;&gt;"",IF(AP28="",0,AP28+0),1))-#REF!))*24,0)))</f>
        <v>0</v>
      </c>
      <c r="BU28" s="73">
        <f>IF(VALIDATURNO[[#This Row],[VALIDA_QNA]]="","",IFERROR(LEFT(K28,FIND(".",K28)-1)+((RIGHT(K28,2)+0)/100),0))</f>
        <v>0</v>
      </c>
      <c r="BV28" s="74">
        <f>IF(VALIDATURNO[[#This Row],[VALIDA_QNA]]=0,0,IF(VALIDATURNO[[#This Row],[Marcacion]]="ERROR MARCA", 0,IF(VALIDATURNO[[#This Row],[VALIDA_QNA]]="","",IF(ROUND(IFERROR(LEFT(K28,FIND(".",K28)-1)+((RIGHT(K28,2)+0)/100),0)+(IF(H29="Domingo",0,IF(AL29="",0,AL29*24)))-(IF(H28="Domingo",0,IF(AL28="",0,AL28*24))),2)&gt;=0,ROUND(IFERROR(LEFT(K28,FIND(".",K28)-1)+((RIGHT(K28,2)+0)/100),0)+(IF(H29="Domingo",0,IF(AL29="",0,AL29*24)))-(IF(H28="Domingo",0,IF(AL28="",0,AL28*24))),2),0))))</f>
        <v>0</v>
      </c>
      <c r="BW28" s="73">
        <f>IF(VALIDATURNO[[#This Row],[VALIDA_QNA]]="","",IFERROR(LEFT(T28,FIND(".",T28)-1)+((RIGHT(T28,2)+0)/100),0)+IF(N28="",0,IFERROR(LEFT(N28,FIND(".",N28)-1)+((RIGHT(N28,2)+0)/100),0)))</f>
        <v>3.75</v>
      </c>
      <c r="BX28" s="74">
        <f>IF(VALIDATURNO[[#This Row],[VALIDA_QNA]]=0,0,IF(VALIDATURNO[[#This Row],[Marcacion]]="ERROR MARCA", 0,IF(VALIDATURNO[[#This Row],[VALIDA_QNA]]="","",IF(VALIDATURNO[[#This Row],[Dom Noct calc]]+(IF(OR(H29="Domingo",M29&lt;&gt;"",N29&lt;&gt;""),IF(AL29="",0,AL29*24),0))-(IF(OR(H28="Domingo",M28&lt;&gt;"",N28&lt;&gt;""),IF(AL28="",0,AL28*24),0))&gt;=0,VALIDATURNO[[#This Row],[Dom Noct calc]]+(IF(OR(H29="Domingo",M29&lt;&gt;"",N29&lt;&gt;""),IF(AL29="",0,AL29*24),0))-(IF(OR(H28="Domingo",M28&lt;&gt;"",N28&lt;&gt;""),IF(AL28="",0,AL28*24),0)),0))))</f>
        <v>3.75</v>
      </c>
      <c r="BY28" s="73">
        <f>IF(VALIDATURNO[[#This Row],[VALIDA_QNA]]="","",IFERROR(LEFT(AD28,FIND(".",AD28)-1)+((RIGHT(AD28,2)+0)/100),0))</f>
        <v>9.75</v>
      </c>
      <c r="BZ28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9.75</v>
      </c>
      <c r="CA28" s="75">
        <f>IF(VALIDATURNO[[#This Row],[VALIDA_QNA]]="","",IF(VALIDATURNO[[#This Row],[Trabajado real]]+0=0,0,1))</f>
        <v>1</v>
      </c>
      <c r="CB28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28" s="71"/>
      <c r="CD28" s="71"/>
      <c r="CE28" s="71"/>
      <c r="CF28" s="71"/>
      <c r="CG28" s="71"/>
      <c r="CH28" s="71"/>
      <c r="CI28" s="71"/>
      <c r="CJ28" s="71">
        <f>IF(AND(M28="",S28=""),"",IF(VALIDATURNO[[#This Row],[Marcacion]]="ERROR MARCA",6,IF(IFERROR(LEFT(M28,FIND(".",M28)-1)+((RIGHT(M28,2)+0)/100),0)+IFERROR(LEFT(S28,FIND(".",S28)-1)+((RIGHT(S28,2)+0)/100),0)=0,"",IFERROR(LEFT(M28,FIND(".",M28)-1)+((RIGHT(M28,2)+0)/100),0)+IFERROR(LEFT(S28,FIND(".",S28)-1)+((RIGHT(S28,2)+0)/100),0))))</f>
        <v>6</v>
      </c>
      <c r="CK28" s="71">
        <f>IF(VALIDATURNO[[#This Row],[VALIDA_QNA]]="","",IF(VALIDATURNO[[#This Row],[Dom Noct Real]]=0,"",ROUND(VALIDATURNO[[#This Row],[Dom Noct Real]],2)))</f>
        <v>3.75</v>
      </c>
      <c r="CL28" s="71"/>
      <c r="CM28" s="71"/>
      <c r="CN28" s="71"/>
      <c r="CO28" s="76" t="str">
        <f>IF(VALIDATURNO[[#This Row],[EXTRAS]]="","",IF(VALIDATURNO[[#This Row],[verifica extras D]]="",ROUND(VALIDATURNO[[#This Row],[EXTRAS]]*extra_diu,2),ROUND(VALIDATURNO[[#This Row],[verifica extras D]],2)))</f>
        <v/>
      </c>
      <c r="CP28" s="77" t="str">
        <f>IF(VALIDATURNO[[#This Row],[EXTRAS]]="","",IF(VALIDATURNO[[#This Row],[verifica extras N]]="",ROUND(VALIDATURNO[[#This Row],[EXTRAS]]*(1-extra_diu),2),ROUND(VALIDATURNO[[#This Row],[verifica extras N]],2)))</f>
        <v/>
      </c>
      <c r="CQ28" s="71"/>
      <c r="CR28" s="71"/>
      <c r="CS28" s="71"/>
      <c r="CT28" s="71"/>
      <c r="CU28" s="71">
        <f>IF(VALIDATURNO[[#This Row],[VALIDA_QNA]]="","",IF(VALIDATURNO[[#This Row],[Trabajado real]]=0,"",ROUND(VALIDATURNO[[#This Row],[Trabajado real]],2)))</f>
        <v>9.75</v>
      </c>
      <c r="CV28" s="66" t="str">
        <f>IFERROR(VLOOKUP(VALIDATURNO[[#This Row],[Colaborador]]&amp;VALIDATURNO[[#This Row],[fecha]],Tabla2[],4,0),"")</f>
        <v/>
      </c>
      <c r="CW28" s="216"/>
      <c r="CX28" s="216"/>
      <c r="CY28" s="32" t="str">
        <f>IF(SUMIFS($BZ$6:BZ28,$DC$6:DC28,VALIDATURNO[[#This Row],[Colaborador]])-hope_hours-SUMIFS($CO$6:CO28,$DC$6:DC28,VALIDATURNO[[#This Row],[Colaborador]])-SUMIFS($CP$6:CP28,$DC$6:DC28,VALIDATURNO[[#This Row],[Colaborador]])&gt;0.5,SUMIFS($BZ$6:BZ28,$DC$6:DC28,VALIDATURNO[[#This Row],[Colaborador]])-hope_hours-SUMIFS($CO$6:CO28,$DC$6:DC28,VALIDATURNO[[#This Row],[Colaborador]])-SUMIFS($CP$6:CP28,$DC$6:DC28,VALIDATURNO[[#This Row],[Colaborador]]),"")</f>
        <v/>
      </c>
      <c r="CZ28" s="32" t="str">
        <f>IF(SUMIFS($BZ$6:BZ28,$DC$6:DC28,VALIDATURNO[[#This Row],[Colaborador]])-hope_hours&gt;0.5,SUMIFS($BZ$6:BZ28,$DC$6:DC28,VALIDATURNO[[#This Row],[Colaborador]])-hope_hours - SUMIFS($CZ$6:CZ27,$DC$6:DC27,DC28),"")</f>
        <v/>
      </c>
      <c r="DA28" s="32" t="str">
        <f>IF(SUMIFS($BZ$6:BZ28,$DC$6:DC28,VALIDATURNO[[#This Row],[Colaborador]])-hope_hours&gt;0.5,SUMIFS($BZ$6:BZ28,$DC$6:DC28,VALIDATURNO[[#This Row],[Colaborador]])-hope_hours,"")</f>
        <v/>
      </c>
      <c r="DB28" s="71" t="str">
        <f>IF(E28="","",IF(VALIDATURNO[[#This Row],[Cambia sede]]="",E28,VALIDATURNO[[#This Row],[Cambia sede]]))</f>
        <v>PANCE</v>
      </c>
      <c r="DC28" s="78" t="str">
        <f t="shared" si="1"/>
        <v>CRISTHOFFER FRANCO LEIDY PATRICIA</v>
      </c>
      <c r="DD28" s="83">
        <f>IF(VALIDATURNO[[#This Row],[VALIDA_QNA]]="","",I28+0)</f>
        <v>46110</v>
      </c>
      <c r="DE28" s="79" t="str">
        <f>IF(VALIDATURNO[[#This Row],[Marcacion]]="","",D28)</f>
        <v>ASESOR DE EXPERIENCIA</v>
      </c>
      <c r="DF28" s="70" t="str">
        <f>IF(VALIDATURNO[[#This Row],[turno1]]="","",H28)</f>
        <v>Domingo</v>
      </c>
      <c r="DG28" s="70" t="str">
        <f>IF(VALIDATURNO[[#This Row],[turno2]]="","",AL28)</f>
        <v/>
      </c>
      <c r="DH28" s="70" t="str">
        <f>IF(VALIDATURNO[[#This Row],[turno1AM]]="","",AM28)</f>
        <v>11:57</v>
      </c>
      <c r="DI28" s="70" t="str">
        <f>IF(VALIDATURNO[[#This Row],[turno2AM]]="","",AN28)</f>
        <v>22:45</v>
      </c>
      <c r="DJ28" s="70" t="str">
        <f>IF(VALIDATURNO[[#This Row],[turno1AH]]="","",AO28)</f>
        <v/>
      </c>
      <c r="DK28" s="70" t="str">
        <f>IF(VALIDATURNO[[#This Row],[turno2AH]]="","",AP28)</f>
        <v/>
      </c>
      <c r="DL28" s="28" t="str">
        <f>IF(SUMIFS(VALIDATURNO[TOTAL],VALIDATURNO[Colaborador],VALIDATURNO[[#This Row],[Colaborador]])=0,"RET","OK")</f>
        <v>OK</v>
      </c>
      <c r="DM28" s="28">
        <f>IF(VALIDATURNO[[#This Row],[Trabajado real]]&gt;0,1,0)</f>
        <v>1</v>
      </c>
      <c r="DN28" s="28">
        <f>IF(DN27=$DN$5,1,IF(DC27=VALIDATURNO[[#This Row],[Colaborador]],0,1))</f>
        <v>0</v>
      </c>
      <c r="DO28" s="224"/>
      <c r="DP28" s="224"/>
      <c r="DQ28" s="224"/>
      <c r="DR28" s="224"/>
      <c r="DS28" s="224"/>
      <c r="DT28" s="224"/>
    </row>
    <row r="29" spans="1:124">
      <c r="A29" t="s">
        <v>174</v>
      </c>
      <c r="B29" t="s">
        <v>329</v>
      </c>
      <c r="C29" t="s">
        <v>329</v>
      </c>
      <c r="D29" t="s">
        <v>199</v>
      </c>
      <c r="E29" t="s">
        <v>84</v>
      </c>
      <c r="F29" t="s">
        <v>200</v>
      </c>
      <c r="G29" t="s">
        <v>200</v>
      </c>
      <c r="H29" t="s">
        <v>172</v>
      </c>
      <c r="I29" t="s">
        <v>570</v>
      </c>
      <c r="J29" t="s">
        <v>238</v>
      </c>
      <c r="K29" t="s">
        <v>227</v>
      </c>
      <c r="L29" t="s">
        <v>81</v>
      </c>
      <c r="M29" t="s">
        <v>81</v>
      </c>
      <c r="N29" t="s">
        <v>81</v>
      </c>
      <c r="O29" t="s">
        <v>81</v>
      </c>
      <c r="P29" t="s">
        <v>81</v>
      </c>
      <c r="Q29" t="s">
        <v>81</v>
      </c>
      <c r="R29" t="s">
        <v>81</v>
      </c>
      <c r="S29" t="s">
        <v>81</v>
      </c>
      <c r="T29" t="s">
        <v>81</v>
      </c>
      <c r="U29" t="s">
        <v>81</v>
      </c>
      <c r="V29" t="s">
        <v>81</v>
      </c>
      <c r="W29" t="s">
        <v>81</v>
      </c>
      <c r="X29" t="s">
        <v>81</v>
      </c>
      <c r="Y29" t="s">
        <v>81</v>
      </c>
      <c r="Z29" t="s">
        <v>81</v>
      </c>
      <c r="AA29" t="s">
        <v>81</v>
      </c>
      <c r="AB29" t="s">
        <v>81</v>
      </c>
      <c r="AC29" t="s">
        <v>81</v>
      </c>
      <c r="AD29" t="s">
        <v>238</v>
      </c>
      <c r="AE29" t="s">
        <v>81</v>
      </c>
      <c r="AF29" t="s">
        <v>81</v>
      </c>
      <c r="AG29" t="s">
        <v>81</v>
      </c>
      <c r="AH29" t="s">
        <v>81</v>
      </c>
      <c r="AI29" t="s">
        <v>81</v>
      </c>
      <c r="AJ29" t="s">
        <v>201</v>
      </c>
      <c r="AK29" t="s">
        <v>321</v>
      </c>
      <c r="AL29" t="s">
        <v>81</v>
      </c>
      <c r="AM29" t="s">
        <v>255</v>
      </c>
      <c r="AN29" t="s">
        <v>298</v>
      </c>
      <c r="AO29" t="s">
        <v>81</v>
      </c>
      <c r="AP29" t="s">
        <v>81</v>
      </c>
      <c r="AQ29" t="s">
        <v>203</v>
      </c>
      <c r="AR29" t="s">
        <v>81</v>
      </c>
      <c r="AS29" t="s">
        <v>204</v>
      </c>
      <c r="AT29" s="69">
        <f>IF(VALIDATURNO[[#This Row],[VALIDA_QNA]]="","",IF(AL29="",0,1))</f>
        <v>0</v>
      </c>
      <c r="AU29" s="67">
        <f>IF(VALIDATURNO[[#This Row],[VALIDA_QNA]]="","",IF(AL30="",0,1))</f>
        <v>0</v>
      </c>
      <c r="AV29" s="67">
        <f>IF(VALIDATURNO[[#This Row],[VALIDA_QNA]]="","",IF(AM29="",0,1))</f>
        <v>1</v>
      </c>
      <c r="AW29" s="67">
        <f>IF(VALIDATURNO[[#This Row],[VALIDA_QNA]]="","",IF(AN29="",0,1))</f>
        <v>1</v>
      </c>
      <c r="AX29" s="67">
        <f>IF(VALIDATURNO[[#This Row],[VALIDA_QNA]]="","",IF(AO29="",0,1))</f>
        <v>0</v>
      </c>
      <c r="AY29" s="67">
        <f>IF(VALIDATURNO[[#This Row],[VALIDA_QNA]]="","",IF(AP29="",0,1))</f>
        <v>0</v>
      </c>
      <c r="AZ29" s="67">
        <f>IF(VALIDATURNO[[#This Row],[VALIDA_QNA]]="","",IF(AL30="",0,1)*IF(AL30="",0,AL30))</f>
        <v>0</v>
      </c>
      <c r="BA29" s="67">
        <f>IF(VALIDATURNO[[#This Row],[VALIDA_QNA]]="","",IF(AL29="",0,1)*IF(AL29="",0,AL29))</f>
        <v>0</v>
      </c>
      <c r="BB29" s="67">
        <f>IF(VALIDATURNO[[#This Row],[VALIDA_QNA]]="","",IF(AM29="",0,1)*IF(AM29="",0,AM29))</f>
        <v>0.62916666666666665</v>
      </c>
      <c r="BC29" s="67">
        <f>IF(VALIDATURNO[[#This Row],[VALIDA_QNA]]="","",IF(AN29="",0,1)*IF(AN29="",0,AN29))</f>
        <v>0.94722222222222219</v>
      </c>
      <c r="BD29" s="67">
        <f>IF(VALIDATURNO[[#This Row],[VALIDA_QNA]]="","",IF(AO29="",0,1)*IF(AO29="",0,AO29))</f>
        <v>0</v>
      </c>
      <c r="BE29" s="67">
        <f>IF(VALIDATURNO[[#This Row],[VALIDA_QNA]]="","",IF(AP29="",0,1)*IF(AP29="",0,AP29))</f>
        <v>0</v>
      </c>
      <c r="BF29" s="67">
        <f>IF(VALIDATURNO[[#This Row],[VALIDA_QNA]]="","",5-COUNTBLANK(AM29:AP29)-COUNTBLANK(AL30))</f>
        <v>2</v>
      </c>
      <c r="BG29" s="68" t="str">
        <f>VALIDATURNO[[#This Row],[SALAM_H_BIN]]&amp;AU29&amp;AV29&amp;AW29&amp;AX29&amp;AY29</f>
        <v>001100</v>
      </c>
      <c r="BH29" s="70">
        <f t="shared" si="0"/>
        <v>1</v>
      </c>
      <c r="BI29" s="67" t="str">
        <f>IF(A29="","",IF(AND(AN29&lt;AM29,AN29&lt;&gt;""),"ERROR MARCA",IF(AND(VALIDATURNO[[#This Row],[ENT_2]]&lt;&gt;0,VALIDATURNO[[#This Row],[ENT_2]]&lt;VALIDATURNO[[#This Row],[SAL_1]]),"ERROR MARCA",IF(VALIDATURNO[[#This Row],[VALIDA_QNA]]=1,IF(OR(BG29="001100",BG29="011000",BG29="011110",BG29="001111",BG29="101100",BG29="111000",BG29="111110",BG29="101111"),"OK",IF(OR(BG29="000000",VALIDATURNO[[#This Row],[Escenario]]="100000"),"NULO","ERROR MARCA")),"NULO"))))</f>
        <v>OK</v>
      </c>
      <c r="BJ29" s="67">
        <f>IF(VALIDATURNO[[#This Row],[VALIDA_QNA]]="","",IF(OR(BG29="101100",BG29="101111",BG29="001100",BG29="001111",BG29="111110",BG29="011110"),BC29-BB29,0)*24)</f>
        <v>7.6333333333333329</v>
      </c>
      <c r="BK29" s="67">
        <f>IF(VALIDATURNO[[#This Row],[VALIDA_QNA]]="","",IF(OR(BG29="101111",BG29="001111"),BE29-BD29,0)*24)</f>
        <v>0</v>
      </c>
      <c r="BL29" s="67">
        <f>IF(VALIDATURNO[[#This Row],[VALIDA_QNA]]="","",IF(OR(BG29="111000",BG29="011000"),AZ29-BB29+1,0)*24)</f>
        <v>0</v>
      </c>
      <c r="BM29" s="67">
        <f>IF(VALIDATURNO[[#This Row],[VALIDA_QNA]]="","",IF(OR(BG29="111110",BG29="011110"),AZ29+1-BD29,0)*24)</f>
        <v>0</v>
      </c>
      <c r="BN29" s="67">
        <f>IF(VALIDATURNO[[#This Row],[VALIDA_QNA]]="","",IF(OR(BG29="011000",BG29="111000"),1-BB29,0)*24)</f>
        <v>0</v>
      </c>
      <c r="BO29" s="67">
        <f>IF(VALIDATURNO[[#This Row],[VALIDA_QNA]]="","",IF(OR(BG29="011110",BG29="111110"),1-BD29,0)*24)</f>
        <v>0</v>
      </c>
      <c r="BP29" s="71">
        <f>IF(VALIDATURNO[[#This Row],[VALIDA_QNA]]="","",VALIDATURNO[[#This Row],[turno1]]+VALIDATURNO[[#This Row],[turno2]]+VALIDATURNO[[#This Row],[turno1AH]]+VALIDATURNO[[#This Row],[turno2AH]]+VALIDATURNO[[#This Row],[SALAM_HOY]])</f>
        <v>7.6333333333333329</v>
      </c>
      <c r="BQ29" s="71">
        <f>IF(VALIDATURNO[[#This Row],[VALIDA_QNA]]="","",VALIDATURNO[[#This Row],[turno1]]+VALIDATURNO[[#This Row],[turno2]]+VALIDATURNO[[#This Row],[turno1AM]]+VALIDATURNO[[#This Row],[turno2AM]])</f>
        <v>7.6333333333333329</v>
      </c>
      <c r="BR29" s="71">
        <f>IF(VALIDATURNO[[#This Row],[VALIDA_QNA]]=0,"",IFERROR(LEFT(AD29,FIND(".",AD29)-1)+((RIGHT(AD29,2)+0)/100),""))</f>
        <v>7.75</v>
      </c>
      <c r="BS2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descuentos]]="",0,IF(AND(BP29&gt;=9.5,AO29=""),1,0))+IF(AL30&lt;&gt;"",AL30*24,0)-IF(AL29&lt;&gt;"",AL29*24,0),"")))</f>
        <v>0.11666666666666714</v>
      </c>
      <c r="BT29" s="70">
        <f>IF(VALIDATURNO[[#This Row],[VALIDA_QNA]]=0,"",IF(A29="","",IFERROR((IF(IF(AL29="",0,AL29+0)&lt;=(6/24),IF(AL29="",0,AL29+0),(6/24))*24),0)+IFERROR(IF(AM29="",0,IF((IF(AND(AO29="",AN29&lt;&gt;""),IF(AN29="",0,AN29+0),IF(AP29&lt;&gt;"",IF(AP29="",0,AP29+0),1))-#REF!)*24&gt;0,IF(AND(AO29="",AN29&lt;&gt;""),IF(AN29="",0,AN29+0),IF(AP29&lt;&gt;"",IF(AP29="",0,AP29+0),1))-#REF!))*24,0)))</f>
        <v>0</v>
      </c>
      <c r="BU29" s="73">
        <f>IF(VALIDATURNO[[#This Row],[VALIDA_QNA]]="","",IFERROR(LEFT(K29,FIND(".",K29)-1)+((RIGHT(K29,2)+0)/100),0))</f>
        <v>3.75</v>
      </c>
      <c r="BV29" s="74">
        <f>IF(VALIDATURNO[[#This Row],[VALIDA_QNA]]=0,0,IF(VALIDATURNO[[#This Row],[Marcacion]]="ERROR MARCA", 0,IF(VALIDATURNO[[#This Row],[VALIDA_QNA]]="","",IF(ROUND(IFERROR(LEFT(K29,FIND(".",K29)-1)+((RIGHT(K29,2)+0)/100),0)+(IF(H30="Domingo",0,IF(AL30="",0,AL30*24)))-(IF(H29="Domingo",0,IF(AL29="",0,AL29*24))),2)&gt;=0,ROUND(IFERROR(LEFT(K29,FIND(".",K29)-1)+((RIGHT(K29,2)+0)/100),0)+(IF(H30="Domingo",0,IF(AL30="",0,AL30*24)))-(IF(H29="Domingo",0,IF(AL29="",0,AL29*24))),2),0))))</f>
        <v>3.75</v>
      </c>
      <c r="BW29" s="73">
        <f>IF(VALIDATURNO[[#This Row],[VALIDA_QNA]]="","",IFERROR(LEFT(T29,FIND(".",T29)-1)+((RIGHT(T29,2)+0)/100),0)+IF(N29="",0,IFERROR(LEFT(N29,FIND(".",N29)-1)+((RIGHT(N29,2)+0)/100),0)))</f>
        <v>0</v>
      </c>
      <c r="BX29" s="74">
        <f>IF(VALIDATURNO[[#This Row],[VALIDA_QNA]]=0,0,IF(VALIDATURNO[[#This Row],[Marcacion]]="ERROR MARCA", 0,IF(VALIDATURNO[[#This Row],[VALIDA_QNA]]="","",IF(VALIDATURNO[[#This Row],[Dom Noct calc]]+(IF(OR(H30="Domingo",M30&lt;&gt;"",N30&lt;&gt;""),IF(AL30="",0,AL30*24),0))-(IF(OR(H29="Domingo",M29&lt;&gt;"",N29&lt;&gt;""),IF(AL29="",0,AL29*24),0))&gt;=0,VALIDATURNO[[#This Row],[Dom Noct calc]]+(IF(OR(H30="Domingo",M30&lt;&gt;"",N30&lt;&gt;""),IF(AL30="",0,AL30*24),0))-(IF(OR(H29="Domingo",M29&lt;&gt;"",N29&lt;&gt;""),IF(AL29="",0,AL29*24),0)),0))))</f>
        <v>0</v>
      </c>
      <c r="BY29" s="73">
        <f>IF(VALIDATURNO[[#This Row],[VALIDA_QNA]]="","",IFERROR(LEFT(AD29,FIND(".",AD29)-1)+((RIGHT(AD29,2)+0)/100),0))</f>
        <v>7.75</v>
      </c>
      <c r="BZ29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7.75</v>
      </c>
      <c r="CA29" s="75">
        <f>IF(VALIDATURNO[[#This Row],[VALIDA_QNA]]="","",IF(VALIDATURNO[[#This Row],[Trabajado real]]+0=0,0,1))</f>
        <v>1</v>
      </c>
      <c r="CB29" s="71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29" s="71"/>
      <c r="CD29" s="71"/>
      <c r="CE29" s="71"/>
      <c r="CF29" s="71"/>
      <c r="CG29" s="71"/>
      <c r="CH29" s="71"/>
      <c r="CI29" s="71"/>
      <c r="CJ29" s="71" t="str">
        <f>IF(AND(M29="",S29=""),"",IF(VALIDATURNO[[#This Row],[Marcacion]]="ERROR MARCA",6,IF(IFERROR(LEFT(M29,FIND(".",M29)-1)+((RIGHT(M29,2)+0)/100),0)+IFERROR(LEFT(S29,FIND(".",S29)-1)+((RIGHT(S29,2)+0)/100),0)=0,"",IFERROR(LEFT(M29,FIND(".",M29)-1)+((RIGHT(M29,2)+0)/100),0)+IFERROR(LEFT(S29,FIND(".",S29)-1)+((RIGHT(S29,2)+0)/100),0))))</f>
        <v/>
      </c>
      <c r="CK29" s="71" t="str">
        <f>IF(VALIDATURNO[[#This Row],[VALIDA_QNA]]="","",IF(VALIDATURNO[[#This Row],[Dom Noct Real]]=0,"",ROUND(VALIDATURNO[[#This Row],[Dom Noct Real]],2)))</f>
        <v/>
      </c>
      <c r="CL29" s="71"/>
      <c r="CM29" s="71"/>
      <c r="CN29" s="71"/>
      <c r="CO29" s="76" t="str">
        <f>IF(VALIDATURNO[[#This Row],[EXTRAS]]="","",IF(VALIDATURNO[[#This Row],[verifica extras D]]="",ROUND(VALIDATURNO[[#This Row],[EXTRAS]]*extra_diu,2),ROUND(VALIDATURNO[[#This Row],[verifica extras D]],2)))</f>
        <v/>
      </c>
      <c r="CP29" s="77" t="str">
        <f>IF(VALIDATURNO[[#This Row],[EXTRAS]]="","",IF(VALIDATURNO[[#This Row],[verifica extras N]]="",ROUND(VALIDATURNO[[#This Row],[EXTRAS]]*(1-extra_diu),2),ROUND(VALIDATURNO[[#This Row],[verifica extras N]],2)))</f>
        <v/>
      </c>
      <c r="CQ29" s="71"/>
      <c r="CR29" s="71"/>
      <c r="CS29" s="71"/>
      <c r="CT29" s="71"/>
      <c r="CU29" s="71">
        <f>IF(VALIDATURNO[[#This Row],[VALIDA_QNA]]="","",IF(VALIDATURNO[[#This Row],[Trabajado real]]=0,"",ROUND(VALIDATURNO[[#This Row],[Trabajado real]],2)))</f>
        <v>7.75</v>
      </c>
      <c r="CV29" s="66" t="str">
        <f>IFERROR(VLOOKUP(VALIDATURNO[[#This Row],[Colaborador]]&amp;VALIDATURNO[[#This Row],[fecha]],Tabla2[],4,0),"")</f>
        <v/>
      </c>
      <c r="CW29" s="216"/>
      <c r="CX29" s="216"/>
      <c r="CY29" s="32" t="str">
        <f>IF(SUMIFS($BZ$6:BZ29,$DC$6:DC29,VALIDATURNO[[#This Row],[Colaborador]])-hope_hours-SUMIFS($CO$6:CO29,$DC$6:DC29,VALIDATURNO[[#This Row],[Colaborador]])-SUMIFS($CP$6:CP29,$DC$6:DC29,VALIDATURNO[[#This Row],[Colaborador]])&gt;0.5,SUMIFS($BZ$6:BZ29,$DC$6:DC29,VALIDATURNO[[#This Row],[Colaborador]])-hope_hours-SUMIFS($CO$6:CO29,$DC$6:DC29,VALIDATURNO[[#This Row],[Colaborador]])-SUMIFS($CP$6:CP29,$DC$6:DC29,VALIDATURNO[[#This Row],[Colaborador]]),"")</f>
        <v/>
      </c>
      <c r="CZ29" s="32" t="str">
        <f>IF(SUMIFS($BZ$6:BZ29,$DC$6:DC29,VALIDATURNO[[#This Row],[Colaborador]])-hope_hours&gt;0.5,SUMIFS($BZ$6:BZ29,$DC$6:DC29,VALIDATURNO[[#This Row],[Colaborador]])-hope_hours - SUMIFS($CZ$6:CZ28,$DC$6:DC28,DC29),"")</f>
        <v/>
      </c>
      <c r="DA29" s="32" t="str">
        <f>IF(SUMIFS($BZ$6:BZ29,$DC$6:DC29,VALIDATURNO[[#This Row],[Colaborador]])-hope_hours&gt;0.5,SUMIFS($BZ$6:BZ29,$DC$6:DC29,VALIDATURNO[[#This Row],[Colaborador]])-hope_hours,"")</f>
        <v/>
      </c>
      <c r="DB29" s="71" t="str">
        <f>IF(E29="","",IF(VALIDATURNO[[#This Row],[Cambia sede]]="",E29,VALIDATURNO[[#This Row],[Cambia sede]]))</f>
        <v>PANCE</v>
      </c>
      <c r="DC29" s="78" t="str">
        <f t="shared" si="1"/>
        <v>CRISTHOFFER FRANCO LEIDY PATRICIA</v>
      </c>
      <c r="DD29" s="83">
        <f>IF(VALIDATURNO[[#This Row],[VALIDA_QNA]]="","",I29+0)</f>
        <v>46111</v>
      </c>
      <c r="DE29" s="79" t="str">
        <f>IF(VALIDATURNO[[#This Row],[Marcacion]]="","",D29)</f>
        <v>ASESOR DE EXPERIENCIA</v>
      </c>
      <c r="DF29" s="70" t="str">
        <f>IF(VALIDATURNO[[#This Row],[turno1]]="","",H29)</f>
        <v>Lunes</v>
      </c>
      <c r="DG29" s="70" t="str">
        <f>IF(VALIDATURNO[[#This Row],[turno2]]="","",AL29)</f>
        <v/>
      </c>
      <c r="DH29" s="70" t="str">
        <f>IF(VALIDATURNO[[#This Row],[turno1AM]]="","",AM29)</f>
        <v>15:06</v>
      </c>
      <c r="DI29" s="70" t="str">
        <f>IF(VALIDATURNO[[#This Row],[turno2AM]]="","",AN29)</f>
        <v>22:44</v>
      </c>
      <c r="DJ29" s="70" t="str">
        <f>IF(VALIDATURNO[[#This Row],[turno1AH]]="","",AO29)</f>
        <v/>
      </c>
      <c r="DK29" s="70" t="str">
        <f>IF(VALIDATURNO[[#This Row],[turno2AH]]="","",AP29)</f>
        <v/>
      </c>
      <c r="DL29" s="28" t="str">
        <f>IF(SUMIFS(VALIDATURNO[TOTAL],VALIDATURNO[Colaborador],VALIDATURNO[[#This Row],[Colaborador]])=0,"RET","OK")</f>
        <v>OK</v>
      </c>
      <c r="DM29" s="28">
        <f>IF(VALIDATURNO[[#This Row],[Trabajado real]]&gt;0,1,0)</f>
        <v>1</v>
      </c>
      <c r="DN29" s="28">
        <f>IF(DN28=$DN$5,1,IF(DC28=VALIDATURNO[[#This Row],[Colaborador]],0,1))</f>
        <v>0</v>
      </c>
      <c r="DO29" s="224"/>
      <c r="DP29" s="224"/>
      <c r="DQ29" s="224"/>
      <c r="DR29" s="224"/>
      <c r="DS29" s="224"/>
      <c r="DT29" s="224"/>
    </row>
    <row r="30" spans="1:124">
      <c r="A30" t="s">
        <v>164</v>
      </c>
      <c r="B30" t="s">
        <v>337</v>
      </c>
      <c r="C30" t="s">
        <v>337</v>
      </c>
      <c r="D30" t="s">
        <v>306</v>
      </c>
      <c r="E30" t="s">
        <v>84</v>
      </c>
      <c r="F30" t="s">
        <v>200</v>
      </c>
      <c r="G30" t="s">
        <v>200</v>
      </c>
      <c r="H30" t="s">
        <v>172</v>
      </c>
      <c r="I30" t="s">
        <v>563</v>
      </c>
      <c r="J30" t="s">
        <v>81</v>
      </c>
      <c r="K30" t="s">
        <v>81</v>
      </c>
      <c r="L30" t="s">
        <v>81</v>
      </c>
      <c r="M30" t="s">
        <v>232</v>
      </c>
      <c r="N30" t="s">
        <v>233</v>
      </c>
      <c r="O30" t="s">
        <v>81</v>
      </c>
      <c r="P30" t="s">
        <v>81</v>
      </c>
      <c r="Q30" t="s">
        <v>81</v>
      </c>
      <c r="R30" t="s">
        <v>81</v>
      </c>
      <c r="S30" t="s">
        <v>81</v>
      </c>
      <c r="T30" t="s">
        <v>81</v>
      </c>
      <c r="U30" t="s">
        <v>81</v>
      </c>
      <c r="V30" t="s">
        <v>81</v>
      </c>
      <c r="W30" t="s">
        <v>81</v>
      </c>
      <c r="X30" t="s">
        <v>81</v>
      </c>
      <c r="Y30" t="s">
        <v>81</v>
      </c>
      <c r="Z30" t="s">
        <v>81</v>
      </c>
      <c r="AA30" t="s">
        <v>81</v>
      </c>
      <c r="AB30" t="s">
        <v>81</v>
      </c>
      <c r="AC30" t="s">
        <v>81</v>
      </c>
      <c r="AD30" t="s">
        <v>218</v>
      </c>
      <c r="AE30" t="s">
        <v>81</v>
      </c>
      <c r="AF30" t="s">
        <v>81</v>
      </c>
      <c r="AG30" t="s">
        <v>81</v>
      </c>
      <c r="AH30" t="s">
        <v>81</v>
      </c>
      <c r="AI30" t="s">
        <v>81</v>
      </c>
      <c r="AJ30" t="s">
        <v>201</v>
      </c>
      <c r="AK30" t="s">
        <v>210</v>
      </c>
      <c r="AL30" t="s">
        <v>81</v>
      </c>
      <c r="AM30" t="s">
        <v>282</v>
      </c>
      <c r="AN30" t="s">
        <v>256</v>
      </c>
      <c r="AO30" t="s">
        <v>81</v>
      </c>
      <c r="AP30" t="s">
        <v>81</v>
      </c>
      <c r="AQ30" t="s">
        <v>203</v>
      </c>
      <c r="AR30" t="s">
        <v>81</v>
      </c>
      <c r="AS30" t="s">
        <v>204</v>
      </c>
      <c r="AT30" s="69">
        <f>IF(VALIDATURNO[[#This Row],[VALIDA_QNA]]="","",IF(AL30="",0,1))</f>
        <v>0</v>
      </c>
      <c r="AU30" s="67">
        <f>IF(VALIDATURNO[[#This Row],[VALIDA_QNA]]="","",IF(AL31="",0,1))</f>
        <v>0</v>
      </c>
      <c r="AV30" s="67">
        <f>IF(VALIDATURNO[[#This Row],[VALIDA_QNA]]="","",IF(AM30="",0,1))</f>
        <v>1</v>
      </c>
      <c r="AW30" s="67">
        <f>IF(VALIDATURNO[[#This Row],[VALIDA_QNA]]="","",IF(AN30="",0,1))</f>
        <v>1</v>
      </c>
      <c r="AX30" s="67">
        <f>IF(VALIDATURNO[[#This Row],[VALIDA_QNA]]="","",IF(AO30="",0,1))</f>
        <v>0</v>
      </c>
      <c r="AY30" s="67">
        <f>IF(VALIDATURNO[[#This Row],[VALIDA_QNA]]="","",IF(AP30="",0,1))</f>
        <v>0</v>
      </c>
      <c r="AZ30" s="67">
        <f>IF(VALIDATURNO[[#This Row],[VALIDA_QNA]]="","",IF(AL31="",0,1)*IF(AL31="",0,AL31))</f>
        <v>0</v>
      </c>
      <c r="BA30" s="67">
        <f>IF(VALIDATURNO[[#This Row],[VALIDA_QNA]]="","",IF(AL30="",0,1)*IF(AL30="",0,AL30))</f>
        <v>0</v>
      </c>
      <c r="BB30" s="67">
        <f>IF(VALIDATURNO[[#This Row],[VALIDA_QNA]]="","",IF(AM30="",0,1)*IF(AM30="",0,AM30))</f>
        <v>0.53541666666666665</v>
      </c>
      <c r="BC30" s="67">
        <f>IF(VALIDATURNO[[#This Row],[VALIDA_QNA]]="","",IF(AN30="",0,1)*IF(AN30="",0,AN30))</f>
        <v>0.92291666666666672</v>
      </c>
      <c r="BD30" s="67">
        <f>IF(VALIDATURNO[[#This Row],[VALIDA_QNA]]="","",IF(AO30="",0,1)*IF(AO30="",0,AO30))</f>
        <v>0</v>
      </c>
      <c r="BE30" s="67">
        <f>IF(VALIDATURNO[[#This Row],[VALIDA_QNA]]="","",IF(AP30="",0,1)*IF(AP30="",0,AP30))</f>
        <v>0</v>
      </c>
      <c r="BF30" s="67">
        <f>IF(VALIDATURNO[[#This Row],[VALIDA_QNA]]="","",5-COUNTBLANK(AM30:AP30)-COUNTBLANK(AL31))</f>
        <v>2</v>
      </c>
      <c r="BG30" s="68" t="str">
        <f>VALIDATURNO[[#This Row],[SALAM_H_BIN]]&amp;AU30&amp;AV30&amp;AW30&amp;AX30&amp;AY30</f>
        <v>001100</v>
      </c>
      <c r="BH30" s="70">
        <f t="shared" si="0"/>
        <v>1</v>
      </c>
      <c r="BI30" s="67" t="str">
        <f>IF(A30="","",IF(AND(AN30&lt;AM30,AN30&lt;&gt;""),"ERROR MARCA",IF(AND(VALIDATURNO[[#This Row],[ENT_2]]&lt;&gt;0,VALIDATURNO[[#This Row],[ENT_2]]&lt;VALIDATURNO[[#This Row],[SAL_1]]),"ERROR MARCA",IF(VALIDATURNO[[#This Row],[VALIDA_QNA]]=1,IF(OR(BG30="001100",BG30="011000",BG30="011110",BG30="001111",BG30="101100",BG30="111000",BG30="111110",BG30="101111"),"OK",IF(OR(BG30="000000",VALIDATURNO[[#This Row],[Escenario]]="100000"),"NULO","ERROR MARCA")),"NULO"))))</f>
        <v>OK</v>
      </c>
      <c r="BJ30" s="67">
        <f>IF(VALIDATURNO[[#This Row],[VALIDA_QNA]]="","",IF(OR(BG30="101100",BG30="101111",BG30="001100",BG30="001111",BG30="111110",BG30="011110"),BC30-BB30,0)*24)</f>
        <v>9.3000000000000007</v>
      </c>
      <c r="BK30" s="67">
        <f>IF(VALIDATURNO[[#This Row],[VALIDA_QNA]]="","",IF(OR(BG30="101111",BG30="001111"),BE30-BD30,0)*24)</f>
        <v>0</v>
      </c>
      <c r="BL30" s="67">
        <f>IF(VALIDATURNO[[#This Row],[VALIDA_QNA]]="","",IF(OR(BG30="111000",BG30="011000"),AZ30-BB30+1,0)*24)</f>
        <v>0</v>
      </c>
      <c r="BM30" s="67">
        <f>IF(VALIDATURNO[[#This Row],[VALIDA_QNA]]="","",IF(OR(BG30="111110",BG30="011110"),AZ30+1-BD30,0)*24)</f>
        <v>0</v>
      </c>
      <c r="BN30" s="67">
        <f>IF(VALIDATURNO[[#This Row],[VALIDA_QNA]]="","",IF(OR(BG30="011000",BG30="111000"),1-BB30,0)*24)</f>
        <v>0</v>
      </c>
      <c r="BO30" s="67">
        <f>IF(VALIDATURNO[[#This Row],[VALIDA_QNA]]="","",IF(OR(BG30="011110",BG30="111110"),1-BD30,0)*24)</f>
        <v>0</v>
      </c>
      <c r="BP30" s="71">
        <f>IF(VALIDATURNO[[#This Row],[VALIDA_QNA]]="","",VALIDATURNO[[#This Row],[turno1]]+VALIDATURNO[[#This Row],[turno2]]+VALIDATURNO[[#This Row],[turno1AH]]+VALIDATURNO[[#This Row],[turno2AH]]+VALIDATURNO[[#This Row],[SALAM_HOY]])</f>
        <v>9.3000000000000007</v>
      </c>
      <c r="BQ30" s="71">
        <f>IF(VALIDATURNO[[#This Row],[VALIDA_QNA]]="","",VALIDATURNO[[#This Row],[turno1]]+VALIDATURNO[[#This Row],[turno2]]+VALIDATURNO[[#This Row],[turno1AM]]+VALIDATURNO[[#This Row],[turno2AM]])</f>
        <v>9.3000000000000007</v>
      </c>
      <c r="BR30" s="71">
        <f>IF(VALIDATURNO[[#This Row],[VALIDA_QNA]]=0,"",IFERROR(LEFT(AD30,FIND(".",AD30)-1)+((RIGHT(AD30,2)+0)/100),""))</f>
        <v>9.5</v>
      </c>
      <c r="BS3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descuentos]]="",0,IF(AND(BP30&gt;=9.5,AO30=""),1,0))+IF(AL31&lt;&gt;"",AL31*24,0)-IF(AL30&lt;&gt;"",AL30*24,0),"")))</f>
        <v>0.19999999999999929</v>
      </c>
      <c r="BT30" s="70">
        <f>IF(VALIDATURNO[[#This Row],[VALIDA_QNA]]=0,"",IF(A30="","",IFERROR((IF(IF(AL30="",0,AL30+0)&lt;=(6/24),IF(AL30="",0,AL30+0),(6/24))*24),0)+IFERROR(IF(AM30="",0,IF((IF(AND(AO30="",AN30&lt;&gt;""),IF(AN30="",0,AN30+0),IF(AP30&lt;&gt;"",IF(AP30="",0,AP30+0),1))-#REF!)*24&gt;0,IF(AND(AO30="",AN30&lt;&gt;""),IF(AN30="",0,AN30+0),IF(AP30&lt;&gt;"",IF(AP30="",0,AP30+0),1))-#REF!))*24,0)))</f>
        <v>0</v>
      </c>
      <c r="BU30" s="73">
        <f>IF(VALIDATURNO[[#This Row],[VALIDA_QNA]]="","",IFERROR(LEFT(K30,FIND(".",K30)-1)+((RIGHT(K30,2)+0)/100),0))</f>
        <v>0</v>
      </c>
      <c r="BV30" s="74">
        <f>IF(VALIDATURNO[[#This Row],[VALIDA_QNA]]=0,0,IF(VALIDATURNO[[#This Row],[Marcacion]]="ERROR MARCA", 0,IF(VALIDATURNO[[#This Row],[VALIDA_QNA]]="","",IF(ROUND(IFERROR(LEFT(K30,FIND(".",K30)-1)+((RIGHT(K30,2)+0)/100),0)+(IF(H31="Domingo",0,IF(AL31="",0,AL31*24)))-(IF(H30="Domingo",0,IF(AL30="",0,AL30*24))),2)&gt;=0,ROUND(IFERROR(LEFT(K30,FIND(".",K30)-1)+((RIGHT(K30,2)+0)/100),0)+(IF(H31="Domingo",0,IF(AL31="",0,AL31*24)))-(IF(H30="Domingo",0,IF(AL30="",0,AL30*24))),2),0))))</f>
        <v>0</v>
      </c>
      <c r="BW30" s="73">
        <f>IF(VALIDATURNO[[#This Row],[VALIDA_QNA]]="","",IFERROR(LEFT(T30,FIND(".",T30)-1)+((RIGHT(T30,2)+0)/100),0)+IF(N30="",0,IFERROR(LEFT(N30,FIND(".",N30)-1)+((RIGHT(N30,2)+0)/100),0)))</f>
        <v>3.25</v>
      </c>
      <c r="BX30" s="74">
        <f>IF(VALIDATURNO[[#This Row],[VALIDA_QNA]]=0,0,IF(VALIDATURNO[[#This Row],[Marcacion]]="ERROR MARCA", 0,IF(VALIDATURNO[[#This Row],[VALIDA_QNA]]="","",IF(VALIDATURNO[[#This Row],[Dom Noct calc]]+(IF(OR(H31="Domingo",M31&lt;&gt;"",N31&lt;&gt;""),IF(AL31="",0,AL31*24),0))-(IF(OR(H30="Domingo",M30&lt;&gt;"",N30&lt;&gt;""),IF(AL30="",0,AL30*24),0))&gt;=0,VALIDATURNO[[#This Row],[Dom Noct calc]]+(IF(OR(H31="Domingo",M31&lt;&gt;"",N31&lt;&gt;""),IF(AL31="",0,AL31*24),0))-(IF(OR(H30="Domingo",M30&lt;&gt;"",N30&lt;&gt;""),IF(AL30="",0,AL30*24),0)),0))))</f>
        <v>3.25</v>
      </c>
      <c r="BY30" s="73">
        <f>IF(VALIDATURNO[[#This Row],[VALIDA_QNA]]="","",IFERROR(LEFT(AD30,FIND(".",AD30)-1)+((RIGHT(AD30,2)+0)/100),0))</f>
        <v>9.5</v>
      </c>
      <c r="BZ30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9.5</v>
      </c>
      <c r="CA30" s="75">
        <f>IF(VALIDATURNO[[#This Row],[VALIDA_QNA]]="","",IF(VALIDATURNO[[#This Row],[Trabajado real]]+0=0,0,1))</f>
        <v>1</v>
      </c>
      <c r="CB30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30" s="71"/>
      <c r="CD30" s="71"/>
      <c r="CE30" s="71"/>
      <c r="CF30" s="71"/>
      <c r="CG30" s="71"/>
      <c r="CH30" s="71"/>
      <c r="CI30" s="71"/>
      <c r="CJ30" s="71">
        <f>IF(AND(M30="",S30=""),"",IF(VALIDATURNO[[#This Row],[Marcacion]]="ERROR MARCA",6,IF(IFERROR(LEFT(M30,FIND(".",M30)-1)+((RIGHT(M30,2)+0)/100),0)+IFERROR(LEFT(S30,FIND(".",S30)-1)+((RIGHT(S30,2)+0)/100),0)=0,"",IFERROR(LEFT(M30,FIND(".",M30)-1)+((RIGHT(M30,2)+0)/100),0)+IFERROR(LEFT(S30,FIND(".",S30)-1)+((RIGHT(S30,2)+0)/100),0))))</f>
        <v>6.25</v>
      </c>
      <c r="CK30" s="71">
        <f>IF(VALIDATURNO[[#This Row],[VALIDA_QNA]]="","",IF(VALIDATURNO[[#This Row],[Dom Noct Real]]=0,"",ROUND(VALIDATURNO[[#This Row],[Dom Noct Real]],2)))</f>
        <v>3.25</v>
      </c>
      <c r="CL30" s="71"/>
      <c r="CM30" s="71"/>
      <c r="CN30" s="71"/>
      <c r="CO30" s="76" t="str">
        <f>IF(VALIDATURNO[[#This Row],[EXTRAS]]="","",IF(VALIDATURNO[[#This Row],[verifica extras D]]="",ROUND(VALIDATURNO[[#This Row],[EXTRAS]]*extra_diu,2),ROUND(VALIDATURNO[[#This Row],[verifica extras D]],2)))</f>
        <v/>
      </c>
      <c r="CP30" s="77" t="str">
        <f>IF(VALIDATURNO[[#This Row],[EXTRAS]]="","",IF(VALIDATURNO[[#This Row],[verifica extras N]]="",ROUND(VALIDATURNO[[#This Row],[EXTRAS]]*(1-extra_diu),2),ROUND(VALIDATURNO[[#This Row],[verifica extras N]],2)))</f>
        <v/>
      </c>
      <c r="CQ30" s="71"/>
      <c r="CR30" s="71"/>
      <c r="CS30" s="71"/>
      <c r="CT30" s="71"/>
      <c r="CU30" s="71">
        <f>IF(VALIDATURNO[[#This Row],[VALIDA_QNA]]="","",IF(VALIDATURNO[[#This Row],[Trabajado real]]=0,"",ROUND(VALIDATURNO[[#This Row],[Trabajado real]],2)))</f>
        <v>9.5</v>
      </c>
      <c r="CV30" s="66" t="str">
        <f>IFERROR(VLOOKUP(VALIDATURNO[[#This Row],[Colaborador]]&amp;VALIDATURNO[[#This Row],[fecha]],Tabla2[],4,0),"")</f>
        <v/>
      </c>
      <c r="CW30" s="216"/>
      <c r="CX30" s="216"/>
      <c r="CY30" s="32" t="str">
        <f>IF(SUMIFS($BZ$6:BZ30,$DC$6:DC30,VALIDATURNO[[#This Row],[Colaborador]])-hope_hours-SUMIFS($CO$6:CO30,$DC$6:DC30,VALIDATURNO[[#This Row],[Colaborador]])-SUMIFS($CP$6:CP30,$DC$6:DC30,VALIDATURNO[[#This Row],[Colaborador]])&gt;0.5,SUMIFS($BZ$6:BZ30,$DC$6:DC30,VALIDATURNO[[#This Row],[Colaborador]])-hope_hours-SUMIFS($CO$6:CO30,$DC$6:DC30,VALIDATURNO[[#This Row],[Colaborador]])-SUMIFS($CP$6:CP30,$DC$6:DC30,VALIDATURNO[[#This Row],[Colaborador]]),"")</f>
        <v/>
      </c>
      <c r="CZ30" s="32" t="str">
        <f>IF(SUMIFS($BZ$6:BZ30,$DC$6:DC30,VALIDATURNO[[#This Row],[Colaborador]])-hope_hours&gt;0.5,SUMIFS($BZ$6:BZ30,$DC$6:DC30,VALIDATURNO[[#This Row],[Colaborador]])-hope_hours - SUMIFS($CZ$6:CZ29,$DC$6:DC29,DC30),"")</f>
        <v/>
      </c>
      <c r="DA30" s="32" t="str">
        <f>IF(SUMIFS($BZ$6:BZ30,$DC$6:DC30,VALIDATURNO[[#This Row],[Colaborador]])-hope_hours&gt;0.5,SUMIFS($BZ$6:BZ30,$DC$6:DC30,VALIDATURNO[[#This Row],[Colaborador]])-hope_hours,"")</f>
        <v/>
      </c>
      <c r="DB30" s="71" t="str">
        <f>IF(E30="","",IF(VALIDATURNO[[#This Row],[Cambia sede]]="",E30,VALIDATURNO[[#This Row],[Cambia sede]]))</f>
        <v>PANCE</v>
      </c>
      <c r="DC30" s="78" t="str">
        <f t="shared" si="1"/>
        <v>DIAZ RINCON MATEO</v>
      </c>
      <c r="DD30" s="83">
        <f>IF(VALIDATURNO[[#This Row],[VALIDA_QNA]]="","",I30+0)</f>
        <v>46104</v>
      </c>
      <c r="DE30" s="79" t="str">
        <f>IF(VALIDATURNO[[#This Row],[Marcacion]]="","",D30)</f>
        <v>AUXILIAR DE BARRA</v>
      </c>
      <c r="DF30" s="70" t="str">
        <f>IF(VALIDATURNO[[#This Row],[turno1]]="","",H30)</f>
        <v>Lunes</v>
      </c>
      <c r="DG30" s="70" t="str">
        <f>IF(VALIDATURNO[[#This Row],[turno2]]="","",AL30)</f>
        <v/>
      </c>
      <c r="DH30" s="70" t="str">
        <f>IF(VALIDATURNO[[#This Row],[turno1AM]]="","",AM30)</f>
        <v>12:51</v>
      </c>
      <c r="DI30" s="70" t="str">
        <f>IF(VALIDATURNO[[#This Row],[turno2AM]]="","",AN30)</f>
        <v>22:09</v>
      </c>
      <c r="DJ30" s="70" t="str">
        <f>IF(VALIDATURNO[[#This Row],[turno1AH]]="","",AO30)</f>
        <v/>
      </c>
      <c r="DK30" s="70" t="str">
        <f>IF(VALIDATURNO[[#This Row],[turno2AH]]="","",AP30)</f>
        <v/>
      </c>
      <c r="DL30" s="28" t="str">
        <f>IF(SUMIFS(VALIDATURNO[TOTAL],VALIDATURNO[Colaborador],VALIDATURNO[[#This Row],[Colaborador]])=0,"RET","OK")</f>
        <v>OK</v>
      </c>
      <c r="DM30" s="28">
        <f>IF(VALIDATURNO[[#This Row],[Trabajado real]]&gt;0,1,0)</f>
        <v>1</v>
      </c>
      <c r="DN30" s="28">
        <f>IF(DN29=$DN$5,1,IF(DC29=VALIDATURNO[[#This Row],[Colaborador]],0,1))</f>
        <v>1</v>
      </c>
      <c r="DO30" s="224"/>
      <c r="DP30" s="224"/>
      <c r="DQ30" s="224"/>
      <c r="DR30" s="224"/>
      <c r="DS30" s="224"/>
      <c r="DT30" s="224"/>
    </row>
    <row r="31" spans="1:124">
      <c r="A31" t="s">
        <v>164</v>
      </c>
      <c r="B31" t="s">
        <v>337</v>
      </c>
      <c r="C31" t="s">
        <v>337</v>
      </c>
      <c r="D31" t="s">
        <v>306</v>
      </c>
      <c r="E31" t="s">
        <v>84</v>
      </c>
      <c r="F31" t="s">
        <v>200</v>
      </c>
      <c r="G31" t="s">
        <v>200</v>
      </c>
      <c r="H31" t="s">
        <v>205</v>
      </c>
      <c r="I31" t="s">
        <v>564</v>
      </c>
      <c r="J31" t="s">
        <v>81</v>
      </c>
      <c r="K31" t="s">
        <v>81</v>
      </c>
      <c r="L31" t="s">
        <v>81</v>
      </c>
      <c r="M31" t="s">
        <v>81</v>
      </c>
      <c r="N31" t="s">
        <v>81</v>
      </c>
      <c r="O31" t="s">
        <v>81</v>
      </c>
      <c r="P31" t="s">
        <v>81</v>
      </c>
      <c r="Q31" t="s">
        <v>81</v>
      </c>
      <c r="R31" t="s">
        <v>81</v>
      </c>
      <c r="S31" t="s">
        <v>81</v>
      </c>
      <c r="T31" t="s">
        <v>81</v>
      </c>
      <c r="U31" t="s">
        <v>81</v>
      </c>
      <c r="V31" t="s">
        <v>81</v>
      </c>
      <c r="W31" t="s">
        <v>81</v>
      </c>
      <c r="X31" t="s">
        <v>81</v>
      </c>
      <c r="Y31" t="s">
        <v>81</v>
      </c>
      <c r="Z31" t="s">
        <v>81</v>
      </c>
      <c r="AA31" t="s">
        <v>81</v>
      </c>
      <c r="AB31" t="s">
        <v>81</v>
      </c>
      <c r="AC31" t="s">
        <v>81</v>
      </c>
      <c r="AD31" t="s">
        <v>81</v>
      </c>
      <c r="AE31" t="s">
        <v>81</v>
      </c>
      <c r="AF31" t="s">
        <v>81</v>
      </c>
      <c r="AG31" t="s">
        <v>81</v>
      </c>
      <c r="AH31" t="s">
        <v>81</v>
      </c>
      <c r="AI31" t="s">
        <v>81</v>
      </c>
      <c r="AJ31" t="s">
        <v>224</v>
      </c>
      <c r="AK31" t="s">
        <v>81</v>
      </c>
      <c r="AL31" t="s">
        <v>81</v>
      </c>
      <c r="AM31" t="s">
        <v>81</v>
      </c>
      <c r="AN31" t="s">
        <v>81</v>
      </c>
      <c r="AO31" t="s">
        <v>81</v>
      </c>
      <c r="AP31" t="s">
        <v>81</v>
      </c>
      <c r="AQ31" t="s">
        <v>81</v>
      </c>
      <c r="AR31" t="s">
        <v>81</v>
      </c>
      <c r="AS31" t="s">
        <v>204</v>
      </c>
      <c r="AT31" s="69">
        <f>IF(VALIDATURNO[[#This Row],[VALIDA_QNA]]="","",IF(AL31="",0,1))</f>
        <v>0</v>
      </c>
      <c r="AU31" s="67">
        <f>IF(VALIDATURNO[[#This Row],[VALIDA_QNA]]="","",IF(AL32="",0,1))</f>
        <v>0</v>
      </c>
      <c r="AV31" s="67">
        <f>IF(VALIDATURNO[[#This Row],[VALIDA_QNA]]="","",IF(AM31="",0,1))</f>
        <v>0</v>
      </c>
      <c r="AW31" s="67">
        <f>IF(VALIDATURNO[[#This Row],[VALIDA_QNA]]="","",IF(AN31="",0,1))</f>
        <v>0</v>
      </c>
      <c r="AX31" s="67">
        <f>IF(VALIDATURNO[[#This Row],[VALIDA_QNA]]="","",IF(AO31="",0,1))</f>
        <v>0</v>
      </c>
      <c r="AY31" s="67">
        <f>IF(VALIDATURNO[[#This Row],[VALIDA_QNA]]="","",IF(AP31="",0,1))</f>
        <v>0</v>
      </c>
      <c r="AZ31" s="67">
        <f>IF(VALIDATURNO[[#This Row],[VALIDA_QNA]]="","",IF(AL32="",0,1)*IF(AL32="",0,AL32))</f>
        <v>0</v>
      </c>
      <c r="BA31" s="67">
        <f>IF(VALIDATURNO[[#This Row],[VALIDA_QNA]]="","",IF(AL31="",0,1)*IF(AL31="",0,AL31))</f>
        <v>0</v>
      </c>
      <c r="BB31" s="67">
        <f>IF(VALIDATURNO[[#This Row],[VALIDA_QNA]]="","",IF(AM31="",0,1)*IF(AM31="",0,AM31))</f>
        <v>0</v>
      </c>
      <c r="BC31" s="67">
        <f>IF(VALIDATURNO[[#This Row],[VALIDA_QNA]]="","",IF(AN31="",0,1)*IF(AN31="",0,AN31))</f>
        <v>0</v>
      </c>
      <c r="BD31" s="67">
        <f>IF(VALIDATURNO[[#This Row],[VALIDA_QNA]]="","",IF(AO31="",0,1)*IF(AO31="",0,AO31))</f>
        <v>0</v>
      </c>
      <c r="BE31" s="67">
        <f>IF(VALIDATURNO[[#This Row],[VALIDA_QNA]]="","",IF(AP31="",0,1)*IF(AP31="",0,AP31))</f>
        <v>0</v>
      </c>
      <c r="BF31" s="67">
        <f>IF(VALIDATURNO[[#This Row],[VALIDA_QNA]]="","",5-COUNTBLANK(AM31:AP31)-COUNTBLANK(AL32))</f>
        <v>0</v>
      </c>
      <c r="BG31" s="68" t="str">
        <f>VALIDATURNO[[#This Row],[SALAM_H_BIN]]&amp;AU31&amp;AV31&amp;AW31&amp;AX31&amp;AY31</f>
        <v>000000</v>
      </c>
      <c r="BH31" s="70">
        <f t="shared" si="0"/>
        <v>1</v>
      </c>
      <c r="BI31" s="67" t="str">
        <f>IF(A31="","",IF(AND(AN31&lt;AM31,AN31&lt;&gt;""),"ERROR MARCA",IF(AND(VALIDATURNO[[#This Row],[ENT_2]]&lt;&gt;0,VALIDATURNO[[#This Row],[ENT_2]]&lt;VALIDATURNO[[#This Row],[SAL_1]]),"ERROR MARCA",IF(VALIDATURNO[[#This Row],[VALIDA_QNA]]=1,IF(OR(BG31="001100",BG31="011000",BG31="011110",BG31="001111",BG31="101100",BG31="111000",BG31="111110",BG31="101111"),"OK",IF(OR(BG31="000000",VALIDATURNO[[#This Row],[Escenario]]="100000"),"NULO","ERROR MARCA")),"NULO"))))</f>
        <v>NULO</v>
      </c>
      <c r="BJ31" s="67">
        <f>IF(VALIDATURNO[[#This Row],[VALIDA_QNA]]="","",IF(OR(BG31="101100",BG31="101111",BG31="001100",BG31="001111",BG31="111110",BG31="011110"),BC31-BB31,0)*24)</f>
        <v>0</v>
      </c>
      <c r="BK31" s="67">
        <f>IF(VALIDATURNO[[#This Row],[VALIDA_QNA]]="","",IF(OR(BG31="101111",BG31="001111"),BE31-BD31,0)*24)</f>
        <v>0</v>
      </c>
      <c r="BL31" s="67">
        <f>IF(VALIDATURNO[[#This Row],[VALIDA_QNA]]="","",IF(OR(BG31="111000",BG31="011000"),AZ31-BB31+1,0)*24)</f>
        <v>0</v>
      </c>
      <c r="BM31" s="67">
        <f>IF(VALIDATURNO[[#This Row],[VALIDA_QNA]]="","",IF(OR(BG31="111110",BG31="011110"),AZ31+1-BD31,0)*24)</f>
        <v>0</v>
      </c>
      <c r="BN31" s="67">
        <f>IF(VALIDATURNO[[#This Row],[VALIDA_QNA]]="","",IF(OR(BG31="011000",BG31="111000"),1-BB31,0)*24)</f>
        <v>0</v>
      </c>
      <c r="BO31" s="67">
        <f>IF(VALIDATURNO[[#This Row],[VALIDA_QNA]]="","",IF(OR(BG31="011110",BG31="111110"),1-BD31,0)*24)</f>
        <v>0</v>
      </c>
      <c r="BP31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31" s="71">
        <f>IF(VALIDATURNO[[#This Row],[VALIDA_QNA]]="","",VALIDATURNO[[#This Row],[turno1]]+VALIDATURNO[[#This Row],[turno2]]+VALIDATURNO[[#This Row],[turno1AM]]+VALIDATURNO[[#This Row],[turno2AM]])</f>
        <v>0</v>
      </c>
      <c r="BR31" s="71" t="str">
        <f>IF(VALIDATURNO[[#This Row],[VALIDA_QNA]]=0,"",IFERROR(LEFT(AD31,FIND(".",AD31)-1)+((RIGHT(AD31,2)+0)/100),""))</f>
        <v/>
      </c>
      <c r="BS3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descuentos]]="",0,IF(AND(BP31&gt;=9.5,AO31=""),1,0))+IF(AL32&lt;&gt;"",AL32*24,0)-IF(AL31&lt;&gt;"",AL31*24,0),"")))</f>
        <v>0</v>
      </c>
      <c r="BT31" s="70">
        <f>IF(VALIDATURNO[[#This Row],[VALIDA_QNA]]=0,"",IF(A31="","",IFERROR((IF(IF(AL31="",0,AL31+0)&lt;=(6/24),IF(AL31="",0,AL31+0),(6/24))*24),0)+IFERROR(IF(AM31="",0,IF((IF(AND(AO31="",AN31&lt;&gt;""),IF(AN31="",0,AN31+0),IF(AP31&lt;&gt;"",IF(AP31="",0,AP31+0),1))-#REF!)*24&gt;0,IF(AND(AO31="",AN31&lt;&gt;""),IF(AN31="",0,AN31+0),IF(AP31&lt;&gt;"",IF(AP31="",0,AP31+0),1))-#REF!))*24,0)))</f>
        <v>0</v>
      </c>
      <c r="BU31" s="73">
        <f>IF(VALIDATURNO[[#This Row],[VALIDA_QNA]]="","",IFERROR(LEFT(K31,FIND(".",K31)-1)+((RIGHT(K31,2)+0)/100),0))</f>
        <v>0</v>
      </c>
      <c r="BV31" s="74">
        <f>IF(VALIDATURNO[[#This Row],[VALIDA_QNA]]=0,0,IF(VALIDATURNO[[#This Row],[Marcacion]]="ERROR MARCA", 0,IF(VALIDATURNO[[#This Row],[VALIDA_QNA]]="","",IF(ROUND(IFERROR(LEFT(K31,FIND(".",K31)-1)+((RIGHT(K31,2)+0)/100),0)+(IF(H32="Domingo",0,IF(AL32="",0,AL32*24)))-(IF(H31="Domingo",0,IF(AL31="",0,AL31*24))),2)&gt;=0,ROUND(IFERROR(LEFT(K31,FIND(".",K31)-1)+((RIGHT(K31,2)+0)/100),0)+(IF(H32="Domingo",0,IF(AL32="",0,AL32*24)))-(IF(H31="Domingo",0,IF(AL31="",0,AL31*24))),2),0))))</f>
        <v>0</v>
      </c>
      <c r="BW31" s="73">
        <f>IF(VALIDATURNO[[#This Row],[VALIDA_QNA]]="","",IFERROR(LEFT(T31,FIND(".",T31)-1)+((RIGHT(T31,2)+0)/100),0)+IF(N31="",0,IFERROR(LEFT(N31,FIND(".",N31)-1)+((RIGHT(N31,2)+0)/100),0)))</f>
        <v>0</v>
      </c>
      <c r="BX31" s="74">
        <f>IF(VALIDATURNO[[#This Row],[VALIDA_QNA]]=0,0,IF(VALIDATURNO[[#This Row],[Marcacion]]="ERROR MARCA", 0,IF(VALIDATURNO[[#This Row],[VALIDA_QNA]]="","",IF(VALIDATURNO[[#This Row],[Dom Noct calc]]+(IF(OR(H32="Domingo",M32&lt;&gt;"",N32&lt;&gt;""),IF(AL32="",0,AL32*24),0))-(IF(OR(H31="Domingo",M31&lt;&gt;"",N31&lt;&gt;""),IF(AL31="",0,AL31*24),0))&gt;=0,VALIDATURNO[[#This Row],[Dom Noct calc]]+(IF(OR(H32="Domingo",M32&lt;&gt;"",N32&lt;&gt;""),IF(AL32="",0,AL32*24),0))-(IF(OR(H31="Domingo",M31&lt;&gt;"",N31&lt;&gt;""),IF(AL31="",0,AL31*24),0)),0))))</f>
        <v>0</v>
      </c>
      <c r="BY31" s="73">
        <f>IF(VALIDATURNO[[#This Row],[VALIDA_QNA]]="","",IFERROR(LEFT(AD31,FIND(".",AD31)-1)+((RIGHT(AD31,2)+0)/100),0))</f>
        <v>0</v>
      </c>
      <c r="BZ31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31" s="75">
        <f>IF(VALIDATURNO[[#This Row],[VALIDA_QNA]]="","",IF(VALIDATURNO[[#This Row],[Trabajado real]]+0=0,0,1))</f>
        <v>0</v>
      </c>
      <c r="CB31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31" s="71"/>
      <c r="CD31" s="71"/>
      <c r="CE31" s="71"/>
      <c r="CF31" s="71"/>
      <c r="CG31" s="71"/>
      <c r="CH31" s="71"/>
      <c r="CI31" s="71"/>
      <c r="CJ31" s="71" t="str">
        <f>IF(AND(M31="",S31=""),"",IF(VALIDATURNO[[#This Row],[Marcacion]]="ERROR MARCA",6,IF(IFERROR(LEFT(M31,FIND(".",M31)-1)+((RIGHT(M31,2)+0)/100),0)+IFERROR(LEFT(S31,FIND(".",S31)-1)+((RIGHT(S31,2)+0)/100),0)=0,"",IFERROR(LEFT(M31,FIND(".",M31)-1)+((RIGHT(M31,2)+0)/100),0)+IFERROR(LEFT(S31,FIND(".",S31)-1)+((RIGHT(S31,2)+0)/100),0))))</f>
        <v/>
      </c>
      <c r="CK31" s="71" t="str">
        <f>IF(VALIDATURNO[[#This Row],[VALIDA_QNA]]="","",IF(VALIDATURNO[[#This Row],[Dom Noct Real]]=0,"",ROUND(VALIDATURNO[[#This Row],[Dom Noct Real]],2)))</f>
        <v/>
      </c>
      <c r="CL31" s="71"/>
      <c r="CM31" s="71"/>
      <c r="CN31" s="71"/>
      <c r="CO31" s="76" t="str">
        <f>IF(VALIDATURNO[[#This Row],[EXTRAS]]="","",IF(VALIDATURNO[[#This Row],[verifica extras D]]="",ROUND(VALIDATURNO[[#This Row],[EXTRAS]]*extra_diu,2),ROUND(VALIDATURNO[[#This Row],[verifica extras D]],2)))</f>
        <v/>
      </c>
      <c r="CP31" s="77" t="str">
        <f>IF(VALIDATURNO[[#This Row],[EXTRAS]]="","",IF(VALIDATURNO[[#This Row],[verifica extras N]]="",ROUND(VALIDATURNO[[#This Row],[EXTRAS]]*(1-extra_diu),2),ROUND(VALIDATURNO[[#This Row],[verifica extras N]],2)))</f>
        <v/>
      </c>
      <c r="CQ31" s="71"/>
      <c r="CR31" s="71"/>
      <c r="CS31" s="71"/>
      <c r="CT31" s="71"/>
      <c r="CU31" s="71" t="str">
        <f>IF(VALIDATURNO[[#This Row],[VALIDA_QNA]]="","",IF(VALIDATURNO[[#This Row],[Trabajado real]]=0,"",ROUND(VALIDATURNO[[#This Row],[Trabajado real]],2)))</f>
        <v/>
      </c>
      <c r="CV31" s="66" t="str">
        <f>IFERROR(VLOOKUP(VALIDATURNO[[#This Row],[Colaborador]]&amp;VALIDATURNO[[#This Row],[fecha]],Tabla2[],4,0),"")</f>
        <v/>
      </c>
      <c r="CW31" s="216"/>
      <c r="CX31" s="216"/>
      <c r="CY31" s="32" t="str">
        <f>IF(SUMIFS($BZ$6:BZ31,$DC$6:DC31,VALIDATURNO[[#This Row],[Colaborador]])-hope_hours-SUMIFS($CO$6:CO31,$DC$6:DC31,VALIDATURNO[[#This Row],[Colaborador]])-SUMIFS($CP$6:CP31,$DC$6:DC31,VALIDATURNO[[#This Row],[Colaborador]])&gt;0.5,SUMIFS($BZ$6:BZ31,$DC$6:DC31,VALIDATURNO[[#This Row],[Colaborador]])-hope_hours-SUMIFS($CO$6:CO31,$DC$6:DC31,VALIDATURNO[[#This Row],[Colaborador]])-SUMIFS($CP$6:CP31,$DC$6:DC31,VALIDATURNO[[#This Row],[Colaborador]]),"")</f>
        <v/>
      </c>
      <c r="CZ31" s="32" t="str">
        <f>IF(SUMIFS($BZ$6:BZ31,$DC$6:DC31,VALIDATURNO[[#This Row],[Colaborador]])-hope_hours&gt;0.5,SUMIFS($BZ$6:BZ31,$DC$6:DC31,VALIDATURNO[[#This Row],[Colaborador]])-hope_hours - SUMIFS($CZ$6:CZ30,$DC$6:DC30,DC31),"")</f>
        <v/>
      </c>
      <c r="DA31" s="32" t="str">
        <f>IF(SUMIFS($BZ$6:BZ31,$DC$6:DC31,VALIDATURNO[[#This Row],[Colaborador]])-hope_hours&gt;0.5,SUMIFS($BZ$6:BZ31,$DC$6:DC31,VALIDATURNO[[#This Row],[Colaborador]])-hope_hours,"")</f>
        <v/>
      </c>
      <c r="DB31" s="71" t="str">
        <f>IF(E31="","",IF(VALIDATURNO[[#This Row],[Cambia sede]]="",E31,VALIDATURNO[[#This Row],[Cambia sede]]))</f>
        <v>PANCE</v>
      </c>
      <c r="DC31" s="78" t="str">
        <f t="shared" si="1"/>
        <v>DIAZ RINCON MATEO</v>
      </c>
      <c r="DD31" s="83">
        <f>IF(VALIDATURNO[[#This Row],[VALIDA_QNA]]="","",I31+0)</f>
        <v>46105</v>
      </c>
      <c r="DE31" s="79" t="str">
        <f>IF(VALIDATURNO[[#This Row],[Marcacion]]="","",D31)</f>
        <v>AUXILIAR DE BARRA</v>
      </c>
      <c r="DF31" s="70" t="str">
        <f>IF(VALIDATURNO[[#This Row],[turno1]]="","",H31)</f>
        <v>Martes</v>
      </c>
      <c r="DG31" s="70" t="str">
        <f>IF(VALIDATURNO[[#This Row],[turno2]]="","",AL31)</f>
        <v/>
      </c>
      <c r="DH31" s="70" t="str">
        <f>IF(VALIDATURNO[[#This Row],[turno1AM]]="","",AM31)</f>
        <v/>
      </c>
      <c r="DI31" s="70" t="str">
        <f>IF(VALIDATURNO[[#This Row],[turno2AM]]="","",AN31)</f>
        <v/>
      </c>
      <c r="DJ31" s="70" t="str">
        <f>IF(VALIDATURNO[[#This Row],[turno1AH]]="","",AO31)</f>
        <v/>
      </c>
      <c r="DK31" s="70" t="str">
        <f>IF(VALIDATURNO[[#This Row],[turno2AH]]="","",AP31)</f>
        <v/>
      </c>
      <c r="DL31" s="28" t="str">
        <f>IF(SUMIFS(VALIDATURNO[TOTAL],VALIDATURNO[Colaborador],VALIDATURNO[[#This Row],[Colaborador]])=0,"RET","OK")</f>
        <v>OK</v>
      </c>
      <c r="DM31" s="28">
        <f>IF(VALIDATURNO[[#This Row],[Trabajado real]]&gt;0,1,0)</f>
        <v>0</v>
      </c>
      <c r="DN31" s="28">
        <f>IF(DN30=$DN$5,1,IF(DC30=VALIDATURNO[[#This Row],[Colaborador]],0,1))</f>
        <v>0</v>
      </c>
      <c r="DO31" s="224"/>
      <c r="DP31" s="224"/>
      <c r="DQ31" s="224"/>
      <c r="DR31" s="224"/>
      <c r="DS31" s="224"/>
      <c r="DT31" s="224"/>
    </row>
    <row r="32" spans="1:124">
      <c r="A32" t="s">
        <v>164</v>
      </c>
      <c r="B32" t="s">
        <v>337</v>
      </c>
      <c r="C32" t="s">
        <v>337</v>
      </c>
      <c r="D32" t="s">
        <v>306</v>
      </c>
      <c r="E32" t="s">
        <v>84</v>
      </c>
      <c r="F32" t="s">
        <v>200</v>
      </c>
      <c r="G32" t="s">
        <v>200</v>
      </c>
      <c r="H32" t="s">
        <v>208</v>
      </c>
      <c r="I32" t="s">
        <v>565</v>
      </c>
      <c r="J32" t="s">
        <v>264</v>
      </c>
      <c r="K32" t="s">
        <v>305</v>
      </c>
      <c r="L32" t="s">
        <v>81</v>
      </c>
      <c r="M32" t="s">
        <v>81</v>
      </c>
      <c r="N32" t="s">
        <v>81</v>
      </c>
      <c r="O32" t="s">
        <v>81</v>
      </c>
      <c r="P32" t="s">
        <v>81</v>
      </c>
      <c r="Q32" t="s">
        <v>81</v>
      </c>
      <c r="R32" t="s">
        <v>81</v>
      </c>
      <c r="S32" t="s">
        <v>81</v>
      </c>
      <c r="T32" t="s">
        <v>81</v>
      </c>
      <c r="U32" t="s">
        <v>81</v>
      </c>
      <c r="V32" t="s">
        <v>81</v>
      </c>
      <c r="W32" t="s">
        <v>81</v>
      </c>
      <c r="X32" t="s">
        <v>81</v>
      </c>
      <c r="Y32" t="s">
        <v>81</v>
      </c>
      <c r="Z32" t="s">
        <v>81</v>
      </c>
      <c r="AA32" t="s">
        <v>81</v>
      </c>
      <c r="AB32" t="s">
        <v>81</v>
      </c>
      <c r="AC32" t="s">
        <v>81</v>
      </c>
      <c r="AD32" t="s">
        <v>264</v>
      </c>
      <c r="AE32" t="s">
        <v>81</v>
      </c>
      <c r="AF32" t="s">
        <v>81</v>
      </c>
      <c r="AG32" t="s">
        <v>81</v>
      </c>
      <c r="AH32" t="s">
        <v>81</v>
      </c>
      <c r="AI32" t="s">
        <v>81</v>
      </c>
      <c r="AJ32" t="s">
        <v>201</v>
      </c>
      <c r="AK32" t="s">
        <v>580</v>
      </c>
      <c r="AL32" t="s">
        <v>81</v>
      </c>
      <c r="AM32" t="s">
        <v>341</v>
      </c>
      <c r="AN32" t="s">
        <v>581</v>
      </c>
      <c r="AO32" t="s">
        <v>81</v>
      </c>
      <c r="AP32" t="s">
        <v>81</v>
      </c>
      <c r="AQ32" t="s">
        <v>203</v>
      </c>
      <c r="AR32" t="s">
        <v>81</v>
      </c>
      <c r="AS32" t="s">
        <v>204</v>
      </c>
      <c r="AT32" s="69">
        <f>IF(VALIDATURNO[[#This Row],[VALIDA_QNA]]="","",IF(AL32="",0,1))</f>
        <v>0</v>
      </c>
      <c r="AU32" s="67">
        <f>IF(VALIDATURNO[[#This Row],[VALIDA_QNA]]="","",IF(AL33="",0,1))</f>
        <v>0</v>
      </c>
      <c r="AV32" s="67">
        <f>IF(VALIDATURNO[[#This Row],[VALIDA_QNA]]="","",IF(AM32="",0,1))</f>
        <v>1</v>
      </c>
      <c r="AW32" s="67">
        <f>IF(VALIDATURNO[[#This Row],[VALIDA_QNA]]="","",IF(AN32="",0,1))</f>
        <v>1</v>
      </c>
      <c r="AX32" s="67">
        <f>IF(VALIDATURNO[[#This Row],[VALIDA_QNA]]="","",IF(AO32="",0,1))</f>
        <v>0</v>
      </c>
      <c r="AY32" s="67">
        <f>IF(VALIDATURNO[[#This Row],[VALIDA_QNA]]="","",IF(AP32="",0,1))</f>
        <v>0</v>
      </c>
      <c r="AZ32" s="67">
        <f>IF(VALIDATURNO[[#This Row],[VALIDA_QNA]]="","",IF(AL33="",0,1)*IF(AL33="",0,AL33))</f>
        <v>0</v>
      </c>
      <c r="BA32" s="67">
        <f>IF(VALIDATURNO[[#This Row],[VALIDA_QNA]]="","",IF(AL32="",0,1)*IF(AL32="",0,AL32))</f>
        <v>0</v>
      </c>
      <c r="BB32" s="67">
        <f>IF(VALIDATURNO[[#This Row],[VALIDA_QNA]]="","",IF(AM32="",0,1)*IF(AM32="",0,AM32))</f>
        <v>0.52986111111111112</v>
      </c>
      <c r="BC32" s="67">
        <f>IF(VALIDATURNO[[#This Row],[VALIDA_QNA]]="","",IF(AN32="",0,1)*IF(AN32="",0,AN32))</f>
        <v>0.90694444444444444</v>
      </c>
      <c r="BD32" s="67">
        <f>IF(VALIDATURNO[[#This Row],[VALIDA_QNA]]="","",IF(AO32="",0,1)*IF(AO32="",0,AO32))</f>
        <v>0</v>
      </c>
      <c r="BE32" s="67">
        <f>IF(VALIDATURNO[[#This Row],[VALIDA_QNA]]="","",IF(AP32="",0,1)*IF(AP32="",0,AP32))</f>
        <v>0</v>
      </c>
      <c r="BF32" s="67">
        <f>IF(VALIDATURNO[[#This Row],[VALIDA_QNA]]="","",5-COUNTBLANK(AM32:AP32)-COUNTBLANK(AL33))</f>
        <v>2</v>
      </c>
      <c r="BG32" s="68" t="str">
        <f>VALIDATURNO[[#This Row],[SALAM_H_BIN]]&amp;AU32&amp;AV32&amp;AW32&amp;AX32&amp;AY32</f>
        <v>001100</v>
      </c>
      <c r="BH32" s="70">
        <f t="shared" si="0"/>
        <v>1</v>
      </c>
      <c r="BI32" s="67" t="str">
        <f>IF(A32="","",IF(AND(AN32&lt;AM32,AN32&lt;&gt;""),"ERROR MARCA",IF(AND(VALIDATURNO[[#This Row],[ENT_2]]&lt;&gt;0,VALIDATURNO[[#This Row],[ENT_2]]&lt;VALIDATURNO[[#This Row],[SAL_1]]),"ERROR MARCA",IF(VALIDATURNO[[#This Row],[VALIDA_QNA]]=1,IF(OR(BG32="001100",BG32="011000",BG32="011110",BG32="001111",BG32="101100",BG32="111000",BG32="111110",BG32="101111"),"OK",IF(OR(BG32="000000",VALIDATURNO[[#This Row],[Escenario]]="100000"),"NULO","ERROR MARCA")),"NULO"))))</f>
        <v>OK</v>
      </c>
      <c r="BJ32" s="67">
        <f>IF(VALIDATURNO[[#This Row],[VALIDA_QNA]]="","",IF(OR(BG32="101100",BG32="101111",BG32="001100",BG32="001111",BG32="111110",BG32="011110"),BC32-BB32,0)*24)</f>
        <v>9.0500000000000007</v>
      </c>
      <c r="BK32" s="67">
        <f>IF(VALIDATURNO[[#This Row],[VALIDA_QNA]]="","",IF(OR(BG32="101111",BG32="001111"),BE32-BD32,0)*24)</f>
        <v>0</v>
      </c>
      <c r="BL32" s="67">
        <f>IF(VALIDATURNO[[#This Row],[VALIDA_QNA]]="","",IF(OR(BG32="111000",BG32="011000"),AZ32-BB32+1,0)*24)</f>
        <v>0</v>
      </c>
      <c r="BM32" s="67">
        <f>IF(VALIDATURNO[[#This Row],[VALIDA_QNA]]="","",IF(OR(BG32="111110",BG32="011110"),AZ32+1-BD32,0)*24)</f>
        <v>0</v>
      </c>
      <c r="BN32" s="67">
        <f>IF(VALIDATURNO[[#This Row],[VALIDA_QNA]]="","",IF(OR(BG32="011000",BG32="111000"),1-BB32,0)*24)</f>
        <v>0</v>
      </c>
      <c r="BO32" s="67">
        <f>IF(VALIDATURNO[[#This Row],[VALIDA_QNA]]="","",IF(OR(BG32="011110",BG32="111110"),1-BD32,0)*24)</f>
        <v>0</v>
      </c>
      <c r="BP32" s="71">
        <f>IF(VALIDATURNO[[#This Row],[VALIDA_QNA]]="","",VALIDATURNO[[#This Row],[turno1]]+VALIDATURNO[[#This Row],[turno2]]+VALIDATURNO[[#This Row],[turno1AH]]+VALIDATURNO[[#This Row],[turno2AH]]+VALIDATURNO[[#This Row],[SALAM_HOY]])</f>
        <v>9.0500000000000007</v>
      </c>
      <c r="BQ32" s="71">
        <f>IF(VALIDATURNO[[#This Row],[VALIDA_QNA]]="","",VALIDATURNO[[#This Row],[turno1]]+VALIDATURNO[[#This Row],[turno2]]+VALIDATURNO[[#This Row],[turno1AM]]+VALIDATURNO[[#This Row],[turno2AM]])</f>
        <v>9.0500000000000007</v>
      </c>
      <c r="BR32" s="71">
        <f>IF(VALIDATURNO[[#This Row],[VALIDA_QNA]]=0,"",IFERROR(LEFT(AD32,FIND(".",AD32)-1)+((RIGHT(AD32,2)+0)/100),""))</f>
        <v>9</v>
      </c>
      <c r="BS3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descuentos]]="",0,IF(AND(BP32&gt;=9.5,AO32=""),1,0))+IF(AL33&lt;&gt;"",AL33*24,0)-IF(AL32&lt;&gt;"",AL32*24,0),"")))</f>
        <v>-5.0000000000000711E-2</v>
      </c>
      <c r="BT32" s="70">
        <f>IF(VALIDATURNO[[#This Row],[VALIDA_QNA]]=0,"",IF(A32="","",IFERROR((IF(IF(AL32="",0,AL32+0)&lt;=(6/24),IF(AL32="",0,AL32+0),(6/24))*24),0)+IFERROR(IF(AM32="",0,IF((IF(AND(AO32="",AN32&lt;&gt;""),IF(AN32="",0,AN32+0),IF(AP32&lt;&gt;"",IF(AP32="",0,AP32+0),1))-#REF!)*24&gt;0,IF(AND(AO32="",AN32&lt;&gt;""),IF(AN32="",0,AN32+0),IF(AP32&lt;&gt;"",IF(AP32="",0,AP32+0),1))-#REF!))*24,0)))</f>
        <v>0</v>
      </c>
      <c r="BU32" s="73">
        <f>IF(VALIDATURNO[[#This Row],[VALIDA_QNA]]="","",IFERROR(LEFT(K32,FIND(".",K32)-1)+((RIGHT(K32,2)+0)/100),0))</f>
        <v>2.75</v>
      </c>
      <c r="BV32" s="74">
        <f>IF(VALIDATURNO[[#This Row],[VALIDA_QNA]]=0,0,IF(VALIDATURNO[[#This Row],[Marcacion]]="ERROR MARCA", 0,IF(VALIDATURNO[[#This Row],[VALIDA_QNA]]="","",IF(ROUND(IFERROR(LEFT(K32,FIND(".",K32)-1)+((RIGHT(K32,2)+0)/100),0)+(IF(H33="Domingo",0,IF(AL33="",0,AL33*24)))-(IF(H32="Domingo",0,IF(AL32="",0,AL32*24))),2)&gt;=0,ROUND(IFERROR(LEFT(K32,FIND(".",K32)-1)+((RIGHT(K32,2)+0)/100),0)+(IF(H33="Domingo",0,IF(AL33="",0,AL33*24)))-(IF(H32="Domingo",0,IF(AL32="",0,AL32*24))),2),0))))</f>
        <v>2.75</v>
      </c>
      <c r="BW32" s="73">
        <f>IF(VALIDATURNO[[#This Row],[VALIDA_QNA]]="","",IFERROR(LEFT(T32,FIND(".",T32)-1)+((RIGHT(T32,2)+0)/100),0)+IF(N32="",0,IFERROR(LEFT(N32,FIND(".",N32)-1)+((RIGHT(N32,2)+0)/100),0)))</f>
        <v>0</v>
      </c>
      <c r="BX32" s="74">
        <f>IF(VALIDATURNO[[#This Row],[VALIDA_QNA]]=0,0,IF(VALIDATURNO[[#This Row],[Marcacion]]="ERROR MARCA", 0,IF(VALIDATURNO[[#This Row],[VALIDA_QNA]]="","",IF(VALIDATURNO[[#This Row],[Dom Noct calc]]+(IF(OR(H33="Domingo",M33&lt;&gt;"",N33&lt;&gt;""),IF(AL33="",0,AL33*24),0))-(IF(OR(H32="Domingo",M32&lt;&gt;"",N32&lt;&gt;""),IF(AL32="",0,AL32*24),0))&gt;=0,VALIDATURNO[[#This Row],[Dom Noct calc]]+(IF(OR(H33="Domingo",M33&lt;&gt;"",N33&lt;&gt;""),IF(AL33="",0,AL33*24),0))-(IF(OR(H32="Domingo",M32&lt;&gt;"",N32&lt;&gt;""),IF(AL32="",0,AL32*24),0)),0))))</f>
        <v>0</v>
      </c>
      <c r="BY32" s="73">
        <f>IF(VALIDATURNO[[#This Row],[VALIDA_QNA]]="","",IFERROR(LEFT(AD32,FIND(".",AD32)-1)+((RIGHT(AD32,2)+0)/100),0))</f>
        <v>9</v>
      </c>
      <c r="BZ32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</v>
      </c>
      <c r="CA32" s="75">
        <f>IF(VALIDATURNO[[#This Row],[VALIDA_QNA]]="","",IF(VALIDATURNO[[#This Row],[Trabajado real]]+0=0,0,1))</f>
        <v>1</v>
      </c>
      <c r="CB32" s="71">
        <f>IFERROR(IF(VALIDATURNO[[#This Row],[horas 
trabajadas]]&gt;14,ROUND(VALIDATURNO[[#This Row],[nocturnas 
trabajadas]],2),IF(VALIDATURNO[[#This Row],[Trabajado real]]=0,"",ROUND(VALIDATURNO[[#This Row],[Nocturnas reales]],2))),"")</f>
        <v>2.75</v>
      </c>
      <c r="CC32" s="71"/>
      <c r="CD32" s="71"/>
      <c r="CE32" s="71"/>
      <c r="CF32" s="71"/>
      <c r="CG32" s="71"/>
      <c r="CH32" s="71"/>
      <c r="CI32" s="71"/>
      <c r="CJ32" s="71" t="str">
        <f>IF(AND(M32="",S32=""),"",IF(VALIDATURNO[[#This Row],[Marcacion]]="ERROR MARCA",6,IF(IFERROR(LEFT(M32,FIND(".",M32)-1)+((RIGHT(M32,2)+0)/100),0)+IFERROR(LEFT(S32,FIND(".",S32)-1)+((RIGHT(S32,2)+0)/100),0)=0,"",IFERROR(LEFT(M32,FIND(".",M32)-1)+((RIGHT(M32,2)+0)/100),0)+IFERROR(LEFT(S32,FIND(".",S32)-1)+((RIGHT(S32,2)+0)/100),0))))</f>
        <v/>
      </c>
      <c r="CK32" s="71" t="str">
        <f>IF(VALIDATURNO[[#This Row],[VALIDA_QNA]]="","",IF(VALIDATURNO[[#This Row],[Dom Noct Real]]=0,"",ROUND(VALIDATURNO[[#This Row],[Dom Noct Real]],2)))</f>
        <v/>
      </c>
      <c r="CL32" s="71"/>
      <c r="CM32" s="71"/>
      <c r="CN32" s="71"/>
      <c r="CO32" s="76" t="str">
        <f>IF(VALIDATURNO[[#This Row],[EXTRAS]]="","",IF(VALIDATURNO[[#This Row],[verifica extras D]]="",ROUND(VALIDATURNO[[#This Row],[EXTRAS]]*extra_diu,2),ROUND(VALIDATURNO[[#This Row],[verifica extras D]],2)))</f>
        <v/>
      </c>
      <c r="CP32" s="77" t="str">
        <f>IF(VALIDATURNO[[#This Row],[EXTRAS]]="","",IF(VALIDATURNO[[#This Row],[verifica extras N]]="",ROUND(VALIDATURNO[[#This Row],[EXTRAS]]*(1-extra_diu),2),ROUND(VALIDATURNO[[#This Row],[verifica extras N]],2)))</f>
        <v/>
      </c>
      <c r="CQ32" s="71"/>
      <c r="CR32" s="71"/>
      <c r="CS32" s="71"/>
      <c r="CT32" s="71"/>
      <c r="CU32" s="71">
        <f>IF(VALIDATURNO[[#This Row],[VALIDA_QNA]]="","",IF(VALIDATURNO[[#This Row],[Trabajado real]]=0,"",ROUND(VALIDATURNO[[#This Row],[Trabajado real]],2)))</f>
        <v>9</v>
      </c>
      <c r="CV32" s="66" t="str">
        <f>IFERROR(VLOOKUP(VALIDATURNO[[#This Row],[Colaborador]]&amp;VALIDATURNO[[#This Row],[fecha]],Tabla2[],4,0),"")</f>
        <v/>
      </c>
      <c r="CW32" s="216"/>
      <c r="CX32" s="216"/>
      <c r="CY32" s="32" t="str">
        <f>IF(SUMIFS($BZ$6:BZ32,$DC$6:DC32,VALIDATURNO[[#This Row],[Colaborador]])-hope_hours-SUMIFS($CO$6:CO32,$DC$6:DC32,VALIDATURNO[[#This Row],[Colaborador]])-SUMIFS($CP$6:CP32,$DC$6:DC32,VALIDATURNO[[#This Row],[Colaborador]])&gt;0.5,SUMIFS($BZ$6:BZ32,$DC$6:DC32,VALIDATURNO[[#This Row],[Colaborador]])-hope_hours-SUMIFS($CO$6:CO32,$DC$6:DC32,VALIDATURNO[[#This Row],[Colaborador]])-SUMIFS($CP$6:CP32,$DC$6:DC32,VALIDATURNO[[#This Row],[Colaborador]]),"")</f>
        <v/>
      </c>
      <c r="CZ32" s="32" t="str">
        <f>IF(SUMIFS($BZ$6:BZ32,$DC$6:DC32,VALIDATURNO[[#This Row],[Colaborador]])-hope_hours&gt;0.5,SUMIFS($BZ$6:BZ32,$DC$6:DC32,VALIDATURNO[[#This Row],[Colaborador]])-hope_hours - SUMIFS($CZ$6:CZ31,$DC$6:DC31,DC32),"")</f>
        <v/>
      </c>
      <c r="DA32" s="32" t="str">
        <f>IF(SUMIFS($BZ$6:BZ32,$DC$6:DC32,VALIDATURNO[[#This Row],[Colaborador]])-hope_hours&gt;0.5,SUMIFS($BZ$6:BZ32,$DC$6:DC32,VALIDATURNO[[#This Row],[Colaborador]])-hope_hours,"")</f>
        <v/>
      </c>
      <c r="DB32" s="71" t="str">
        <f>IF(E32="","",IF(VALIDATURNO[[#This Row],[Cambia sede]]="",E32,VALIDATURNO[[#This Row],[Cambia sede]]))</f>
        <v>PANCE</v>
      </c>
      <c r="DC32" s="78" t="str">
        <f t="shared" si="1"/>
        <v>DIAZ RINCON MATEO</v>
      </c>
      <c r="DD32" s="83">
        <f>IF(VALIDATURNO[[#This Row],[VALIDA_QNA]]="","",I32+0)</f>
        <v>46106</v>
      </c>
      <c r="DE32" s="79" t="str">
        <f>IF(VALIDATURNO[[#This Row],[Marcacion]]="","",D32)</f>
        <v>AUXILIAR DE BARRA</v>
      </c>
      <c r="DF32" s="70" t="str">
        <f>IF(VALIDATURNO[[#This Row],[turno1]]="","",H32)</f>
        <v>Miércoles</v>
      </c>
      <c r="DG32" s="70" t="str">
        <f>IF(VALIDATURNO[[#This Row],[turno2]]="","",AL32)</f>
        <v/>
      </c>
      <c r="DH32" s="70" t="str">
        <f>IF(VALIDATURNO[[#This Row],[turno1AM]]="","",AM32)</f>
        <v>12:43</v>
      </c>
      <c r="DI32" s="70" t="str">
        <f>IF(VALIDATURNO[[#This Row],[turno2AM]]="","",AN32)</f>
        <v>21:46</v>
      </c>
      <c r="DJ32" s="70" t="str">
        <f>IF(VALIDATURNO[[#This Row],[turno1AH]]="","",AO32)</f>
        <v/>
      </c>
      <c r="DK32" s="70" t="str">
        <f>IF(VALIDATURNO[[#This Row],[turno2AH]]="","",AP32)</f>
        <v/>
      </c>
      <c r="DL32" s="28" t="str">
        <f>IF(SUMIFS(VALIDATURNO[TOTAL],VALIDATURNO[Colaborador],VALIDATURNO[[#This Row],[Colaborador]])=0,"RET","OK")</f>
        <v>OK</v>
      </c>
      <c r="DM32" s="28">
        <f>IF(VALIDATURNO[[#This Row],[Trabajado real]]&gt;0,1,0)</f>
        <v>1</v>
      </c>
      <c r="DN32" s="28">
        <f>IF(DN31=$DN$5,1,IF(DC31=VALIDATURNO[[#This Row],[Colaborador]],0,1))</f>
        <v>0</v>
      </c>
      <c r="DO32" s="224"/>
      <c r="DP32" s="224"/>
      <c r="DQ32" s="224"/>
      <c r="DR32" s="224"/>
      <c r="DS32" s="224"/>
      <c r="DT32" s="224"/>
    </row>
    <row r="33" spans="1:124">
      <c r="A33" t="s">
        <v>164</v>
      </c>
      <c r="B33" t="s">
        <v>337</v>
      </c>
      <c r="C33" t="s">
        <v>337</v>
      </c>
      <c r="D33" t="s">
        <v>306</v>
      </c>
      <c r="E33" t="s">
        <v>84</v>
      </c>
      <c r="F33" t="s">
        <v>200</v>
      </c>
      <c r="G33" t="s">
        <v>200</v>
      </c>
      <c r="H33" t="s">
        <v>211</v>
      </c>
      <c r="I33" t="s">
        <v>566</v>
      </c>
      <c r="J33" t="s">
        <v>239</v>
      </c>
      <c r="K33" t="s">
        <v>81</v>
      </c>
      <c r="L33" t="s">
        <v>81</v>
      </c>
      <c r="M33" t="s">
        <v>81</v>
      </c>
      <c r="N33" t="s">
        <v>81</v>
      </c>
      <c r="O33" t="s">
        <v>81</v>
      </c>
      <c r="P33" t="s">
        <v>81</v>
      </c>
      <c r="Q33" t="s">
        <v>81</v>
      </c>
      <c r="R33" t="s">
        <v>81</v>
      </c>
      <c r="S33" t="s">
        <v>81</v>
      </c>
      <c r="T33" t="s">
        <v>81</v>
      </c>
      <c r="U33" t="s">
        <v>81</v>
      </c>
      <c r="V33" t="s">
        <v>81</v>
      </c>
      <c r="W33" t="s">
        <v>81</v>
      </c>
      <c r="X33" t="s">
        <v>81</v>
      </c>
      <c r="Y33" t="s">
        <v>81</v>
      </c>
      <c r="Z33" t="s">
        <v>81</v>
      </c>
      <c r="AA33" t="s">
        <v>81</v>
      </c>
      <c r="AB33" t="s">
        <v>81</v>
      </c>
      <c r="AC33" t="s">
        <v>81</v>
      </c>
      <c r="AD33" t="s">
        <v>239</v>
      </c>
      <c r="AE33" t="s">
        <v>81</v>
      </c>
      <c r="AF33" t="s">
        <v>81</v>
      </c>
      <c r="AG33" t="s">
        <v>81</v>
      </c>
      <c r="AH33" t="s">
        <v>81</v>
      </c>
      <c r="AI33" t="s">
        <v>81</v>
      </c>
      <c r="AJ33" t="s">
        <v>201</v>
      </c>
      <c r="AK33" t="s">
        <v>354</v>
      </c>
      <c r="AL33" t="s">
        <v>81</v>
      </c>
      <c r="AM33" t="s">
        <v>240</v>
      </c>
      <c r="AN33" t="s">
        <v>257</v>
      </c>
      <c r="AO33" t="s">
        <v>81</v>
      </c>
      <c r="AP33" t="s">
        <v>81</v>
      </c>
      <c r="AQ33" t="s">
        <v>203</v>
      </c>
      <c r="AR33" t="s">
        <v>81</v>
      </c>
      <c r="AS33" t="s">
        <v>204</v>
      </c>
      <c r="AT33" s="69">
        <f>IF(VALIDATURNO[[#This Row],[VALIDA_QNA]]="","",IF(AL33="",0,1))</f>
        <v>0</v>
      </c>
      <c r="AU33" s="67">
        <f>IF(VALIDATURNO[[#This Row],[VALIDA_QNA]]="","",IF(AL34="",0,1))</f>
        <v>0</v>
      </c>
      <c r="AV33" s="67">
        <f>IF(VALIDATURNO[[#This Row],[VALIDA_QNA]]="","",IF(AM33="",0,1))</f>
        <v>1</v>
      </c>
      <c r="AW33" s="67">
        <f>IF(VALIDATURNO[[#This Row],[VALIDA_QNA]]="","",IF(AN33="",0,1))</f>
        <v>1</v>
      </c>
      <c r="AX33" s="67">
        <f>IF(VALIDATURNO[[#This Row],[VALIDA_QNA]]="","",IF(AO33="",0,1))</f>
        <v>0</v>
      </c>
      <c r="AY33" s="67">
        <f>IF(VALIDATURNO[[#This Row],[VALIDA_QNA]]="","",IF(AP33="",0,1))</f>
        <v>0</v>
      </c>
      <c r="AZ33" s="67">
        <f>IF(VALIDATURNO[[#This Row],[VALIDA_QNA]]="","",IF(AL34="",0,1)*IF(AL34="",0,AL34))</f>
        <v>0</v>
      </c>
      <c r="BA33" s="67">
        <f>IF(VALIDATURNO[[#This Row],[VALIDA_QNA]]="","",IF(AL33="",0,1)*IF(AL33="",0,AL33))</f>
        <v>0</v>
      </c>
      <c r="BB33" s="67">
        <f>IF(VALIDATURNO[[#This Row],[VALIDA_QNA]]="","",IF(AM33="",0,1)*IF(AM33="",0,AM33))</f>
        <v>0.41597222222222224</v>
      </c>
      <c r="BC33" s="67">
        <f>IF(VALIDATURNO[[#This Row],[VALIDA_QNA]]="","",IF(AN33="",0,1)*IF(AN33="",0,AN33))</f>
        <v>0.62152777777777779</v>
      </c>
      <c r="BD33" s="67">
        <f>IF(VALIDATURNO[[#This Row],[VALIDA_QNA]]="","",IF(AO33="",0,1)*IF(AO33="",0,AO33))</f>
        <v>0</v>
      </c>
      <c r="BE33" s="67">
        <f>IF(VALIDATURNO[[#This Row],[VALIDA_QNA]]="","",IF(AP33="",0,1)*IF(AP33="",0,AP33))</f>
        <v>0</v>
      </c>
      <c r="BF33" s="67">
        <f>IF(VALIDATURNO[[#This Row],[VALIDA_QNA]]="","",5-COUNTBLANK(AM33:AP33)-COUNTBLANK(AL34))</f>
        <v>2</v>
      </c>
      <c r="BG33" s="68" t="str">
        <f>VALIDATURNO[[#This Row],[SALAM_H_BIN]]&amp;AU33&amp;AV33&amp;AW33&amp;AX33&amp;AY33</f>
        <v>001100</v>
      </c>
      <c r="BH33" s="70">
        <f t="shared" si="0"/>
        <v>1</v>
      </c>
      <c r="BI33" s="67" t="str">
        <f>IF(A33="","",IF(AND(AN33&lt;AM33,AN33&lt;&gt;""),"ERROR MARCA",IF(AND(VALIDATURNO[[#This Row],[ENT_2]]&lt;&gt;0,VALIDATURNO[[#This Row],[ENT_2]]&lt;VALIDATURNO[[#This Row],[SAL_1]]),"ERROR MARCA",IF(VALIDATURNO[[#This Row],[VALIDA_QNA]]=1,IF(OR(BG33="001100",BG33="011000",BG33="011110",BG33="001111",BG33="101100",BG33="111000",BG33="111110",BG33="101111"),"OK",IF(OR(BG33="000000",VALIDATURNO[[#This Row],[Escenario]]="100000"),"NULO","ERROR MARCA")),"NULO"))))</f>
        <v>OK</v>
      </c>
      <c r="BJ33" s="67">
        <f>IF(VALIDATURNO[[#This Row],[VALIDA_QNA]]="","",IF(OR(BG33="101100",BG33="101111",BG33="001100",BG33="001111",BG33="111110",BG33="011110"),BC33-BB33,0)*24)</f>
        <v>4.9333333333333336</v>
      </c>
      <c r="BK33" s="67">
        <f>IF(VALIDATURNO[[#This Row],[VALIDA_QNA]]="","",IF(OR(BG33="101111",BG33="001111"),BE33-BD33,0)*24)</f>
        <v>0</v>
      </c>
      <c r="BL33" s="67">
        <f>IF(VALIDATURNO[[#This Row],[VALIDA_QNA]]="","",IF(OR(BG33="111000",BG33="011000"),AZ33-BB33+1,0)*24)</f>
        <v>0</v>
      </c>
      <c r="BM33" s="67">
        <f>IF(VALIDATURNO[[#This Row],[VALIDA_QNA]]="","",IF(OR(BG33="111110",BG33="011110"),AZ33+1-BD33,0)*24)</f>
        <v>0</v>
      </c>
      <c r="BN33" s="67">
        <f>IF(VALIDATURNO[[#This Row],[VALIDA_QNA]]="","",IF(OR(BG33="011000",BG33="111000"),1-BB33,0)*24)</f>
        <v>0</v>
      </c>
      <c r="BO33" s="67">
        <f>IF(VALIDATURNO[[#This Row],[VALIDA_QNA]]="","",IF(OR(BG33="011110",BG33="111110"),1-BD33,0)*24)</f>
        <v>0</v>
      </c>
      <c r="BP33" s="71">
        <f>IF(VALIDATURNO[[#This Row],[VALIDA_QNA]]="","",VALIDATURNO[[#This Row],[turno1]]+VALIDATURNO[[#This Row],[turno2]]+VALIDATURNO[[#This Row],[turno1AH]]+VALIDATURNO[[#This Row],[turno2AH]]+VALIDATURNO[[#This Row],[SALAM_HOY]])</f>
        <v>4.9333333333333336</v>
      </c>
      <c r="BQ33" s="71">
        <f>IF(VALIDATURNO[[#This Row],[VALIDA_QNA]]="","",VALIDATURNO[[#This Row],[turno1]]+VALIDATURNO[[#This Row],[turno2]]+VALIDATURNO[[#This Row],[turno1AM]]+VALIDATURNO[[#This Row],[turno2AM]])</f>
        <v>4.9333333333333336</v>
      </c>
      <c r="BR33" s="71">
        <f>IF(VALIDATURNO[[#This Row],[VALIDA_QNA]]=0,"",IFERROR(LEFT(AD33,FIND(".",AD33)-1)+((RIGHT(AD33,2)+0)/100),""))</f>
        <v>5</v>
      </c>
      <c r="BS3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descuentos]]="",0,IF(AND(BP33&gt;=9.5,AO33=""),1,0))+IF(AL34&lt;&gt;"",AL34*24,0)-IF(AL33&lt;&gt;"",AL33*24,0),"")))</f>
        <v>6.666666666666643E-2</v>
      </c>
      <c r="BT33" s="70">
        <f>IF(VALIDATURNO[[#This Row],[VALIDA_QNA]]=0,"",IF(A33="","",IFERROR((IF(IF(AL33="",0,AL33+0)&lt;=(6/24),IF(AL33="",0,AL33+0),(6/24))*24),0)+IFERROR(IF(AM33="",0,IF((IF(AND(AO33="",AN33&lt;&gt;""),IF(AN33="",0,AN33+0),IF(AP33&lt;&gt;"",IF(AP33="",0,AP33+0),1))-#REF!)*24&gt;0,IF(AND(AO33="",AN33&lt;&gt;""),IF(AN33="",0,AN33+0),IF(AP33&lt;&gt;"",IF(AP33="",0,AP33+0),1))-#REF!))*24,0)))</f>
        <v>0</v>
      </c>
      <c r="BU33" s="73">
        <f>IF(VALIDATURNO[[#This Row],[VALIDA_QNA]]="","",IFERROR(LEFT(K33,FIND(".",K33)-1)+((RIGHT(K33,2)+0)/100),0))</f>
        <v>0</v>
      </c>
      <c r="BV33" s="74">
        <f>IF(VALIDATURNO[[#This Row],[VALIDA_QNA]]=0,0,IF(VALIDATURNO[[#This Row],[Marcacion]]="ERROR MARCA", 0,IF(VALIDATURNO[[#This Row],[VALIDA_QNA]]="","",IF(ROUND(IFERROR(LEFT(K33,FIND(".",K33)-1)+((RIGHT(K33,2)+0)/100),0)+(IF(H34="Domingo",0,IF(AL34="",0,AL34*24)))-(IF(H33="Domingo",0,IF(AL33="",0,AL33*24))),2)&gt;=0,ROUND(IFERROR(LEFT(K33,FIND(".",K33)-1)+((RIGHT(K33,2)+0)/100),0)+(IF(H34="Domingo",0,IF(AL34="",0,AL34*24)))-(IF(H33="Domingo",0,IF(AL33="",0,AL33*24))),2),0))))</f>
        <v>0</v>
      </c>
      <c r="BW33" s="73">
        <f>IF(VALIDATURNO[[#This Row],[VALIDA_QNA]]="","",IFERROR(LEFT(T33,FIND(".",T33)-1)+((RIGHT(T33,2)+0)/100),0)+IF(N33="",0,IFERROR(LEFT(N33,FIND(".",N33)-1)+((RIGHT(N33,2)+0)/100),0)))</f>
        <v>0</v>
      </c>
      <c r="BX33" s="74">
        <f>IF(VALIDATURNO[[#This Row],[VALIDA_QNA]]=0,0,IF(VALIDATURNO[[#This Row],[Marcacion]]="ERROR MARCA", 0,IF(VALIDATURNO[[#This Row],[VALIDA_QNA]]="","",IF(VALIDATURNO[[#This Row],[Dom Noct calc]]+(IF(OR(H34="Domingo",M34&lt;&gt;"",N34&lt;&gt;""),IF(AL34="",0,AL34*24),0))-(IF(OR(H33="Domingo",M33&lt;&gt;"",N33&lt;&gt;""),IF(AL33="",0,AL33*24),0))&gt;=0,VALIDATURNO[[#This Row],[Dom Noct calc]]+(IF(OR(H34="Domingo",M34&lt;&gt;"",N34&lt;&gt;""),IF(AL34="",0,AL34*24),0))-(IF(OR(H33="Domingo",M33&lt;&gt;"",N33&lt;&gt;""),IF(AL33="",0,AL33*24),0)),0))))</f>
        <v>0</v>
      </c>
      <c r="BY33" s="73">
        <f>IF(VALIDATURNO[[#This Row],[VALIDA_QNA]]="","",IFERROR(LEFT(AD33,FIND(".",AD33)-1)+((RIGHT(AD33,2)+0)/100),0))</f>
        <v>5</v>
      </c>
      <c r="BZ33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5</v>
      </c>
      <c r="CA33" s="75">
        <f>IF(VALIDATURNO[[#This Row],[VALIDA_QNA]]="","",IF(VALIDATURNO[[#This Row],[Trabajado real]]+0=0,0,1))</f>
        <v>1</v>
      </c>
      <c r="CB33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33" s="71"/>
      <c r="CD33" s="71"/>
      <c r="CE33" s="71"/>
      <c r="CF33" s="71"/>
      <c r="CG33" s="71"/>
      <c r="CH33" s="71"/>
      <c r="CI33" s="71"/>
      <c r="CJ33" s="71" t="str">
        <f>IF(AND(M33="",S33=""),"",IF(VALIDATURNO[[#This Row],[Marcacion]]="ERROR MARCA",6,IF(IFERROR(LEFT(M33,FIND(".",M33)-1)+((RIGHT(M33,2)+0)/100),0)+IFERROR(LEFT(S33,FIND(".",S33)-1)+((RIGHT(S33,2)+0)/100),0)=0,"",IFERROR(LEFT(M33,FIND(".",M33)-1)+((RIGHT(M33,2)+0)/100),0)+IFERROR(LEFT(S33,FIND(".",S33)-1)+((RIGHT(S33,2)+0)/100),0))))</f>
        <v/>
      </c>
      <c r="CK33" s="71" t="str">
        <f>IF(VALIDATURNO[[#This Row],[VALIDA_QNA]]="","",IF(VALIDATURNO[[#This Row],[Dom Noct Real]]=0,"",ROUND(VALIDATURNO[[#This Row],[Dom Noct Real]],2)))</f>
        <v/>
      </c>
      <c r="CL33" s="71"/>
      <c r="CM33" s="71"/>
      <c r="CN33" s="71"/>
      <c r="CO33" s="76" t="str">
        <f>IF(VALIDATURNO[[#This Row],[EXTRAS]]="","",IF(VALIDATURNO[[#This Row],[verifica extras D]]="",ROUND(VALIDATURNO[[#This Row],[EXTRAS]]*extra_diu,2),ROUND(VALIDATURNO[[#This Row],[verifica extras D]],2)))</f>
        <v/>
      </c>
      <c r="CP33" s="77" t="str">
        <f>IF(VALIDATURNO[[#This Row],[EXTRAS]]="","",IF(VALIDATURNO[[#This Row],[verifica extras N]]="",ROUND(VALIDATURNO[[#This Row],[EXTRAS]]*(1-extra_diu),2),ROUND(VALIDATURNO[[#This Row],[verifica extras N]],2)))</f>
        <v/>
      </c>
      <c r="CQ33" s="71"/>
      <c r="CR33" s="71"/>
      <c r="CS33" s="71"/>
      <c r="CT33" s="71"/>
      <c r="CU33" s="71">
        <f>IF(VALIDATURNO[[#This Row],[VALIDA_QNA]]="","",IF(VALIDATURNO[[#This Row],[Trabajado real]]=0,"",ROUND(VALIDATURNO[[#This Row],[Trabajado real]],2)))</f>
        <v>5</v>
      </c>
      <c r="CV33" s="66" t="str">
        <f>IFERROR(VLOOKUP(VALIDATURNO[[#This Row],[Colaborador]]&amp;VALIDATURNO[[#This Row],[fecha]],Tabla2[],4,0),"")</f>
        <v/>
      </c>
      <c r="CW33" s="216"/>
      <c r="CX33" s="216"/>
      <c r="CY33" s="32" t="str">
        <f>IF(SUMIFS($BZ$6:BZ33,$DC$6:DC33,VALIDATURNO[[#This Row],[Colaborador]])-hope_hours-SUMIFS($CO$6:CO33,$DC$6:DC33,VALIDATURNO[[#This Row],[Colaborador]])-SUMIFS($CP$6:CP33,$DC$6:DC33,VALIDATURNO[[#This Row],[Colaborador]])&gt;0.5,SUMIFS($BZ$6:BZ33,$DC$6:DC33,VALIDATURNO[[#This Row],[Colaborador]])-hope_hours-SUMIFS($CO$6:CO33,$DC$6:DC33,VALIDATURNO[[#This Row],[Colaborador]])-SUMIFS($CP$6:CP33,$DC$6:DC33,VALIDATURNO[[#This Row],[Colaborador]]),"")</f>
        <v/>
      </c>
      <c r="CZ33" s="32" t="str">
        <f>IF(SUMIFS($BZ$6:BZ33,$DC$6:DC33,VALIDATURNO[[#This Row],[Colaborador]])-hope_hours&gt;0.5,SUMIFS($BZ$6:BZ33,$DC$6:DC33,VALIDATURNO[[#This Row],[Colaborador]])-hope_hours - SUMIFS($CZ$6:CZ32,$DC$6:DC32,DC33),"")</f>
        <v/>
      </c>
      <c r="DA33" s="32" t="str">
        <f>IF(SUMIFS($BZ$6:BZ33,$DC$6:DC33,VALIDATURNO[[#This Row],[Colaborador]])-hope_hours&gt;0.5,SUMIFS($BZ$6:BZ33,$DC$6:DC33,VALIDATURNO[[#This Row],[Colaborador]])-hope_hours,"")</f>
        <v/>
      </c>
      <c r="DB33" s="71" t="str">
        <f>IF(E33="","",IF(VALIDATURNO[[#This Row],[Cambia sede]]="",E33,VALIDATURNO[[#This Row],[Cambia sede]]))</f>
        <v>PANCE</v>
      </c>
      <c r="DC33" s="78" t="str">
        <f t="shared" si="1"/>
        <v>DIAZ RINCON MATEO</v>
      </c>
      <c r="DD33" s="83">
        <f>IF(VALIDATURNO[[#This Row],[VALIDA_QNA]]="","",I33+0)</f>
        <v>46107</v>
      </c>
      <c r="DE33" s="79" t="str">
        <f>IF(VALIDATURNO[[#This Row],[Marcacion]]="","",D33)</f>
        <v>AUXILIAR DE BARRA</v>
      </c>
      <c r="DF33" s="70" t="str">
        <f>IF(VALIDATURNO[[#This Row],[turno1]]="","",H33)</f>
        <v>Jueves</v>
      </c>
      <c r="DG33" s="70" t="str">
        <f>IF(VALIDATURNO[[#This Row],[turno2]]="","",AL33)</f>
        <v/>
      </c>
      <c r="DH33" s="70" t="str">
        <f>IF(VALIDATURNO[[#This Row],[turno1AM]]="","",AM33)</f>
        <v>09:59</v>
      </c>
      <c r="DI33" s="70" t="str">
        <f>IF(VALIDATURNO[[#This Row],[turno2AM]]="","",AN33)</f>
        <v>14:55</v>
      </c>
      <c r="DJ33" s="70" t="str">
        <f>IF(VALIDATURNO[[#This Row],[turno1AH]]="","",AO33)</f>
        <v/>
      </c>
      <c r="DK33" s="70" t="str">
        <f>IF(VALIDATURNO[[#This Row],[turno2AH]]="","",AP33)</f>
        <v/>
      </c>
      <c r="DL33" s="28" t="str">
        <f>IF(SUMIFS(VALIDATURNO[TOTAL],VALIDATURNO[Colaborador],VALIDATURNO[[#This Row],[Colaborador]])=0,"RET","OK")</f>
        <v>OK</v>
      </c>
      <c r="DM33" s="28">
        <f>IF(VALIDATURNO[[#This Row],[Trabajado real]]&gt;0,1,0)</f>
        <v>1</v>
      </c>
      <c r="DN33" s="28">
        <f>IF(DN32=$DN$5,1,IF(DC32=VALIDATURNO[[#This Row],[Colaborador]],0,1))</f>
        <v>0</v>
      </c>
      <c r="DO33" s="224"/>
      <c r="DP33" s="224"/>
      <c r="DQ33" s="224"/>
      <c r="DR33" s="224"/>
      <c r="DS33" s="224"/>
      <c r="DT33" s="224"/>
    </row>
    <row r="34" spans="1:124">
      <c r="A34" t="s">
        <v>164</v>
      </c>
      <c r="B34" t="s">
        <v>337</v>
      </c>
      <c r="C34" t="s">
        <v>337</v>
      </c>
      <c r="D34" t="s">
        <v>306</v>
      </c>
      <c r="E34" t="s">
        <v>84</v>
      </c>
      <c r="F34" t="s">
        <v>200</v>
      </c>
      <c r="G34" t="s">
        <v>200</v>
      </c>
      <c r="H34" t="s">
        <v>214</v>
      </c>
      <c r="I34" t="s">
        <v>567</v>
      </c>
      <c r="J34" t="s">
        <v>353</v>
      </c>
      <c r="K34" t="s">
        <v>221</v>
      </c>
      <c r="L34" t="s">
        <v>81</v>
      </c>
      <c r="M34" t="s">
        <v>81</v>
      </c>
      <c r="N34" t="s">
        <v>81</v>
      </c>
      <c r="O34" t="s">
        <v>81</v>
      </c>
      <c r="P34" t="s">
        <v>81</v>
      </c>
      <c r="Q34" t="s">
        <v>81</v>
      </c>
      <c r="R34" t="s">
        <v>81</v>
      </c>
      <c r="S34" t="s">
        <v>81</v>
      </c>
      <c r="T34" t="s">
        <v>81</v>
      </c>
      <c r="U34" t="s">
        <v>81</v>
      </c>
      <c r="V34" t="s">
        <v>81</v>
      </c>
      <c r="W34" t="s">
        <v>81</v>
      </c>
      <c r="X34" t="s">
        <v>81</v>
      </c>
      <c r="Y34" t="s">
        <v>81</v>
      </c>
      <c r="Z34" t="s">
        <v>81</v>
      </c>
      <c r="AA34" t="s">
        <v>81</v>
      </c>
      <c r="AB34" t="s">
        <v>81</v>
      </c>
      <c r="AC34" t="s">
        <v>81</v>
      </c>
      <c r="AD34" t="s">
        <v>353</v>
      </c>
      <c r="AE34" t="s">
        <v>81</v>
      </c>
      <c r="AF34" t="s">
        <v>81</v>
      </c>
      <c r="AG34" t="s">
        <v>81</v>
      </c>
      <c r="AH34" t="s">
        <v>81</v>
      </c>
      <c r="AI34" t="s">
        <v>81</v>
      </c>
      <c r="AJ34" t="s">
        <v>201</v>
      </c>
      <c r="AK34" t="s">
        <v>582</v>
      </c>
      <c r="AL34" t="s">
        <v>81</v>
      </c>
      <c r="AM34" t="s">
        <v>571</v>
      </c>
      <c r="AN34" t="s">
        <v>583</v>
      </c>
      <c r="AO34" t="s">
        <v>81</v>
      </c>
      <c r="AP34" t="s">
        <v>81</v>
      </c>
      <c r="AQ34" t="s">
        <v>203</v>
      </c>
      <c r="AR34" t="s">
        <v>81</v>
      </c>
      <c r="AS34" t="s">
        <v>222</v>
      </c>
      <c r="AT34" s="69">
        <f>IF(VALIDATURNO[[#This Row],[VALIDA_QNA]]="","",IF(AL34="",0,1))</f>
        <v>0</v>
      </c>
      <c r="AU34" s="67">
        <f>IF(VALIDATURNO[[#This Row],[VALIDA_QNA]]="","",IF(AL35="",0,1))</f>
        <v>0</v>
      </c>
      <c r="AV34" s="67">
        <f>IF(VALIDATURNO[[#This Row],[VALIDA_QNA]]="","",IF(AM34="",0,1))</f>
        <v>1</v>
      </c>
      <c r="AW34" s="67">
        <f>IF(VALIDATURNO[[#This Row],[VALIDA_QNA]]="","",IF(AN34="",0,1))</f>
        <v>1</v>
      </c>
      <c r="AX34" s="67">
        <f>IF(VALIDATURNO[[#This Row],[VALIDA_QNA]]="","",IF(AO34="",0,1))</f>
        <v>0</v>
      </c>
      <c r="AY34" s="67">
        <f>IF(VALIDATURNO[[#This Row],[VALIDA_QNA]]="","",IF(AP34="",0,1))</f>
        <v>0</v>
      </c>
      <c r="AZ34" s="67">
        <f>IF(VALIDATURNO[[#This Row],[VALIDA_QNA]]="","",IF(AL35="",0,1)*IF(AL35="",0,AL35))</f>
        <v>0</v>
      </c>
      <c r="BA34" s="67">
        <f>IF(VALIDATURNO[[#This Row],[VALIDA_QNA]]="","",IF(AL34="",0,1)*IF(AL34="",0,AL34))</f>
        <v>0</v>
      </c>
      <c r="BB34" s="67">
        <f>IF(VALIDATURNO[[#This Row],[VALIDA_QNA]]="","",IF(AM34="",0,1)*IF(AM34="",0,AM34))</f>
        <v>0.42708333333333331</v>
      </c>
      <c r="BC34" s="67">
        <f>IF(VALIDATURNO[[#This Row],[VALIDA_QNA]]="","",IF(AN34="",0,1)*IF(AN34="",0,AN34))</f>
        <v>0.98819444444444449</v>
      </c>
      <c r="BD34" s="67">
        <f>IF(VALIDATURNO[[#This Row],[VALIDA_QNA]]="","",IF(AO34="",0,1)*IF(AO34="",0,AO34))</f>
        <v>0</v>
      </c>
      <c r="BE34" s="67">
        <f>IF(VALIDATURNO[[#This Row],[VALIDA_QNA]]="","",IF(AP34="",0,1)*IF(AP34="",0,AP34))</f>
        <v>0</v>
      </c>
      <c r="BF34" s="67">
        <f>IF(VALIDATURNO[[#This Row],[VALIDA_QNA]]="","",5-COUNTBLANK(AM34:AP34)-COUNTBLANK(AL35))</f>
        <v>2</v>
      </c>
      <c r="BG34" s="68" t="str">
        <f>VALIDATURNO[[#This Row],[SALAM_H_BIN]]&amp;AU34&amp;AV34&amp;AW34&amp;AX34&amp;AY34</f>
        <v>001100</v>
      </c>
      <c r="BH34" s="70">
        <f t="shared" si="0"/>
        <v>1</v>
      </c>
      <c r="BI34" s="67" t="str">
        <f>IF(A34="","",IF(AND(AN34&lt;AM34,AN34&lt;&gt;""),"ERROR MARCA",IF(AND(VALIDATURNO[[#This Row],[ENT_2]]&lt;&gt;0,VALIDATURNO[[#This Row],[ENT_2]]&lt;VALIDATURNO[[#This Row],[SAL_1]]),"ERROR MARCA",IF(VALIDATURNO[[#This Row],[VALIDA_QNA]]=1,IF(OR(BG34="001100",BG34="011000",BG34="011110",BG34="001111",BG34="101100",BG34="111000",BG34="111110",BG34="101111"),"OK",IF(OR(BG34="000000",VALIDATURNO[[#This Row],[Escenario]]="100000"),"NULO","ERROR MARCA")),"NULO"))))</f>
        <v>OK</v>
      </c>
      <c r="BJ34" s="67">
        <f>IF(VALIDATURNO[[#This Row],[VALIDA_QNA]]="","",IF(OR(BG34="101100",BG34="101111",BG34="001100",BG34="001111",BG34="111110",BG34="011110"),BC34-BB34,0)*24)</f>
        <v>13.466666666666667</v>
      </c>
      <c r="BK34" s="67">
        <f>IF(VALIDATURNO[[#This Row],[VALIDA_QNA]]="","",IF(OR(BG34="101111",BG34="001111"),BE34-BD34,0)*24)</f>
        <v>0</v>
      </c>
      <c r="BL34" s="67">
        <f>IF(VALIDATURNO[[#This Row],[VALIDA_QNA]]="","",IF(OR(BG34="111000",BG34="011000"),AZ34-BB34+1,0)*24)</f>
        <v>0</v>
      </c>
      <c r="BM34" s="67">
        <f>IF(VALIDATURNO[[#This Row],[VALIDA_QNA]]="","",IF(OR(BG34="111110",BG34="011110"),AZ34+1-BD34,0)*24)</f>
        <v>0</v>
      </c>
      <c r="BN34" s="67">
        <f>IF(VALIDATURNO[[#This Row],[VALIDA_QNA]]="","",IF(OR(BG34="011000",BG34="111000"),1-BB34,0)*24)</f>
        <v>0</v>
      </c>
      <c r="BO34" s="67">
        <f>IF(VALIDATURNO[[#This Row],[VALIDA_QNA]]="","",IF(OR(BG34="011110",BG34="111110"),1-BD34,0)*24)</f>
        <v>0</v>
      </c>
      <c r="BP34" s="71">
        <f>IF(VALIDATURNO[[#This Row],[VALIDA_QNA]]="","",VALIDATURNO[[#This Row],[turno1]]+VALIDATURNO[[#This Row],[turno2]]+VALIDATURNO[[#This Row],[turno1AH]]+VALIDATURNO[[#This Row],[turno2AH]]+VALIDATURNO[[#This Row],[SALAM_HOY]])</f>
        <v>13.466666666666667</v>
      </c>
      <c r="BQ34" s="71">
        <f>IF(VALIDATURNO[[#This Row],[VALIDA_QNA]]="","",VALIDATURNO[[#This Row],[turno1]]+VALIDATURNO[[#This Row],[turno2]]+VALIDATURNO[[#This Row],[turno1AM]]+VALIDATURNO[[#This Row],[turno2AM]])</f>
        <v>13.466666666666667</v>
      </c>
      <c r="BR34" s="71">
        <f>IF(VALIDATURNO[[#This Row],[VALIDA_QNA]]=0,"",IFERROR(LEFT(AD34,FIND(".",AD34)-1)+((RIGHT(AD34,2)+0)/100),""))</f>
        <v>12.5</v>
      </c>
      <c r="BS3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descuentos]]="",0,IF(AND(BP34&gt;=9.5,AO34=""),1,0))+IF(AL35&lt;&gt;"",AL35*24,0)-IF(AL34&lt;&gt;"",AL34*24,0),"")))</f>
        <v>3.3333333333333215E-2</v>
      </c>
      <c r="BT34" s="70">
        <f>IF(VALIDATURNO[[#This Row],[VALIDA_QNA]]=0,"",IF(A34="","",IFERROR((IF(IF(AL34="",0,AL34+0)&lt;=(6/24),IF(AL34="",0,AL34+0),(6/24))*24),0)+IFERROR(IF(AM34="",0,IF((IF(AND(AO34="",AN34&lt;&gt;""),IF(AN34="",0,AN34+0),IF(AP34&lt;&gt;"",IF(AP34="",0,AP34+0),1))-#REF!)*24&gt;0,IF(AND(AO34="",AN34&lt;&gt;""),IF(AN34="",0,AN34+0),IF(AP34&lt;&gt;"",IF(AP34="",0,AP34+0),1))-#REF!))*24,0)))</f>
        <v>0</v>
      </c>
      <c r="BU34" s="73">
        <f>IF(VALIDATURNO[[#This Row],[VALIDA_QNA]]="","",IFERROR(LEFT(K34,FIND(".",K34)-1)+((RIGHT(K34,2)+0)/100),0))</f>
        <v>4.75</v>
      </c>
      <c r="BV34" s="74">
        <f>IF(VALIDATURNO[[#This Row],[VALIDA_QNA]]=0,0,IF(VALIDATURNO[[#This Row],[Marcacion]]="ERROR MARCA", 0,IF(VALIDATURNO[[#This Row],[VALIDA_QNA]]="","",IF(ROUND(IFERROR(LEFT(K34,FIND(".",K34)-1)+((RIGHT(K34,2)+0)/100),0)+(IF(H35="Domingo",0,IF(AL35="",0,AL35*24)))-(IF(H34="Domingo",0,IF(AL34="",0,AL34*24))),2)&gt;=0,ROUND(IFERROR(LEFT(K34,FIND(".",K34)-1)+((RIGHT(K34,2)+0)/100),0)+(IF(H35="Domingo",0,IF(AL35="",0,AL35*24)))-(IF(H34="Domingo",0,IF(AL34="",0,AL34*24))),2),0))))</f>
        <v>4.75</v>
      </c>
      <c r="BW34" s="73">
        <f>IF(VALIDATURNO[[#This Row],[VALIDA_QNA]]="","",IFERROR(LEFT(T34,FIND(".",T34)-1)+((RIGHT(T34,2)+0)/100),0)+IF(N34="",0,IFERROR(LEFT(N34,FIND(".",N34)-1)+((RIGHT(N34,2)+0)/100),0)))</f>
        <v>0</v>
      </c>
      <c r="BX34" s="74">
        <f>IF(VALIDATURNO[[#This Row],[VALIDA_QNA]]=0,0,IF(VALIDATURNO[[#This Row],[Marcacion]]="ERROR MARCA", 0,IF(VALIDATURNO[[#This Row],[VALIDA_QNA]]="","",IF(VALIDATURNO[[#This Row],[Dom Noct calc]]+(IF(OR(H35="Domingo",M35&lt;&gt;"",N35&lt;&gt;""),IF(AL35="",0,AL35*24),0))-(IF(OR(H34="Domingo",M34&lt;&gt;"",N34&lt;&gt;""),IF(AL34="",0,AL34*24),0))&gt;=0,VALIDATURNO[[#This Row],[Dom Noct calc]]+(IF(OR(H35="Domingo",M35&lt;&gt;"",N35&lt;&gt;""),IF(AL35="",0,AL35*24),0))-(IF(OR(H34="Domingo",M34&lt;&gt;"",N34&lt;&gt;""),IF(AL34="",0,AL34*24),0)),0))))</f>
        <v>0</v>
      </c>
      <c r="BY34" s="73">
        <f>IF(VALIDATURNO[[#This Row],[VALIDA_QNA]]="","",IFERROR(LEFT(AD34,FIND(".",AD34)-1)+((RIGHT(AD34,2)+0)/100),0))</f>
        <v>12.5</v>
      </c>
      <c r="BZ34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12.466666666666667</v>
      </c>
      <c r="CA34" s="75">
        <f>IF(VALIDATURNO[[#This Row],[VALIDA_QNA]]="","",IF(VALIDATURNO[[#This Row],[Trabajado real]]+0=0,0,1))</f>
        <v>1</v>
      </c>
      <c r="CB34" s="71">
        <f>IFERROR(IF(VALIDATURNO[[#This Row],[horas 
trabajadas]]&gt;14,ROUND(VALIDATURNO[[#This Row],[nocturnas 
trabajadas]],2),IF(VALIDATURNO[[#This Row],[Trabajado real]]=0,"",ROUND(VALIDATURNO[[#This Row],[Nocturnas reales]],2))),"")</f>
        <v>4.75</v>
      </c>
      <c r="CC34" s="71"/>
      <c r="CD34" s="71"/>
      <c r="CE34" s="71"/>
      <c r="CF34" s="71"/>
      <c r="CG34" s="71"/>
      <c r="CH34" s="71"/>
      <c r="CI34" s="71"/>
      <c r="CJ34" s="71" t="str">
        <f>IF(AND(M34="",S34=""),"",IF(VALIDATURNO[[#This Row],[Marcacion]]="ERROR MARCA",6,IF(IFERROR(LEFT(M34,FIND(".",M34)-1)+((RIGHT(M34,2)+0)/100),0)+IFERROR(LEFT(S34,FIND(".",S34)-1)+((RIGHT(S34,2)+0)/100),0)=0,"",IFERROR(LEFT(M34,FIND(".",M34)-1)+((RIGHT(M34,2)+0)/100),0)+IFERROR(LEFT(S34,FIND(".",S34)-1)+((RIGHT(S34,2)+0)/100),0))))</f>
        <v/>
      </c>
      <c r="CK34" s="71" t="str">
        <f>IF(VALIDATURNO[[#This Row],[VALIDA_QNA]]="","",IF(VALIDATURNO[[#This Row],[Dom Noct Real]]=0,"",ROUND(VALIDATURNO[[#This Row],[Dom Noct Real]],2)))</f>
        <v/>
      </c>
      <c r="CL34" s="71"/>
      <c r="CM34" s="71"/>
      <c r="CN34" s="71"/>
      <c r="CO34" s="76" t="str">
        <f>IF(VALIDATURNO[[#This Row],[EXTRAS]]="","",IF(VALIDATURNO[[#This Row],[verifica extras D]]="",ROUND(VALIDATURNO[[#This Row],[EXTRAS]]*extra_diu,2),ROUND(VALIDATURNO[[#This Row],[verifica extras D]],2)))</f>
        <v/>
      </c>
      <c r="CP34" s="77" t="str">
        <f>IF(VALIDATURNO[[#This Row],[EXTRAS]]="","",IF(VALIDATURNO[[#This Row],[verifica extras N]]="",ROUND(VALIDATURNO[[#This Row],[EXTRAS]]*(1-extra_diu),2),ROUND(VALIDATURNO[[#This Row],[verifica extras N]],2)))</f>
        <v/>
      </c>
      <c r="CQ34" s="71"/>
      <c r="CR34" s="71"/>
      <c r="CS34" s="71"/>
      <c r="CT34" s="71"/>
      <c r="CU34" s="71">
        <f>IF(VALIDATURNO[[#This Row],[VALIDA_QNA]]="","",IF(VALIDATURNO[[#This Row],[Trabajado real]]=0,"",ROUND(VALIDATURNO[[#This Row],[Trabajado real]],2)))</f>
        <v>12.47</v>
      </c>
      <c r="CV34" s="66" t="str">
        <f>IFERROR(VLOOKUP(VALIDATURNO[[#This Row],[Colaborador]]&amp;VALIDATURNO[[#This Row],[fecha]],Tabla2[],4,0),"")</f>
        <v/>
      </c>
      <c r="CW34" s="216"/>
      <c r="CX34" s="216"/>
      <c r="CY34" s="32" t="str">
        <f>IF(SUMIFS($BZ$6:BZ34,$DC$6:DC34,VALIDATURNO[[#This Row],[Colaborador]])-hope_hours-SUMIFS($CO$6:CO34,$DC$6:DC34,VALIDATURNO[[#This Row],[Colaborador]])-SUMIFS($CP$6:CP34,$DC$6:DC34,VALIDATURNO[[#This Row],[Colaborador]])&gt;0.5,SUMIFS($BZ$6:BZ34,$DC$6:DC34,VALIDATURNO[[#This Row],[Colaborador]])-hope_hours-SUMIFS($CO$6:CO34,$DC$6:DC34,VALIDATURNO[[#This Row],[Colaborador]])-SUMIFS($CP$6:CP34,$DC$6:DC34,VALIDATURNO[[#This Row],[Colaborador]]),"")</f>
        <v/>
      </c>
      <c r="CZ34" s="32" t="str">
        <f>IF(SUMIFS($BZ$6:BZ34,$DC$6:DC34,VALIDATURNO[[#This Row],[Colaborador]])-hope_hours&gt;0.5,SUMIFS($BZ$6:BZ34,$DC$6:DC34,VALIDATURNO[[#This Row],[Colaborador]])-hope_hours - SUMIFS($CZ$6:CZ33,$DC$6:DC33,DC34),"")</f>
        <v/>
      </c>
      <c r="DA34" s="32" t="str">
        <f>IF(SUMIFS($BZ$6:BZ34,$DC$6:DC34,VALIDATURNO[[#This Row],[Colaborador]])-hope_hours&gt;0.5,SUMIFS($BZ$6:BZ34,$DC$6:DC34,VALIDATURNO[[#This Row],[Colaborador]])-hope_hours,"")</f>
        <v/>
      </c>
      <c r="DB34" s="71" t="str">
        <f>IF(E34="","",IF(VALIDATURNO[[#This Row],[Cambia sede]]="",E34,VALIDATURNO[[#This Row],[Cambia sede]]))</f>
        <v>PANCE</v>
      </c>
      <c r="DC34" s="78" t="str">
        <f t="shared" si="1"/>
        <v>DIAZ RINCON MATEO</v>
      </c>
      <c r="DD34" s="83">
        <f>IF(VALIDATURNO[[#This Row],[VALIDA_QNA]]="","",I34+0)</f>
        <v>46108</v>
      </c>
      <c r="DE34" s="79" t="str">
        <f>IF(VALIDATURNO[[#This Row],[Marcacion]]="","",D34)</f>
        <v>AUXILIAR DE BARRA</v>
      </c>
      <c r="DF34" s="70" t="str">
        <f>IF(VALIDATURNO[[#This Row],[turno1]]="","",H34)</f>
        <v>Viernes</v>
      </c>
      <c r="DG34" s="70" t="str">
        <f>IF(VALIDATURNO[[#This Row],[turno2]]="","",AL34)</f>
        <v/>
      </c>
      <c r="DH34" s="70" t="str">
        <f>IF(VALIDATURNO[[#This Row],[turno1AM]]="","",AM34)</f>
        <v>10:15</v>
      </c>
      <c r="DI34" s="70" t="str">
        <f>IF(VALIDATURNO[[#This Row],[turno2AM]]="","",AN34)</f>
        <v>23:43</v>
      </c>
      <c r="DJ34" s="70" t="str">
        <f>IF(VALIDATURNO[[#This Row],[turno1AH]]="","",AO34)</f>
        <v/>
      </c>
      <c r="DK34" s="70" t="str">
        <f>IF(VALIDATURNO[[#This Row],[turno2AH]]="","",AP34)</f>
        <v/>
      </c>
      <c r="DL34" s="28" t="str">
        <f>IF(SUMIFS(VALIDATURNO[TOTAL],VALIDATURNO[Colaborador],VALIDATURNO[[#This Row],[Colaborador]])=0,"RET","OK")</f>
        <v>OK</v>
      </c>
      <c r="DM34" s="28">
        <f>IF(VALIDATURNO[[#This Row],[Trabajado real]]&gt;0,1,0)</f>
        <v>1</v>
      </c>
      <c r="DN34" s="28">
        <f>IF(DN33=$DN$5,1,IF(DC33=VALIDATURNO[[#This Row],[Colaborador]],0,1))</f>
        <v>0</v>
      </c>
      <c r="DO34" s="224"/>
      <c r="DP34" s="224"/>
      <c r="DQ34" s="224"/>
      <c r="DR34" s="224"/>
      <c r="DS34" s="224"/>
      <c r="DT34" s="224"/>
    </row>
    <row r="35" spans="1:124">
      <c r="A35" t="s">
        <v>164</v>
      </c>
      <c r="B35" t="s">
        <v>337</v>
      </c>
      <c r="C35" t="s">
        <v>337</v>
      </c>
      <c r="D35" t="s">
        <v>306</v>
      </c>
      <c r="E35" t="s">
        <v>84</v>
      </c>
      <c r="F35" t="s">
        <v>200</v>
      </c>
      <c r="G35" t="s">
        <v>200</v>
      </c>
      <c r="H35" t="s">
        <v>216</v>
      </c>
      <c r="I35" t="s">
        <v>568</v>
      </c>
      <c r="J35" t="s">
        <v>264</v>
      </c>
      <c r="K35" t="s">
        <v>221</v>
      </c>
      <c r="L35" t="s">
        <v>81</v>
      </c>
      <c r="M35" t="s">
        <v>81</v>
      </c>
      <c r="N35" t="s">
        <v>81</v>
      </c>
      <c r="O35" t="s">
        <v>81</v>
      </c>
      <c r="P35" t="s">
        <v>81</v>
      </c>
      <c r="Q35" t="s">
        <v>81</v>
      </c>
      <c r="R35" t="s">
        <v>81</v>
      </c>
      <c r="S35" t="s">
        <v>81</v>
      </c>
      <c r="T35" t="s">
        <v>81</v>
      </c>
      <c r="U35" t="s">
        <v>81</v>
      </c>
      <c r="V35" t="s">
        <v>81</v>
      </c>
      <c r="W35" t="s">
        <v>81</v>
      </c>
      <c r="X35" t="s">
        <v>81</v>
      </c>
      <c r="Y35" t="s">
        <v>81</v>
      </c>
      <c r="Z35" t="s">
        <v>81</v>
      </c>
      <c r="AA35" t="s">
        <v>81</v>
      </c>
      <c r="AB35" t="s">
        <v>81</v>
      </c>
      <c r="AC35" t="s">
        <v>81</v>
      </c>
      <c r="AD35" t="s">
        <v>264</v>
      </c>
      <c r="AE35" t="s">
        <v>81</v>
      </c>
      <c r="AF35" t="s">
        <v>81</v>
      </c>
      <c r="AG35" t="s">
        <v>81</v>
      </c>
      <c r="AH35" t="s">
        <v>81</v>
      </c>
      <c r="AI35" t="s">
        <v>81</v>
      </c>
      <c r="AJ35" t="s">
        <v>201</v>
      </c>
      <c r="AK35" t="s">
        <v>584</v>
      </c>
      <c r="AL35" t="s">
        <v>81</v>
      </c>
      <c r="AM35" t="s">
        <v>325</v>
      </c>
      <c r="AN35" t="s">
        <v>314</v>
      </c>
      <c r="AO35" t="s">
        <v>81</v>
      </c>
      <c r="AP35" t="s">
        <v>81</v>
      </c>
      <c r="AQ35" t="s">
        <v>203</v>
      </c>
      <c r="AR35" t="s">
        <v>81</v>
      </c>
      <c r="AS35" t="s">
        <v>204</v>
      </c>
      <c r="AT35" s="69">
        <f>IF(VALIDATURNO[[#This Row],[VALIDA_QNA]]="","",IF(AL35="",0,1))</f>
        <v>0</v>
      </c>
      <c r="AU35" s="67">
        <f>IF(VALIDATURNO[[#This Row],[VALIDA_QNA]]="","",IF(AL36="",0,1))</f>
        <v>0</v>
      </c>
      <c r="AV35" s="67">
        <f>IF(VALIDATURNO[[#This Row],[VALIDA_QNA]]="","",IF(AM35="",0,1))</f>
        <v>1</v>
      </c>
      <c r="AW35" s="67">
        <f>IF(VALIDATURNO[[#This Row],[VALIDA_QNA]]="","",IF(AN35="",0,1))</f>
        <v>1</v>
      </c>
      <c r="AX35" s="67">
        <f>IF(VALIDATURNO[[#This Row],[VALIDA_QNA]]="","",IF(AO35="",0,1))</f>
        <v>0</v>
      </c>
      <c r="AY35" s="67">
        <f>IF(VALIDATURNO[[#This Row],[VALIDA_QNA]]="","",IF(AP35="",0,1))</f>
        <v>0</v>
      </c>
      <c r="AZ35" s="67">
        <f>IF(VALIDATURNO[[#This Row],[VALIDA_QNA]]="","",IF(AL36="",0,1)*IF(AL36="",0,AL36))</f>
        <v>0</v>
      </c>
      <c r="BA35" s="67">
        <f>IF(VALIDATURNO[[#This Row],[VALIDA_QNA]]="","",IF(AL35="",0,1)*IF(AL35="",0,AL35))</f>
        <v>0</v>
      </c>
      <c r="BB35" s="67">
        <f>IF(VALIDATURNO[[#This Row],[VALIDA_QNA]]="","",IF(AM35="",0,1)*IF(AM35="",0,AM35))</f>
        <v>0.57291666666666663</v>
      </c>
      <c r="BC35" s="67">
        <f>IF(VALIDATURNO[[#This Row],[VALIDA_QNA]]="","",IF(AN35="",0,1)*IF(AN35="",0,AN35))</f>
        <v>0.9868055555555556</v>
      </c>
      <c r="BD35" s="67">
        <f>IF(VALIDATURNO[[#This Row],[VALIDA_QNA]]="","",IF(AO35="",0,1)*IF(AO35="",0,AO35))</f>
        <v>0</v>
      </c>
      <c r="BE35" s="67">
        <f>IF(VALIDATURNO[[#This Row],[VALIDA_QNA]]="","",IF(AP35="",0,1)*IF(AP35="",0,AP35))</f>
        <v>0</v>
      </c>
      <c r="BF35" s="67">
        <f>IF(VALIDATURNO[[#This Row],[VALIDA_QNA]]="","",5-COUNTBLANK(AM35:AP35)-COUNTBLANK(AL36))</f>
        <v>2</v>
      </c>
      <c r="BG35" s="68" t="str">
        <f>VALIDATURNO[[#This Row],[SALAM_H_BIN]]&amp;AU35&amp;AV35&amp;AW35&amp;AX35&amp;AY35</f>
        <v>001100</v>
      </c>
      <c r="BH35" s="70">
        <f t="shared" si="0"/>
        <v>1</v>
      </c>
      <c r="BI35" s="67" t="str">
        <f>IF(A35="","",IF(AND(AN35&lt;AM35,AN35&lt;&gt;""),"ERROR MARCA",IF(AND(VALIDATURNO[[#This Row],[ENT_2]]&lt;&gt;0,VALIDATURNO[[#This Row],[ENT_2]]&lt;VALIDATURNO[[#This Row],[SAL_1]]),"ERROR MARCA",IF(VALIDATURNO[[#This Row],[VALIDA_QNA]]=1,IF(OR(BG35="001100",BG35="011000",BG35="011110",BG35="001111",BG35="101100",BG35="111000",BG35="111110",BG35="101111"),"OK",IF(OR(BG35="000000",VALIDATURNO[[#This Row],[Escenario]]="100000"),"NULO","ERROR MARCA")),"NULO"))))</f>
        <v>OK</v>
      </c>
      <c r="BJ35" s="67">
        <f>IF(VALIDATURNO[[#This Row],[VALIDA_QNA]]="","",IF(OR(BG35="101100",BG35="101111",BG35="001100",BG35="001111",BG35="111110",BG35="011110"),BC35-BB35,0)*24)</f>
        <v>9.9333333333333353</v>
      </c>
      <c r="BK35" s="67">
        <f>IF(VALIDATURNO[[#This Row],[VALIDA_QNA]]="","",IF(OR(BG35="101111",BG35="001111"),BE35-BD35,0)*24)</f>
        <v>0</v>
      </c>
      <c r="BL35" s="67">
        <f>IF(VALIDATURNO[[#This Row],[VALIDA_QNA]]="","",IF(OR(BG35="111000",BG35="011000"),AZ35-BB35+1,0)*24)</f>
        <v>0</v>
      </c>
      <c r="BM35" s="67">
        <f>IF(VALIDATURNO[[#This Row],[VALIDA_QNA]]="","",IF(OR(BG35="111110",BG35="011110"),AZ35+1-BD35,0)*24)</f>
        <v>0</v>
      </c>
      <c r="BN35" s="67">
        <f>IF(VALIDATURNO[[#This Row],[VALIDA_QNA]]="","",IF(OR(BG35="011000",BG35="111000"),1-BB35,0)*24)</f>
        <v>0</v>
      </c>
      <c r="BO35" s="67">
        <f>IF(VALIDATURNO[[#This Row],[VALIDA_QNA]]="","",IF(OR(BG35="011110",BG35="111110"),1-BD35,0)*24)</f>
        <v>0</v>
      </c>
      <c r="BP35" s="71">
        <f>IF(VALIDATURNO[[#This Row],[VALIDA_QNA]]="","",VALIDATURNO[[#This Row],[turno1]]+VALIDATURNO[[#This Row],[turno2]]+VALIDATURNO[[#This Row],[turno1AH]]+VALIDATURNO[[#This Row],[turno2AH]]+VALIDATURNO[[#This Row],[SALAM_HOY]])</f>
        <v>9.9333333333333353</v>
      </c>
      <c r="BQ35" s="71">
        <f>IF(VALIDATURNO[[#This Row],[VALIDA_QNA]]="","",VALIDATURNO[[#This Row],[turno1]]+VALIDATURNO[[#This Row],[turno2]]+VALIDATURNO[[#This Row],[turno1AM]]+VALIDATURNO[[#This Row],[turno2AM]])</f>
        <v>9.9333333333333353</v>
      </c>
      <c r="BR35" s="71">
        <f>IF(VALIDATURNO[[#This Row],[VALIDA_QNA]]=0,"",IFERROR(LEFT(AD35,FIND(".",AD35)-1)+((RIGHT(AD35,2)+0)/100),""))</f>
        <v>9</v>
      </c>
      <c r="BS3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descuentos]]="",0,IF(AND(BP35&gt;=9.5,AO35=""),1,0))+IF(AL36&lt;&gt;"",AL36*24,0)-IF(AL35&lt;&gt;"",AL35*24,0),"")))</f>
        <v>6.6666666666664653E-2</v>
      </c>
      <c r="BT35" s="70">
        <f>IF(VALIDATURNO[[#This Row],[VALIDA_QNA]]=0,"",IF(A35="","",IFERROR((IF(IF(AL35="",0,AL35+0)&lt;=(6/24),IF(AL35="",0,AL35+0),(6/24))*24),0)+IFERROR(IF(AM35="",0,IF((IF(AND(AO35="",AN35&lt;&gt;""),IF(AN35="",0,AN35+0),IF(AP35&lt;&gt;"",IF(AP35="",0,AP35+0),1))-#REF!)*24&gt;0,IF(AND(AO35="",AN35&lt;&gt;""),IF(AN35="",0,AN35+0),IF(AP35&lt;&gt;"",IF(AP35="",0,AP35+0),1))-#REF!))*24,0)))</f>
        <v>0</v>
      </c>
      <c r="BU35" s="73">
        <f>IF(VALIDATURNO[[#This Row],[VALIDA_QNA]]="","",IFERROR(LEFT(K35,FIND(".",K35)-1)+((RIGHT(K35,2)+0)/100),0))</f>
        <v>4.75</v>
      </c>
      <c r="BV35" s="74">
        <f>IF(VALIDATURNO[[#This Row],[VALIDA_QNA]]=0,0,IF(VALIDATURNO[[#This Row],[Marcacion]]="ERROR MARCA", 0,IF(VALIDATURNO[[#This Row],[VALIDA_QNA]]="","",IF(ROUND(IFERROR(LEFT(K35,FIND(".",K35)-1)+((RIGHT(K35,2)+0)/100),0)+(IF(H36="Domingo",0,IF(AL36="",0,AL36*24)))-(IF(H35="Domingo",0,IF(AL35="",0,AL35*24))),2)&gt;=0,ROUND(IFERROR(LEFT(K35,FIND(".",K35)-1)+((RIGHT(K35,2)+0)/100),0)+(IF(H36="Domingo",0,IF(AL36="",0,AL36*24)))-(IF(H35="Domingo",0,IF(AL35="",0,AL35*24))),2),0))))</f>
        <v>4.75</v>
      </c>
      <c r="BW35" s="73">
        <f>IF(VALIDATURNO[[#This Row],[VALIDA_QNA]]="","",IFERROR(LEFT(T35,FIND(".",T35)-1)+((RIGHT(T35,2)+0)/100),0)+IF(N35="",0,IFERROR(LEFT(N35,FIND(".",N35)-1)+((RIGHT(N35,2)+0)/100),0)))</f>
        <v>0</v>
      </c>
      <c r="BX35" s="74">
        <f>IF(VALIDATURNO[[#This Row],[VALIDA_QNA]]=0,0,IF(VALIDATURNO[[#This Row],[Marcacion]]="ERROR MARCA", 0,IF(VALIDATURNO[[#This Row],[VALIDA_QNA]]="","",IF(VALIDATURNO[[#This Row],[Dom Noct calc]]+(IF(OR(H36="Domingo",M36&lt;&gt;"",N36&lt;&gt;""),IF(AL36="",0,AL36*24),0))-(IF(OR(H35="Domingo",M35&lt;&gt;"",N35&lt;&gt;""),IF(AL35="",0,AL35*24),0))&gt;=0,VALIDATURNO[[#This Row],[Dom Noct calc]]+(IF(OR(H36="Domingo",M36&lt;&gt;"",N36&lt;&gt;""),IF(AL36="",0,AL36*24),0))-(IF(OR(H35="Domingo",M35&lt;&gt;"",N35&lt;&gt;""),IF(AL35="",0,AL35*24),0)),0))))</f>
        <v>0</v>
      </c>
      <c r="BY35" s="73">
        <f>IF(VALIDATURNO[[#This Row],[VALIDA_QNA]]="","",IFERROR(LEFT(AD35,FIND(".",AD35)-1)+((RIGHT(AD35,2)+0)/100),0))</f>
        <v>9</v>
      </c>
      <c r="BZ35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</v>
      </c>
      <c r="CA35" s="75">
        <f>IF(VALIDATURNO[[#This Row],[VALIDA_QNA]]="","",IF(VALIDATURNO[[#This Row],[Trabajado real]]+0=0,0,1))</f>
        <v>1</v>
      </c>
      <c r="CB35" s="71">
        <f>IFERROR(IF(VALIDATURNO[[#This Row],[horas 
trabajadas]]&gt;14,ROUND(VALIDATURNO[[#This Row],[nocturnas 
trabajadas]],2),IF(VALIDATURNO[[#This Row],[Trabajado real]]=0,"",ROUND(VALIDATURNO[[#This Row],[Nocturnas reales]],2))),"")</f>
        <v>4.75</v>
      </c>
      <c r="CC35" s="71"/>
      <c r="CD35" s="71"/>
      <c r="CE35" s="71"/>
      <c r="CF35" s="71"/>
      <c r="CG35" s="71"/>
      <c r="CH35" s="71"/>
      <c r="CI35" s="71"/>
      <c r="CJ35" s="71" t="str">
        <f>IF(AND(M35="",S35=""),"",IF(VALIDATURNO[[#This Row],[Marcacion]]="ERROR MARCA",6,IF(IFERROR(LEFT(M35,FIND(".",M35)-1)+((RIGHT(M35,2)+0)/100),0)+IFERROR(LEFT(S35,FIND(".",S35)-1)+((RIGHT(S35,2)+0)/100),0)=0,"",IFERROR(LEFT(M35,FIND(".",M35)-1)+((RIGHT(M35,2)+0)/100),0)+IFERROR(LEFT(S35,FIND(".",S35)-1)+((RIGHT(S35,2)+0)/100),0))))</f>
        <v/>
      </c>
      <c r="CK35" s="71" t="str">
        <f>IF(VALIDATURNO[[#This Row],[VALIDA_QNA]]="","",IF(VALIDATURNO[[#This Row],[Dom Noct Real]]=0,"",ROUND(VALIDATURNO[[#This Row],[Dom Noct Real]],2)))</f>
        <v/>
      </c>
      <c r="CL35" s="71"/>
      <c r="CM35" s="71"/>
      <c r="CN35" s="71"/>
      <c r="CO35" s="76" t="str">
        <f>IF(VALIDATURNO[[#This Row],[EXTRAS]]="","",IF(VALIDATURNO[[#This Row],[verifica extras D]]="",ROUND(VALIDATURNO[[#This Row],[EXTRAS]]*extra_diu,2),ROUND(VALIDATURNO[[#This Row],[verifica extras D]],2)))</f>
        <v/>
      </c>
      <c r="CP35" s="77" t="str">
        <f>IF(VALIDATURNO[[#This Row],[EXTRAS]]="","",IF(VALIDATURNO[[#This Row],[verifica extras N]]="",ROUND(VALIDATURNO[[#This Row],[EXTRAS]]*(1-extra_diu),2),ROUND(VALIDATURNO[[#This Row],[verifica extras N]],2)))</f>
        <v/>
      </c>
      <c r="CQ35" s="71"/>
      <c r="CR35" s="71"/>
      <c r="CS35" s="71"/>
      <c r="CT35" s="71"/>
      <c r="CU35" s="71">
        <f>IF(VALIDATURNO[[#This Row],[VALIDA_QNA]]="","",IF(VALIDATURNO[[#This Row],[Trabajado real]]=0,"",ROUND(VALIDATURNO[[#This Row],[Trabajado real]],2)))</f>
        <v>9</v>
      </c>
      <c r="CV35" s="66" t="str">
        <f>IFERROR(VLOOKUP(VALIDATURNO[[#This Row],[Colaborador]]&amp;VALIDATURNO[[#This Row],[fecha]],Tabla2[],4,0),"")</f>
        <v/>
      </c>
      <c r="CW35" s="216"/>
      <c r="CX35" s="216"/>
      <c r="CY35" s="32" t="str">
        <f>IF(SUMIFS($BZ$6:BZ35,$DC$6:DC35,VALIDATURNO[[#This Row],[Colaborador]])-hope_hours-SUMIFS($CO$6:CO35,$DC$6:DC35,VALIDATURNO[[#This Row],[Colaborador]])-SUMIFS($CP$6:CP35,$DC$6:DC35,VALIDATURNO[[#This Row],[Colaborador]])&gt;0.5,SUMIFS($BZ$6:BZ35,$DC$6:DC35,VALIDATURNO[[#This Row],[Colaborador]])-hope_hours-SUMIFS($CO$6:CO35,$DC$6:DC35,VALIDATURNO[[#This Row],[Colaborador]])-SUMIFS($CP$6:CP35,$DC$6:DC35,VALIDATURNO[[#This Row],[Colaborador]]),"")</f>
        <v/>
      </c>
      <c r="CZ35" s="32" t="str">
        <f>IF(SUMIFS($BZ$6:BZ35,$DC$6:DC35,VALIDATURNO[[#This Row],[Colaborador]])-hope_hours&gt;0.5,SUMIFS($BZ$6:BZ35,$DC$6:DC35,VALIDATURNO[[#This Row],[Colaborador]])-hope_hours - SUMIFS($CZ$6:CZ34,$DC$6:DC34,DC35),"")</f>
        <v/>
      </c>
      <c r="DA35" s="32" t="str">
        <f>IF(SUMIFS($BZ$6:BZ35,$DC$6:DC35,VALIDATURNO[[#This Row],[Colaborador]])-hope_hours&gt;0.5,SUMIFS($BZ$6:BZ35,$DC$6:DC35,VALIDATURNO[[#This Row],[Colaborador]])-hope_hours,"")</f>
        <v/>
      </c>
      <c r="DB35" s="71" t="str">
        <f>IF(E35="","",IF(VALIDATURNO[[#This Row],[Cambia sede]]="",E35,VALIDATURNO[[#This Row],[Cambia sede]]))</f>
        <v>PANCE</v>
      </c>
      <c r="DC35" s="78" t="str">
        <f t="shared" si="1"/>
        <v>DIAZ RINCON MATEO</v>
      </c>
      <c r="DD35" s="83">
        <f>IF(VALIDATURNO[[#This Row],[VALIDA_QNA]]="","",I35+0)</f>
        <v>46109</v>
      </c>
      <c r="DE35" s="79" t="str">
        <f>IF(VALIDATURNO[[#This Row],[Marcacion]]="","",D35)</f>
        <v>AUXILIAR DE BARRA</v>
      </c>
      <c r="DF35" s="70" t="str">
        <f>IF(VALIDATURNO[[#This Row],[turno1]]="","",H35)</f>
        <v>Sábado</v>
      </c>
      <c r="DG35" s="70" t="str">
        <f>IF(VALIDATURNO[[#This Row],[turno2]]="","",AL35)</f>
        <v/>
      </c>
      <c r="DH35" s="70" t="str">
        <f>IF(VALIDATURNO[[#This Row],[turno1AM]]="","",AM35)</f>
        <v>13:45</v>
      </c>
      <c r="DI35" s="70" t="str">
        <f>IF(VALIDATURNO[[#This Row],[turno2AM]]="","",AN35)</f>
        <v>23:41</v>
      </c>
      <c r="DJ35" s="70" t="str">
        <f>IF(VALIDATURNO[[#This Row],[turno1AH]]="","",AO35)</f>
        <v/>
      </c>
      <c r="DK35" s="70" t="str">
        <f>IF(VALIDATURNO[[#This Row],[turno2AH]]="","",AP35)</f>
        <v/>
      </c>
      <c r="DL35" s="28" t="str">
        <f>IF(SUMIFS(VALIDATURNO[TOTAL],VALIDATURNO[Colaborador],VALIDATURNO[[#This Row],[Colaborador]])=0,"RET","OK")</f>
        <v>OK</v>
      </c>
      <c r="DM35" s="28">
        <f>IF(VALIDATURNO[[#This Row],[Trabajado real]]&gt;0,1,0)</f>
        <v>1</v>
      </c>
      <c r="DN35" s="28">
        <f>IF(DN34=$DN$5,1,IF(DC34=VALIDATURNO[[#This Row],[Colaborador]],0,1))</f>
        <v>0</v>
      </c>
      <c r="DO35" s="224"/>
      <c r="DP35" s="224"/>
      <c r="DQ35" s="224"/>
      <c r="DR35" s="224"/>
      <c r="DS35" s="224"/>
      <c r="DT35" s="224"/>
    </row>
    <row r="36" spans="1:124">
      <c r="A36" t="s">
        <v>164</v>
      </c>
      <c r="B36" t="s">
        <v>337</v>
      </c>
      <c r="C36" t="s">
        <v>337</v>
      </c>
      <c r="D36" t="s">
        <v>306</v>
      </c>
      <c r="E36" t="s">
        <v>84</v>
      </c>
      <c r="F36" t="s">
        <v>200</v>
      </c>
      <c r="G36" t="s">
        <v>200</v>
      </c>
      <c r="H36" t="s">
        <v>173</v>
      </c>
      <c r="I36" t="s">
        <v>569</v>
      </c>
      <c r="J36" t="s">
        <v>81</v>
      </c>
      <c r="K36" t="s">
        <v>81</v>
      </c>
      <c r="L36" t="s">
        <v>81</v>
      </c>
      <c r="M36" t="s">
        <v>81</v>
      </c>
      <c r="N36" t="s">
        <v>81</v>
      </c>
      <c r="O36" t="s">
        <v>81</v>
      </c>
      <c r="P36" t="s">
        <v>81</v>
      </c>
      <c r="Q36" t="s">
        <v>81</v>
      </c>
      <c r="R36" t="s">
        <v>81</v>
      </c>
      <c r="S36" t="s">
        <v>81</v>
      </c>
      <c r="T36" t="s">
        <v>81</v>
      </c>
      <c r="U36" t="s">
        <v>81</v>
      </c>
      <c r="V36" t="s">
        <v>81</v>
      </c>
      <c r="W36" t="s">
        <v>81</v>
      </c>
      <c r="X36" t="s">
        <v>81</v>
      </c>
      <c r="Y36" t="s">
        <v>81</v>
      </c>
      <c r="Z36" t="s">
        <v>81</v>
      </c>
      <c r="AA36" t="s">
        <v>81</v>
      </c>
      <c r="AB36" t="s">
        <v>81</v>
      </c>
      <c r="AC36" t="s">
        <v>81</v>
      </c>
      <c r="AD36" t="s">
        <v>81</v>
      </c>
      <c r="AE36" t="s">
        <v>81</v>
      </c>
      <c r="AF36" t="s">
        <v>81</v>
      </c>
      <c r="AG36" t="s">
        <v>81</v>
      </c>
      <c r="AH36" t="s">
        <v>81</v>
      </c>
      <c r="AI36" t="s">
        <v>81</v>
      </c>
      <c r="AJ36" t="s">
        <v>201</v>
      </c>
      <c r="AK36" t="s">
        <v>81</v>
      </c>
      <c r="AL36" t="s">
        <v>81</v>
      </c>
      <c r="AM36" t="s">
        <v>81</v>
      </c>
      <c r="AN36" t="s">
        <v>81</v>
      </c>
      <c r="AO36" t="s">
        <v>81</v>
      </c>
      <c r="AP36" t="s">
        <v>81</v>
      </c>
      <c r="AQ36" t="s">
        <v>81</v>
      </c>
      <c r="AR36" t="s">
        <v>81</v>
      </c>
      <c r="AS36" t="s">
        <v>201</v>
      </c>
      <c r="AT36" s="69">
        <f>IF(VALIDATURNO[[#This Row],[VALIDA_QNA]]="","",IF(AL36="",0,1))</f>
        <v>0</v>
      </c>
      <c r="AU36" s="67">
        <f>IF(VALIDATURNO[[#This Row],[VALIDA_QNA]]="","",IF(AL37="",0,1))</f>
        <v>0</v>
      </c>
      <c r="AV36" s="67">
        <f>IF(VALIDATURNO[[#This Row],[VALIDA_QNA]]="","",IF(AM36="",0,1))</f>
        <v>0</v>
      </c>
      <c r="AW36" s="67">
        <f>IF(VALIDATURNO[[#This Row],[VALIDA_QNA]]="","",IF(AN36="",0,1))</f>
        <v>0</v>
      </c>
      <c r="AX36" s="67">
        <f>IF(VALIDATURNO[[#This Row],[VALIDA_QNA]]="","",IF(AO36="",0,1))</f>
        <v>0</v>
      </c>
      <c r="AY36" s="67">
        <f>IF(VALIDATURNO[[#This Row],[VALIDA_QNA]]="","",IF(AP36="",0,1))</f>
        <v>0</v>
      </c>
      <c r="AZ36" s="67">
        <f>IF(VALIDATURNO[[#This Row],[VALIDA_QNA]]="","",IF(AL37="",0,1)*IF(AL37="",0,AL37))</f>
        <v>0</v>
      </c>
      <c r="BA36" s="67">
        <f>IF(VALIDATURNO[[#This Row],[VALIDA_QNA]]="","",IF(AL36="",0,1)*IF(AL36="",0,AL36))</f>
        <v>0</v>
      </c>
      <c r="BB36" s="67">
        <f>IF(VALIDATURNO[[#This Row],[VALIDA_QNA]]="","",IF(AM36="",0,1)*IF(AM36="",0,AM36))</f>
        <v>0</v>
      </c>
      <c r="BC36" s="67">
        <f>IF(VALIDATURNO[[#This Row],[VALIDA_QNA]]="","",IF(AN36="",0,1)*IF(AN36="",0,AN36))</f>
        <v>0</v>
      </c>
      <c r="BD36" s="67">
        <f>IF(VALIDATURNO[[#This Row],[VALIDA_QNA]]="","",IF(AO36="",0,1)*IF(AO36="",0,AO36))</f>
        <v>0</v>
      </c>
      <c r="BE36" s="67">
        <f>IF(VALIDATURNO[[#This Row],[VALIDA_QNA]]="","",IF(AP36="",0,1)*IF(AP36="",0,AP36))</f>
        <v>0</v>
      </c>
      <c r="BF36" s="67">
        <f>IF(VALIDATURNO[[#This Row],[VALIDA_QNA]]="","",5-COUNTBLANK(AM36:AP36)-COUNTBLANK(AL37))</f>
        <v>0</v>
      </c>
      <c r="BG36" s="68" t="str">
        <f>VALIDATURNO[[#This Row],[SALAM_H_BIN]]&amp;AU36&amp;AV36&amp;AW36&amp;AX36&amp;AY36</f>
        <v>000000</v>
      </c>
      <c r="BH36" s="70">
        <f t="shared" si="0"/>
        <v>1</v>
      </c>
      <c r="BI36" s="67" t="str">
        <f>IF(A36="","",IF(AND(AN36&lt;AM36,AN36&lt;&gt;""),"ERROR MARCA",IF(AND(VALIDATURNO[[#This Row],[ENT_2]]&lt;&gt;0,VALIDATURNO[[#This Row],[ENT_2]]&lt;VALIDATURNO[[#This Row],[SAL_1]]),"ERROR MARCA",IF(VALIDATURNO[[#This Row],[VALIDA_QNA]]=1,IF(OR(BG36="001100",BG36="011000",BG36="011110",BG36="001111",BG36="101100",BG36="111000",BG36="111110",BG36="101111"),"OK",IF(OR(BG36="000000",VALIDATURNO[[#This Row],[Escenario]]="100000"),"NULO","ERROR MARCA")),"NULO"))))</f>
        <v>NULO</v>
      </c>
      <c r="BJ36" s="67">
        <f>IF(VALIDATURNO[[#This Row],[VALIDA_QNA]]="","",IF(OR(BG36="101100",BG36="101111",BG36="001100",BG36="001111",BG36="111110",BG36="011110"),BC36-BB36,0)*24)</f>
        <v>0</v>
      </c>
      <c r="BK36" s="67">
        <f>IF(VALIDATURNO[[#This Row],[VALIDA_QNA]]="","",IF(OR(BG36="101111",BG36="001111"),BE36-BD36,0)*24)</f>
        <v>0</v>
      </c>
      <c r="BL36" s="67">
        <f>IF(VALIDATURNO[[#This Row],[VALIDA_QNA]]="","",IF(OR(BG36="111000",BG36="011000"),AZ36-BB36+1,0)*24)</f>
        <v>0</v>
      </c>
      <c r="BM36" s="67">
        <f>IF(VALIDATURNO[[#This Row],[VALIDA_QNA]]="","",IF(OR(BG36="111110",BG36="011110"),AZ36+1-BD36,0)*24)</f>
        <v>0</v>
      </c>
      <c r="BN36" s="67">
        <f>IF(VALIDATURNO[[#This Row],[VALIDA_QNA]]="","",IF(OR(BG36="011000",BG36="111000"),1-BB36,0)*24)</f>
        <v>0</v>
      </c>
      <c r="BO36" s="67">
        <f>IF(VALIDATURNO[[#This Row],[VALIDA_QNA]]="","",IF(OR(BG36="011110",BG36="111110"),1-BD36,0)*24)</f>
        <v>0</v>
      </c>
      <c r="BP36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36" s="71">
        <f>IF(VALIDATURNO[[#This Row],[VALIDA_QNA]]="","",VALIDATURNO[[#This Row],[turno1]]+VALIDATURNO[[#This Row],[turno2]]+VALIDATURNO[[#This Row],[turno1AM]]+VALIDATURNO[[#This Row],[turno2AM]])</f>
        <v>0</v>
      </c>
      <c r="BR36" s="71" t="str">
        <f>IF(VALIDATURNO[[#This Row],[VALIDA_QNA]]=0,"",IFERROR(LEFT(AD36,FIND(".",AD36)-1)+((RIGHT(AD36,2)+0)/100),""))</f>
        <v/>
      </c>
      <c r="BS3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descuentos]]="",0,IF(AND(BP36&gt;=9.5,AO36=""),1,0))+IF(AL37&lt;&gt;"",AL37*24,0)-IF(AL36&lt;&gt;"",AL36*24,0),"")))</f>
        <v>0</v>
      </c>
      <c r="BT36" s="70">
        <f>IF(VALIDATURNO[[#This Row],[VALIDA_QNA]]=0,"",IF(A36="","",IFERROR((IF(IF(AL36="",0,AL36+0)&lt;=(6/24),IF(AL36="",0,AL36+0),(6/24))*24),0)+IFERROR(IF(AM36="",0,IF((IF(AND(AO36="",AN36&lt;&gt;""),IF(AN36="",0,AN36+0),IF(AP36&lt;&gt;"",IF(AP36="",0,AP36+0),1))-#REF!)*24&gt;0,IF(AND(AO36="",AN36&lt;&gt;""),IF(AN36="",0,AN36+0),IF(AP36&lt;&gt;"",IF(AP36="",0,AP36+0),1))-#REF!))*24,0)))</f>
        <v>0</v>
      </c>
      <c r="BU36" s="73">
        <f>IF(VALIDATURNO[[#This Row],[VALIDA_QNA]]="","",IFERROR(LEFT(K36,FIND(".",K36)-1)+((RIGHT(K36,2)+0)/100),0))</f>
        <v>0</v>
      </c>
      <c r="BV36" s="74">
        <f>IF(VALIDATURNO[[#This Row],[VALIDA_QNA]]=0,0,IF(VALIDATURNO[[#This Row],[Marcacion]]="ERROR MARCA", 0,IF(VALIDATURNO[[#This Row],[VALIDA_QNA]]="","",IF(ROUND(IFERROR(LEFT(K36,FIND(".",K36)-1)+((RIGHT(K36,2)+0)/100),0)+(IF(H37="Domingo",0,IF(AL37="",0,AL37*24)))-(IF(H36="Domingo",0,IF(AL36="",0,AL36*24))),2)&gt;=0,ROUND(IFERROR(LEFT(K36,FIND(".",K36)-1)+((RIGHT(K36,2)+0)/100),0)+(IF(H37="Domingo",0,IF(AL37="",0,AL37*24)))-(IF(H36="Domingo",0,IF(AL36="",0,AL36*24))),2),0))))</f>
        <v>0</v>
      </c>
      <c r="BW36" s="73">
        <f>IF(VALIDATURNO[[#This Row],[VALIDA_QNA]]="","",IFERROR(LEFT(T36,FIND(".",T36)-1)+((RIGHT(T36,2)+0)/100),0)+IF(N36="",0,IFERROR(LEFT(N36,FIND(".",N36)-1)+((RIGHT(N36,2)+0)/100),0)))</f>
        <v>0</v>
      </c>
      <c r="BX36" s="74">
        <f>IF(VALIDATURNO[[#This Row],[VALIDA_QNA]]=0,0,IF(VALIDATURNO[[#This Row],[Marcacion]]="ERROR MARCA", 0,IF(VALIDATURNO[[#This Row],[VALIDA_QNA]]="","",IF(VALIDATURNO[[#This Row],[Dom Noct calc]]+(IF(OR(H37="Domingo",M37&lt;&gt;"",N37&lt;&gt;""),IF(AL37="",0,AL37*24),0))-(IF(OR(H36="Domingo",M36&lt;&gt;"",N36&lt;&gt;""),IF(AL36="",0,AL36*24),0))&gt;=0,VALIDATURNO[[#This Row],[Dom Noct calc]]+(IF(OR(H37="Domingo",M37&lt;&gt;"",N37&lt;&gt;""),IF(AL37="",0,AL37*24),0))-(IF(OR(H36="Domingo",M36&lt;&gt;"",N36&lt;&gt;""),IF(AL36="",0,AL36*24),0)),0))))</f>
        <v>0</v>
      </c>
      <c r="BY36" s="73">
        <f>IF(VALIDATURNO[[#This Row],[VALIDA_QNA]]="","",IFERROR(LEFT(AD36,FIND(".",AD36)-1)+((RIGHT(AD36,2)+0)/100),0))</f>
        <v>0</v>
      </c>
      <c r="BZ36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36" s="75">
        <f>IF(VALIDATURNO[[#This Row],[VALIDA_QNA]]="","",IF(VALIDATURNO[[#This Row],[Trabajado real]]+0=0,0,1))</f>
        <v>0</v>
      </c>
      <c r="CB36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36" s="71"/>
      <c r="CD36" s="71"/>
      <c r="CE36" s="71"/>
      <c r="CF36" s="71"/>
      <c r="CG36" s="71"/>
      <c r="CH36" s="71"/>
      <c r="CI36" s="71"/>
      <c r="CJ36" s="71" t="str">
        <f>IF(AND(M36="",S36=""),"",IF(VALIDATURNO[[#This Row],[Marcacion]]="ERROR MARCA",6,IF(IFERROR(LEFT(M36,FIND(".",M36)-1)+((RIGHT(M36,2)+0)/100),0)+IFERROR(LEFT(S36,FIND(".",S36)-1)+((RIGHT(S36,2)+0)/100),0)=0,"",IFERROR(LEFT(M36,FIND(".",M36)-1)+((RIGHT(M36,2)+0)/100),0)+IFERROR(LEFT(S36,FIND(".",S36)-1)+((RIGHT(S36,2)+0)/100),0))))</f>
        <v/>
      </c>
      <c r="CK36" s="71" t="str">
        <f>IF(VALIDATURNO[[#This Row],[VALIDA_QNA]]="","",IF(VALIDATURNO[[#This Row],[Dom Noct Real]]=0,"",ROUND(VALIDATURNO[[#This Row],[Dom Noct Real]],2)))</f>
        <v/>
      </c>
      <c r="CL36" s="71"/>
      <c r="CM36" s="71"/>
      <c r="CN36" s="71"/>
      <c r="CO36" s="76" t="str">
        <f>IF(VALIDATURNO[[#This Row],[EXTRAS]]="","",IF(VALIDATURNO[[#This Row],[verifica extras D]]="",ROUND(VALIDATURNO[[#This Row],[EXTRAS]]*extra_diu,2),ROUND(VALIDATURNO[[#This Row],[verifica extras D]],2)))</f>
        <v/>
      </c>
      <c r="CP36" s="77" t="str">
        <f>IF(VALIDATURNO[[#This Row],[EXTRAS]]="","",IF(VALIDATURNO[[#This Row],[verifica extras N]]="",ROUND(VALIDATURNO[[#This Row],[EXTRAS]]*(1-extra_diu),2),ROUND(VALIDATURNO[[#This Row],[verifica extras N]],2)))</f>
        <v/>
      </c>
      <c r="CQ36" s="71"/>
      <c r="CR36" s="71"/>
      <c r="CS36" s="71"/>
      <c r="CT36" s="71"/>
      <c r="CU36" s="71" t="str">
        <f>IF(VALIDATURNO[[#This Row],[VALIDA_QNA]]="","",IF(VALIDATURNO[[#This Row],[Trabajado real]]=0,"",ROUND(VALIDATURNO[[#This Row],[Trabajado real]],2)))</f>
        <v/>
      </c>
      <c r="CV36" s="66" t="str">
        <f>IFERROR(VLOOKUP(VALIDATURNO[[#This Row],[Colaborador]]&amp;VALIDATURNO[[#This Row],[fecha]],Tabla2[],4,0),"")</f>
        <v/>
      </c>
      <c r="CW36" s="216"/>
      <c r="CX36" s="216"/>
      <c r="CY36" s="32" t="str">
        <f>IF(SUMIFS($BZ$6:BZ36,$DC$6:DC36,VALIDATURNO[[#This Row],[Colaborador]])-hope_hours-SUMIFS($CO$6:CO36,$DC$6:DC36,VALIDATURNO[[#This Row],[Colaborador]])-SUMIFS($CP$6:CP36,$DC$6:DC36,VALIDATURNO[[#This Row],[Colaborador]])&gt;0.5,SUMIFS($BZ$6:BZ36,$DC$6:DC36,VALIDATURNO[[#This Row],[Colaborador]])-hope_hours-SUMIFS($CO$6:CO36,$DC$6:DC36,VALIDATURNO[[#This Row],[Colaborador]])-SUMIFS($CP$6:CP36,$DC$6:DC36,VALIDATURNO[[#This Row],[Colaborador]]),"")</f>
        <v/>
      </c>
      <c r="CZ36" s="32" t="str">
        <f>IF(SUMIFS($BZ$6:BZ36,$DC$6:DC36,VALIDATURNO[[#This Row],[Colaborador]])-hope_hours&gt;0.5,SUMIFS($BZ$6:BZ36,$DC$6:DC36,VALIDATURNO[[#This Row],[Colaborador]])-hope_hours - SUMIFS($CZ$6:CZ35,$DC$6:DC35,DC36),"")</f>
        <v/>
      </c>
      <c r="DA36" s="32" t="str">
        <f>IF(SUMIFS($BZ$6:BZ36,$DC$6:DC36,VALIDATURNO[[#This Row],[Colaborador]])-hope_hours&gt;0.5,SUMIFS($BZ$6:BZ36,$DC$6:DC36,VALIDATURNO[[#This Row],[Colaborador]])-hope_hours,"")</f>
        <v/>
      </c>
      <c r="DB36" s="71" t="str">
        <f>IF(E36="","",IF(VALIDATURNO[[#This Row],[Cambia sede]]="",E36,VALIDATURNO[[#This Row],[Cambia sede]]))</f>
        <v>PANCE</v>
      </c>
      <c r="DC36" s="78" t="str">
        <f t="shared" si="1"/>
        <v>DIAZ RINCON MATEO</v>
      </c>
      <c r="DD36" s="83">
        <f>IF(VALIDATURNO[[#This Row],[VALIDA_QNA]]="","",I36+0)</f>
        <v>46110</v>
      </c>
      <c r="DE36" s="79" t="str">
        <f>IF(VALIDATURNO[[#This Row],[Marcacion]]="","",D36)</f>
        <v>AUXILIAR DE BARRA</v>
      </c>
      <c r="DF36" s="70" t="str">
        <f>IF(VALIDATURNO[[#This Row],[turno1]]="","",H36)</f>
        <v>Domingo</v>
      </c>
      <c r="DG36" s="70" t="str">
        <f>IF(VALIDATURNO[[#This Row],[turno2]]="","",AL36)</f>
        <v/>
      </c>
      <c r="DH36" s="70" t="str">
        <f>IF(VALIDATURNO[[#This Row],[turno1AM]]="","",AM36)</f>
        <v/>
      </c>
      <c r="DI36" s="70" t="str">
        <f>IF(VALIDATURNO[[#This Row],[turno2AM]]="","",AN36)</f>
        <v/>
      </c>
      <c r="DJ36" s="70" t="str">
        <f>IF(VALIDATURNO[[#This Row],[turno1AH]]="","",AO36)</f>
        <v/>
      </c>
      <c r="DK36" s="70" t="str">
        <f>IF(VALIDATURNO[[#This Row],[turno2AH]]="","",AP36)</f>
        <v/>
      </c>
      <c r="DL36" s="28" t="str">
        <f>IF(SUMIFS(VALIDATURNO[TOTAL],VALIDATURNO[Colaborador],VALIDATURNO[[#This Row],[Colaborador]])=0,"RET","OK")</f>
        <v>OK</v>
      </c>
      <c r="DM36" s="28">
        <f>IF(VALIDATURNO[[#This Row],[Trabajado real]]&gt;0,1,0)</f>
        <v>0</v>
      </c>
      <c r="DN36" s="28">
        <f>IF(DN35=$DN$5,1,IF(DC35=VALIDATURNO[[#This Row],[Colaborador]],0,1))</f>
        <v>0</v>
      </c>
      <c r="DO36" s="224"/>
      <c r="DP36" s="224"/>
      <c r="DQ36" s="224"/>
      <c r="DR36" s="224"/>
      <c r="DS36" s="224"/>
      <c r="DT36" s="224"/>
    </row>
    <row r="37" spans="1:124">
      <c r="A37" t="s">
        <v>164</v>
      </c>
      <c r="B37" t="s">
        <v>337</v>
      </c>
      <c r="C37" t="s">
        <v>337</v>
      </c>
      <c r="D37" t="s">
        <v>306</v>
      </c>
      <c r="E37" t="s">
        <v>84</v>
      </c>
      <c r="F37" t="s">
        <v>200</v>
      </c>
      <c r="G37" t="s">
        <v>200</v>
      </c>
      <c r="H37" t="s">
        <v>172</v>
      </c>
      <c r="I37" t="s">
        <v>570</v>
      </c>
      <c r="J37" t="s">
        <v>81</v>
      </c>
      <c r="K37" t="s">
        <v>81</v>
      </c>
      <c r="L37" t="s">
        <v>81</v>
      </c>
      <c r="M37" t="s">
        <v>81</v>
      </c>
      <c r="N37" t="s">
        <v>81</v>
      </c>
      <c r="O37" t="s">
        <v>81</v>
      </c>
      <c r="P37" t="s">
        <v>81</v>
      </c>
      <c r="Q37" t="s">
        <v>81</v>
      </c>
      <c r="R37" t="s">
        <v>81</v>
      </c>
      <c r="S37" t="s">
        <v>81</v>
      </c>
      <c r="T37" t="s">
        <v>81</v>
      </c>
      <c r="U37" t="s">
        <v>81</v>
      </c>
      <c r="V37" t="s">
        <v>81</v>
      </c>
      <c r="W37" t="s">
        <v>81</v>
      </c>
      <c r="X37" t="s">
        <v>81</v>
      </c>
      <c r="Y37" t="s">
        <v>81</v>
      </c>
      <c r="Z37" t="s">
        <v>81</v>
      </c>
      <c r="AA37" t="s">
        <v>81</v>
      </c>
      <c r="AB37" t="s">
        <v>81</v>
      </c>
      <c r="AC37" t="s">
        <v>81</v>
      </c>
      <c r="AD37" t="s">
        <v>81</v>
      </c>
      <c r="AE37" t="s">
        <v>81</v>
      </c>
      <c r="AF37" t="s">
        <v>81</v>
      </c>
      <c r="AG37" t="s">
        <v>81</v>
      </c>
      <c r="AH37" t="s">
        <v>81</v>
      </c>
      <c r="AI37" t="s">
        <v>81</v>
      </c>
      <c r="AJ37" t="s">
        <v>224</v>
      </c>
      <c r="AK37" t="s">
        <v>81</v>
      </c>
      <c r="AL37" t="s">
        <v>81</v>
      </c>
      <c r="AM37" t="s">
        <v>81</v>
      </c>
      <c r="AN37" t="s">
        <v>81</v>
      </c>
      <c r="AO37" t="s">
        <v>81</v>
      </c>
      <c r="AP37" t="s">
        <v>81</v>
      </c>
      <c r="AQ37" t="s">
        <v>81</v>
      </c>
      <c r="AR37" t="s">
        <v>81</v>
      </c>
      <c r="AS37" t="s">
        <v>204</v>
      </c>
      <c r="AT37" s="69">
        <f>IF(VALIDATURNO[[#This Row],[VALIDA_QNA]]="","",IF(AL37="",0,1))</f>
        <v>0</v>
      </c>
      <c r="AU37" s="67">
        <f>IF(VALIDATURNO[[#This Row],[VALIDA_QNA]]="","",IF(AL38="",0,1))</f>
        <v>0</v>
      </c>
      <c r="AV37" s="67">
        <f>IF(VALIDATURNO[[#This Row],[VALIDA_QNA]]="","",IF(AM37="",0,1))</f>
        <v>0</v>
      </c>
      <c r="AW37" s="67">
        <f>IF(VALIDATURNO[[#This Row],[VALIDA_QNA]]="","",IF(AN37="",0,1))</f>
        <v>0</v>
      </c>
      <c r="AX37" s="67">
        <f>IF(VALIDATURNO[[#This Row],[VALIDA_QNA]]="","",IF(AO37="",0,1))</f>
        <v>0</v>
      </c>
      <c r="AY37" s="67">
        <f>IF(VALIDATURNO[[#This Row],[VALIDA_QNA]]="","",IF(AP37="",0,1))</f>
        <v>0</v>
      </c>
      <c r="AZ37" s="67">
        <f>IF(VALIDATURNO[[#This Row],[VALIDA_QNA]]="","",IF(AL38="",0,1)*IF(AL38="",0,AL38))</f>
        <v>0</v>
      </c>
      <c r="BA37" s="67">
        <f>IF(VALIDATURNO[[#This Row],[VALIDA_QNA]]="","",IF(AL37="",0,1)*IF(AL37="",0,AL37))</f>
        <v>0</v>
      </c>
      <c r="BB37" s="67">
        <f>IF(VALIDATURNO[[#This Row],[VALIDA_QNA]]="","",IF(AM37="",0,1)*IF(AM37="",0,AM37))</f>
        <v>0</v>
      </c>
      <c r="BC37" s="67">
        <f>IF(VALIDATURNO[[#This Row],[VALIDA_QNA]]="","",IF(AN37="",0,1)*IF(AN37="",0,AN37))</f>
        <v>0</v>
      </c>
      <c r="BD37" s="67">
        <f>IF(VALIDATURNO[[#This Row],[VALIDA_QNA]]="","",IF(AO37="",0,1)*IF(AO37="",0,AO37))</f>
        <v>0</v>
      </c>
      <c r="BE37" s="67">
        <f>IF(VALIDATURNO[[#This Row],[VALIDA_QNA]]="","",IF(AP37="",0,1)*IF(AP37="",0,AP37))</f>
        <v>0</v>
      </c>
      <c r="BF37" s="67">
        <f>IF(VALIDATURNO[[#This Row],[VALIDA_QNA]]="","",5-COUNTBLANK(AM37:AP37)-COUNTBLANK(AL38))</f>
        <v>0</v>
      </c>
      <c r="BG37" s="68" t="str">
        <f>VALIDATURNO[[#This Row],[SALAM_H_BIN]]&amp;AU37&amp;AV37&amp;AW37&amp;AX37&amp;AY37</f>
        <v>000000</v>
      </c>
      <c r="BH37" s="70">
        <f t="shared" si="0"/>
        <v>1</v>
      </c>
      <c r="BI37" s="67" t="str">
        <f>IF(A37="","",IF(AND(AN37&lt;AM37,AN37&lt;&gt;""),"ERROR MARCA",IF(AND(VALIDATURNO[[#This Row],[ENT_2]]&lt;&gt;0,VALIDATURNO[[#This Row],[ENT_2]]&lt;VALIDATURNO[[#This Row],[SAL_1]]),"ERROR MARCA",IF(VALIDATURNO[[#This Row],[VALIDA_QNA]]=1,IF(OR(BG37="001100",BG37="011000",BG37="011110",BG37="001111",BG37="101100",BG37="111000",BG37="111110",BG37="101111"),"OK",IF(OR(BG37="000000",VALIDATURNO[[#This Row],[Escenario]]="100000"),"NULO","ERROR MARCA")),"NULO"))))</f>
        <v>NULO</v>
      </c>
      <c r="BJ37" s="67">
        <f>IF(VALIDATURNO[[#This Row],[VALIDA_QNA]]="","",IF(OR(BG37="101100",BG37="101111",BG37="001100",BG37="001111",BG37="111110",BG37="011110"),BC37-BB37,0)*24)</f>
        <v>0</v>
      </c>
      <c r="BK37" s="67">
        <f>IF(VALIDATURNO[[#This Row],[VALIDA_QNA]]="","",IF(OR(BG37="101111",BG37="001111"),BE37-BD37,0)*24)</f>
        <v>0</v>
      </c>
      <c r="BL37" s="67">
        <f>IF(VALIDATURNO[[#This Row],[VALIDA_QNA]]="","",IF(OR(BG37="111000",BG37="011000"),AZ37-BB37+1,0)*24)</f>
        <v>0</v>
      </c>
      <c r="BM37" s="67">
        <f>IF(VALIDATURNO[[#This Row],[VALIDA_QNA]]="","",IF(OR(BG37="111110",BG37="011110"),AZ37+1-BD37,0)*24)</f>
        <v>0</v>
      </c>
      <c r="BN37" s="67">
        <f>IF(VALIDATURNO[[#This Row],[VALIDA_QNA]]="","",IF(OR(BG37="011000",BG37="111000"),1-BB37,0)*24)</f>
        <v>0</v>
      </c>
      <c r="BO37" s="67">
        <f>IF(VALIDATURNO[[#This Row],[VALIDA_QNA]]="","",IF(OR(BG37="011110",BG37="111110"),1-BD37,0)*24)</f>
        <v>0</v>
      </c>
      <c r="BP37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37" s="71">
        <f>IF(VALIDATURNO[[#This Row],[VALIDA_QNA]]="","",VALIDATURNO[[#This Row],[turno1]]+VALIDATURNO[[#This Row],[turno2]]+VALIDATURNO[[#This Row],[turno1AM]]+VALIDATURNO[[#This Row],[turno2AM]])</f>
        <v>0</v>
      </c>
      <c r="BR37" s="71" t="str">
        <f>IF(VALIDATURNO[[#This Row],[VALIDA_QNA]]=0,"",IFERROR(LEFT(AD37,FIND(".",AD37)-1)+((RIGHT(AD37,2)+0)/100),""))</f>
        <v/>
      </c>
      <c r="BS3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descuentos]]="",0,IF(AND(BP37&gt;=9.5,AO37=""),1,0))+IF(AL38&lt;&gt;"",AL38*24,0)-IF(AL37&lt;&gt;"",AL37*24,0),"")))</f>
        <v>0</v>
      </c>
      <c r="BT37" s="70">
        <f>IF(VALIDATURNO[[#This Row],[VALIDA_QNA]]=0,"",IF(A37="","",IFERROR((IF(IF(AL37="",0,AL37+0)&lt;=(6/24),IF(AL37="",0,AL37+0),(6/24))*24),0)+IFERROR(IF(AM37="",0,IF((IF(AND(AO37="",AN37&lt;&gt;""),IF(AN37="",0,AN37+0),IF(AP37&lt;&gt;"",IF(AP37="",0,AP37+0),1))-#REF!)*24&gt;0,IF(AND(AO37="",AN37&lt;&gt;""),IF(AN37="",0,AN37+0),IF(AP37&lt;&gt;"",IF(AP37="",0,AP37+0),1))-#REF!))*24,0)))</f>
        <v>0</v>
      </c>
      <c r="BU37" s="73">
        <f>IF(VALIDATURNO[[#This Row],[VALIDA_QNA]]="","",IFERROR(LEFT(K37,FIND(".",K37)-1)+((RIGHT(K37,2)+0)/100),0))</f>
        <v>0</v>
      </c>
      <c r="BV37" s="74">
        <f>IF(VALIDATURNO[[#This Row],[VALIDA_QNA]]=0,0,IF(VALIDATURNO[[#This Row],[Marcacion]]="ERROR MARCA", 0,IF(VALIDATURNO[[#This Row],[VALIDA_QNA]]="","",IF(ROUND(IFERROR(LEFT(K37,FIND(".",K37)-1)+((RIGHT(K37,2)+0)/100),0)+(IF(H38="Domingo",0,IF(AL38="",0,AL38*24)))-(IF(H37="Domingo",0,IF(AL37="",0,AL37*24))),2)&gt;=0,ROUND(IFERROR(LEFT(K37,FIND(".",K37)-1)+((RIGHT(K37,2)+0)/100),0)+(IF(H38="Domingo",0,IF(AL38="",0,AL38*24)))-(IF(H37="Domingo",0,IF(AL37="",0,AL37*24))),2),0))))</f>
        <v>0</v>
      </c>
      <c r="BW37" s="73">
        <f>IF(VALIDATURNO[[#This Row],[VALIDA_QNA]]="","",IFERROR(LEFT(T37,FIND(".",T37)-1)+((RIGHT(T37,2)+0)/100),0)+IF(N37="",0,IFERROR(LEFT(N37,FIND(".",N37)-1)+((RIGHT(N37,2)+0)/100),0)))</f>
        <v>0</v>
      </c>
      <c r="BX37" s="74">
        <f>IF(VALIDATURNO[[#This Row],[VALIDA_QNA]]=0,0,IF(VALIDATURNO[[#This Row],[Marcacion]]="ERROR MARCA", 0,IF(VALIDATURNO[[#This Row],[VALIDA_QNA]]="","",IF(VALIDATURNO[[#This Row],[Dom Noct calc]]+(IF(OR(H38="Domingo",M38&lt;&gt;"",N38&lt;&gt;""),IF(AL38="",0,AL38*24),0))-(IF(OR(H37="Domingo",M37&lt;&gt;"",N37&lt;&gt;""),IF(AL37="",0,AL37*24),0))&gt;=0,VALIDATURNO[[#This Row],[Dom Noct calc]]+(IF(OR(H38="Domingo",M38&lt;&gt;"",N38&lt;&gt;""),IF(AL38="",0,AL38*24),0))-(IF(OR(H37="Domingo",M37&lt;&gt;"",N37&lt;&gt;""),IF(AL37="",0,AL37*24),0)),0))))</f>
        <v>0</v>
      </c>
      <c r="BY37" s="73">
        <f>IF(VALIDATURNO[[#This Row],[VALIDA_QNA]]="","",IFERROR(LEFT(AD37,FIND(".",AD37)-1)+((RIGHT(AD37,2)+0)/100),0))</f>
        <v>0</v>
      </c>
      <c r="BZ37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37" s="75">
        <f>IF(VALIDATURNO[[#This Row],[VALIDA_QNA]]="","",IF(VALIDATURNO[[#This Row],[Trabajado real]]+0=0,0,1))</f>
        <v>0</v>
      </c>
      <c r="CB37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37" s="71"/>
      <c r="CD37" s="71"/>
      <c r="CE37" s="71"/>
      <c r="CF37" s="71"/>
      <c r="CG37" s="71"/>
      <c r="CH37" s="71"/>
      <c r="CI37" s="71"/>
      <c r="CJ37" s="71" t="str">
        <f>IF(AND(M37="",S37=""),"",IF(VALIDATURNO[[#This Row],[Marcacion]]="ERROR MARCA",6,IF(IFERROR(LEFT(M37,FIND(".",M37)-1)+((RIGHT(M37,2)+0)/100),0)+IFERROR(LEFT(S37,FIND(".",S37)-1)+((RIGHT(S37,2)+0)/100),0)=0,"",IFERROR(LEFT(M37,FIND(".",M37)-1)+((RIGHT(M37,2)+0)/100),0)+IFERROR(LEFT(S37,FIND(".",S37)-1)+((RIGHT(S37,2)+0)/100),0))))</f>
        <v/>
      </c>
      <c r="CK37" s="71" t="str">
        <f>IF(VALIDATURNO[[#This Row],[VALIDA_QNA]]="","",IF(VALIDATURNO[[#This Row],[Dom Noct Real]]=0,"",ROUND(VALIDATURNO[[#This Row],[Dom Noct Real]],2)))</f>
        <v/>
      </c>
      <c r="CL37" s="71"/>
      <c r="CM37" s="71"/>
      <c r="CN37" s="71"/>
      <c r="CO37" s="76" t="str">
        <f>IF(VALIDATURNO[[#This Row],[EXTRAS]]="","",IF(VALIDATURNO[[#This Row],[verifica extras D]]="",ROUND(VALIDATURNO[[#This Row],[EXTRAS]]*extra_diu,2),ROUND(VALIDATURNO[[#This Row],[verifica extras D]],2)))</f>
        <v/>
      </c>
      <c r="CP37" s="77" t="str">
        <f>IF(VALIDATURNO[[#This Row],[EXTRAS]]="","",IF(VALIDATURNO[[#This Row],[verifica extras N]]="",ROUND(VALIDATURNO[[#This Row],[EXTRAS]]*(1-extra_diu),2),ROUND(VALIDATURNO[[#This Row],[verifica extras N]],2)))</f>
        <v/>
      </c>
      <c r="CQ37" s="71"/>
      <c r="CR37" s="71"/>
      <c r="CS37" s="71"/>
      <c r="CT37" s="71"/>
      <c r="CU37" s="71" t="str">
        <f>IF(VALIDATURNO[[#This Row],[VALIDA_QNA]]="","",IF(VALIDATURNO[[#This Row],[Trabajado real]]=0,"",ROUND(VALIDATURNO[[#This Row],[Trabajado real]],2)))</f>
        <v/>
      </c>
      <c r="CV37" s="66" t="str">
        <f>IFERROR(VLOOKUP(VALIDATURNO[[#This Row],[Colaborador]]&amp;VALIDATURNO[[#This Row],[fecha]],Tabla2[],4,0),"")</f>
        <v/>
      </c>
      <c r="CW37" s="216"/>
      <c r="CX37" s="216"/>
      <c r="CY37" s="32" t="str">
        <f>IF(SUMIFS($BZ$6:BZ37,$DC$6:DC37,VALIDATURNO[[#This Row],[Colaborador]])-hope_hours-SUMIFS($CO$6:CO37,$DC$6:DC37,VALIDATURNO[[#This Row],[Colaborador]])-SUMIFS($CP$6:CP37,$DC$6:DC37,VALIDATURNO[[#This Row],[Colaborador]])&gt;0.5,SUMIFS($BZ$6:BZ37,$DC$6:DC37,VALIDATURNO[[#This Row],[Colaborador]])-hope_hours-SUMIFS($CO$6:CO37,$DC$6:DC37,VALIDATURNO[[#This Row],[Colaborador]])-SUMIFS($CP$6:CP37,$DC$6:DC37,VALIDATURNO[[#This Row],[Colaborador]]),"")</f>
        <v/>
      </c>
      <c r="CZ37" s="32" t="str">
        <f>IF(SUMIFS($BZ$6:BZ37,$DC$6:DC37,VALIDATURNO[[#This Row],[Colaborador]])-hope_hours&gt;0.5,SUMIFS($BZ$6:BZ37,$DC$6:DC37,VALIDATURNO[[#This Row],[Colaborador]])-hope_hours - SUMIFS($CZ$6:CZ36,$DC$6:DC36,DC37),"")</f>
        <v/>
      </c>
      <c r="DA37" s="32" t="str">
        <f>IF(SUMIFS($BZ$6:BZ37,$DC$6:DC37,VALIDATURNO[[#This Row],[Colaborador]])-hope_hours&gt;0.5,SUMIFS($BZ$6:BZ37,$DC$6:DC37,VALIDATURNO[[#This Row],[Colaborador]])-hope_hours,"")</f>
        <v/>
      </c>
      <c r="DB37" s="71" t="str">
        <f>IF(E37="","",IF(VALIDATURNO[[#This Row],[Cambia sede]]="",E37,VALIDATURNO[[#This Row],[Cambia sede]]))</f>
        <v>PANCE</v>
      </c>
      <c r="DC37" s="78" t="str">
        <f t="shared" si="1"/>
        <v>DIAZ RINCON MATEO</v>
      </c>
      <c r="DD37" s="83">
        <f>IF(VALIDATURNO[[#This Row],[VALIDA_QNA]]="","",I37+0)</f>
        <v>46111</v>
      </c>
      <c r="DE37" s="79" t="str">
        <f>IF(VALIDATURNO[[#This Row],[Marcacion]]="","",D37)</f>
        <v>AUXILIAR DE BARRA</v>
      </c>
      <c r="DF37" s="70" t="str">
        <f>IF(VALIDATURNO[[#This Row],[turno1]]="","",H37)</f>
        <v>Lunes</v>
      </c>
      <c r="DG37" s="70" t="str">
        <f>IF(VALIDATURNO[[#This Row],[turno2]]="","",AL37)</f>
        <v/>
      </c>
      <c r="DH37" s="70" t="str">
        <f>IF(VALIDATURNO[[#This Row],[turno1AM]]="","",AM37)</f>
        <v/>
      </c>
      <c r="DI37" s="70" t="str">
        <f>IF(VALIDATURNO[[#This Row],[turno2AM]]="","",AN37)</f>
        <v/>
      </c>
      <c r="DJ37" s="70" t="str">
        <f>IF(VALIDATURNO[[#This Row],[turno1AH]]="","",AO37)</f>
        <v/>
      </c>
      <c r="DK37" s="70" t="str">
        <f>IF(VALIDATURNO[[#This Row],[turno2AH]]="","",AP37)</f>
        <v/>
      </c>
      <c r="DL37" s="28" t="str">
        <f>IF(SUMIFS(VALIDATURNO[TOTAL],VALIDATURNO[Colaborador],VALIDATURNO[[#This Row],[Colaborador]])=0,"RET","OK")</f>
        <v>OK</v>
      </c>
      <c r="DM37" s="28">
        <f>IF(VALIDATURNO[[#This Row],[Trabajado real]]&gt;0,1,0)</f>
        <v>0</v>
      </c>
      <c r="DN37" s="28">
        <f>IF(DN36=$DN$5,1,IF(DC36=VALIDATURNO[[#This Row],[Colaborador]],0,1))</f>
        <v>0</v>
      </c>
      <c r="DO37" s="224"/>
      <c r="DP37" s="224"/>
      <c r="DQ37" s="224"/>
      <c r="DR37" s="224"/>
      <c r="DS37" s="224"/>
      <c r="DT37" s="224"/>
    </row>
    <row r="38" spans="1:124">
      <c r="A38" t="s">
        <v>153</v>
      </c>
      <c r="B38" t="s">
        <v>351</v>
      </c>
      <c r="C38" t="s">
        <v>351</v>
      </c>
      <c r="D38" t="s">
        <v>352</v>
      </c>
      <c r="E38" t="s">
        <v>84</v>
      </c>
      <c r="F38" t="s">
        <v>200</v>
      </c>
      <c r="G38" t="s">
        <v>200</v>
      </c>
      <c r="H38" t="s">
        <v>172</v>
      </c>
      <c r="I38" t="s">
        <v>563</v>
      </c>
      <c r="J38" t="s">
        <v>81</v>
      </c>
      <c r="K38" t="s">
        <v>81</v>
      </c>
      <c r="L38" t="s">
        <v>81</v>
      </c>
      <c r="M38" t="s">
        <v>250</v>
      </c>
      <c r="N38" t="s">
        <v>250</v>
      </c>
      <c r="O38" t="s">
        <v>81</v>
      </c>
      <c r="P38" t="s">
        <v>81</v>
      </c>
      <c r="Q38" t="s">
        <v>81</v>
      </c>
      <c r="R38" t="s">
        <v>81</v>
      </c>
      <c r="S38" t="s">
        <v>81</v>
      </c>
      <c r="T38" t="s">
        <v>81</v>
      </c>
      <c r="U38" t="s">
        <v>81</v>
      </c>
      <c r="V38" t="s">
        <v>81</v>
      </c>
      <c r="W38" t="s">
        <v>81</v>
      </c>
      <c r="X38" t="s">
        <v>81</v>
      </c>
      <c r="Y38" t="s">
        <v>81</v>
      </c>
      <c r="Z38" t="s">
        <v>81</v>
      </c>
      <c r="AA38" t="s">
        <v>81</v>
      </c>
      <c r="AB38" t="s">
        <v>81</v>
      </c>
      <c r="AC38" t="s">
        <v>81</v>
      </c>
      <c r="AD38" t="s">
        <v>202</v>
      </c>
      <c r="AE38" t="s">
        <v>81</v>
      </c>
      <c r="AF38" t="s">
        <v>81</v>
      </c>
      <c r="AG38" t="s">
        <v>81</v>
      </c>
      <c r="AH38" t="s">
        <v>81</v>
      </c>
      <c r="AI38" t="s">
        <v>81</v>
      </c>
      <c r="AJ38" t="s">
        <v>201</v>
      </c>
      <c r="AK38" t="s">
        <v>267</v>
      </c>
      <c r="AL38" t="s">
        <v>81</v>
      </c>
      <c r="AM38" t="s">
        <v>345</v>
      </c>
      <c r="AN38" t="s">
        <v>275</v>
      </c>
      <c r="AO38" t="s">
        <v>248</v>
      </c>
      <c r="AP38" t="s">
        <v>355</v>
      </c>
      <c r="AQ38" t="s">
        <v>203</v>
      </c>
      <c r="AR38" t="s">
        <v>203</v>
      </c>
      <c r="AS38" t="s">
        <v>231</v>
      </c>
      <c r="AT38" s="69">
        <f>IF(VALIDATURNO[[#This Row],[VALIDA_QNA]]="","",IF(AL38="",0,1))</f>
        <v>0</v>
      </c>
      <c r="AU38" s="67">
        <f>IF(VALIDATURNO[[#This Row],[VALIDA_QNA]]="","",IF(AL39="",0,1))</f>
        <v>0</v>
      </c>
      <c r="AV38" s="67">
        <f>IF(VALIDATURNO[[#This Row],[VALIDA_QNA]]="","",IF(AM38="",0,1))</f>
        <v>1</v>
      </c>
      <c r="AW38" s="67">
        <f>IF(VALIDATURNO[[#This Row],[VALIDA_QNA]]="","",IF(AN38="",0,1))</f>
        <v>1</v>
      </c>
      <c r="AX38" s="67">
        <f>IF(VALIDATURNO[[#This Row],[VALIDA_QNA]]="","",IF(AO38="",0,1))</f>
        <v>1</v>
      </c>
      <c r="AY38" s="67">
        <f>IF(VALIDATURNO[[#This Row],[VALIDA_QNA]]="","",IF(AP38="",0,1))</f>
        <v>1</v>
      </c>
      <c r="AZ38" s="67">
        <f>IF(VALIDATURNO[[#This Row],[VALIDA_QNA]]="","",IF(AL39="",0,1)*IF(AL39="",0,AL39))</f>
        <v>0</v>
      </c>
      <c r="BA38" s="67">
        <f>IF(VALIDATURNO[[#This Row],[VALIDA_QNA]]="","",IF(AL38="",0,1)*IF(AL38="",0,AL38))</f>
        <v>0</v>
      </c>
      <c r="BB38" s="67">
        <f>IF(VALIDATURNO[[#This Row],[VALIDA_QNA]]="","",IF(AM38="",0,1)*IF(AM38="",0,AM38))</f>
        <v>0.41875000000000001</v>
      </c>
      <c r="BC38" s="67">
        <f>IF(VALIDATURNO[[#This Row],[VALIDA_QNA]]="","",IF(AN38="",0,1)*IF(AN38="",0,AN38))</f>
        <v>0.5854166666666667</v>
      </c>
      <c r="BD38" s="67">
        <f>IF(VALIDATURNO[[#This Row],[VALIDA_QNA]]="","",IF(AO38="",0,1)*IF(AO38="",0,AO38))</f>
        <v>0.78749999999999998</v>
      </c>
      <c r="BE38" s="67">
        <f>IF(VALIDATURNO[[#This Row],[VALIDA_QNA]]="","",IF(AP38="",0,1)*IF(AP38="",0,AP38))</f>
        <v>0.95277777777777772</v>
      </c>
      <c r="BF38" s="67">
        <f>IF(VALIDATURNO[[#This Row],[VALIDA_QNA]]="","",5-COUNTBLANK(AM38:AP38)-COUNTBLANK(AL39))</f>
        <v>4</v>
      </c>
      <c r="BG38" s="68" t="str">
        <f>VALIDATURNO[[#This Row],[SALAM_H_BIN]]&amp;AU38&amp;AV38&amp;AW38&amp;AX38&amp;AY38</f>
        <v>001111</v>
      </c>
      <c r="BH38" s="70">
        <f t="shared" ref="BH38:BH69" si="2">IF(A38="","",IF(AND((DIA_INI+0)=1,DAY(I38)&lt;16,MONTH(I38)=MES_QNA),1,IF(AND((DIA_INI+0)=16,MONTH(I38)= MES_QNA + 0),1,0)))</f>
        <v>1</v>
      </c>
      <c r="BI38" s="67" t="str">
        <f>IF(A38="","",IF(AND(AN38&lt;AM38,AN38&lt;&gt;""),"ERROR MARCA",IF(AND(VALIDATURNO[[#This Row],[ENT_2]]&lt;&gt;0,VALIDATURNO[[#This Row],[ENT_2]]&lt;VALIDATURNO[[#This Row],[SAL_1]]),"ERROR MARCA",IF(VALIDATURNO[[#This Row],[VALIDA_QNA]]=1,IF(OR(BG38="001100",BG38="011000",BG38="011110",BG38="001111",BG38="101100",BG38="111000",BG38="111110",BG38="101111"),"OK",IF(OR(BG38="000000",VALIDATURNO[[#This Row],[Escenario]]="100000"),"NULO","ERROR MARCA")),"NULO"))))</f>
        <v>OK</v>
      </c>
      <c r="BJ38" s="67">
        <f>IF(VALIDATURNO[[#This Row],[VALIDA_QNA]]="","",IF(OR(BG38="101100",BG38="101111",BG38="001100",BG38="001111",BG38="111110",BG38="011110"),BC38-BB38,0)*24)</f>
        <v>4</v>
      </c>
      <c r="BK38" s="67">
        <f>IF(VALIDATURNO[[#This Row],[VALIDA_QNA]]="","",IF(OR(BG38="101111",BG38="001111"),BE38-BD38,0)*24)</f>
        <v>3.9666666666666659</v>
      </c>
      <c r="BL38" s="67">
        <f>IF(VALIDATURNO[[#This Row],[VALIDA_QNA]]="","",IF(OR(BG38="111000",BG38="011000"),AZ38-BB38+1,0)*24)</f>
        <v>0</v>
      </c>
      <c r="BM38" s="67">
        <f>IF(VALIDATURNO[[#This Row],[VALIDA_QNA]]="","",IF(OR(BG38="111110",BG38="011110"),AZ38+1-BD38,0)*24)</f>
        <v>0</v>
      </c>
      <c r="BN38" s="67">
        <f>IF(VALIDATURNO[[#This Row],[VALIDA_QNA]]="","",IF(OR(BG38="011000",BG38="111000"),1-BB38,0)*24)</f>
        <v>0</v>
      </c>
      <c r="BO38" s="67">
        <f>IF(VALIDATURNO[[#This Row],[VALIDA_QNA]]="","",IF(OR(BG38="011110",BG38="111110"),1-BD38,0)*24)</f>
        <v>0</v>
      </c>
      <c r="BP38" s="71">
        <f>IF(VALIDATURNO[[#This Row],[VALIDA_QNA]]="","",VALIDATURNO[[#This Row],[turno1]]+VALIDATURNO[[#This Row],[turno2]]+VALIDATURNO[[#This Row],[turno1AH]]+VALIDATURNO[[#This Row],[turno2AH]]+VALIDATURNO[[#This Row],[SALAM_HOY]])</f>
        <v>7.9666666666666659</v>
      </c>
      <c r="BQ38" s="71">
        <f>IF(VALIDATURNO[[#This Row],[VALIDA_QNA]]="","",VALIDATURNO[[#This Row],[turno1]]+VALIDATURNO[[#This Row],[turno2]]+VALIDATURNO[[#This Row],[turno1AM]]+VALIDATURNO[[#This Row],[turno2AM]])</f>
        <v>7.9666666666666659</v>
      </c>
      <c r="BR38" s="71">
        <f>IF(VALIDATURNO[[#This Row],[VALIDA_QNA]]=0,"",IFERROR(LEFT(AD38,FIND(".",AD38)-1)+((RIGHT(AD38,2)+0)/100),""))</f>
        <v>8</v>
      </c>
      <c r="BS3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descuentos]]="",0,IF(AND(BP38&gt;=9.5,AO38=""),1,0))+IF(AL39&lt;&gt;"",AL39*24,0)-IF(AL38&lt;&gt;"",AL38*24,0),"")))</f>
        <v>3.3333333333334103E-2</v>
      </c>
      <c r="BT38" s="70">
        <f>IF(VALIDATURNO[[#This Row],[VALIDA_QNA]]=0,"",IF(A38="","",IFERROR((IF(IF(AL38="",0,AL38+0)&lt;=(6/24),IF(AL38="",0,AL38+0),(6/24))*24),0)+IFERROR(IF(AM38="",0,IF((IF(AND(AO38="",AN38&lt;&gt;""),IF(AN38="",0,AN38+0),IF(AP38&lt;&gt;"",IF(AP38="",0,AP38+0),1))-#REF!)*24&gt;0,IF(AND(AO38="",AN38&lt;&gt;""),IF(AN38="",0,AN38+0),IF(AP38&lt;&gt;"",IF(AP38="",0,AP38+0),1))-#REF!))*24,0)))</f>
        <v>0</v>
      </c>
      <c r="BU38" s="73">
        <f>IF(VALIDATURNO[[#This Row],[VALIDA_QNA]]="","",IFERROR(LEFT(K38,FIND(".",K38)-1)+((RIGHT(K38,2)+0)/100),0))</f>
        <v>0</v>
      </c>
      <c r="BV38" s="74">
        <f>IF(VALIDATURNO[[#This Row],[VALIDA_QNA]]=0,0,IF(VALIDATURNO[[#This Row],[Marcacion]]="ERROR MARCA", 0,IF(VALIDATURNO[[#This Row],[VALIDA_QNA]]="","",IF(ROUND(IFERROR(LEFT(K38,FIND(".",K38)-1)+((RIGHT(K38,2)+0)/100),0)+(IF(H39="Domingo",0,IF(AL39="",0,AL39*24)))-(IF(H38="Domingo",0,IF(AL38="",0,AL38*24))),2)&gt;=0,ROUND(IFERROR(LEFT(K38,FIND(".",K38)-1)+((RIGHT(K38,2)+0)/100),0)+(IF(H39="Domingo",0,IF(AL39="",0,AL39*24)))-(IF(H38="Domingo",0,IF(AL38="",0,AL38*24))),2),0))))</f>
        <v>0</v>
      </c>
      <c r="BW38" s="73">
        <f>IF(VALIDATURNO[[#This Row],[VALIDA_QNA]]="","",IFERROR(LEFT(T38,FIND(".",T38)-1)+((RIGHT(T38,2)+0)/100),0)+IF(N38="",0,IFERROR(LEFT(N38,FIND(".",N38)-1)+((RIGHT(N38,2)+0)/100),0)))</f>
        <v>4</v>
      </c>
      <c r="BX38" s="74">
        <f>IF(VALIDATURNO[[#This Row],[VALIDA_QNA]]=0,0,IF(VALIDATURNO[[#This Row],[Marcacion]]="ERROR MARCA", 0,IF(VALIDATURNO[[#This Row],[VALIDA_QNA]]="","",IF(VALIDATURNO[[#This Row],[Dom Noct calc]]+(IF(OR(H39="Domingo",M39&lt;&gt;"",N39&lt;&gt;""),IF(AL39="",0,AL39*24),0))-(IF(OR(H38="Domingo",M38&lt;&gt;"",N38&lt;&gt;""),IF(AL38="",0,AL38*24),0))&gt;=0,VALIDATURNO[[#This Row],[Dom Noct calc]]+(IF(OR(H39="Domingo",M39&lt;&gt;"",N39&lt;&gt;""),IF(AL39="",0,AL39*24),0))-(IF(OR(H38="Domingo",M38&lt;&gt;"",N38&lt;&gt;""),IF(AL38="",0,AL38*24),0)),0))))</f>
        <v>4</v>
      </c>
      <c r="BY38" s="73">
        <f>IF(VALIDATURNO[[#This Row],[VALIDA_QNA]]="","",IFERROR(LEFT(AD38,FIND(".",AD38)-1)+((RIGHT(AD38,2)+0)/100),0))</f>
        <v>8</v>
      </c>
      <c r="BZ38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</v>
      </c>
      <c r="CA38" s="75">
        <f>IF(VALIDATURNO[[#This Row],[VALIDA_QNA]]="","",IF(VALIDATURNO[[#This Row],[Trabajado real]]+0=0,0,1))</f>
        <v>1</v>
      </c>
      <c r="CB38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38" s="71"/>
      <c r="CD38" s="71"/>
      <c r="CE38" s="71"/>
      <c r="CF38" s="71"/>
      <c r="CG38" s="71"/>
      <c r="CH38" s="71"/>
      <c r="CI38" s="71"/>
      <c r="CJ38" s="71">
        <f>IF(AND(M38="",S38=""),"",IF(VALIDATURNO[[#This Row],[Marcacion]]="ERROR MARCA",6,IF(IFERROR(LEFT(M38,FIND(".",M38)-1)+((RIGHT(M38,2)+0)/100),0)+IFERROR(LEFT(S38,FIND(".",S38)-1)+((RIGHT(S38,2)+0)/100),0)=0,"",IFERROR(LEFT(M38,FIND(".",M38)-1)+((RIGHT(M38,2)+0)/100),0)+IFERROR(LEFT(S38,FIND(".",S38)-1)+((RIGHT(S38,2)+0)/100),0))))</f>
        <v>4</v>
      </c>
      <c r="CK38" s="71">
        <f>IF(VALIDATURNO[[#This Row],[VALIDA_QNA]]="","",IF(VALIDATURNO[[#This Row],[Dom Noct Real]]=0,"",ROUND(VALIDATURNO[[#This Row],[Dom Noct Real]],2)))</f>
        <v>4</v>
      </c>
      <c r="CL38" s="71"/>
      <c r="CM38" s="71"/>
      <c r="CN38" s="71"/>
      <c r="CO38" s="76" t="str">
        <f>IF(VALIDATURNO[[#This Row],[EXTRAS]]="","",IF(VALIDATURNO[[#This Row],[verifica extras D]]="",ROUND(VALIDATURNO[[#This Row],[EXTRAS]]*extra_diu,2),ROUND(VALIDATURNO[[#This Row],[verifica extras D]],2)))</f>
        <v/>
      </c>
      <c r="CP38" s="77" t="str">
        <f>IF(VALIDATURNO[[#This Row],[EXTRAS]]="","",IF(VALIDATURNO[[#This Row],[verifica extras N]]="",ROUND(VALIDATURNO[[#This Row],[EXTRAS]]*(1-extra_diu),2),ROUND(VALIDATURNO[[#This Row],[verifica extras N]],2)))</f>
        <v/>
      </c>
      <c r="CQ38" s="71"/>
      <c r="CR38" s="71"/>
      <c r="CS38" s="71"/>
      <c r="CT38" s="71"/>
      <c r="CU38" s="71">
        <f>IF(VALIDATURNO[[#This Row],[VALIDA_QNA]]="","",IF(VALIDATURNO[[#This Row],[Trabajado real]]=0,"",ROUND(VALIDATURNO[[#This Row],[Trabajado real]],2)))</f>
        <v>8</v>
      </c>
      <c r="CV38" s="66" t="str">
        <f>IFERROR(VLOOKUP(VALIDATURNO[[#This Row],[Colaborador]]&amp;VALIDATURNO[[#This Row],[fecha]],Tabla2[],4,0),"")</f>
        <v/>
      </c>
      <c r="CW38" s="216"/>
      <c r="CX38" s="216"/>
      <c r="CY38" s="32" t="str">
        <f>IF(SUMIFS($BZ$6:BZ38,$DC$6:DC38,VALIDATURNO[[#This Row],[Colaborador]])-hope_hours-SUMIFS($CO$6:CO38,$DC$6:DC38,VALIDATURNO[[#This Row],[Colaborador]])-SUMIFS($CP$6:CP38,$DC$6:DC38,VALIDATURNO[[#This Row],[Colaborador]])&gt;0.5,SUMIFS($BZ$6:BZ38,$DC$6:DC38,VALIDATURNO[[#This Row],[Colaborador]])-hope_hours-SUMIFS($CO$6:CO38,$DC$6:DC38,VALIDATURNO[[#This Row],[Colaborador]])-SUMIFS($CP$6:CP38,$DC$6:DC38,VALIDATURNO[[#This Row],[Colaborador]]),"")</f>
        <v/>
      </c>
      <c r="CZ38" s="32" t="str">
        <f>IF(SUMIFS($BZ$6:BZ38,$DC$6:DC38,VALIDATURNO[[#This Row],[Colaborador]])-hope_hours&gt;0.5,SUMIFS($BZ$6:BZ38,$DC$6:DC38,VALIDATURNO[[#This Row],[Colaborador]])-hope_hours - SUMIFS($CZ$6:CZ37,$DC$6:DC37,DC38),"")</f>
        <v/>
      </c>
      <c r="DA38" s="32" t="str">
        <f>IF(SUMIFS($BZ$6:BZ38,$DC$6:DC38,VALIDATURNO[[#This Row],[Colaborador]])-hope_hours&gt;0.5,SUMIFS($BZ$6:BZ38,$DC$6:DC38,VALIDATURNO[[#This Row],[Colaborador]])-hope_hours,"")</f>
        <v/>
      </c>
      <c r="DB38" s="71" t="str">
        <f>IF(E38="","",IF(VALIDATURNO[[#This Row],[Cambia sede]]="",E38,VALIDATURNO[[#This Row],[Cambia sede]]))</f>
        <v>PANCE</v>
      </c>
      <c r="DC38" s="78" t="str">
        <f t="shared" ref="DC38:DC69" si="3">IF(A38="","",A38)</f>
        <v>GUETIO CAMAYO YEINER</v>
      </c>
      <c r="DD38" s="83">
        <f>IF(VALIDATURNO[[#This Row],[VALIDA_QNA]]="","",I38+0)</f>
        <v>46104</v>
      </c>
      <c r="DE38" s="79" t="str">
        <f>IF(VALIDATURNO[[#This Row],[Marcacion]]="","",D38)</f>
        <v>SOUS CHEF</v>
      </c>
      <c r="DF38" s="70" t="str">
        <f>IF(VALIDATURNO[[#This Row],[turno1]]="","",H38)</f>
        <v>Lunes</v>
      </c>
      <c r="DG38" s="70" t="str">
        <f>IF(VALIDATURNO[[#This Row],[turno2]]="","",AL38)</f>
        <v/>
      </c>
      <c r="DH38" s="70" t="str">
        <f>IF(VALIDATURNO[[#This Row],[turno1AM]]="","",AM38)</f>
        <v>10:03</v>
      </c>
      <c r="DI38" s="70" t="str">
        <f>IF(VALIDATURNO[[#This Row],[turno2AM]]="","",AN38)</f>
        <v>14:03</v>
      </c>
      <c r="DJ38" s="70" t="str">
        <f>IF(VALIDATURNO[[#This Row],[turno1AH]]="","",AO38)</f>
        <v>18:54</v>
      </c>
      <c r="DK38" s="70" t="str">
        <f>IF(VALIDATURNO[[#This Row],[turno2AH]]="","",AP38)</f>
        <v>22:52</v>
      </c>
      <c r="DL38" s="28" t="str">
        <f>IF(SUMIFS(VALIDATURNO[TOTAL],VALIDATURNO[Colaborador],VALIDATURNO[[#This Row],[Colaborador]])=0,"RET","OK")</f>
        <v>OK</v>
      </c>
      <c r="DN38" s="28">
        <f>IF(DN37=$DN$5,1,IF(DC37=VALIDATURNO[[#This Row],[Colaborador]],0,1))</f>
        <v>1</v>
      </c>
      <c r="DO38" s="224"/>
      <c r="DP38" s="224"/>
      <c r="DQ38" s="224"/>
      <c r="DR38" s="224"/>
      <c r="DS38" s="224"/>
      <c r="DT38" s="224"/>
    </row>
    <row r="39" spans="1:124">
      <c r="A39" t="s">
        <v>153</v>
      </c>
      <c r="B39" t="s">
        <v>351</v>
      </c>
      <c r="C39" t="s">
        <v>351</v>
      </c>
      <c r="D39" t="s">
        <v>352</v>
      </c>
      <c r="E39" t="s">
        <v>84</v>
      </c>
      <c r="F39" t="s">
        <v>200</v>
      </c>
      <c r="G39" t="s">
        <v>200</v>
      </c>
      <c r="H39" t="s">
        <v>205</v>
      </c>
      <c r="I39" t="s">
        <v>564</v>
      </c>
      <c r="J39" t="s">
        <v>81</v>
      </c>
      <c r="K39" t="s">
        <v>81</v>
      </c>
      <c r="L39" t="s">
        <v>81</v>
      </c>
      <c r="M39" t="s">
        <v>81</v>
      </c>
      <c r="N39" t="s">
        <v>81</v>
      </c>
      <c r="O39" t="s">
        <v>81</v>
      </c>
      <c r="P39" t="s">
        <v>81</v>
      </c>
      <c r="Q39" t="s">
        <v>81</v>
      </c>
      <c r="R39" t="s">
        <v>81</v>
      </c>
      <c r="S39" t="s">
        <v>81</v>
      </c>
      <c r="T39" t="s">
        <v>81</v>
      </c>
      <c r="U39" t="s">
        <v>81</v>
      </c>
      <c r="V39" t="s">
        <v>81</v>
      </c>
      <c r="W39" t="s">
        <v>81</v>
      </c>
      <c r="X39" t="s">
        <v>81</v>
      </c>
      <c r="Y39" t="s">
        <v>81</v>
      </c>
      <c r="Z39" t="s">
        <v>81</v>
      </c>
      <c r="AA39" t="s">
        <v>81</v>
      </c>
      <c r="AB39" t="s">
        <v>81</v>
      </c>
      <c r="AC39" t="s">
        <v>81</v>
      </c>
      <c r="AD39" t="s">
        <v>81</v>
      </c>
      <c r="AE39" t="s">
        <v>81</v>
      </c>
      <c r="AF39" t="s">
        <v>81</v>
      </c>
      <c r="AG39" t="s">
        <v>81</v>
      </c>
      <c r="AH39" t="s">
        <v>81</v>
      </c>
      <c r="AI39" t="s">
        <v>81</v>
      </c>
      <c r="AJ39" t="s">
        <v>224</v>
      </c>
      <c r="AK39" t="s">
        <v>81</v>
      </c>
      <c r="AL39" t="s">
        <v>81</v>
      </c>
      <c r="AM39" t="s">
        <v>81</v>
      </c>
      <c r="AN39" t="s">
        <v>81</v>
      </c>
      <c r="AO39" t="s">
        <v>81</v>
      </c>
      <c r="AP39" t="s">
        <v>81</v>
      </c>
      <c r="AQ39" t="s">
        <v>81</v>
      </c>
      <c r="AR39" t="s">
        <v>81</v>
      </c>
      <c r="AS39" t="s">
        <v>204</v>
      </c>
      <c r="AT39" s="69">
        <f>IF(VALIDATURNO[[#This Row],[VALIDA_QNA]]="","",IF(AL39="",0,1))</f>
        <v>0</v>
      </c>
      <c r="AU39" s="67">
        <f>IF(VALIDATURNO[[#This Row],[VALIDA_QNA]]="","",IF(AL40="",0,1))</f>
        <v>0</v>
      </c>
      <c r="AV39" s="67">
        <f>IF(VALIDATURNO[[#This Row],[VALIDA_QNA]]="","",IF(AM39="",0,1))</f>
        <v>0</v>
      </c>
      <c r="AW39" s="67">
        <f>IF(VALIDATURNO[[#This Row],[VALIDA_QNA]]="","",IF(AN39="",0,1))</f>
        <v>0</v>
      </c>
      <c r="AX39" s="67">
        <f>IF(VALIDATURNO[[#This Row],[VALIDA_QNA]]="","",IF(AO39="",0,1))</f>
        <v>0</v>
      </c>
      <c r="AY39" s="67">
        <f>IF(VALIDATURNO[[#This Row],[VALIDA_QNA]]="","",IF(AP39="",0,1))</f>
        <v>0</v>
      </c>
      <c r="AZ39" s="67">
        <f>IF(VALIDATURNO[[#This Row],[VALIDA_QNA]]="","",IF(AL40="",0,1)*IF(AL40="",0,AL40))</f>
        <v>0</v>
      </c>
      <c r="BA39" s="67">
        <f>IF(VALIDATURNO[[#This Row],[VALIDA_QNA]]="","",IF(AL39="",0,1)*IF(AL39="",0,AL39))</f>
        <v>0</v>
      </c>
      <c r="BB39" s="67">
        <f>IF(VALIDATURNO[[#This Row],[VALIDA_QNA]]="","",IF(AM39="",0,1)*IF(AM39="",0,AM39))</f>
        <v>0</v>
      </c>
      <c r="BC39" s="67">
        <f>IF(VALIDATURNO[[#This Row],[VALIDA_QNA]]="","",IF(AN39="",0,1)*IF(AN39="",0,AN39))</f>
        <v>0</v>
      </c>
      <c r="BD39" s="67">
        <f>IF(VALIDATURNO[[#This Row],[VALIDA_QNA]]="","",IF(AO39="",0,1)*IF(AO39="",0,AO39))</f>
        <v>0</v>
      </c>
      <c r="BE39" s="67">
        <f>IF(VALIDATURNO[[#This Row],[VALIDA_QNA]]="","",IF(AP39="",0,1)*IF(AP39="",0,AP39))</f>
        <v>0</v>
      </c>
      <c r="BF39" s="67">
        <f>IF(VALIDATURNO[[#This Row],[VALIDA_QNA]]="","",5-COUNTBLANK(AM39:AP39)-COUNTBLANK(AL40))</f>
        <v>0</v>
      </c>
      <c r="BG39" s="68" t="str">
        <f>VALIDATURNO[[#This Row],[SALAM_H_BIN]]&amp;AU39&amp;AV39&amp;AW39&amp;AX39&amp;AY39</f>
        <v>000000</v>
      </c>
      <c r="BH39" s="70">
        <f t="shared" si="2"/>
        <v>1</v>
      </c>
      <c r="BI39" s="67" t="str">
        <f>IF(A39="","",IF(AND(AN39&lt;AM39,AN39&lt;&gt;""),"ERROR MARCA",IF(AND(VALIDATURNO[[#This Row],[ENT_2]]&lt;&gt;0,VALIDATURNO[[#This Row],[ENT_2]]&lt;VALIDATURNO[[#This Row],[SAL_1]]),"ERROR MARCA",IF(VALIDATURNO[[#This Row],[VALIDA_QNA]]=1,IF(OR(BG39="001100",BG39="011000",BG39="011110",BG39="001111",BG39="101100",BG39="111000",BG39="111110",BG39="101111"),"OK",IF(OR(BG39="000000",VALIDATURNO[[#This Row],[Escenario]]="100000"),"NULO","ERROR MARCA")),"NULO"))))</f>
        <v>NULO</v>
      </c>
      <c r="BJ39" s="67">
        <f>IF(VALIDATURNO[[#This Row],[VALIDA_QNA]]="","",IF(OR(BG39="101100",BG39="101111",BG39="001100",BG39="001111",BG39="111110",BG39="011110"),BC39-BB39,0)*24)</f>
        <v>0</v>
      </c>
      <c r="BK39" s="67">
        <f>IF(VALIDATURNO[[#This Row],[VALIDA_QNA]]="","",IF(OR(BG39="101111",BG39="001111"),BE39-BD39,0)*24)</f>
        <v>0</v>
      </c>
      <c r="BL39" s="67">
        <f>IF(VALIDATURNO[[#This Row],[VALIDA_QNA]]="","",IF(OR(BG39="111000",BG39="011000"),AZ39-BB39+1,0)*24)</f>
        <v>0</v>
      </c>
      <c r="BM39" s="67">
        <f>IF(VALIDATURNO[[#This Row],[VALIDA_QNA]]="","",IF(OR(BG39="111110",BG39="011110"),AZ39+1-BD39,0)*24)</f>
        <v>0</v>
      </c>
      <c r="BN39" s="67">
        <f>IF(VALIDATURNO[[#This Row],[VALIDA_QNA]]="","",IF(OR(BG39="011000",BG39="111000"),1-BB39,0)*24)</f>
        <v>0</v>
      </c>
      <c r="BO39" s="67">
        <f>IF(VALIDATURNO[[#This Row],[VALIDA_QNA]]="","",IF(OR(BG39="011110",BG39="111110"),1-BD39,0)*24)</f>
        <v>0</v>
      </c>
      <c r="BP39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39" s="71">
        <f>IF(VALIDATURNO[[#This Row],[VALIDA_QNA]]="","",VALIDATURNO[[#This Row],[turno1]]+VALIDATURNO[[#This Row],[turno2]]+VALIDATURNO[[#This Row],[turno1AM]]+VALIDATURNO[[#This Row],[turno2AM]])</f>
        <v>0</v>
      </c>
      <c r="BR39" s="71" t="str">
        <f>IF(VALIDATURNO[[#This Row],[VALIDA_QNA]]=0,"",IFERROR(LEFT(AD39,FIND(".",AD39)-1)+((RIGHT(AD39,2)+0)/100),""))</f>
        <v/>
      </c>
      <c r="BS3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descuentos]]="",0,IF(AND(BP39&gt;=9.5,AO39=""),1,0))+IF(AL40&lt;&gt;"",AL40*24,0)-IF(AL39&lt;&gt;"",AL39*24,0),"")))</f>
        <v>0</v>
      </c>
      <c r="BT39" s="70">
        <f>IF(VALIDATURNO[[#This Row],[VALIDA_QNA]]=0,"",IF(A39="","",IFERROR((IF(IF(AL39="",0,AL39+0)&lt;=(6/24),IF(AL39="",0,AL39+0),(6/24))*24),0)+IFERROR(IF(AM39="",0,IF((IF(AND(AO39="",AN39&lt;&gt;""),IF(AN39="",0,AN39+0),IF(AP39&lt;&gt;"",IF(AP39="",0,AP39+0),1))-#REF!)*24&gt;0,IF(AND(AO39="",AN39&lt;&gt;""),IF(AN39="",0,AN39+0),IF(AP39&lt;&gt;"",IF(AP39="",0,AP39+0),1))-#REF!))*24,0)))</f>
        <v>0</v>
      </c>
      <c r="BU39" s="73">
        <f>IF(VALIDATURNO[[#This Row],[VALIDA_QNA]]="","",IFERROR(LEFT(K39,FIND(".",K39)-1)+((RIGHT(K39,2)+0)/100),0))</f>
        <v>0</v>
      </c>
      <c r="BV39" s="74">
        <f>IF(VALIDATURNO[[#This Row],[VALIDA_QNA]]=0,0,IF(VALIDATURNO[[#This Row],[Marcacion]]="ERROR MARCA", 0,IF(VALIDATURNO[[#This Row],[VALIDA_QNA]]="","",IF(ROUND(IFERROR(LEFT(K39,FIND(".",K39)-1)+((RIGHT(K39,2)+0)/100),0)+(IF(H40="Domingo",0,IF(AL40="",0,AL40*24)))-(IF(H39="Domingo",0,IF(AL39="",0,AL39*24))),2)&gt;=0,ROUND(IFERROR(LEFT(K39,FIND(".",K39)-1)+((RIGHT(K39,2)+0)/100),0)+(IF(H40="Domingo",0,IF(AL40="",0,AL40*24)))-(IF(H39="Domingo",0,IF(AL39="",0,AL39*24))),2),0))))</f>
        <v>0</v>
      </c>
      <c r="BW39" s="73">
        <f>IF(VALIDATURNO[[#This Row],[VALIDA_QNA]]="","",IFERROR(LEFT(T39,FIND(".",T39)-1)+((RIGHT(T39,2)+0)/100),0)+IF(N39="",0,IFERROR(LEFT(N39,FIND(".",N39)-1)+((RIGHT(N39,2)+0)/100),0)))</f>
        <v>0</v>
      </c>
      <c r="BX39" s="74">
        <f>IF(VALIDATURNO[[#This Row],[VALIDA_QNA]]=0,0,IF(VALIDATURNO[[#This Row],[Marcacion]]="ERROR MARCA", 0,IF(VALIDATURNO[[#This Row],[VALIDA_QNA]]="","",IF(VALIDATURNO[[#This Row],[Dom Noct calc]]+(IF(OR(H40="Domingo",M40&lt;&gt;"",N40&lt;&gt;""),IF(AL40="",0,AL40*24),0))-(IF(OR(H39="Domingo",M39&lt;&gt;"",N39&lt;&gt;""),IF(AL39="",0,AL39*24),0))&gt;=0,VALIDATURNO[[#This Row],[Dom Noct calc]]+(IF(OR(H40="Domingo",M40&lt;&gt;"",N40&lt;&gt;""),IF(AL40="",0,AL40*24),0))-(IF(OR(H39="Domingo",M39&lt;&gt;"",N39&lt;&gt;""),IF(AL39="",0,AL39*24),0)),0))))</f>
        <v>0</v>
      </c>
      <c r="BY39" s="73">
        <f>IF(VALIDATURNO[[#This Row],[VALIDA_QNA]]="","",IFERROR(LEFT(AD39,FIND(".",AD39)-1)+((RIGHT(AD39,2)+0)/100),0))</f>
        <v>0</v>
      </c>
      <c r="BZ39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39" s="75">
        <f>IF(VALIDATURNO[[#This Row],[VALIDA_QNA]]="","",IF(VALIDATURNO[[#This Row],[Trabajado real]]+0=0,0,1))</f>
        <v>0</v>
      </c>
      <c r="CB39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39" s="71"/>
      <c r="CD39" s="71"/>
      <c r="CE39" s="71"/>
      <c r="CF39" s="71"/>
      <c r="CG39" s="71"/>
      <c r="CH39" s="71"/>
      <c r="CI39" s="71"/>
      <c r="CJ39" s="71" t="str">
        <f>IF(AND(M39="",S39=""),"",IF(VALIDATURNO[[#This Row],[Marcacion]]="ERROR MARCA",6,IF(IFERROR(LEFT(M39,FIND(".",M39)-1)+((RIGHT(M39,2)+0)/100),0)+IFERROR(LEFT(S39,FIND(".",S39)-1)+((RIGHT(S39,2)+0)/100),0)=0,"",IFERROR(LEFT(M39,FIND(".",M39)-1)+((RIGHT(M39,2)+0)/100),0)+IFERROR(LEFT(S39,FIND(".",S39)-1)+((RIGHT(S39,2)+0)/100),0))))</f>
        <v/>
      </c>
      <c r="CK39" s="71" t="str">
        <f>IF(VALIDATURNO[[#This Row],[VALIDA_QNA]]="","",IF(VALIDATURNO[[#This Row],[Dom Noct Real]]=0,"",ROUND(VALIDATURNO[[#This Row],[Dom Noct Real]],2)))</f>
        <v/>
      </c>
      <c r="CL39" s="71"/>
      <c r="CM39" s="71"/>
      <c r="CN39" s="71"/>
      <c r="CO39" s="76" t="str">
        <f>IF(VALIDATURNO[[#This Row],[EXTRAS]]="","",IF(VALIDATURNO[[#This Row],[verifica extras D]]="",ROUND(VALIDATURNO[[#This Row],[EXTRAS]]*extra_diu,2),ROUND(VALIDATURNO[[#This Row],[verifica extras D]],2)))</f>
        <v/>
      </c>
      <c r="CP39" s="77" t="str">
        <f>IF(VALIDATURNO[[#This Row],[EXTRAS]]="","",IF(VALIDATURNO[[#This Row],[verifica extras N]]="",ROUND(VALIDATURNO[[#This Row],[EXTRAS]]*(1-extra_diu),2),ROUND(VALIDATURNO[[#This Row],[verifica extras N]],2)))</f>
        <v/>
      </c>
      <c r="CQ39" s="71"/>
      <c r="CR39" s="71"/>
      <c r="CS39" s="71"/>
      <c r="CT39" s="71"/>
      <c r="CU39" s="71" t="str">
        <f>IF(VALIDATURNO[[#This Row],[VALIDA_QNA]]="","",IF(VALIDATURNO[[#This Row],[Trabajado real]]=0,"",ROUND(VALIDATURNO[[#This Row],[Trabajado real]],2)))</f>
        <v/>
      </c>
      <c r="CV39" s="66" t="str">
        <f>IFERROR(VLOOKUP(VALIDATURNO[[#This Row],[Colaborador]]&amp;VALIDATURNO[[#This Row],[fecha]],Tabla2[],4,0),"")</f>
        <v/>
      </c>
      <c r="CW39" s="216"/>
      <c r="CX39" s="216"/>
      <c r="CY39" s="32" t="str">
        <f>IF(SUMIFS($BZ$6:BZ39,$DC$6:DC39,VALIDATURNO[[#This Row],[Colaborador]])-hope_hours-SUMIFS($CO$6:CO39,$DC$6:DC39,VALIDATURNO[[#This Row],[Colaborador]])-SUMIFS($CP$6:CP39,$DC$6:DC39,VALIDATURNO[[#This Row],[Colaborador]])&gt;0.5,SUMIFS($BZ$6:BZ39,$DC$6:DC39,VALIDATURNO[[#This Row],[Colaborador]])-hope_hours-SUMIFS($CO$6:CO39,$DC$6:DC39,VALIDATURNO[[#This Row],[Colaborador]])-SUMIFS($CP$6:CP39,$DC$6:DC39,VALIDATURNO[[#This Row],[Colaborador]]),"")</f>
        <v/>
      </c>
      <c r="CZ39" s="32" t="str">
        <f>IF(SUMIFS($BZ$6:BZ39,$DC$6:DC39,VALIDATURNO[[#This Row],[Colaborador]])-hope_hours&gt;0.5,SUMIFS($BZ$6:BZ39,$DC$6:DC39,VALIDATURNO[[#This Row],[Colaborador]])-hope_hours - SUMIFS($CZ$6:CZ38,$DC$6:DC38,DC39),"")</f>
        <v/>
      </c>
      <c r="DA39" s="32" t="str">
        <f>IF(SUMIFS($BZ$6:BZ39,$DC$6:DC39,VALIDATURNO[[#This Row],[Colaborador]])-hope_hours&gt;0.5,SUMIFS($BZ$6:BZ39,$DC$6:DC39,VALIDATURNO[[#This Row],[Colaborador]])-hope_hours,"")</f>
        <v/>
      </c>
      <c r="DB39" s="71" t="str">
        <f>IF(E39="","",IF(VALIDATURNO[[#This Row],[Cambia sede]]="",E39,VALIDATURNO[[#This Row],[Cambia sede]]))</f>
        <v>PANCE</v>
      </c>
      <c r="DC39" s="78" t="str">
        <f t="shared" si="3"/>
        <v>GUETIO CAMAYO YEINER</v>
      </c>
      <c r="DD39" s="83">
        <f>IF(VALIDATURNO[[#This Row],[VALIDA_QNA]]="","",I39+0)</f>
        <v>46105</v>
      </c>
      <c r="DE39" s="79" t="str">
        <f>IF(VALIDATURNO[[#This Row],[Marcacion]]="","",D39)</f>
        <v>SOUS CHEF</v>
      </c>
      <c r="DF39" s="70" t="str">
        <f>IF(VALIDATURNO[[#This Row],[turno1]]="","",H39)</f>
        <v>Martes</v>
      </c>
      <c r="DG39" s="70" t="str">
        <f>IF(VALIDATURNO[[#This Row],[turno2]]="","",AL39)</f>
        <v/>
      </c>
      <c r="DH39" s="70" t="str">
        <f>IF(VALIDATURNO[[#This Row],[turno1AM]]="","",AM39)</f>
        <v/>
      </c>
      <c r="DI39" s="70" t="str">
        <f>IF(VALIDATURNO[[#This Row],[turno2AM]]="","",AN39)</f>
        <v/>
      </c>
      <c r="DJ39" s="70" t="str">
        <f>IF(VALIDATURNO[[#This Row],[turno1AH]]="","",AO39)</f>
        <v/>
      </c>
      <c r="DK39" s="70" t="str">
        <f>IF(VALIDATURNO[[#This Row],[turno2AH]]="","",AP39)</f>
        <v/>
      </c>
      <c r="DL39" s="28" t="str">
        <f>IF(SUMIFS(VALIDATURNO[TOTAL],VALIDATURNO[Colaborador],VALIDATURNO[[#This Row],[Colaborador]])=0,"RET","OK")</f>
        <v>OK</v>
      </c>
      <c r="DN39" s="28">
        <f>IF(DN38=$DN$5,1,IF(DC38=VALIDATURNO[[#This Row],[Colaborador]],0,1))</f>
        <v>0</v>
      </c>
      <c r="DO39" s="224"/>
      <c r="DP39" s="224"/>
      <c r="DQ39" s="224"/>
      <c r="DR39" s="224"/>
      <c r="DS39" s="224"/>
      <c r="DT39" s="224"/>
    </row>
    <row r="40" spans="1:124">
      <c r="A40" t="s">
        <v>153</v>
      </c>
      <c r="B40" t="s">
        <v>351</v>
      </c>
      <c r="C40" t="s">
        <v>351</v>
      </c>
      <c r="D40" t="s">
        <v>352</v>
      </c>
      <c r="E40" t="s">
        <v>84</v>
      </c>
      <c r="F40" t="s">
        <v>200</v>
      </c>
      <c r="G40" t="s">
        <v>200</v>
      </c>
      <c r="H40" t="s">
        <v>208</v>
      </c>
      <c r="I40" t="s">
        <v>565</v>
      </c>
      <c r="J40" t="s">
        <v>219</v>
      </c>
      <c r="K40" t="s">
        <v>250</v>
      </c>
      <c r="L40" t="s">
        <v>81</v>
      </c>
      <c r="M40" t="s">
        <v>81</v>
      </c>
      <c r="N40" t="s">
        <v>81</v>
      </c>
      <c r="O40" t="s">
        <v>81</v>
      </c>
      <c r="P40" t="s">
        <v>81</v>
      </c>
      <c r="Q40" t="s">
        <v>81</v>
      </c>
      <c r="R40" t="s">
        <v>81</v>
      </c>
      <c r="S40" t="s">
        <v>81</v>
      </c>
      <c r="T40" t="s">
        <v>81</v>
      </c>
      <c r="U40" t="s">
        <v>81</v>
      </c>
      <c r="V40" t="s">
        <v>81</v>
      </c>
      <c r="W40" t="s">
        <v>81</v>
      </c>
      <c r="X40" t="s">
        <v>81</v>
      </c>
      <c r="Y40" t="s">
        <v>81</v>
      </c>
      <c r="Z40" t="s">
        <v>81</v>
      </c>
      <c r="AA40" t="s">
        <v>81</v>
      </c>
      <c r="AB40" t="s">
        <v>81</v>
      </c>
      <c r="AC40" t="s">
        <v>81</v>
      </c>
      <c r="AD40" t="s">
        <v>219</v>
      </c>
      <c r="AE40" t="s">
        <v>81</v>
      </c>
      <c r="AF40" t="s">
        <v>81</v>
      </c>
      <c r="AG40" t="s">
        <v>81</v>
      </c>
      <c r="AH40" t="s">
        <v>81</v>
      </c>
      <c r="AI40" t="s">
        <v>81</v>
      </c>
      <c r="AJ40" t="s">
        <v>201</v>
      </c>
      <c r="AK40" t="s">
        <v>585</v>
      </c>
      <c r="AL40" t="s">
        <v>81</v>
      </c>
      <c r="AM40" t="s">
        <v>388</v>
      </c>
      <c r="AN40" t="s">
        <v>355</v>
      </c>
      <c r="AO40" t="s">
        <v>81</v>
      </c>
      <c r="AP40" t="s">
        <v>81</v>
      </c>
      <c r="AQ40" t="s">
        <v>203</v>
      </c>
      <c r="AR40" t="s">
        <v>81</v>
      </c>
      <c r="AS40" t="s">
        <v>204</v>
      </c>
      <c r="AT40" s="69">
        <f>IF(VALIDATURNO[[#This Row],[VALIDA_QNA]]="","",IF(AL40="",0,1))</f>
        <v>0</v>
      </c>
      <c r="AU40" s="67">
        <f>IF(VALIDATURNO[[#This Row],[VALIDA_QNA]]="","",IF(AL41="",0,1))</f>
        <v>0</v>
      </c>
      <c r="AV40" s="67">
        <f>IF(VALIDATURNO[[#This Row],[VALIDA_QNA]]="","",IF(AM40="",0,1))</f>
        <v>1</v>
      </c>
      <c r="AW40" s="67">
        <f>IF(VALIDATURNO[[#This Row],[VALIDA_QNA]]="","",IF(AN40="",0,1))</f>
        <v>1</v>
      </c>
      <c r="AX40" s="67">
        <f>IF(VALIDATURNO[[#This Row],[VALIDA_QNA]]="","",IF(AO40="",0,1))</f>
        <v>0</v>
      </c>
      <c r="AY40" s="67">
        <f>IF(VALIDATURNO[[#This Row],[VALIDA_QNA]]="","",IF(AP40="",0,1))</f>
        <v>0</v>
      </c>
      <c r="AZ40" s="67">
        <f>IF(VALIDATURNO[[#This Row],[VALIDA_QNA]]="","",IF(AL41="",0,1)*IF(AL41="",0,AL41))</f>
        <v>0</v>
      </c>
      <c r="BA40" s="67">
        <f>IF(VALIDATURNO[[#This Row],[VALIDA_QNA]]="","",IF(AL40="",0,1)*IF(AL40="",0,AL40))</f>
        <v>0</v>
      </c>
      <c r="BB40" s="67">
        <f>IF(VALIDATURNO[[#This Row],[VALIDA_QNA]]="","",IF(AM40="",0,1)*IF(AM40="",0,AM40))</f>
        <v>0.54583333333333328</v>
      </c>
      <c r="BC40" s="67">
        <f>IF(VALIDATURNO[[#This Row],[VALIDA_QNA]]="","",IF(AN40="",0,1)*IF(AN40="",0,AN40))</f>
        <v>0.95277777777777772</v>
      </c>
      <c r="BD40" s="67">
        <f>IF(VALIDATURNO[[#This Row],[VALIDA_QNA]]="","",IF(AO40="",0,1)*IF(AO40="",0,AO40))</f>
        <v>0</v>
      </c>
      <c r="BE40" s="67">
        <f>IF(VALIDATURNO[[#This Row],[VALIDA_QNA]]="","",IF(AP40="",0,1)*IF(AP40="",0,AP40))</f>
        <v>0</v>
      </c>
      <c r="BF40" s="67">
        <f>IF(VALIDATURNO[[#This Row],[VALIDA_QNA]]="","",5-COUNTBLANK(AM40:AP40)-COUNTBLANK(AL41))</f>
        <v>2</v>
      </c>
      <c r="BG40" s="68" t="str">
        <f>VALIDATURNO[[#This Row],[SALAM_H_BIN]]&amp;AU40&amp;AV40&amp;AW40&amp;AX40&amp;AY40</f>
        <v>001100</v>
      </c>
      <c r="BH40" s="70">
        <f t="shared" si="2"/>
        <v>1</v>
      </c>
      <c r="BI40" s="67" t="str">
        <f>IF(A40="","",IF(AND(AN40&lt;AM40,AN40&lt;&gt;""),"ERROR MARCA",IF(AND(VALIDATURNO[[#This Row],[ENT_2]]&lt;&gt;0,VALIDATURNO[[#This Row],[ENT_2]]&lt;VALIDATURNO[[#This Row],[SAL_1]]),"ERROR MARCA",IF(VALIDATURNO[[#This Row],[VALIDA_QNA]]=1,IF(OR(BG40="001100",BG40="011000",BG40="011110",BG40="001111",BG40="101100",BG40="111000",BG40="111110",BG40="101111"),"OK",IF(OR(BG40="000000",VALIDATURNO[[#This Row],[Escenario]]="100000"),"NULO","ERROR MARCA")),"NULO"))))</f>
        <v>OK</v>
      </c>
      <c r="BJ40" s="67">
        <f>IF(VALIDATURNO[[#This Row],[VALIDA_QNA]]="","",IF(OR(BG40="101100",BG40="101111",BG40="001100",BG40="001111",BG40="111110",BG40="011110"),BC40-BB40,0)*24)</f>
        <v>9.7666666666666657</v>
      </c>
      <c r="BK40" s="67">
        <f>IF(VALIDATURNO[[#This Row],[VALIDA_QNA]]="","",IF(OR(BG40="101111",BG40="001111"),BE40-BD40,0)*24)</f>
        <v>0</v>
      </c>
      <c r="BL40" s="67">
        <f>IF(VALIDATURNO[[#This Row],[VALIDA_QNA]]="","",IF(OR(BG40="111000",BG40="011000"),AZ40-BB40+1,0)*24)</f>
        <v>0</v>
      </c>
      <c r="BM40" s="67">
        <f>IF(VALIDATURNO[[#This Row],[VALIDA_QNA]]="","",IF(OR(BG40="111110",BG40="011110"),AZ40+1-BD40,0)*24)</f>
        <v>0</v>
      </c>
      <c r="BN40" s="67">
        <f>IF(VALIDATURNO[[#This Row],[VALIDA_QNA]]="","",IF(OR(BG40="011000",BG40="111000"),1-BB40,0)*24)</f>
        <v>0</v>
      </c>
      <c r="BO40" s="67">
        <f>IF(VALIDATURNO[[#This Row],[VALIDA_QNA]]="","",IF(OR(BG40="011110",BG40="111110"),1-BD40,0)*24)</f>
        <v>0</v>
      </c>
      <c r="BP40" s="71">
        <f>IF(VALIDATURNO[[#This Row],[VALIDA_QNA]]="","",VALIDATURNO[[#This Row],[turno1]]+VALIDATURNO[[#This Row],[turno2]]+VALIDATURNO[[#This Row],[turno1AH]]+VALIDATURNO[[#This Row],[turno2AH]]+VALIDATURNO[[#This Row],[SALAM_HOY]])</f>
        <v>9.7666666666666657</v>
      </c>
      <c r="BQ40" s="71">
        <f>IF(VALIDATURNO[[#This Row],[VALIDA_QNA]]="","",VALIDATURNO[[#This Row],[turno1]]+VALIDATURNO[[#This Row],[turno2]]+VALIDATURNO[[#This Row],[turno1AM]]+VALIDATURNO[[#This Row],[turno2AM]])</f>
        <v>9.7666666666666657</v>
      </c>
      <c r="BR40" s="71">
        <f>IF(VALIDATURNO[[#This Row],[VALIDA_QNA]]=0,"",IFERROR(LEFT(AD40,FIND(".",AD40)-1)+((RIGHT(AD40,2)+0)/100),""))</f>
        <v>8.75</v>
      </c>
      <c r="BS4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descuentos]]="",0,IF(AND(BP40&gt;=9.5,AO40=""),1,0))+IF(AL41&lt;&gt;"",AL41*24,0)-IF(AL40&lt;&gt;"",AL40*24,0),"")))</f>
        <v>-1.6666666666665719E-2</v>
      </c>
      <c r="BT40" s="70">
        <f>IF(VALIDATURNO[[#This Row],[VALIDA_QNA]]=0,"",IF(A40="","",IFERROR((IF(IF(AL40="",0,AL40+0)&lt;=(6/24),IF(AL40="",0,AL40+0),(6/24))*24),0)+IFERROR(IF(AM40="",0,IF((IF(AND(AO40="",AN40&lt;&gt;""),IF(AN40="",0,AN40+0),IF(AP40&lt;&gt;"",IF(AP40="",0,AP40+0),1))-#REF!)*24&gt;0,IF(AND(AO40="",AN40&lt;&gt;""),IF(AN40="",0,AN40+0),IF(AP40&lt;&gt;"",IF(AP40="",0,AP40+0),1))-#REF!))*24,0)))</f>
        <v>0</v>
      </c>
      <c r="BU40" s="73">
        <f>IF(VALIDATURNO[[#This Row],[VALIDA_QNA]]="","",IFERROR(LEFT(K40,FIND(".",K40)-1)+((RIGHT(K40,2)+0)/100),0))</f>
        <v>4</v>
      </c>
      <c r="BV40" s="74">
        <f>IF(VALIDATURNO[[#This Row],[VALIDA_QNA]]=0,0,IF(VALIDATURNO[[#This Row],[Marcacion]]="ERROR MARCA", 0,IF(VALIDATURNO[[#This Row],[VALIDA_QNA]]="","",IF(ROUND(IFERROR(LEFT(K40,FIND(".",K40)-1)+((RIGHT(K40,2)+0)/100),0)+(IF(H41="Domingo",0,IF(AL41="",0,AL41*24)))-(IF(H40="Domingo",0,IF(AL40="",0,AL40*24))),2)&gt;=0,ROUND(IFERROR(LEFT(K40,FIND(".",K40)-1)+((RIGHT(K40,2)+0)/100),0)+(IF(H41="Domingo",0,IF(AL41="",0,AL41*24)))-(IF(H40="Domingo",0,IF(AL40="",0,AL40*24))),2),0))))</f>
        <v>4</v>
      </c>
      <c r="BW40" s="73">
        <f>IF(VALIDATURNO[[#This Row],[VALIDA_QNA]]="","",IFERROR(LEFT(T40,FIND(".",T40)-1)+((RIGHT(T40,2)+0)/100),0)+IF(N40="",0,IFERROR(LEFT(N40,FIND(".",N40)-1)+((RIGHT(N40,2)+0)/100),0)))</f>
        <v>0</v>
      </c>
      <c r="BX40" s="74">
        <f>IF(VALIDATURNO[[#This Row],[VALIDA_QNA]]=0,0,IF(VALIDATURNO[[#This Row],[Marcacion]]="ERROR MARCA", 0,IF(VALIDATURNO[[#This Row],[VALIDA_QNA]]="","",IF(VALIDATURNO[[#This Row],[Dom Noct calc]]+(IF(OR(H41="Domingo",M41&lt;&gt;"",N41&lt;&gt;""),IF(AL41="",0,AL41*24),0))-(IF(OR(H40="Domingo",M40&lt;&gt;"",N40&lt;&gt;""),IF(AL40="",0,AL40*24),0))&gt;=0,VALIDATURNO[[#This Row],[Dom Noct calc]]+(IF(OR(H41="Domingo",M41&lt;&gt;"",N41&lt;&gt;""),IF(AL41="",0,AL41*24),0))-(IF(OR(H40="Domingo",M40&lt;&gt;"",N40&lt;&gt;""),IF(AL40="",0,AL40*24),0)),0))))</f>
        <v>0</v>
      </c>
      <c r="BY40" s="73">
        <f>IF(VALIDATURNO[[#This Row],[VALIDA_QNA]]="","",IFERROR(LEFT(AD40,FIND(".",AD40)-1)+((RIGHT(AD40,2)+0)/100),0))</f>
        <v>8.75</v>
      </c>
      <c r="BZ40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8.75</v>
      </c>
      <c r="CA40" s="75">
        <f>IF(VALIDATURNO[[#This Row],[VALIDA_QNA]]="","",IF(VALIDATURNO[[#This Row],[Trabajado real]]+0=0,0,1))</f>
        <v>1</v>
      </c>
      <c r="CB40" s="71">
        <f>IFERROR(IF(VALIDATURNO[[#This Row],[horas 
trabajadas]]&gt;14,ROUND(VALIDATURNO[[#This Row],[nocturnas 
trabajadas]],2),IF(VALIDATURNO[[#This Row],[Trabajado real]]=0,"",ROUND(VALIDATURNO[[#This Row],[Nocturnas reales]],2))),"")</f>
        <v>4</v>
      </c>
      <c r="CC40" s="71"/>
      <c r="CD40" s="71"/>
      <c r="CE40" s="71"/>
      <c r="CF40" s="71"/>
      <c r="CG40" s="71"/>
      <c r="CH40" s="71"/>
      <c r="CI40" s="71"/>
      <c r="CJ40" s="71" t="str">
        <f>IF(AND(M40="",S40=""),"",IF(VALIDATURNO[[#This Row],[Marcacion]]="ERROR MARCA",6,IF(IFERROR(LEFT(M40,FIND(".",M40)-1)+((RIGHT(M40,2)+0)/100),0)+IFERROR(LEFT(S40,FIND(".",S40)-1)+((RIGHT(S40,2)+0)/100),0)=0,"",IFERROR(LEFT(M40,FIND(".",M40)-1)+((RIGHT(M40,2)+0)/100),0)+IFERROR(LEFT(S40,FIND(".",S40)-1)+((RIGHT(S40,2)+0)/100),0))))</f>
        <v/>
      </c>
      <c r="CK40" s="71" t="str">
        <f>IF(VALIDATURNO[[#This Row],[VALIDA_QNA]]="","",IF(VALIDATURNO[[#This Row],[Dom Noct Real]]=0,"",ROUND(VALIDATURNO[[#This Row],[Dom Noct Real]],2)))</f>
        <v/>
      </c>
      <c r="CL40" s="71"/>
      <c r="CM40" s="71"/>
      <c r="CN40" s="71"/>
      <c r="CO40" s="76" t="str">
        <f>IF(VALIDATURNO[[#This Row],[EXTRAS]]="","",IF(VALIDATURNO[[#This Row],[verifica extras D]]="",ROUND(VALIDATURNO[[#This Row],[EXTRAS]]*extra_diu,2),ROUND(VALIDATURNO[[#This Row],[verifica extras D]],2)))</f>
        <v/>
      </c>
      <c r="CP40" s="77" t="str">
        <f>IF(VALIDATURNO[[#This Row],[EXTRAS]]="","",IF(VALIDATURNO[[#This Row],[verifica extras N]]="",ROUND(VALIDATURNO[[#This Row],[EXTRAS]]*(1-extra_diu),2),ROUND(VALIDATURNO[[#This Row],[verifica extras N]],2)))</f>
        <v/>
      </c>
      <c r="CQ40" s="71"/>
      <c r="CR40" s="71"/>
      <c r="CS40" s="71"/>
      <c r="CT40" s="71"/>
      <c r="CU40" s="71">
        <f>IF(VALIDATURNO[[#This Row],[VALIDA_QNA]]="","",IF(VALIDATURNO[[#This Row],[Trabajado real]]=0,"",ROUND(VALIDATURNO[[#This Row],[Trabajado real]],2)))</f>
        <v>8.75</v>
      </c>
      <c r="CV40" s="66" t="str">
        <f>IFERROR(VLOOKUP(VALIDATURNO[[#This Row],[Colaborador]]&amp;VALIDATURNO[[#This Row],[fecha]],Tabla2[],4,0),"")</f>
        <v/>
      </c>
      <c r="CW40" s="216"/>
      <c r="CX40" s="216"/>
      <c r="CY40" s="32" t="str">
        <f>IF(SUMIFS($BZ$6:BZ40,$DC$6:DC40,VALIDATURNO[[#This Row],[Colaborador]])-hope_hours-SUMIFS($CO$6:CO40,$DC$6:DC40,VALIDATURNO[[#This Row],[Colaborador]])-SUMIFS($CP$6:CP40,$DC$6:DC40,VALIDATURNO[[#This Row],[Colaborador]])&gt;0.5,SUMIFS($BZ$6:BZ40,$DC$6:DC40,VALIDATURNO[[#This Row],[Colaborador]])-hope_hours-SUMIFS($CO$6:CO40,$DC$6:DC40,VALIDATURNO[[#This Row],[Colaborador]])-SUMIFS($CP$6:CP40,$DC$6:DC40,VALIDATURNO[[#This Row],[Colaborador]]),"")</f>
        <v/>
      </c>
      <c r="CZ40" s="32" t="str">
        <f>IF(SUMIFS($BZ$6:BZ40,$DC$6:DC40,VALIDATURNO[[#This Row],[Colaborador]])-hope_hours&gt;0.5,SUMIFS($BZ$6:BZ40,$DC$6:DC40,VALIDATURNO[[#This Row],[Colaborador]])-hope_hours - SUMIFS($CZ$6:CZ39,$DC$6:DC39,DC40),"")</f>
        <v/>
      </c>
      <c r="DA40" s="32" t="str">
        <f>IF(SUMIFS($BZ$6:BZ40,$DC$6:DC40,VALIDATURNO[[#This Row],[Colaborador]])-hope_hours&gt;0.5,SUMIFS($BZ$6:BZ40,$DC$6:DC40,VALIDATURNO[[#This Row],[Colaborador]])-hope_hours,"")</f>
        <v/>
      </c>
      <c r="DB40" s="71" t="str">
        <f>IF(E40="","",IF(VALIDATURNO[[#This Row],[Cambia sede]]="",E40,VALIDATURNO[[#This Row],[Cambia sede]]))</f>
        <v>PANCE</v>
      </c>
      <c r="DC40" s="78" t="str">
        <f t="shared" si="3"/>
        <v>GUETIO CAMAYO YEINER</v>
      </c>
      <c r="DD40" s="83">
        <f>IF(VALIDATURNO[[#This Row],[VALIDA_QNA]]="","",I40+0)</f>
        <v>46106</v>
      </c>
      <c r="DE40" s="79" t="str">
        <f>IF(VALIDATURNO[[#This Row],[Marcacion]]="","",D40)</f>
        <v>SOUS CHEF</v>
      </c>
      <c r="DF40" s="70" t="str">
        <f>IF(VALIDATURNO[[#This Row],[turno1]]="","",H40)</f>
        <v>Miércoles</v>
      </c>
      <c r="DG40" s="70" t="str">
        <f>IF(VALIDATURNO[[#This Row],[turno2]]="","",AL40)</f>
        <v/>
      </c>
      <c r="DH40" s="70" t="str">
        <f>IF(VALIDATURNO[[#This Row],[turno1AM]]="","",AM40)</f>
        <v>13:06</v>
      </c>
      <c r="DI40" s="70" t="str">
        <f>IF(VALIDATURNO[[#This Row],[turno2AM]]="","",AN40)</f>
        <v>22:52</v>
      </c>
      <c r="DJ40" s="70" t="str">
        <f>IF(VALIDATURNO[[#This Row],[turno1AH]]="","",AO40)</f>
        <v/>
      </c>
      <c r="DK40" s="70" t="str">
        <f>IF(VALIDATURNO[[#This Row],[turno2AH]]="","",AP40)</f>
        <v/>
      </c>
      <c r="DL40" s="28" t="str">
        <f>IF(SUMIFS(VALIDATURNO[TOTAL],VALIDATURNO[Colaborador],VALIDATURNO[[#This Row],[Colaborador]])=0,"RET","OK")</f>
        <v>OK</v>
      </c>
      <c r="DN40" s="28">
        <f>IF(DN39=$DN$5,1,IF(DC39=VALIDATURNO[[#This Row],[Colaborador]],0,1))</f>
        <v>0</v>
      </c>
      <c r="DO40" s="224"/>
      <c r="DP40" s="224"/>
      <c r="DQ40" s="224"/>
      <c r="DR40" s="224"/>
      <c r="DS40" s="224"/>
      <c r="DT40" s="224"/>
    </row>
    <row r="41" spans="1:124">
      <c r="A41" t="s">
        <v>153</v>
      </c>
      <c r="B41" t="s">
        <v>351</v>
      </c>
      <c r="C41" t="s">
        <v>351</v>
      </c>
      <c r="D41" t="s">
        <v>352</v>
      </c>
      <c r="E41" t="s">
        <v>84</v>
      </c>
      <c r="F41" t="s">
        <v>200</v>
      </c>
      <c r="G41" t="s">
        <v>200</v>
      </c>
      <c r="H41" t="s">
        <v>211</v>
      </c>
      <c r="I41" t="s">
        <v>566</v>
      </c>
      <c r="J41" t="s">
        <v>244</v>
      </c>
      <c r="K41" t="s">
        <v>81</v>
      </c>
      <c r="L41" t="s">
        <v>81</v>
      </c>
      <c r="M41" t="s">
        <v>81</v>
      </c>
      <c r="N41" t="s">
        <v>81</v>
      </c>
      <c r="O41" t="s">
        <v>81</v>
      </c>
      <c r="P41" t="s">
        <v>81</v>
      </c>
      <c r="Q41" t="s">
        <v>81</v>
      </c>
      <c r="R41" t="s">
        <v>81</v>
      </c>
      <c r="S41" t="s">
        <v>81</v>
      </c>
      <c r="T41" t="s">
        <v>81</v>
      </c>
      <c r="U41" t="s">
        <v>81</v>
      </c>
      <c r="V41" t="s">
        <v>81</v>
      </c>
      <c r="W41" t="s">
        <v>81</v>
      </c>
      <c r="X41" t="s">
        <v>81</v>
      </c>
      <c r="Y41" t="s">
        <v>81</v>
      </c>
      <c r="Z41" t="s">
        <v>81</v>
      </c>
      <c r="AA41" t="s">
        <v>81</v>
      </c>
      <c r="AB41" t="s">
        <v>81</v>
      </c>
      <c r="AC41" t="s">
        <v>81</v>
      </c>
      <c r="AD41" t="s">
        <v>244</v>
      </c>
      <c r="AE41" t="s">
        <v>81</v>
      </c>
      <c r="AF41" t="s">
        <v>81</v>
      </c>
      <c r="AG41" t="s">
        <v>81</v>
      </c>
      <c r="AH41" t="s">
        <v>81</v>
      </c>
      <c r="AI41" t="s">
        <v>81</v>
      </c>
      <c r="AJ41" t="s">
        <v>201</v>
      </c>
      <c r="AK41" t="s">
        <v>295</v>
      </c>
      <c r="AL41" t="s">
        <v>81</v>
      </c>
      <c r="AM41" t="s">
        <v>586</v>
      </c>
      <c r="AN41" t="s">
        <v>330</v>
      </c>
      <c r="AO41" t="s">
        <v>81</v>
      </c>
      <c r="AP41" t="s">
        <v>81</v>
      </c>
      <c r="AQ41" t="s">
        <v>203</v>
      </c>
      <c r="AR41" t="s">
        <v>81</v>
      </c>
      <c r="AS41" t="s">
        <v>204</v>
      </c>
      <c r="AT41" s="69">
        <f>IF(VALIDATURNO[[#This Row],[VALIDA_QNA]]="","",IF(AL41="",0,1))</f>
        <v>0</v>
      </c>
      <c r="AU41" s="67">
        <f>IF(VALIDATURNO[[#This Row],[VALIDA_QNA]]="","",IF(AL42="",0,1))</f>
        <v>0</v>
      </c>
      <c r="AV41" s="67">
        <f>IF(VALIDATURNO[[#This Row],[VALIDA_QNA]]="","",IF(AM41="",0,1))</f>
        <v>1</v>
      </c>
      <c r="AW41" s="67">
        <f>IF(VALIDATURNO[[#This Row],[VALIDA_QNA]]="","",IF(AN41="",0,1))</f>
        <v>1</v>
      </c>
      <c r="AX41" s="67">
        <f>IF(VALIDATURNO[[#This Row],[VALIDA_QNA]]="","",IF(AO41="",0,1))</f>
        <v>0</v>
      </c>
      <c r="AY41" s="67">
        <f>IF(VALIDATURNO[[#This Row],[VALIDA_QNA]]="","",IF(AP41="",0,1))</f>
        <v>0</v>
      </c>
      <c r="AZ41" s="67">
        <f>IF(VALIDATURNO[[#This Row],[VALIDA_QNA]]="","",IF(AL42="",0,1)*IF(AL42="",0,AL42))</f>
        <v>0</v>
      </c>
      <c r="BA41" s="67">
        <f>IF(VALIDATURNO[[#This Row],[VALIDA_QNA]]="","",IF(AL41="",0,1)*IF(AL41="",0,AL41))</f>
        <v>0</v>
      </c>
      <c r="BB41" s="67">
        <f>IF(VALIDATURNO[[#This Row],[VALIDA_QNA]]="","",IF(AM41="",0,1)*IF(AM41="",0,AM41))</f>
        <v>0.37916666666666665</v>
      </c>
      <c r="BC41" s="67">
        <f>IF(VALIDATURNO[[#This Row],[VALIDA_QNA]]="","",IF(AN41="",0,1)*IF(AN41="",0,AN41))</f>
        <v>0.64444444444444449</v>
      </c>
      <c r="BD41" s="67">
        <f>IF(VALIDATURNO[[#This Row],[VALIDA_QNA]]="","",IF(AO41="",0,1)*IF(AO41="",0,AO41))</f>
        <v>0</v>
      </c>
      <c r="BE41" s="67">
        <f>IF(VALIDATURNO[[#This Row],[VALIDA_QNA]]="","",IF(AP41="",0,1)*IF(AP41="",0,AP41))</f>
        <v>0</v>
      </c>
      <c r="BF41" s="67">
        <f>IF(VALIDATURNO[[#This Row],[VALIDA_QNA]]="","",5-COUNTBLANK(AM41:AP41)-COUNTBLANK(AL42))</f>
        <v>2</v>
      </c>
      <c r="BG41" s="68" t="str">
        <f>VALIDATURNO[[#This Row],[SALAM_H_BIN]]&amp;AU41&amp;AV41&amp;AW41&amp;AX41&amp;AY41</f>
        <v>001100</v>
      </c>
      <c r="BH41" s="70">
        <f t="shared" si="2"/>
        <v>1</v>
      </c>
      <c r="BI41" s="67" t="str">
        <f>IF(A41="","",IF(AND(AN41&lt;AM41,AN41&lt;&gt;""),"ERROR MARCA",IF(AND(VALIDATURNO[[#This Row],[ENT_2]]&lt;&gt;0,VALIDATURNO[[#This Row],[ENT_2]]&lt;VALIDATURNO[[#This Row],[SAL_1]]),"ERROR MARCA",IF(VALIDATURNO[[#This Row],[VALIDA_QNA]]=1,IF(OR(BG41="001100",BG41="011000",BG41="011110",BG41="001111",BG41="101100",BG41="111000",BG41="111110",BG41="101111"),"OK",IF(OR(BG41="000000",VALIDATURNO[[#This Row],[Escenario]]="100000"),"NULO","ERROR MARCA")),"NULO"))))</f>
        <v>OK</v>
      </c>
      <c r="BJ41" s="67">
        <f>IF(VALIDATURNO[[#This Row],[VALIDA_QNA]]="","",IF(OR(BG41="101100",BG41="101111",BG41="001100",BG41="001111",BG41="111110",BG41="011110"),BC41-BB41,0)*24)</f>
        <v>6.366666666666668</v>
      </c>
      <c r="BK41" s="67">
        <f>IF(VALIDATURNO[[#This Row],[VALIDA_QNA]]="","",IF(OR(BG41="101111",BG41="001111"),BE41-BD41,0)*24)</f>
        <v>0</v>
      </c>
      <c r="BL41" s="67">
        <f>IF(VALIDATURNO[[#This Row],[VALIDA_QNA]]="","",IF(OR(BG41="111000",BG41="011000"),AZ41-BB41+1,0)*24)</f>
        <v>0</v>
      </c>
      <c r="BM41" s="67">
        <f>IF(VALIDATURNO[[#This Row],[VALIDA_QNA]]="","",IF(OR(BG41="111110",BG41="011110"),AZ41+1-BD41,0)*24)</f>
        <v>0</v>
      </c>
      <c r="BN41" s="67">
        <f>IF(VALIDATURNO[[#This Row],[VALIDA_QNA]]="","",IF(OR(BG41="011000",BG41="111000"),1-BB41,0)*24)</f>
        <v>0</v>
      </c>
      <c r="BO41" s="67">
        <f>IF(VALIDATURNO[[#This Row],[VALIDA_QNA]]="","",IF(OR(BG41="011110",BG41="111110"),1-BD41,0)*24)</f>
        <v>0</v>
      </c>
      <c r="BP41" s="71">
        <f>IF(VALIDATURNO[[#This Row],[VALIDA_QNA]]="","",VALIDATURNO[[#This Row],[turno1]]+VALIDATURNO[[#This Row],[turno2]]+VALIDATURNO[[#This Row],[turno1AH]]+VALIDATURNO[[#This Row],[turno2AH]]+VALIDATURNO[[#This Row],[SALAM_HOY]])</f>
        <v>6.366666666666668</v>
      </c>
      <c r="BQ41" s="71">
        <f>IF(VALIDATURNO[[#This Row],[VALIDA_QNA]]="","",VALIDATURNO[[#This Row],[turno1]]+VALIDATURNO[[#This Row],[turno2]]+VALIDATURNO[[#This Row],[turno1AM]]+VALIDATURNO[[#This Row],[turno2AM]])</f>
        <v>6.366666666666668</v>
      </c>
      <c r="BR41" s="71">
        <f>IF(VALIDATURNO[[#This Row],[VALIDA_QNA]]=0,"",IFERROR(LEFT(AD41,FIND(".",AD41)-1)+((RIGHT(AD41,2)+0)/100),""))</f>
        <v>6.5</v>
      </c>
      <c r="BS4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descuentos]]="",0,IF(AND(BP41&gt;=9.5,AO41=""),1,0))+IF(AL42&lt;&gt;"",AL42*24,0)-IF(AL41&lt;&gt;"",AL41*24,0),"")))</f>
        <v>0.13333333333333197</v>
      </c>
      <c r="BT41" s="70">
        <f>IF(VALIDATURNO[[#This Row],[VALIDA_QNA]]=0,"",IF(A41="","",IFERROR((IF(IF(AL41="",0,AL41+0)&lt;=(6/24),IF(AL41="",0,AL41+0),(6/24))*24),0)+IFERROR(IF(AM41="",0,IF((IF(AND(AO41="",AN41&lt;&gt;""),IF(AN41="",0,AN41+0),IF(AP41&lt;&gt;"",IF(AP41="",0,AP41+0),1))-#REF!)*24&gt;0,IF(AND(AO41="",AN41&lt;&gt;""),IF(AN41="",0,AN41+0),IF(AP41&lt;&gt;"",IF(AP41="",0,AP41+0),1))-#REF!))*24,0)))</f>
        <v>0</v>
      </c>
      <c r="BU41" s="73">
        <f>IF(VALIDATURNO[[#This Row],[VALIDA_QNA]]="","",IFERROR(LEFT(K41,FIND(".",K41)-1)+((RIGHT(K41,2)+0)/100),0))</f>
        <v>0</v>
      </c>
      <c r="BV41" s="74">
        <f>IF(VALIDATURNO[[#This Row],[VALIDA_QNA]]=0,0,IF(VALIDATURNO[[#This Row],[Marcacion]]="ERROR MARCA", 0,IF(VALIDATURNO[[#This Row],[VALIDA_QNA]]="","",IF(ROUND(IFERROR(LEFT(K41,FIND(".",K41)-1)+((RIGHT(K41,2)+0)/100),0)+(IF(H42="Domingo",0,IF(AL42="",0,AL42*24)))-(IF(H41="Domingo",0,IF(AL41="",0,AL41*24))),2)&gt;=0,ROUND(IFERROR(LEFT(K41,FIND(".",K41)-1)+((RIGHT(K41,2)+0)/100),0)+(IF(H42="Domingo",0,IF(AL42="",0,AL42*24)))-(IF(H41="Domingo",0,IF(AL41="",0,AL41*24))),2),0))))</f>
        <v>0</v>
      </c>
      <c r="BW41" s="73">
        <f>IF(VALIDATURNO[[#This Row],[VALIDA_QNA]]="","",IFERROR(LEFT(T41,FIND(".",T41)-1)+((RIGHT(T41,2)+0)/100),0)+IF(N41="",0,IFERROR(LEFT(N41,FIND(".",N41)-1)+((RIGHT(N41,2)+0)/100),0)))</f>
        <v>0</v>
      </c>
      <c r="BX41" s="74">
        <f>IF(VALIDATURNO[[#This Row],[VALIDA_QNA]]=0,0,IF(VALIDATURNO[[#This Row],[Marcacion]]="ERROR MARCA", 0,IF(VALIDATURNO[[#This Row],[VALIDA_QNA]]="","",IF(VALIDATURNO[[#This Row],[Dom Noct calc]]+(IF(OR(H42="Domingo",M42&lt;&gt;"",N42&lt;&gt;""),IF(AL42="",0,AL42*24),0))-(IF(OR(H41="Domingo",M41&lt;&gt;"",N41&lt;&gt;""),IF(AL41="",0,AL41*24),0))&gt;=0,VALIDATURNO[[#This Row],[Dom Noct calc]]+(IF(OR(H42="Domingo",M42&lt;&gt;"",N42&lt;&gt;""),IF(AL42="",0,AL42*24),0))-(IF(OR(H41="Domingo",M41&lt;&gt;"",N41&lt;&gt;""),IF(AL41="",0,AL41*24),0)),0))))</f>
        <v>0</v>
      </c>
      <c r="BY41" s="73">
        <f>IF(VALIDATURNO[[#This Row],[VALIDA_QNA]]="","",IFERROR(LEFT(AD41,FIND(".",AD41)-1)+((RIGHT(AD41,2)+0)/100),0))</f>
        <v>6.5</v>
      </c>
      <c r="BZ41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6.5</v>
      </c>
      <c r="CA41" s="75">
        <f>IF(VALIDATURNO[[#This Row],[VALIDA_QNA]]="","",IF(VALIDATURNO[[#This Row],[Trabajado real]]+0=0,0,1))</f>
        <v>1</v>
      </c>
      <c r="CB41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41" s="71"/>
      <c r="CD41" s="71"/>
      <c r="CE41" s="71"/>
      <c r="CF41" s="71"/>
      <c r="CG41" s="71"/>
      <c r="CH41" s="71"/>
      <c r="CI41" s="71"/>
      <c r="CJ41" s="71" t="str">
        <f>IF(AND(M41="",S41=""),"",IF(VALIDATURNO[[#This Row],[Marcacion]]="ERROR MARCA",6,IF(IFERROR(LEFT(M41,FIND(".",M41)-1)+((RIGHT(M41,2)+0)/100),0)+IFERROR(LEFT(S41,FIND(".",S41)-1)+((RIGHT(S41,2)+0)/100),0)=0,"",IFERROR(LEFT(M41,FIND(".",M41)-1)+((RIGHT(M41,2)+0)/100),0)+IFERROR(LEFT(S41,FIND(".",S41)-1)+((RIGHT(S41,2)+0)/100),0))))</f>
        <v/>
      </c>
      <c r="CK41" s="71" t="str">
        <f>IF(VALIDATURNO[[#This Row],[VALIDA_QNA]]="","",IF(VALIDATURNO[[#This Row],[Dom Noct Real]]=0,"",ROUND(VALIDATURNO[[#This Row],[Dom Noct Real]],2)))</f>
        <v/>
      </c>
      <c r="CL41" s="71"/>
      <c r="CM41" s="71"/>
      <c r="CN41" s="71"/>
      <c r="CO41" s="76" t="str">
        <f>IF(VALIDATURNO[[#This Row],[EXTRAS]]="","",IF(VALIDATURNO[[#This Row],[verifica extras D]]="",ROUND(VALIDATURNO[[#This Row],[EXTRAS]]*extra_diu,2),ROUND(VALIDATURNO[[#This Row],[verifica extras D]],2)))</f>
        <v/>
      </c>
      <c r="CP41" s="77" t="str">
        <f>IF(VALIDATURNO[[#This Row],[EXTRAS]]="","",IF(VALIDATURNO[[#This Row],[verifica extras N]]="",ROUND(VALIDATURNO[[#This Row],[EXTRAS]]*(1-extra_diu),2),ROUND(VALIDATURNO[[#This Row],[verifica extras N]],2)))</f>
        <v/>
      </c>
      <c r="CQ41" s="71"/>
      <c r="CR41" s="71"/>
      <c r="CS41" s="71"/>
      <c r="CT41" s="71"/>
      <c r="CU41" s="71">
        <f>IF(VALIDATURNO[[#This Row],[VALIDA_QNA]]="","",IF(VALIDATURNO[[#This Row],[Trabajado real]]=0,"",ROUND(VALIDATURNO[[#This Row],[Trabajado real]],2)))</f>
        <v>6.5</v>
      </c>
      <c r="CV41" s="66" t="str">
        <f>IFERROR(VLOOKUP(VALIDATURNO[[#This Row],[Colaborador]]&amp;VALIDATURNO[[#This Row],[fecha]],Tabla2[],4,0),"")</f>
        <v/>
      </c>
      <c r="CW41" s="216"/>
      <c r="CX41" s="216"/>
      <c r="CY41" s="32" t="str">
        <f>IF(SUMIFS($BZ$6:BZ41,$DC$6:DC41,VALIDATURNO[[#This Row],[Colaborador]])-hope_hours-SUMIFS($CO$6:CO41,$DC$6:DC41,VALIDATURNO[[#This Row],[Colaborador]])-SUMIFS($CP$6:CP41,$DC$6:DC41,VALIDATURNO[[#This Row],[Colaborador]])&gt;0.5,SUMIFS($BZ$6:BZ41,$DC$6:DC41,VALIDATURNO[[#This Row],[Colaborador]])-hope_hours-SUMIFS($CO$6:CO41,$DC$6:DC41,VALIDATURNO[[#This Row],[Colaborador]])-SUMIFS($CP$6:CP41,$DC$6:DC41,VALIDATURNO[[#This Row],[Colaborador]]),"")</f>
        <v/>
      </c>
      <c r="CZ41" s="32" t="str">
        <f>IF(SUMIFS($BZ$6:BZ41,$DC$6:DC41,VALIDATURNO[[#This Row],[Colaborador]])-hope_hours&gt;0.5,SUMIFS($BZ$6:BZ41,$DC$6:DC41,VALIDATURNO[[#This Row],[Colaborador]])-hope_hours - SUMIFS($CZ$6:CZ40,$DC$6:DC40,DC41),"")</f>
        <v/>
      </c>
      <c r="DA41" s="32" t="str">
        <f>IF(SUMIFS($BZ$6:BZ41,$DC$6:DC41,VALIDATURNO[[#This Row],[Colaborador]])-hope_hours&gt;0.5,SUMIFS($BZ$6:BZ41,$DC$6:DC41,VALIDATURNO[[#This Row],[Colaborador]])-hope_hours,"")</f>
        <v/>
      </c>
      <c r="DB41" s="71" t="str">
        <f>IF(E41="","",IF(VALIDATURNO[[#This Row],[Cambia sede]]="",E41,VALIDATURNO[[#This Row],[Cambia sede]]))</f>
        <v>PANCE</v>
      </c>
      <c r="DC41" s="78" t="str">
        <f t="shared" si="3"/>
        <v>GUETIO CAMAYO YEINER</v>
      </c>
      <c r="DD41" s="83">
        <f>IF(VALIDATURNO[[#This Row],[VALIDA_QNA]]="","",I41+0)</f>
        <v>46107</v>
      </c>
      <c r="DE41" s="79" t="str">
        <f>IF(VALIDATURNO[[#This Row],[Marcacion]]="","",D41)</f>
        <v>SOUS CHEF</v>
      </c>
      <c r="DF41" s="70" t="str">
        <f>IF(VALIDATURNO[[#This Row],[turno1]]="","",H41)</f>
        <v>Jueves</v>
      </c>
      <c r="DG41" s="70" t="str">
        <f>IF(VALIDATURNO[[#This Row],[turno2]]="","",AL41)</f>
        <v/>
      </c>
      <c r="DH41" s="70" t="str">
        <f>IF(VALIDATURNO[[#This Row],[turno1AM]]="","",AM41)</f>
        <v>09:06</v>
      </c>
      <c r="DI41" s="70" t="str">
        <f>IF(VALIDATURNO[[#This Row],[turno2AM]]="","",AN41)</f>
        <v>15:28</v>
      </c>
      <c r="DJ41" s="70" t="str">
        <f>IF(VALIDATURNO[[#This Row],[turno1AH]]="","",AO41)</f>
        <v/>
      </c>
      <c r="DK41" s="70" t="str">
        <f>IF(VALIDATURNO[[#This Row],[turno2AH]]="","",AP41)</f>
        <v/>
      </c>
      <c r="DL41" s="28" t="str">
        <f>IF(SUMIFS(VALIDATURNO[TOTAL],VALIDATURNO[Colaborador],VALIDATURNO[[#This Row],[Colaborador]])=0,"RET","OK")</f>
        <v>OK</v>
      </c>
      <c r="DN41" s="28">
        <f>IF(DN40=$DN$5,1,IF(DC40=VALIDATURNO[[#This Row],[Colaborador]],0,1))</f>
        <v>0</v>
      </c>
      <c r="DO41" s="224"/>
      <c r="DP41" s="224"/>
      <c r="DQ41" s="224"/>
      <c r="DR41" s="224"/>
      <c r="DS41" s="224"/>
      <c r="DT41" s="224"/>
    </row>
    <row r="42" spans="1:124">
      <c r="A42" t="s">
        <v>153</v>
      </c>
      <c r="B42" t="s">
        <v>351</v>
      </c>
      <c r="C42" t="s">
        <v>351</v>
      </c>
      <c r="D42" t="s">
        <v>352</v>
      </c>
      <c r="E42" t="s">
        <v>84</v>
      </c>
      <c r="F42" t="s">
        <v>200</v>
      </c>
      <c r="G42" t="s">
        <v>200</v>
      </c>
      <c r="H42" t="s">
        <v>214</v>
      </c>
      <c r="I42" t="s">
        <v>567</v>
      </c>
      <c r="J42" t="s">
        <v>81</v>
      </c>
      <c r="K42" t="s">
        <v>81</v>
      </c>
      <c r="L42" t="s">
        <v>81</v>
      </c>
      <c r="M42" t="s">
        <v>81</v>
      </c>
      <c r="N42" t="s">
        <v>81</v>
      </c>
      <c r="O42" t="s">
        <v>81</v>
      </c>
      <c r="P42" t="s">
        <v>81</v>
      </c>
      <c r="Q42" t="s">
        <v>81</v>
      </c>
      <c r="R42" t="s">
        <v>81</v>
      </c>
      <c r="S42" t="s">
        <v>81</v>
      </c>
      <c r="T42" t="s">
        <v>81</v>
      </c>
      <c r="U42" t="s">
        <v>81</v>
      </c>
      <c r="V42" t="s">
        <v>81</v>
      </c>
      <c r="W42" t="s">
        <v>81</v>
      </c>
      <c r="X42" t="s">
        <v>81</v>
      </c>
      <c r="Y42" t="s">
        <v>81</v>
      </c>
      <c r="Z42" t="s">
        <v>81</v>
      </c>
      <c r="AA42" t="s">
        <v>81</v>
      </c>
      <c r="AB42" t="s">
        <v>81</v>
      </c>
      <c r="AC42" t="s">
        <v>81</v>
      </c>
      <c r="AD42" t="s">
        <v>81</v>
      </c>
      <c r="AE42" t="s">
        <v>81</v>
      </c>
      <c r="AF42" t="s">
        <v>81</v>
      </c>
      <c r="AG42" t="s">
        <v>81</v>
      </c>
      <c r="AH42" t="s">
        <v>81</v>
      </c>
      <c r="AI42" t="s">
        <v>81</v>
      </c>
      <c r="AJ42" t="s">
        <v>201</v>
      </c>
      <c r="AK42" t="s">
        <v>81</v>
      </c>
      <c r="AL42" t="s">
        <v>81</v>
      </c>
      <c r="AM42" t="s">
        <v>356</v>
      </c>
      <c r="AN42" t="s">
        <v>81</v>
      </c>
      <c r="AO42" t="s">
        <v>81</v>
      </c>
      <c r="AP42" t="s">
        <v>81</v>
      </c>
      <c r="AQ42" t="s">
        <v>203</v>
      </c>
      <c r="AR42" t="s">
        <v>81</v>
      </c>
      <c r="AS42" t="s">
        <v>204</v>
      </c>
      <c r="AT42" s="69">
        <f>IF(VALIDATURNO[[#This Row],[VALIDA_QNA]]="","",IF(AL42="",0,1))</f>
        <v>0</v>
      </c>
      <c r="AU42" s="67">
        <f>IF(VALIDATURNO[[#This Row],[VALIDA_QNA]]="","",IF(AL43="",0,1))</f>
        <v>0</v>
      </c>
      <c r="AV42" s="67">
        <f>IF(VALIDATURNO[[#This Row],[VALIDA_QNA]]="","",IF(AM42="",0,1))</f>
        <v>1</v>
      </c>
      <c r="AW42" s="67">
        <f>IF(VALIDATURNO[[#This Row],[VALIDA_QNA]]="","",IF(AN42="",0,1))</f>
        <v>0</v>
      </c>
      <c r="AX42" s="67">
        <f>IF(VALIDATURNO[[#This Row],[VALIDA_QNA]]="","",IF(AO42="",0,1))</f>
        <v>0</v>
      </c>
      <c r="AY42" s="67">
        <f>IF(VALIDATURNO[[#This Row],[VALIDA_QNA]]="","",IF(AP42="",0,1))</f>
        <v>0</v>
      </c>
      <c r="AZ42" s="67">
        <f>IF(VALIDATURNO[[#This Row],[VALIDA_QNA]]="","",IF(AL43="",0,1)*IF(AL43="",0,AL43))</f>
        <v>0</v>
      </c>
      <c r="BA42" s="67">
        <f>IF(VALIDATURNO[[#This Row],[VALIDA_QNA]]="","",IF(AL42="",0,1)*IF(AL42="",0,AL42))</f>
        <v>0</v>
      </c>
      <c r="BB42" s="67">
        <f>IF(VALIDATURNO[[#This Row],[VALIDA_QNA]]="","",IF(AM42="",0,1)*IF(AM42="",0,AM42))</f>
        <v>0.50277777777777777</v>
      </c>
      <c r="BC42" s="67">
        <f>IF(VALIDATURNO[[#This Row],[VALIDA_QNA]]="","",IF(AN42="",0,1)*IF(AN42="",0,AN42))</f>
        <v>0</v>
      </c>
      <c r="BD42" s="67">
        <f>IF(VALIDATURNO[[#This Row],[VALIDA_QNA]]="","",IF(AO42="",0,1)*IF(AO42="",0,AO42))</f>
        <v>0</v>
      </c>
      <c r="BE42" s="67">
        <f>IF(VALIDATURNO[[#This Row],[VALIDA_QNA]]="","",IF(AP42="",0,1)*IF(AP42="",0,AP42))</f>
        <v>0</v>
      </c>
      <c r="BF42" s="67">
        <f>IF(VALIDATURNO[[#This Row],[VALIDA_QNA]]="","",5-COUNTBLANK(AM42:AP42)-COUNTBLANK(AL43))</f>
        <v>1</v>
      </c>
      <c r="BG42" s="68" t="str">
        <f>VALIDATURNO[[#This Row],[SALAM_H_BIN]]&amp;AU42&amp;AV42&amp;AW42&amp;AX42&amp;AY42</f>
        <v>001000</v>
      </c>
      <c r="BH42" s="70">
        <f t="shared" si="2"/>
        <v>1</v>
      </c>
      <c r="BI42" s="67" t="str">
        <f>IF(A42="","",IF(AND(AN42&lt;AM42,AN42&lt;&gt;""),"ERROR MARCA",IF(AND(VALIDATURNO[[#This Row],[ENT_2]]&lt;&gt;0,VALIDATURNO[[#This Row],[ENT_2]]&lt;VALIDATURNO[[#This Row],[SAL_1]]),"ERROR MARCA",IF(VALIDATURNO[[#This Row],[VALIDA_QNA]]=1,IF(OR(BG42="001100",BG42="011000",BG42="011110",BG42="001111",BG42="101100",BG42="111000",BG42="111110",BG42="101111"),"OK",IF(OR(BG42="000000",VALIDATURNO[[#This Row],[Escenario]]="100000"),"NULO","ERROR MARCA")),"NULO"))))</f>
        <v>ERROR MARCA</v>
      </c>
      <c r="BJ42" s="67">
        <f>IF(VALIDATURNO[[#This Row],[VALIDA_QNA]]="","",IF(OR(BG42="101100",BG42="101111",BG42="001100",BG42="001111",BG42="111110",BG42="011110"),BC42-BB42,0)*24)</f>
        <v>0</v>
      </c>
      <c r="BK42" s="67">
        <f>IF(VALIDATURNO[[#This Row],[VALIDA_QNA]]="","",IF(OR(BG42="101111",BG42="001111"),BE42-BD42,0)*24)</f>
        <v>0</v>
      </c>
      <c r="BL42" s="67">
        <f>IF(VALIDATURNO[[#This Row],[VALIDA_QNA]]="","",IF(OR(BG42="111000",BG42="011000"),AZ42-BB42+1,0)*24)</f>
        <v>0</v>
      </c>
      <c r="BM42" s="67">
        <f>IF(VALIDATURNO[[#This Row],[VALIDA_QNA]]="","",IF(OR(BG42="111110",BG42="011110"),AZ42+1-BD42,0)*24)</f>
        <v>0</v>
      </c>
      <c r="BN42" s="67">
        <f>IF(VALIDATURNO[[#This Row],[VALIDA_QNA]]="","",IF(OR(BG42="011000",BG42="111000"),1-BB42,0)*24)</f>
        <v>0</v>
      </c>
      <c r="BO42" s="67">
        <f>IF(VALIDATURNO[[#This Row],[VALIDA_QNA]]="","",IF(OR(BG42="011110",BG42="111110"),1-BD42,0)*24)</f>
        <v>0</v>
      </c>
      <c r="BP42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42" s="71">
        <f>IF(VALIDATURNO[[#This Row],[VALIDA_QNA]]="","",VALIDATURNO[[#This Row],[turno1]]+VALIDATURNO[[#This Row],[turno2]]+VALIDATURNO[[#This Row],[turno1AM]]+VALIDATURNO[[#This Row],[turno2AM]])</f>
        <v>0</v>
      </c>
      <c r="BR42" s="71" t="str">
        <f>IF(VALIDATURNO[[#This Row],[VALIDA_QNA]]=0,"",IFERROR(LEFT(AD42,FIND(".",AD42)-1)+((RIGHT(AD42,2)+0)/100),""))</f>
        <v/>
      </c>
      <c r="BS4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descuentos]]="",0,IF(AND(BP42&gt;=9.5,AO42=""),1,0))+IF(AL43&lt;&gt;"",AL43*24,0)-IF(AL42&lt;&gt;"",AL42*24,0),"")))</f>
        <v>0</v>
      </c>
      <c r="BT42" s="70">
        <f>IF(VALIDATURNO[[#This Row],[VALIDA_QNA]]=0,"",IF(A42="","",IFERROR((IF(IF(AL42="",0,AL42+0)&lt;=(6/24),IF(AL42="",0,AL42+0),(6/24))*24),0)+IFERROR(IF(AM42="",0,IF((IF(AND(AO42="",AN42&lt;&gt;""),IF(AN42="",0,AN42+0),IF(AP42&lt;&gt;"",IF(AP42="",0,AP42+0),1))-#REF!)*24&gt;0,IF(AND(AO42="",AN42&lt;&gt;""),IF(AN42="",0,AN42+0),IF(AP42&lt;&gt;"",IF(AP42="",0,AP42+0),1))-#REF!))*24,0)))</f>
        <v>0</v>
      </c>
      <c r="BU42" s="73">
        <f>IF(VALIDATURNO[[#This Row],[VALIDA_QNA]]="","",IFERROR(LEFT(K42,FIND(".",K42)-1)+((RIGHT(K42,2)+0)/100),0))</f>
        <v>0</v>
      </c>
      <c r="BV42" s="74">
        <f>IF(VALIDATURNO[[#This Row],[VALIDA_QNA]]=0,0,IF(VALIDATURNO[[#This Row],[Marcacion]]="ERROR MARCA", 0,IF(VALIDATURNO[[#This Row],[VALIDA_QNA]]="","",IF(ROUND(IFERROR(LEFT(K42,FIND(".",K42)-1)+((RIGHT(K42,2)+0)/100),0)+(IF(H43="Domingo",0,IF(AL43="",0,AL43*24)))-(IF(H42="Domingo",0,IF(AL42="",0,AL42*24))),2)&gt;=0,ROUND(IFERROR(LEFT(K42,FIND(".",K42)-1)+((RIGHT(K42,2)+0)/100),0)+(IF(H43="Domingo",0,IF(AL43="",0,AL43*24)))-(IF(H42="Domingo",0,IF(AL42="",0,AL42*24))),2),0))))</f>
        <v>0</v>
      </c>
      <c r="BW42" s="73">
        <f>IF(VALIDATURNO[[#This Row],[VALIDA_QNA]]="","",IFERROR(LEFT(T42,FIND(".",T42)-1)+((RIGHT(T42,2)+0)/100),0)+IF(N42="",0,IFERROR(LEFT(N42,FIND(".",N42)-1)+((RIGHT(N42,2)+0)/100),0)))</f>
        <v>0</v>
      </c>
      <c r="BX42" s="74">
        <f>IF(VALIDATURNO[[#This Row],[VALIDA_QNA]]=0,0,IF(VALIDATURNO[[#This Row],[Marcacion]]="ERROR MARCA", 0,IF(VALIDATURNO[[#This Row],[VALIDA_QNA]]="","",IF(VALIDATURNO[[#This Row],[Dom Noct calc]]+(IF(OR(H43="Domingo",M43&lt;&gt;"",N43&lt;&gt;""),IF(AL43="",0,AL43*24),0))-(IF(OR(H42="Domingo",M42&lt;&gt;"",N42&lt;&gt;""),IF(AL42="",0,AL42*24),0))&gt;=0,VALIDATURNO[[#This Row],[Dom Noct calc]]+(IF(OR(H43="Domingo",M43&lt;&gt;"",N43&lt;&gt;""),IF(AL43="",0,AL43*24),0))-(IF(OR(H42="Domingo",M42&lt;&gt;"",N42&lt;&gt;""),IF(AL42="",0,AL42*24),0)),0))))</f>
        <v>0</v>
      </c>
      <c r="BY42" s="73">
        <f>IF(VALIDATURNO[[#This Row],[VALIDA_QNA]]="","",IFERROR(LEFT(AD42,FIND(".",AD42)-1)+((RIGHT(AD42,2)+0)/100),0))</f>
        <v>0</v>
      </c>
      <c r="BZ42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</v>
      </c>
      <c r="CA42" s="75">
        <f>IF(VALIDATURNO[[#This Row],[VALIDA_QNA]]="","",IF(VALIDATURNO[[#This Row],[Trabajado real]]+0=0,0,1))</f>
        <v>1</v>
      </c>
      <c r="CB42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42" s="71"/>
      <c r="CD42" s="71"/>
      <c r="CE42" s="71"/>
      <c r="CF42" s="71"/>
      <c r="CG42" s="71"/>
      <c r="CH42" s="71"/>
      <c r="CI42" s="71"/>
      <c r="CJ42" s="71" t="str">
        <f>IF(AND(M42="",S42=""),"",IF(VALIDATURNO[[#This Row],[Marcacion]]="ERROR MARCA",6,IF(IFERROR(LEFT(M42,FIND(".",M42)-1)+((RIGHT(M42,2)+0)/100),0)+IFERROR(LEFT(S42,FIND(".",S42)-1)+((RIGHT(S42,2)+0)/100),0)=0,"",IFERROR(LEFT(M42,FIND(".",M42)-1)+((RIGHT(M42,2)+0)/100),0)+IFERROR(LEFT(S42,FIND(".",S42)-1)+((RIGHT(S42,2)+0)/100),0))))</f>
        <v/>
      </c>
      <c r="CK42" s="71" t="str">
        <f>IF(VALIDATURNO[[#This Row],[VALIDA_QNA]]="","",IF(VALIDATURNO[[#This Row],[Dom Noct Real]]=0,"",ROUND(VALIDATURNO[[#This Row],[Dom Noct Real]],2)))</f>
        <v/>
      </c>
      <c r="CL42" s="71"/>
      <c r="CM42" s="71"/>
      <c r="CN42" s="71"/>
      <c r="CO42" s="76" t="str">
        <f>IF(VALIDATURNO[[#This Row],[EXTRAS]]="","",IF(VALIDATURNO[[#This Row],[verifica extras D]]="",ROUND(VALIDATURNO[[#This Row],[EXTRAS]]*extra_diu,2),ROUND(VALIDATURNO[[#This Row],[verifica extras D]],2)))</f>
        <v/>
      </c>
      <c r="CP42" s="77" t="str">
        <f>IF(VALIDATURNO[[#This Row],[EXTRAS]]="","",IF(VALIDATURNO[[#This Row],[verifica extras N]]="",ROUND(VALIDATURNO[[#This Row],[EXTRAS]]*(1-extra_diu),2),ROUND(VALIDATURNO[[#This Row],[verifica extras N]],2)))</f>
        <v/>
      </c>
      <c r="CQ42" s="71"/>
      <c r="CR42" s="71"/>
      <c r="CS42" s="71"/>
      <c r="CT42" s="71"/>
      <c r="CU42" s="71">
        <f>IF(VALIDATURNO[[#This Row],[VALIDA_QNA]]="","",IF(VALIDATURNO[[#This Row],[Trabajado real]]=0,"",ROUND(VALIDATURNO[[#This Row],[Trabajado real]],2)))</f>
        <v>6</v>
      </c>
      <c r="CV42" s="66" t="str">
        <f>IFERROR(VLOOKUP(VALIDATURNO[[#This Row],[Colaborador]]&amp;VALIDATURNO[[#This Row],[fecha]],Tabla2[],4,0),"")</f>
        <v/>
      </c>
      <c r="CW42" s="216"/>
      <c r="CX42" s="216"/>
      <c r="CY42" s="32" t="str">
        <f>IF(SUMIFS($BZ$6:BZ42,$DC$6:DC42,VALIDATURNO[[#This Row],[Colaborador]])-hope_hours-SUMIFS($CO$6:CO42,$DC$6:DC42,VALIDATURNO[[#This Row],[Colaborador]])-SUMIFS($CP$6:CP42,$DC$6:DC42,VALIDATURNO[[#This Row],[Colaborador]])&gt;0.5,SUMIFS($BZ$6:BZ42,$DC$6:DC42,VALIDATURNO[[#This Row],[Colaborador]])-hope_hours-SUMIFS($CO$6:CO42,$DC$6:DC42,VALIDATURNO[[#This Row],[Colaborador]])-SUMIFS($CP$6:CP42,$DC$6:DC42,VALIDATURNO[[#This Row],[Colaborador]]),"")</f>
        <v/>
      </c>
      <c r="CZ42" s="32" t="str">
        <f>IF(SUMIFS($BZ$6:BZ42,$DC$6:DC42,VALIDATURNO[[#This Row],[Colaborador]])-hope_hours&gt;0.5,SUMIFS($BZ$6:BZ42,$DC$6:DC42,VALIDATURNO[[#This Row],[Colaborador]])-hope_hours - SUMIFS($CZ$6:CZ41,$DC$6:DC41,DC42),"")</f>
        <v/>
      </c>
      <c r="DA42" s="32" t="str">
        <f>IF(SUMIFS($BZ$6:BZ42,$DC$6:DC42,VALIDATURNO[[#This Row],[Colaborador]])-hope_hours&gt;0.5,SUMIFS($BZ$6:BZ42,$DC$6:DC42,VALIDATURNO[[#This Row],[Colaborador]])-hope_hours,"")</f>
        <v/>
      </c>
      <c r="DB42" s="71" t="str">
        <f>IF(E42="","",IF(VALIDATURNO[[#This Row],[Cambia sede]]="",E42,VALIDATURNO[[#This Row],[Cambia sede]]))</f>
        <v>PANCE</v>
      </c>
      <c r="DC42" s="78" t="str">
        <f t="shared" si="3"/>
        <v>GUETIO CAMAYO YEINER</v>
      </c>
      <c r="DD42" s="83">
        <f>IF(VALIDATURNO[[#This Row],[VALIDA_QNA]]="","",I42+0)</f>
        <v>46108</v>
      </c>
      <c r="DE42" s="79" t="str">
        <f>IF(VALIDATURNO[[#This Row],[Marcacion]]="","",D42)</f>
        <v>SOUS CHEF</v>
      </c>
      <c r="DF42" s="70" t="str">
        <f>IF(VALIDATURNO[[#This Row],[turno1]]="","",H42)</f>
        <v>Viernes</v>
      </c>
      <c r="DG42" s="70" t="str">
        <f>IF(VALIDATURNO[[#This Row],[turno2]]="","",AL42)</f>
        <v/>
      </c>
      <c r="DH42" s="70" t="str">
        <f>IF(VALIDATURNO[[#This Row],[turno1AM]]="","",AM42)</f>
        <v>12:04</v>
      </c>
      <c r="DI42" s="70" t="str">
        <f>IF(VALIDATURNO[[#This Row],[turno2AM]]="","",AN42)</f>
        <v/>
      </c>
      <c r="DJ42" s="70" t="str">
        <f>IF(VALIDATURNO[[#This Row],[turno1AH]]="","",AO42)</f>
        <v/>
      </c>
      <c r="DK42" s="70" t="str">
        <f>IF(VALIDATURNO[[#This Row],[turno2AH]]="","",AP42)</f>
        <v/>
      </c>
      <c r="DL42" s="28" t="str">
        <f>IF(SUMIFS(VALIDATURNO[TOTAL],VALIDATURNO[Colaborador],VALIDATURNO[[#This Row],[Colaborador]])=0,"RET","OK")</f>
        <v>OK</v>
      </c>
      <c r="DN42" s="28">
        <f>IF(DN41=$DN$5,1,IF(DC41=VALIDATURNO[[#This Row],[Colaborador]],0,1))</f>
        <v>0</v>
      </c>
      <c r="DO42" s="224"/>
      <c r="DP42" s="224"/>
      <c r="DQ42" s="224"/>
      <c r="DR42" s="224"/>
      <c r="DS42" s="224"/>
      <c r="DT42" s="224"/>
    </row>
    <row r="43" spans="1:124">
      <c r="A43" t="s">
        <v>153</v>
      </c>
      <c r="B43" t="s">
        <v>351</v>
      </c>
      <c r="C43" t="s">
        <v>351</v>
      </c>
      <c r="D43" t="s">
        <v>352</v>
      </c>
      <c r="E43" t="s">
        <v>84</v>
      </c>
      <c r="F43" t="s">
        <v>200</v>
      </c>
      <c r="G43" t="s">
        <v>200</v>
      </c>
      <c r="H43" t="s">
        <v>216</v>
      </c>
      <c r="I43" t="s">
        <v>568</v>
      </c>
      <c r="J43" t="s">
        <v>286</v>
      </c>
      <c r="K43" t="s">
        <v>221</v>
      </c>
      <c r="L43" t="s">
        <v>81</v>
      </c>
      <c r="M43" t="s">
        <v>81</v>
      </c>
      <c r="N43" t="s">
        <v>81</v>
      </c>
      <c r="O43" t="s">
        <v>81</v>
      </c>
      <c r="P43" t="s">
        <v>81</v>
      </c>
      <c r="Q43" t="s">
        <v>81</v>
      </c>
      <c r="R43" t="s">
        <v>81</v>
      </c>
      <c r="S43" t="s">
        <v>81</v>
      </c>
      <c r="T43" t="s">
        <v>81</v>
      </c>
      <c r="U43" t="s">
        <v>81</v>
      </c>
      <c r="V43" t="s">
        <v>81</v>
      </c>
      <c r="W43" t="s">
        <v>81</v>
      </c>
      <c r="X43" t="s">
        <v>81</v>
      </c>
      <c r="Y43" t="s">
        <v>81</v>
      </c>
      <c r="Z43" t="s">
        <v>81</v>
      </c>
      <c r="AA43" t="s">
        <v>81</v>
      </c>
      <c r="AB43" t="s">
        <v>81</v>
      </c>
      <c r="AC43" t="s">
        <v>81</v>
      </c>
      <c r="AD43" t="s">
        <v>286</v>
      </c>
      <c r="AE43" t="s">
        <v>81</v>
      </c>
      <c r="AF43" t="s">
        <v>81</v>
      </c>
      <c r="AG43" t="s">
        <v>81</v>
      </c>
      <c r="AH43" t="s">
        <v>81</v>
      </c>
      <c r="AI43" t="s">
        <v>81</v>
      </c>
      <c r="AJ43" t="s">
        <v>201</v>
      </c>
      <c r="AK43" t="s">
        <v>297</v>
      </c>
      <c r="AL43" t="s">
        <v>81</v>
      </c>
      <c r="AM43" t="s">
        <v>384</v>
      </c>
      <c r="AN43" t="s">
        <v>583</v>
      </c>
      <c r="AO43" t="s">
        <v>81</v>
      </c>
      <c r="AP43" t="s">
        <v>81</v>
      </c>
      <c r="AQ43" t="s">
        <v>203</v>
      </c>
      <c r="AR43" t="s">
        <v>81</v>
      </c>
      <c r="AS43" t="s">
        <v>204</v>
      </c>
      <c r="AT43" s="69">
        <f>IF(VALIDATURNO[[#This Row],[VALIDA_QNA]]="","",IF(AL43="",0,1))</f>
        <v>0</v>
      </c>
      <c r="AU43" s="67">
        <f>IF(VALIDATURNO[[#This Row],[VALIDA_QNA]]="","",IF(AL44="",0,1))</f>
        <v>0</v>
      </c>
      <c r="AV43" s="67">
        <f>IF(VALIDATURNO[[#This Row],[VALIDA_QNA]]="","",IF(AM43="",0,1))</f>
        <v>1</v>
      </c>
      <c r="AW43" s="67">
        <f>IF(VALIDATURNO[[#This Row],[VALIDA_QNA]]="","",IF(AN43="",0,1))</f>
        <v>1</v>
      </c>
      <c r="AX43" s="67">
        <f>IF(VALIDATURNO[[#This Row],[VALIDA_QNA]]="","",IF(AO43="",0,1))</f>
        <v>0</v>
      </c>
      <c r="AY43" s="67">
        <f>IF(VALIDATURNO[[#This Row],[VALIDA_QNA]]="","",IF(AP43="",0,1))</f>
        <v>0</v>
      </c>
      <c r="AZ43" s="67">
        <f>IF(VALIDATURNO[[#This Row],[VALIDA_QNA]]="","",IF(AL44="",0,1)*IF(AL44="",0,AL44))</f>
        <v>0</v>
      </c>
      <c r="BA43" s="67">
        <f>IF(VALIDATURNO[[#This Row],[VALIDA_QNA]]="","",IF(AL43="",0,1)*IF(AL43="",0,AL43))</f>
        <v>0</v>
      </c>
      <c r="BB43" s="67">
        <f>IF(VALIDATURNO[[#This Row],[VALIDA_QNA]]="","",IF(AM43="",0,1)*IF(AM43="",0,AM43))</f>
        <v>0.50069444444444444</v>
      </c>
      <c r="BC43" s="67">
        <f>IF(VALIDATURNO[[#This Row],[VALIDA_QNA]]="","",IF(AN43="",0,1)*IF(AN43="",0,AN43))</f>
        <v>0.98819444444444449</v>
      </c>
      <c r="BD43" s="67">
        <f>IF(VALIDATURNO[[#This Row],[VALIDA_QNA]]="","",IF(AO43="",0,1)*IF(AO43="",0,AO43))</f>
        <v>0</v>
      </c>
      <c r="BE43" s="67">
        <f>IF(VALIDATURNO[[#This Row],[VALIDA_QNA]]="","",IF(AP43="",0,1)*IF(AP43="",0,AP43))</f>
        <v>0</v>
      </c>
      <c r="BF43" s="67">
        <f>IF(VALIDATURNO[[#This Row],[VALIDA_QNA]]="","",5-COUNTBLANK(AM43:AP43)-COUNTBLANK(AL44))</f>
        <v>2</v>
      </c>
      <c r="BG43" s="68" t="str">
        <f>VALIDATURNO[[#This Row],[SALAM_H_BIN]]&amp;AU43&amp;AV43&amp;AW43&amp;AX43&amp;AY43</f>
        <v>001100</v>
      </c>
      <c r="BH43" s="70">
        <f t="shared" si="2"/>
        <v>1</v>
      </c>
      <c r="BI43" s="67" t="str">
        <f>IF(A43="","",IF(AND(AN43&lt;AM43,AN43&lt;&gt;""),"ERROR MARCA",IF(AND(VALIDATURNO[[#This Row],[ENT_2]]&lt;&gt;0,VALIDATURNO[[#This Row],[ENT_2]]&lt;VALIDATURNO[[#This Row],[SAL_1]]),"ERROR MARCA",IF(VALIDATURNO[[#This Row],[VALIDA_QNA]]=1,IF(OR(BG43="001100",BG43="011000",BG43="011110",BG43="001111",BG43="101100",BG43="111000",BG43="111110",BG43="101111"),"OK",IF(OR(BG43="000000",VALIDATURNO[[#This Row],[Escenario]]="100000"),"NULO","ERROR MARCA")),"NULO"))))</f>
        <v>OK</v>
      </c>
      <c r="BJ43" s="67">
        <f>IF(VALIDATURNO[[#This Row],[VALIDA_QNA]]="","",IF(OR(BG43="101100",BG43="101111",BG43="001100",BG43="001111",BG43="111110",BG43="011110"),BC43-BB43,0)*24)</f>
        <v>11.700000000000001</v>
      </c>
      <c r="BK43" s="67">
        <f>IF(VALIDATURNO[[#This Row],[VALIDA_QNA]]="","",IF(OR(BG43="101111",BG43="001111"),BE43-BD43,0)*24)</f>
        <v>0</v>
      </c>
      <c r="BL43" s="67">
        <f>IF(VALIDATURNO[[#This Row],[VALIDA_QNA]]="","",IF(OR(BG43="111000",BG43="011000"),AZ43-BB43+1,0)*24)</f>
        <v>0</v>
      </c>
      <c r="BM43" s="67">
        <f>IF(VALIDATURNO[[#This Row],[VALIDA_QNA]]="","",IF(OR(BG43="111110",BG43="011110"),AZ43+1-BD43,0)*24)</f>
        <v>0</v>
      </c>
      <c r="BN43" s="67">
        <f>IF(VALIDATURNO[[#This Row],[VALIDA_QNA]]="","",IF(OR(BG43="011000",BG43="111000"),1-BB43,0)*24)</f>
        <v>0</v>
      </c>
      <c r="BO43" s="67">
        <f>IF(VALIDATURNO[[#This Row],[VALIDA_QNA]]="","",IF(OR(BG43="011110",BG43="111110"),1-BD43,0)*24)</f>
        <v>0</v>
      </c>
      <c r="BP43" s="71">
        <f>IF(VALIDATURNO[[#This Row],[VALIDA_QNA]]="","",VALIDATURNO[[#This Row],[turno1]]+VALIDATURNO[[#This Row],[turno2]]+VALIDATURNO[[#This Row],[turno1AH]]+VALIDATURNO[[#This Row],[turno2AH]]+VALIDATURNO[[#This Row],[SALAM_HOY]])</f>
        <v>11.700000000000001</v>
      </c>
      <c r="BQ43" s="71">
        <f>IF(VALIDATURNO[[#This Row],[VALIDA_QNA]]="","",VALIDATURNO[[#This Row],[turno1]]+VALIDATURNO[[#This Row],[turno2]]+VALIDATURNO[[#This Row],[turno1AM]]+VALIDATURNO[[#This Row],[turno2AM]])</f>
        <v>11.700000000000001</v>
      </c>
      <c r="BR43" s="71">
        <f>IF(VALIDATURNO[[#This Row],[VALIDA_QNA]]=0,"",IFERROR(LEFT(AD43,FIND(".",AD43)-1)+((RIGHT(AD43,2)+0)/100),""))</f>
        <v>10.75</v>
      </c>
      <c r="BS4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descuentos]]="",0,IF(AND(BP43&gt;=9.5,AO43=""),1,0))+IF(AL44&lt;&gt;"",AL44*24,0)-IF(AL43&lt;&gt;"",AL43*24,0),"")))</f>
        <v>4.9999999999998934E-2</v>
      </c>
      <c r="BT43" s="70">
        <f>IF(VALIDATURNO[[#This Row],[VALIDA_QNA]]=0,"",IF(A43="","",IFERROR((IF(IF(AL43="",0,AL43+0)&lt;=(6/24),IF(AL43="",0,AL43+0),(6/24))*24),0)+IFERROR(IF(AM43="",0,IF((IF(AND(AO43="",AN43&lt;&gt;""),IF(AN43="",0,AN43+0),IF(AP43&lt;&gt;"",IF(AP43="",0,AP43+0),1))-#REF!)*24&gt;0,IF(AND(AO43="",AN43&lt;&gt;""),IF(AN43="",0,AN43+0),IF(AP43&lt;&gt;"",IF(AP43="",0,AP43+0),1))-#REF!))*24,0)))</f>
        <v>0</v>
      </c>
      <c r="BU43" s="73">
        <f>IF(VALIDATURNO[[#This Row],[VALIDA_QNA]]="","",IFERROR(LEFT(K43,FIND(".",K43)-1)+((RIGHT(K43,2)+0)/100),0))</f>
        <v>4.75</v>
      </c>
      <c r="BV43" s="74">
        <f>IF(VALIDATURNO[[#This Row],[VALIDA_QNA]]=0,0,IF(VALIDATURNO[[#This Row],[Marcacion]]="ERROR MARCA", 0,IF(VALIDATURNO[[#This Row],[VALIDA_QNA]]="","",IF(ROUND(IFERROR(LEFT(K43,FIND(".",K43)-1)+((RIGHT(K43,2)+0)/100),0)+(IF(H44="Domingo",0,IF(AL44="",0,AL44*24)))-(IF(H43="Domingo",0,IF(AL43="",0,AL43*24))),2)&gt;=0,ROUND(IFERROR(LEFT(K43,FIND(".",K43)-1)+((RIGHT(K43,2)+0)/100),0)+(IF(H44="Domingo",0,IF(AL44="",0,AL44*24)))-(IF(H43="Domingo",0,IF(AL43="",0,AL43*24))),2),0))))</f>
        <v>4.75</v>
      </c>
      <c r="BW43" s="73">
        <f>IF(VALIDATURNO[[#This Row],[VALIDA_QNA]]="","",IFERROR(LEFT(T43,FIND(".",T43)-1)+((RIGHT(T43,2)+0)/100),0)+IF(N43="",0,IFERROR(LEFT(N43,FIND(".",N43)-1)+((RIGHT(N43,2)+0)/100),0)))</f>
        <v>0</v>
      </c>
      <c r="BX43" s="74">
        <f>IF(VALIDATURNO[[#This Row],[VALIDA_QNA]]=0,0,IF(VALIDATURNO[[#This Row],[Marcacion]]="ERROR MARCA", 0,IF(VALIDATURNO[[#This Row],[VALIDA_QNA]]="","",IF(VALIDATURNO[[#This Row],[Dom Noct calc]]+(IF(OR(H44="Domingo",M44&lt;&gt;"",N44&lt;&gt;""),IF(AL44="",0,AL44*24),0))-(IF(OR(H43="Domingo",M43&lt;&gt;"",N43&lt;&gt;""),IF(AL43="",0,AL43*24),0))&gt;=0,VALIDATURNO[[#This Row],[Dom Noct calc]]+(IF(OR(H44="Domingo",M44&lt;&gt;"",N44&lt;&gt;""),IF(AL44="",0,AL44*24),0))-(IF(OR(H43="Domingo",M43&lt;&gt;"",N43&lt;&gt;""),IF(AL43="",0,AL43*24),0)),0))))</f>
        <v>0</v>
      </c>
      <c r="BY43" s="73">
        <f>IF(VALIDATURNO[[#This Row],[VALIDA_QNA]]="","",IFERROR(LEFT(AD43,FIND(".",AD43)-1)+((RIGHT(AD43,2)+0)/100),0))</f>
        <v>10.75</v>
      </c>
      <c r="BZ43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10.75</v>
      </c>
      <c r="CA43" s="75">
        <f>IF(VALIDATURNO[[#This Row],[VALIDA_QNA]]="","",IF(VALIDATURNO[[#This Row],[Trabajado real]]+0=0,0,1))</f>
        <v>1</v>
      </c>
      <c r="CB43" s="71">
        <f>IFERROR(IF(VALIDATURNO[[#This Row],[horas 
trabajadas]]&gt;14,ROUND(VALIDATURNO[[#This Row],[nocturnas 
trabajadas]],2),IF(VALIDATURNO[[#This Row],[Trabajado real]]=0,"",ROUND(VALIDATURNO[[#This Row],[Nocturnas reales]],2))),"")</f>
        <v>4.75</v>
      </c>
      <c r="CC43" s="71"/>
      <c r="CD43" s="71"/>
      <c r="CE43" s="71"/>
      <c r="CF43" s="71"/>
      <c r="CG43" s="71"/>
      <c r="CH43" s="71"/>
      <c r="CI43" s="71"/>
      <c r="CJ43" s="71" t="str">
        <f>IF(AND(M43="",S43=""),"",IF(VALIDATURNO[[#This Row],[Marcacion]]="ERROR MARCA",6,IF(IFERROR(LEFT(M43,FIND(".",M43)-1)+((RIGHT(M43,2)+0)/100),0)+IFERROR(LEFT(S43,FIND(".",S43)-1)+((RIGHT(S43,2)+0)/100),0)=0,"",IFERROR(LEFT(M43,FIND(".",M43)-1)+((RIGHT(M43,2)+0)/100),0)+IFERROR(LEFT(S43,FIND(".",S43)-1)+((RIGHT(S43,2)+0)/100),0))))</f>
        <v/>
      </c>
      <c r="CK43" s="71" t="str">
        <f>IF(VALIDATURNO[[#This Row],[VALIDA_QNA]]="","",IF(VALIDATURNO[[#This Row],[Dom Noct Real]]=0,"",ROUND(VALIDATURNO[[#This Row],[Dom Noct Real]],2)))</f>
        <v/>
      </c>
      <c r="CL43" s="71"/>
      <c r="CM43" s="71"/>
      <c r="CN43" s="71"/>
      <c r="CO43" s="76" t="str">
        <f>IF(VALIDATURNO[[#This Row],[EXTRAS]]="","",IF(VALIDATURNO[[#This Row],[verifica extras D]]="",ROUND(VALIDATURNO[[#This Row],[EXTRAS]]*extra_diu,2),ROUND(VALIDATURNO[[#This Row],[verifica extras D]],2)))</f>
        <v/>
      </c>
      <c r="CP43" s="77" t="str">
        <f>IF(VALIDATURNO[[#This Row],[EXTRAS]]="","",IF(VALIDATURNO[[#This Row],[verifica extras N]]="",ROUND(VALIDATURNO[[#This Row],[EXTRAS]]*(1-extra_diu),2),ROUND(VALIDATURNO[[#This Row],[verifica extras N]],2)))</f>
        <v/>
      </c>
      <c r="CQ43" s="71"/>
      <c r="CR43" s="71"/>
      <c r="CS43" s="71"/>
      <c r="CT43" s="71"/>
      <c r="CU43" s="71">
        <f>IF(VALIDATURNO[[#This Row],[VALIDA_QNA]]="","",IF(VALIDATURNO[[#This Row],[Trabajado real]]=0,"",ROUND(VALIDATURNO[[#This Row],[Trabajado real]],2)))</f>
        <v>10.75</v>
      </c>
      <c r="CV43" s="66" t="str">
        <f>IFERROR(VLOOKUP(VALIDATURNO[[#This Row],[Colaborador]]&amp;VALIDATURNO[[#This Row],[fecha]],Tabla2[],4,0),"")</f>
        <v/>
      </c>
      <c r="CW43" s="216"/>
      <c r="CX43" s="216"/>
      <c r="CY43" s="32" t="str">
        <f>IF(SUMIFS($BZ$6:BZ43,$DC$6:DC43,VALIDATURNO[[#This Row],[Colaborador]])-hope_hours-SUMIFS($CO$6:CO43,$DC$6:DC43,VALIDATURNO[[#This Row],[Colaborador]])-SUMIFS($CP$6:CP43,$DC$6:DC43,VALIDATURNO[[#This Row],[Colaborador]])&gt;0.5,SUMIFS($BZ$6:BZ43,$DC$6:DC43,VALIDATURNO[[#This Row],[Colaborador]])-hope_hours-SUMIFS($CO$6:CO43,$DC$6:DC43,VALIDATURNO[[#This Row],[Colaborador]])-SUMIFS($CP$6:CP43,$DC$6:DC43,VALIDATURNO[[#This Row],[Colaborador]]),"")</f>
        <v/>
      </c>
      <c r="CZ43" s="32" t="str">
        <f>IF(SUMIFS($BZ$6:BZ43,$DC$6:DC43,VALIDATURNO[[#This Row],[Colaborador]])-hope_hours&gt;0.5,SUMIFS($BZ$6:BZ43,$DC$6:DC43,VALIDATURNO[[#This Row],[Colaborador]])-hope_hours - SUMIFS($CZ$6:CZ42,$DC$6:DC42,DC43),"")</f>
        <v/>
      </c>
      <c r="DA43" s="32" t="str">
        <f>IF(SUMIFS($BZ$6:BZ43,$DC$6:DC43,VALIDATURNO[[#This Row],[Colaborador]])-hope_hours&gt;0.5,SUMIFS($BZ$6:BZ43,$DC$6:DC43,VALIDATURNO[[#This Row],[Colaborador]])-hope_hours,"")</f>
        <v/>
      </c>
      <c r="DB43" s="71" t="str">
        <f>IF(E43="","",IF(VALIDATURNO[[#This Row],[Cambia sede]]="",E43,VALIDATURNO[[#This Row],[Cambia sede]]))</f>
        <v>PANCE</v>
      </c>
      <c r="DC43" s="78" t="str">
        <f t="shared" si="3"/>
        <v>GUETIO CAMAYO YEINER</v>
      </c>
      <c r="DD43" s="83">
        <f>IF(VALIDATURNO[[#This Row],[VALIDA_QNA]]="","",I43+0)</f>
        <v>46109</v>
      </c>
      <c r="DE43" s="79" t="str">
        <f>IF(VALIDATURNO[[#This Row],[Marcacion]]="","",D43)</f>
        <v>SOUS CHEF</v>
      </c>
      <c r="DF43" s="70" t="str">
        <f>IF(VALIDATURNO[[#This Row],[turno1]]="","",H43)</f>
        <v>Sábado</v>
      </c>
      <c r="DG43" s="70" t="str">
        <f>IF(VALIDATURNO[[#This Row],[turno2]]="","",AL43)</f>
        <v/>
      </c>
      <c r="DH43" s="70" t="str">
        <f>IF(VALIDATURNO[[#This Row],[turno1AM]]="","",AM43)</f>
        <v>12:01</v>
      </c>
      <c r="DI43" s="70" t="str">
        <f>IF(VALIDATURNO[[#This Row],[turno2AM]]="","",AN43)</f>
        <v>23:43</v>
      </c>
      <c r="DJ43" s="70" t="str">
        <f>IF(VALIDATURNO[[#This Row],[turno1AH]]="","",AO43)</f>
        <v/>
      </c>
      <c r="DK43" s="70" t="str">
        <f>IF(VALIDATURNO[[#This Row],[turno2AH]]="","",AP43)</f>
        <v/>
      </c>
      <c r="DL43" s="28" t="str">
        <f>IF(SUMIFS(VALIDATURNO[TOTAL],VALIDATURNO[Colaborador],VALIDATURNO[[#This Row],[Colaborador]])=0,"RET","OK")</f>
        <v>OK</v>
      </c>
      <c r="DN43" s="28">
        <f>IF(DN42=$DN$5,1,IF(DC42=VALIDATURNO[[#This Row],[Colaborador]],0,1))</f>
        <v>0</v>
      </c>
      <c r="DO43" s="224"/>
      <c r="DP43" s="224"/>
      <c r="DQ43" s="224"/>
      <c r="DR43" s="224"/>
      <c r="DS43" s="224"/>
      <c r="DT43" s="224"/>
    </row>
    <row r="44" spans="1:124">
      <c r="A44" t="s">
        <v>153</v>
      </c>
      <c r="B44" t="s">
        <v>351</v>
      </c>
      <c r="C44" t="s">
        <v>351</v>
      </c>
      <c r="D44" t="s">
        <v>352</v>
      </c>
      <c r="E44" t="s">
        <v>84</v>
      </c>
      <c r="F44" t="s">
        <v>200</v>
      </c>
      <c r="G44" t="s">
        <v>200</v>
      </c>
      <c r="H44" t="s">
        <v>173</v>
      </c>
      <c r="I44" t="s">
        <v>569</v>
      </c>
      <c r="J44" t="s">
        <v>81</v>
      </c>
      <c r="K44" t="s">
        <v>81</v>
      </c>
      <c r="L44" t="s">
        <v>81</v>
      </c>
      <c r="M44" t="s">
        <v>81</v>
      </c>
      <c r="N44" t="s">
        <v>81</v>
      </c>
      <c r="O44" t="s">
        <v>81</v>
      </c>
      <c r="P44" t="s">
        <v>81</v>
      </c>
      <c r="Q44" t="s">
        <v>81</v>
      </c>
      <c r="R44" t="s">
        <v>81</v>
      </c>
      <c r="S44" t="s">
        <v>239</v>
      </c>
      <c r="T44" t="s">
        <v>227</v>
      </c>
      <c r="U44" t="s">
        <v>81</v>
      </c>
      <c r="V44" t="s">
        <v>81</v>
      </c>
      <c r="W44" t="s">
        <v>81</v>
      </c>
      <c r="X44" t="s">
        <v>81</v>
      </c>
      <c r="Y44" t="s">
        <v>81</v>
      </c>
      <c r="Z44" t="s">
        <v>81</v>
      </c>
      <c r="AA44" t="s">
        <v>81</v>
      </c>
      <c r="AB44" t="s">
        <v>81</v>
      </c>
      <c r="AC44" t="s">
        <v>81</v>
      </c>
      <c r="AD44" t="s">
        <v>219</v>
      </c>
      <c r="AE44" t="s">
        <v>81</v>
      </c>
      <c r="AF44" t="s">
        <v>81</v>
      </c>
      <c r="AG44" t="s">
        <v>81</v>
      </c>
      <c r="AH44" t="s">
        <v>81</v>
      </c>
      <c r="AI44" t="s">
        <v>81</v>
      </c>
      <c r="AJ44" t="s">
        <v>201</v>
      </c>
      <c r="AK44" t="s">
        <v>403</v>
      </c>
      <c r="AL44" t="s">
        <v>81</v>
      </c>
      <c r="AM44" t="s">
        <v>408</v>
      </c>
      <c r="AN44" t="s">
        <v>381</v>
      </c>
      <c r="AO44" t="s">
        <v>81</v>
      </c>
      <c r="AP44" t="s">
        <v>81</v>
      </c>
      <c r="AQ44" t="s">
        <v>203</v>
      </c>
      <c r="AR44" t="s">
        <v>81</v>
      </c>
      <c r="AS44" t="s">
        <v>204</v>
      </c>
      <c r="AT44" s="69">
        <f>IF(VALIDATURNO[[#This Row],[VALIDA_QNA]]="","",IF(AL44="",0,1))</f>
        <v>0</v>
      </c>
      <c r="AU44" s="67">
        <f>IF(VALIDATURNO[[#This Row],[VALIDA_QNA]]="","",IF(AL45="",0,1))</f>
        <v>0</v>
      </c>
      <c r="AV44" s="67">
        <f>IF(VALIDATURNO[[#This Row],[VALIDA_QNA]]="","",IF(AM44="",0,1))</f>
        <v>1</v>
      </c>
      <c r="AW44" s="67">
        <f>IF(VALIDATURNO[[#This Row],[VALIDA_QNA]]="","",IF(AN44="",0,1))</f>
        <v>1</v>
      </c>
      <c r="AX44" s="67">
        <f>IF(VALIDATURNO[[#This Row],[VALIDA_QNA]]="","",IF(AO44="",0,1))</f>
        <v>0</v>
      </c>
      <c r="AY44" s="67">
        <f>IF(VALIDATURNO[[#This Row],[VALIDA_QNA]]="","",IF(AP44="",0,1))</f>
        <v>0</v>
      </c>
      <c r="AZ44" s="67">
        <f>IF(VALIDATURNO[[#This Row],[VALIDA_QNA]]="","",IF(AL45="",0,1)*IF(AL45="",0,AL45))</f>
        <v>0</v>
      </c>
      <c r="BA44" s="67">
        <f>IF(VALIDATURNO[[#This Row],[VALIDA_QNA]]="","",IF(AL44="",0,1)*IF(AL44="",0,AL44))</f>
        <v>0</v>
      </c>
      <c r="BB44" s="67">
        <f>IF(VALIDATURNO[[#This Row],[VALIDA_QNA]]="","",IF(AM44="",0,1)*IF(AM44="",0,AM44))</f>
        <v>0.53888888888888886</v>
      </c>
      <c r="BC44" s="67">
        <f>IF(VALIDATURNO[[#This Row],[VALIDA_QNA]]="","",IF(AN44="",0,1)*IF(AN44="",0,AN44))</f>
        <v>0.94791666666666663</v>
      </c>
      <c r="BD44" s="67">
        <f>IF(VALIDATURNO[[#This Row],[VALIDA_QNA]]="","",IF(AO44="",0,1)*IF(AO44="",0,AO44))</f>
        <v>0</v>
      </c>
      <c r="BE44" s="67">
        <f>IF(VALIDATURNO[[#This Row],[VALIDA_QNA]]="","",IF(AP44="",0,1)*IF(AP44="",0,AP44))</f>
        <v>0</v>
      </c>
      <c r="BF44" s="67">
        <f>IF(VALIDATURNO[[#This Row],[VALIDA_QNA]]="","",5-COUNTBLANK(AM44:AP44)-COUNTBLANK(AL45))</f>
        <v>2</v>
      </c>
      <c r="BG44" s="68" t="str">
        <f>VALIDATURNO[[#This Row],[SALAM_H_BIN]]&amp;AU44&amp;AV44&amp;AW44&amp;AX44&amp;AY44</f>
        <v>001100</v>
      </c>
      <c r="BH44" s="70">
        <f t="shared" si="2"/>
        <v>1</v>
      </c>
      <c r="BI44" s="67" t="str">
        <f>IF(A44="","",IF(AND(AN44&lt;AM44,AN44&lt;&gt;""),"ERROR MARCA",IF(AND(VALIDATURNO[[#This Row],[ENT_2]]&lt;&gt;0,VALIDATURNO[[#This Row],[ENT_2]]&lt;VALIDATURNO[[#This Row],[SAL_1]]),"ERROR MARCA",IF(VALIDATURNO[[#This Row],[VALIDA_QNA]]=1,IF(OR(BG44="001100",BG44="011000",BG44="011110",BG44="001111",BG44="101100",BG44="111000",BG44="111110",BG44="101111"),"OK",IF(OR(BG44="000000",VALIDATURNO[[#This Row],[Escenario]]="100000"),"NULO","ERROR MARCA")),"NULO"))))</f>
        <v>OK</v>
      </c>
      <c r="BJ44" s="67">
        <f>IF(VALIDATURNO[[#This Row],[VALIDA_QNA]]="","",IF(OR(BG44="101100",BG44="101111",BG44="001100",BG44="001111",BG44="111110",BG44="011110"),BC44-BB44,0)*24)</f>
        <v>9.8166666666666664</v>
      </c>
      <c r="BK44" s="67">
        <f>IF(VALIDATURNO[[#This Row],[VALIDA_QNA]]="","",IF(OR(BG44="101111",BG44="001111"),BE44-BD44,0)*24)</f>
        <v>0</v>
      </c>
      <c r="BL44" s="67">
        <f>IF(VALIDATURNO[[#This Row],[VALIDA_QNA]]="","",IF(OR(BG44="111000",BG44="011000"),AZ44-BB44+1,0)*24)</f>
        <v>0</v>
      </c>
      <c r="BM44" s="67">
        <f>IF(VALIDATURNO[[#This Row],[VALIDA_QNA]]="","",IF(OR(BG44="111110",BG44="011110"),AZ44+1-BD44,0)*24)</f>
        <v>0</v>
      </c>
      <c r="BN44" s="67">
        <f>IF(VALIDATURNO[[#This Row],[VALIDA_QNA]]="","",IF(OR(BG44="011000",BG44="111000"),1-BB44,0)*24)</f>
        <v>0</v>
      </c>
      <c r="BO44" s="67">
        <f>IF(VALIDATURNO[[#This Row],[VALIDA_QNA]]="","",IF(OR(BG44="011110",BG44="111110"),1-BD44,0)*24)</f>
        <v>0</v>
      </c>
      <c r="BP44" s="71">
        <f>IF(VALIDATURNO[[#This Row],[VALIDA_QNA]]="","",VALIDATURNO[[#This Row],[turno1]]+VALIDATURNO[[#This Row],[turno2]]+VALIDATURNO[[#This Row],[turno1AH]]+VALIDATURNO[[#This Row],[turno2AH]]+VALIDATURNO[[#This Row],[SALAM_HOY]])</f>
        <v>9.8166666666666664</v>
      </c>
      <c r="BQ44" s="71">
        <f>IF(VALIDATURNO[[#This Row],[VALIDA_QNA]]="","",VALIDATURNO[[#This Row],[turno1]]+VALIDATURNO[[#This Row],[turno2]]+VALIDATURNO[[#This Row],[turno1AM]]+VALIDATURNO[[#This Row],[turno2AM]])</f>
        <v>9.8166666666666664</v>
      </c>
      <c r="BR44" s="71">
        <f>IF(VALIDATURNO[[#This Row],[VALIDA_QNA]]=0,"",IFERROR(LEFT(AD44,FIND(".",AD44)-1)+((RIGHT(AD44,2)+0)/100),""))</f>
        <v>8.75</v>
      </c>
      <c r="BS4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descuentos]]="",0,IF(AND(BP44&gt;=9.5,AO44=""),1,0))+IF(AL45&lt;&gt;"",AL45*24,0)-IF(AL44&lt;&gt;"",AL44*24,0),"")))</f>
        <v>-6.666666666666643E-2</v>
      </c>
      <c r="BT44" s="70">
        <f>IF(VALIDATURNO[[#This Row],[VALIDA_QNA]]=0,"",IF(A44="","",IFERROR((IF(IF(AL44="",0,AL44+0)&lt;=(6/24),IF(AL44="",0,AL44+0),(6/24))*24),0)+IFERROR(IF(AM44="",0,IF((IF(AND(AO44="",AN44&lt;&gt;""),IF(AN44="",0,AN44+0),IF(AP44&lt;&gt;"",IF(AP44="",0,AP44+0),1))-#REF!)*24&gt;0,IF(AND(AO44="",AN44&lt;&gt;""),IF(AN44="",0,AN44+0),IF(AP44&lt;&gt;"",IF(AP44="",0,AP44+0),1))-#REF!))*24,0)))</f>
        <v>0</v>
      </c>
      <c r="BU44" s="73">
        <f>IF(VALIDATURNO[[#This Row],[VALIDA_QNA]]="","",IFERROR(LEFT(K44,FIND(".",K44)-1)+((RIGHT(K44,2)+0)/100),0))</f>
        <v>0</v>
      </c>
      <c r="BV44" s="74">
        <f>IF(VALIDATURNO[[#This Row],[VALIDA_QNA]]=0,0,IF(VALIDATURNO[[#This Row],[Marcacion]]="ERROR MARCA", 0,IF(VALIDATURNO[[#This Row],[VALIDA_QNA]]="","",IF(ROUND(IFERROR(LEFT(K44,FIND(".",K44)-1)+((RIGHT(K44,2)+0)/100),0)+(IF(H45="Domingo",0,IF(AL45="",0,AL45*24)))-(IF(H44="Domingo",0,IF(AL44="",0,AL44*24))),2)&gt;=0,ROUND(IFERROR(LEFT(K44,FIND(".",K44)-1)+((RIGHT(K44,2)+0)/100),0)+(IF(H45="Domingo",0,IF(AL45="",0,AL45*24)))-(IF(H44="Domingo",0,IF(AL44="",0,AL44*24))),2),0))))</f>
        <v>0</v>
      </c>
      <c r="BW44" s="73">
        <f>IF(VALIDATURNO[[#This Row],[VALIDA_QNA]]="","",IFERROR(LEFT(T44,FIND(".",T44)-1)+((RIGHT(T44,2)+0)/100),0)+IF(N44="",0,IFERROR(LEFT(N44,FIND(".",N44)-1)+((RIGHT(N44,2)+0)/100),0)))</f>
        <v>3.75</v>
      </c>
      <c r="BX44" s="74">
        <f>IF(VALIDATURNO[[#This Row],[VALIDA_QNA]]=0,0,IF(VALIDATURNO[[#This Row],[Marcacion]]="ERROR MARCA", 0,IF(VALIDATURNO[[#This Row],[VALIDA_QNA]]="","",IF(VALIDATURNO[[#This Row],[Dom Noct calc]]+(IF(OR(H45="Domingo",M45&lt;&gt;"",N45&lt;&gt;""),IF(AL45="",0,AL45*24),0))-(IF(OR(H44="Domingo",M44&lt;&gt;"",N44&lt;&gt;""),IF(AL44="",0,AL44*24),0))&gt;=0,VALIDATURNO[[#This Row],[Dom Noct calc]]+(IF(OR(H45="Domingo",M45&lt;&gt;"",N45&lt;&gt;""),IF(AL45="",0,AL45*24),0))-(IF(OR(H44="Domingo",M44&lt;&gt;"",N44&lt;&gt;""),IF(AL44="",0,AL44*24),0)),0))))</f>
        <v>3.75</v>
      </c>
      <c r="BY44" s="73">
        <f>IF(VALIDATURNO[[#This Row],[VALIDA_QNA]]="","",IFERROR(LEFT(AD44,FIND(".",AD44)-1)+((RIGHT(AD44,2)+0)/100),0))</f>
        <v>8.75</v>
      </c>
      <c r="BZ44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8.75</v>
      </c>
      <c r="CA44" s="75">
        <f>IF(VALIDATURNO[[#This Row],[VALIDA_QNA]]="","",IF(VALIDATURNO[[#This Row],[Trabajado real]]+0=0,0,1))</f>
        <v>1</v>
      </c>
      <c r="CB44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44" s="71"/>
      <c r="CD44" s="71"/>
      <c r="CE44" s="71"/>
      <c r="CF44" s="71"/>
      <c r="CG44" s="71"/>
      <c r="CH44" s="71"/>
      <c r="CI44" s="71"/>
      <c r="CJ44" s="71">
        <f>IF(AND(M44="",S44=""),"",IF(VALIDATURNO[[#This Row],[Marcacion]]="ERROR MARCA",6,IF(IFERROR(LEFT(M44,FIND(".",M44)-1)+((RIGHT(M44,2)+0)/100),0)+IFERROR(LEFT(S44,FIND(".",S44)-1)+((RIGHT(S44,2)+0)/100),0)=0,"",IFERROR(LEFT(M44,FIND(".",M44)-1)+((RIGHT(M44,2)+0)/100),0)+IFERROR(LEFT(S44,FIND(".",S44)-1)+((RIGHT(S44,2)+0)/100),0))))</f>
        <v>5</v>
      </c>
      <c r="CK44" s="71">
        <f>IF(VALIDATURNO[[#This Row],[VALIDA_QNA]]="","",IF(VALIDATURNO[[#This Row],[Dom Noct Real]]=0,"",ROUND(VALIDATURNO[[#This Row],[Dom Noct Real]],2)))</f>
        <v>3.75</v>
      </c>
      <c r="CL44" s="71"/>
      <c r="CM44" s="71"/>
      <c r="CN44" s="71"/>
      <c r="CO44" s="76" t="str">
        <f>IF(VALIDATURNO[[#This Row],[EXTRAS]]="","",IF(VALIDATURNO[[#This Row],[verifica extras D]]="",ROUND(VALIDATURNO[[#This Row],[EXTRAS]]*extra_diu,2),ROUND(VALIDATURNO[[#This Row],[verifica extras D]],2)))</f>
        <v/>
      </c>
      <c r="CP44" s="77" t="str">
        <f>IF(VALIDATURNO[[#This Row],[EXTRAS]]="","",IF(VALIDATURNO[[#This Row],[verifica extras N]]="",ROUND(VALIDATURNO[[#This Row],[EXTRAS]]*(1-extra_diu),2),ROUND(VALIDATURNO[[#This Row],[verifica extras N]],2)))</f>
        <v/>
      </c>
      <c r="CQ44" s="71"/>
      <c r="CR44" s="71"/>
      <c r="CS44" s="71"/>
      <c r="CT44" s="71"/>
      <c r="CU44" s="71">
        <f>IF(VALIDATURNO[[#This Row],[VALIDA_QNA]]="","",IF(VALIDATURNO[[#This Row],[Trabajado real]]=0,"",ROUND(VALIDATURNO[[#This Row],[Trabajado real]],2)))</f>
        <v>8.75</v>
      </c>
      <c r="CV44" s="66" t="str">
        <f>IFERROR(VLOOKUP(VALIDATURNO[[#This Row],[Colaborador]]&amp;VALIDATURNO[[#This Row],[fecha]],Tabla2[],4,0),"")</f>
        <v/>
      </c>
      <c r="CW44" s="216"/>
      <c r="CX44" s="216"/>
      <c r="CY44" s="32" t="str">
        <f>IF(SUMIFS($BZ$6:BZ44,$DC$6:DC44,VALIDATURNO[[#This Row],[Colaborador]])-hope_hours-SUMIFS($CO$6:CO44,$DC$6:DC44,VALIDATURNO[[#This Row],[Colaborador]])-SUMIFS($CP$6:CP44,$DC$6:DC44,VALIDATURNO[[#This Row],[Colaborador]])&gt;0.5,SUMIFS($BZ$6:BZ44,$DC$6:DC44,VALIDATURNO[[#This Row],[Colaborador]])-hope_hours-SUMIFS($CO$6:CO44,$DC$6:DC44,VALIDATURNO[[#This Row],[Colaborador]])-SUMIFS($CP$6:CP44,$DC$6:DC44,VALIDATURNO[[#This Row],[Colaborador]]),"")</f>
        <v/>
      </c>
      <c r="CZ44" s="32" t="str">
        <f>IF(SUMIFS($BZ$6:BZ44,$DC$6:DC44,VALIDATURNO[[#This Row],[Colaborador]])-hope_hours&gt;0.5,SUMIFS($BZ$6:BZ44,$DC$6:DC44,VALIDATURNO[[#This Row],[Colaborador]])-hope_hours - SUMIFS($CZ$6:CZ43,$DC$6:DC43,DC44),"")</f>
        <v/>
      </c>
      <c r="DA44" s="32" t="str">
        <f>IF(SUMIFS($BZ$6:BZ44,$DC$6:DC44,VALIDATURNO[[#This Row],[Colaborador]])-hope_hours&gt;0.5,SUMIFS($BZ$6:BZ44,$DC$6:DC44,VALIDATURNO[[#This Row],[Colaborador]])-hope_hours,"")</f>
        <v/>
      </c>
      <c r="DB44" s="71" t="str">
        <f>IF(E44="","",IF(VALIDATURNO[[#This Row],[Cambia sede]]="",E44,VALIDATURNO[[#This Row],[Cambia sede]]))</f>
        <v>PANCE</v>
      </c>
      <c r="DC44" s="78" t="str">
        <f t="shared" si="3"/>
        <v>GUETIO CAMAYO YEINER</v>
      </c>
      <c r="DD44" s="83">
        <f>IF(VALIDATURNO[[#This Row],[VALIDA_QNA]]="","",I44+0)</f>
        <v>46110</v>
      </c>
      <c r="DE44" s="79" t="str">
        <f>IF(VALIDATURNO[[#This Row],[Marcacion]]="","",D44)</f>
        <v>SOUS CHEF</v>
      </c>
      <c r="DF44" s="70" t="str">
        <f>IF(VALIDATURNO[[#This Row],[turno1]]="","",H44)</f>
        <v>Domingo</v>
      </c>
      <c r="DG44" s="70" t="str">
        <f>IF(VALIDATURNO[[#This Row],[turno2]]="","",AL44)</f>
        <v/>
      </c>
      <c r="DH44" s="70" t="str">
        <f>IF(VALIDATURNO[[#This Row],[turno1AM]]="","",AM44)</f>
        <v>12:56</v>
      </c>
      <c r="DI44" s="70" t="str">
        <f>IF(VALIDATURNO[[#This Row],[turno2AM]]="","",AN44)</f>
        <v>22:45</v>
      </c>
      <c r="DJ44" s="70" t="str">
        <f>IF(VALIDATURNO[[#This Row],[turno1AH]]="","",AO44)</f>
        <v/>
      </c>
      <c r="DK44" s="70" t="str">
        <f>IF(VALIDATURNO[[#This Row],[turno2AH]]="","",AP44)</f>
        <v/>
      </c>
      <c r="DL44" s="28" t="str">
        <f>IF(SUMIFS(VALIDATURNO[TOTAL],VALIDATURNO[Colaborador],VALIDATURNO[[#This Row],[Colaborador]])=0,"RET","OK")</f>
        <v>OK</v>
      </c>
      <c r="DN44" s="28">
        <f>IF(DN43=$DN$5,1,IF(DC43=VALIDATURNO[[#This Row],[Colaborador]],0,1))</f>
        <v>0</v>
      </c>
      <c r="DO44" s="224"/>
      <c r="DP44" s="224"/>
      <c r="DQ44" s="224"/>
      <c r="DR44" s="224"/>
      <c r="DS44" s="224"/>
      <c r="DT44" s="224"/>
    </row>
    <row r="45" spans="1:124">
      <c r="A45" t="s">
        <v>153</v>
      </c>
      <c r="B45" t="s">
        <v>351</v>
      </c>
      <c r="C45" t="s">
        <v>351</v>
      </c>
      <c r="D45" t="s">
        <v>352</v>
      </c>
      <c r="E45" t="s">
        <v>84</v>
      </c>
      <c r="F45" t="s">
        <v>200</v>
      </c>
      <c r="G45" t="s">
        <v>200</v>
      </c>
      <c r="H45" t="s">
        <v>172</v>
      </c>
      <c r="I45" t="s">
        <v>570</v>
      </c>
      <c r="J45" t="s">
        <v>206</v>
      </c>
      <c r="K45" t="s">
        <v>265</v>
      </c>
      <c r="L45" t="s">
        <v>81</v>
      </c>
      <c r="M45" t="s">
        <v>81</v>
      </c>
      <c r="N45" t="s">
        <v>81</v>
      </c>
      <c r="O45" t="s">
        <v>81</v>
      </c>
      <c r="P45" t="s">
        <v>81</v>
      </c>
      <c r="Q45" t="s">
        <v>81</v>
      </c>
      <c r="R45" t="s">
        <v>81</v>
      </c>
      <c r="S45" t="s">
        <v>81</v>
      </c>
      <c r="T45" t="s">
        <v>81</v>
      </c>
      <c r="U45" t="s">
        <v>81</v>
      </c>
      <c r="V45" t="s">
        <v>81</v>
      </c>
      <c r="W45" t="s">
        <v>81</v>
      </c>
      <c r="X45" t="s">
        <v>81</v>
      </c>
      <c r="Y45" t="s">
        <v>81</v>
      </c>
      <c r="Z45" t="s">
        <v>81</v>
      </c>
      <c r="AA45" t="s">
        <v>81</v>
      </c>
      <c r="AB45" t="s">
        <v>81</v>
      </c>
      <c r="AC45" t="s">
        <v>81</v>
      </c>
      <c r="AD45" t="s">
        <v>206</v>
      </c>
      <c r="AE45" t="s">
        <v>81</v>
      </c>
      <c r="AF45" t="s">
        <v>81</v>
      </c>
      <c r="AG45" t="s">
        <v>81</v>
      </c>
      <c r="AH45" t="s">
        <v>81</v>
      </c>
      <c r="AI45" t="s">
        <v>81</v>
      </c>
      <c r="AJ45" t="s">
        <v>201</v>
      </c>
      <c r="AK45" t="s">
        <v>368</v>
      </c>
      <c r="AL45" t="s">
        <v>81</v>
      </c>
      <c r="AM45" t="s">
        <v>229</v>
      </c>
      <c r="AN45" t="s">
        <v>234</v>
      </c>
      <c r="AO45" t="s">
        <v>326</v>
      </c>
      <c r="AP45" t="s">
        <v>587</v>
      </c>
      <c r="AQ45" t="s">
        <v>203</v>
      </c>
      <c r="AR45" t="s">
        <v>203</v>
      </c>
      <c r="AS45" t="s">
        <v>231</v>
      </c>
      <c r="AT45" s="69">
        <f>IF(VALIDATURNO[[#This Row],[VALIDA_QNA]]="","",IF(AL45="",0,1))</f>
        <v>0</v>
      </c>
      <c r="AU45" s="67">
        <f>IF(VALIDATURNO[[#This Row],[VALIDA_QNA]]="","",IF(AL46="",0,1))</f>
        <v>0</v>
      </c>
      <c r="AV45" s="67">
        <f>IF(VALIDATURNO[[#This Row],[VALIDA_QNA]]="","",IF(AM45="",0,1))</f>
        <v>1</v>
      </c>
      <c r="AW45" s="67">
        <f>IF(VALIDATURNO[[#This Row],[VALIDA_QNA]]="","",IF(AN45="",0,1))</f>
        <v>1</v>
      </c>
      <c r="AX45" s="67">
        <f>IF(VALIDATURNO[[#This Row],[VALIDA_QNA]]="","",IF(AO45="",0,1))</f>
        <v>1</v>
      </c>
      <c r="AY45" s="67">
        <f>IF(VALIDATURNO[[#This Row],[VALIDA_QNA]]="","",IF(AP45="",0,1))</f>
        <v>1</v>
      </c>
      <c r="AZ45" s="67">
        <f>IF(VALIDATURNO[[#This Row],[VALIDA_QNA]]="","",IF(AL46="",0,1)*IF(AL46="",0,AL46))</f>
        <v>0</v>
      </c>
      <c r="BA45" s="67">
        <f>IF(VALIDATURNO[[#This Row],[VALIDA_QNA]]="","",IF(AL45="",0,1)*IF(AL45="",0,AL45))</f>
        <v>0</v>
      </c>
      <c r="BB45" s="67">
        <f>IF(VALIDATURNO[[#This Row],[VALIDA_QNA]]="","",IF(AM45="",0,1)*IF(AM45="",0,AM45))</f>
        <v>0.50416666666666665</v>
      </c>
      <c r="BC45" s="67">
        <f>IF(VALIDATURNO[[#This Row],[VALIDA_QNA]]="","",IF(AN45="",0,1)*IF(AN45="",0,AN45))</f>
        <v>0.66597222222222219</v>
      </c>
      <c r="BD45" s="67">
        <f>IF(VALIDATURNO[[#This Row],[VALIDA_QNA]]="","",IF(AO45="",0,1)*IF(AO45="",0,AO45))</f>
        <v>0.70902777777777781</v>
      </c>
      <c r="BE45" s="67">
        <f>IF(VALIDATURNO[[#This Row],[VALIDA_QNA]]="","",IF(AP45="",0,1)*IF(AP45="",0,AP45))</f>
        <v>0.89027777777777772</v>
      </c>
      <c r="BF45" s="67">
        <f>IF(VALIDATURNO[[#This Row],[VALIDA_QNA]]="","",5-COUNTBLANK(AM45:AP45)-COUNTBLANK(AL46))</f>
        <v>4</v>
      </c>
      <c r="BG45" s="68" t="str">
        <f>VALIDATURNO[[#This Row],[SALAM_H_BIN]]&amp;AU45&amp;AV45&amp;AW45&amp;AX45&amp;AY45</f>
        <v>001111</v>
      </c>
      <c r="BH45" s="70">
        <f t="shared" si="2"/>
        <v>1</v>
      </c>
      <c r="BI45" s="67" t="str">
        <f>IF(A45="","",IF(AND(AN45&lt;AM45,AN45&lt;&gt;""),"ERROR MARCA",IF(AND(VALIDATURNO[[#This Row],[ENT_2]]&lt;&gt;0,VALIDATURNO[[#This Row],[ENT_2]]&lt;VALIDATURNO[[#This Row],[SAL_1]]),"ERROR MARCA",IF(VALIDATURNO[[#This Row],[VALIDA_QNA]]=1,IF(OR(BG45="001100",BG45="011000",BG45="011110",BG45="001111",BG45="101100",BG45="111000",BG45="111110",BG45="101111"),"OK",IF(OR(BG45="000000",VALIDATURNO[[#This Row],[Escenario]]="100000"),"NULO","ERROR MARCA")),"NULO"))))</f>
        <v>OK</v>
      </c>
      <c r="BJ45" s="67">
        <f>IF(VALIDATURNO[[#This Row],[VALIDA_QNA]]="","",IF(OR(BG45="101100",BG45="101111",BG45="001100",BG45="001111",BG45="111110",BG45="011110"),BC45-BB45,0)*24)</f>
        <v>3.8833333333333329</v>
      </c>
      <c r="BK45" s="67">
        <f>IF(VALIDATURNO[[#This Row],[VALIDA_QNA]]="","",IF(OR(BG45="101111",BG45="001111"),BE45-BD45,0)*24)</f>
        <v>4.3499999999999979</v>
      </c>
      <c r="BL45" s="67">
        <f>IF(VALIDATURNO[[#This Row],[VALIDA_QNA]]="","",IF(OR(BG45="111000",BG45="011000"),AZ45-BB45+1,0)*24)</f>
        <v>0</v>
      </c>
      <c r="BM45" s="67">
        <f>IF(VALIDATURNO[[#This Row],[VALIDA_QNA]]="","",IF(OR(BG45="111110",BG45="011110"),AZ45+1-BD45,0)*24)</f>
        <v>0</v>
      </c>
      <c r="BN45" s="67">
        <f>IF(VALIDATURNO[[#This Row],[VALIDA_QNA]]="","",IF(OR(BG45="011000",BG45="111000"),1-BB45,0)*24)</f>
        <v>0</v>
      </c>
      <c r="BO45" s="67">
        <f>IF(VALIDATURNO[[#This Row],[VALIDA_QNA]]="","",IF(OR(BG45="011110",BG45="111110"),1-BD45,0)*24)</f>
        <v>0</v>
      </c>
      <c r="BP45" s="71">
        <f>IF(VALIDATURNO[[#This Row],[VALIDA_QNA]]="","",VALIDATURNO[[#This Row],[turno1]]+VALIDATURNO[[#This Row],[turno2]]+VALIDATURNO[[#This Row],[turno1AH]]+VALIDATURNO[[#This Row],[turno2AH]]+VALIDATURNO[[#This Row],[SALAM_HOY]])</f>
        <v>8.2333333333333307</v>
      </c>
      <c r="BQ45" s="71">
        <f>IF(VALIDATURNO[[#This Row],[VALIDA_QNA]]="","",VALIDATURNO[[#This Row],[turno1]]+VALIDATURNO[[#This Row],[turno2]]+VALIDATURNO[[#This Row],[turno1AM]]+VALIDATURNO[[#This Row],[turno2AM]])</f>
        <v>8.2333333333333307</v>
      </c>
      <c r="BR45" s="71">
        <f>IF(VALIDATURNO[[#This Row],[VALIDA_QNA]]=0,"",IFERROR(LEFT(AD45,FIND(".",AD45)-1)+((RIGHT(AD45,2)+0)/100),""))</f>
        <v>8.25</v>
      </c>
      <c r="BS4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descuentos]]="",0,IF(AND(BP45&gt;=9.5,AO45=""),1,0))+IF(AL46&lt;&gt;"",AL46*24,0)-IF(AL45&lt;&gt;"",AL45*24,0),"")))</f>
        <v>1.6666666666669272E-2</v>
      </c>
      <c r="BT45" s="70">
        <f>IF(VALIDATURNO[[#This Row],[VALIDA_QNA]]=0,"",IF(A45="","",IFERROR((IF(IF(AL45="",0,AL45+0)&lt;=(6/24),IF(AL45="",0,AL45+0),(6/24))*24),0)+IFERROR(IF(AM45="",0,IF((IF(AND(AO45="",AN45&lt;&gt;""),IF(AN45="",0,AN45+0),IF(AP45&lt;&gt;"",IF(AP45="",0,AP45+0),1))-#REF!)*24&gt;0,IF(AND(AO45="",AN45&lt;&gt;""),IF(AN45="",0,AN45+0),IF(AP45&lt;&gt;"",IF(AP45="",0,AP45+0),1))-#REF!))*24,0)))</f>
        <v>0</v>
      </c>
      <c r="BU45" s="73">
        <f>IF(VALIDATURNO[[#This Row],[VALIDA_QNA]]="","",IFERROR(LEFT(K45,FIND(".",K45)-1)+((RIGHT(K45,2)+0)/100),0))</f>
        <v>2.5</v>
      </c>
      <c r="BV45" s="74">
        <f>IF(VALIDATURNO[[#This Row],[VALIDA_QNA]]=0,0,IF(VALIDATURNO[[#This Row],[Marcacion]]="ERROR MARCA", 0,IF(VALIDATURNO[[#This Row],[VALIDA_QNA]]="","",IF(ROUND(IFERROR(LEFT(K45,FIND(".",K45)-1)+((RIGHT(K45,2)+0)/100),0)+(IF(H46="Domingo",0,IF(AL46="",0,AL46*24)))-(IF(H45="Domingo",0,IF(AL45="",0,AL45*24))),2)&gt;=0,ROUND(IFERROR(LEFT(K45,FIND(".",K45)-1)+((RIGHT(K45,2)+0)/100),0)+(IF(H46="Domingo",0,IF(AL46="",0,AL46*24)))-(IF(H45="Domingo",0,IF(AL45="",0,AL45*24))),2),0))))</f>
        <v>2.5</v>
      </c>
      <c r="BW45" s="73">
        <f>IF(VALIDATURNO[[#This Row],[VALIDA_QNA]]="","",IFERROR(LEFT(T45,FIND(".",T45)-1)+((RIGHT(T45,2)+0)/100),0)+IF(N45="",0,IFERROR(LEFT(N45,FIND(".",N45)-1)+((RIGHT(N45,2)+0)/100),0)))</f>
        <v>0</v>
      </c>
      <c r="BX45" s="74">
        <f>IF(VALIDATURNO[[#This Row],[VALIDA_QNA]]=0,0,IF(VALIDATURNO[[#This Row],[Marcacion]]="ERROR MARCA", 0,IF(VALIDATURNO[[#This Row],[VALIDA_QNA]]="","",IF(VALIDATURNO[[#This Row],[Dom Noct calc]]+(IF(OR(H46="Domingo",M46&lt;&gt;"",N46&lt;&gt;""),IF(AL46="",0,AL46*24),0))-(IF(OR(H45="Domingo",M45&lt;&gt;"",N45&lt;&gt;""),IF(AL45="",0,AL45*24),0))&gt;=0,VALIDATURNO[[#This Row],[Dom Noct calc]]+(IF(OR(H46="Domingo",M46&lt;&gt;"",N46&lt;&gt;""),IF(AL46="",0,AL46*24),0))-(IF(OR(H45="Domingo",M45&lt;&gt;"",N45&lt;&gt;""),IF(AL45="",0,AL45*24),0)),0))))</f>
        <v>0</v>
      </c>
      <c r="BY45" s="73">
        <f>IF(VALIDATURNO[[#This Row],[VALIDA_QNA]]="","",IFERROR(LEFT(AD45,FIND(".",AD45)-1)+((RIGHT(AD45,2)+0)/100),0))</f>
        <v>8.25</v>
      </c>
      <c r="BZ45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8.25</v>
      </c>
      <c r="CA45" s="75">
        <f>IF(VALIDATURNO[[#This Row],[VALIDA_QNA]]="","",IF(VALIDATURNO[[#This Row],[Trabajado real]]+0=0,0,1))</f>
        <v>1</v>
      </c>
      <c r="CB45" s="71">
        <f>IFERROR(IF(VALIDATURNO[[#This Row],[horas 
trabajadas]]&gt;14,ROUND(VALIDATURNO[[#This Row],[nocturnas 
trabajadas]],2),IF(VALIDATURNO[[#This Row],[Trabajado real]]=0,"",ROUND(VALIDATURNO[[#This Row],[Nocturnas reales]],2))),"")</f>
        <v>2.5</v>
      </c>
      <c r="CC45" s="71"/>
      <c r="CD45" s="71"/>
      <c r="CE45" s="71"/>
      <c r="CF45" s="71"/>
      <c r="CG45" s="71"/>
      <c r="CH45" s="71"/>
      <c r="CI45" s="71"/>
      <c r="CJ45" s="71" t="str">
        <f>IF(AND(M45="",S45=""),"",IF(VALIDATURNO[[#This Row],[Marcacion]]="ERROR MARCA",6,IF(IFERROR(LEFT(M45,FIND(".",M45)-1)+((RIGHT(M45,2)+0)/100),0)+IFERROR(LEFT(S45,FIND(".",S45)-1)+((RIGHT(S45,2)+0)/100),0)=0,"",IFERROR(LEFT(M45,FIND(".",M45)-1)+((RIGHT(M45,2)+0)/100),0)+IFERROR(LEFT(S45,FIND(".",S45)-1)+((RIGHT(S45,2)+0)/100),0))))</f>
        <v/>
      </c>
      <c r="CK45" s="71" t="str">
        <f>IF(VALIDATURNO[[#This Row],[VALIDA_QNA]]="","",IF(VALIDATURNO[[#This Row],[Dom Noct Real]]=0,"",ROUND(VALIDATURNO[[#This Row],[Dom Noct Real]],2)))</f>
        <v/>
      </c>
      <c r="CL45" s="71"/>
      <c r="CM45" s="71"/>
      <c r="CN45" s="71"/>
      <c r="CO45" s="76" t="str">
        <f>IF(VALIDATURNO[[#This Row],[EXTRAS]]="","",IF(VALIDATURNO[[#This Row],[verifica extras D]]="",ROUND(VALIDATURNO[[#This Row],[EXTRAS]]*extra_diu,2),ROUND(VALIDATURNO[[#This Row],[verifica extras D]],2)))</f>
        <v/>
      </c>
      <c r="CP45" s="77" t="str">
        <f>IF(VALIDATURNO[[#This Row],[EXTRAS]]="","",IF(VALIDATURNO[[#This Row],[verifica extras N]]="",ROUND(VALIDATURNO[[#This Row],[EXTRAS]]*(1-extra_diu),2),ROUND(VALIDATURNO[[#This Row],[verifica extras N]],2)))</f>
        <v/>
      </c>
      <c r="CQ45" s="71"/>
      <c r="CR45" s="71"/>
      <c r="CS45" s="71"/>
      <c r="CT45" s="71"/>
      <c r="CU45" s="71">
        <f>IF(VALIDATURNO[[#This Row],[VALIDA_QNA]]="","",IF(VALIDATURNO[[#This Row],[Trabajado real]]=0,"",ROUND(VALIDATURNO[[#This Row],[Trabajado real]],2)))</f>
        <v>8.25</v>
      </c>
      <c r="CV45" s="66" t="str">
        <f>IFERROR(VLOOKUP(VALIDATURNO[[#This Row],[Colaborador]]&amp;VALIDATURNO[[#This Row],[fecha]],Tabla2[],4,0),"")</f>
        <v/>
      </c>
      <c r="CW45" s="216"/>
      <c r="CX45" s="216"/>
      <c r="CY45" s="32" t="str">
        <f>IF(SUMIFS($BZ$6:BZ45,$DC$6:DC45,VALIDATURNO[[#This Row],[Colaborador]])-hope_hours-SUMIFS($CO$6:CO45,$DC$6:DC45,VALIDATURNO[[#This Row],[Colaborador]])-SUMIFS($CP$6:CP45,$DC$6:DC45,VALIDATURNO[[#This Row],[Colaborador]])&gt;0.5,SUMIFS($BZ$6:BZ45,$DC$6:DC45,VALIDATURNO[[#This Row],[Colaborador]])-hope_hours-SUMIFS($CO$6:CO45,$DC$6:DC45,VALIDATURNO[[#This Row],[Colaborador]])-SUMIFS($CP$6:CP45,$DC$6:DC45,VALIDATURNO[[#This Row],[Colaborador]]),"")</f>
        <v/>
      </c>
      <c r="CZ45" s="32" t="str">
        <f>IF(SUMIFS($BZ$6:BZ45,$DC$6:DC45,VALIDATURNO[[#This Row],[Colaborador]])-hope_hours&gt;0.5,SUMIFS($BZ$6:BZ45,$DC$6:DC45,VALIDATURNO[[#This Row],[Colaborador]])-hope_hours - SUMIFS($CZ$6:CZ44,$DC$6:DC44,DC45),"")</f>
        <v/>
      </c>
      <c r="DA45" s="32" t="str">
        <f>IF(SUMIFS($BZ$6:BZ45,$DC$6:DC45,VALIDATURNO[[#This Row],[Colaborador]])-hope_hours&gt;0.5,SUMIFS($BZ$6:BZ45,$DC$6:DC45,VALIDATURNO[[#This Row],[Colaborador]])-hope_hours,"")</f>
        <v/>
      </c>
      <c r="DB45" s="71" t="str">
        <f>IF(E45="","",IF(VALIDATURNO[[#This Row],[Cambia sede]]="",E45,VALIDATURNO[[#This Row],[Cambia sede]]))</f>
        <v>PANCE</v>
      </c>
      <c r="DC45" s="78" t="str">
        <f t="shared" si="3"/>
        <v>GUETIO CAMAYO YEINER</v>
      </c>
      <c r="DD45" s="83">
        <f>IF(VALIDATURNO[[#This Row],[VALIDA_QNA]]="","",I45+0)</f>
        <v>46111</v>
      </c>
      <c r="DE45" s="79" t="str">
        <f>IF(VALIDATURNO[[#This Row],[Marcacion]]="","",D45)</f>
        <v>SOUS CHEF</v>
      </c>
      <c r="DF45" s="70" t="str">
        <f>IF(VALIDATURNO[[#This Row],[turno1]]="","",H45)</f>
        <v>Lunes</v>
      </c>
      <c r="DG45" s="70" t="str">
        <f>IF(VALIDATURNO[[#This Row],[turno2]]="","",AL45)</f>
        <v/>
      </c>
      <c r="DH45" s="70" t="str">
        <f>IF(VALIDATURNO[[#This Row],[turno1AM]]="","",AM45)</f>
        <v>12:06</v>
      </c>
      <c r="DI45" s="70" t="str">
        <f>IF(VALIDATURNO[[#This Row],[turno2AM]]="","",AN45)</f>
        <v>15:59</v>
      </c>
      <c r="DJ45" s="70" t="str">
        <f>IF(VALIDATURNO[[#This Row],[turno1AH]]="","",AO45)</f>
        <v>17:01</v>
      </c>
      <c r="DK45" s="70" t="str">
        <f>IF(VALIDATURNO[[#This Row],[turno2AH]]="","",AP45)</f>
        <v>21:22</v>
      </c>
      <c r="DL45" s="28" t="str">
        <f>IF(SUMIFS(VALIDATURNO[TOTAL],VALIDATURNO[Colaborador],VALIDATURNO[[#This Row],[Colaborador]])=0,"RET","OK")</f>
        <v>OK</v>
      </c>
      <c r="DN45" s="28">
        <f>IF(DN44=$DN$5,1,IF(DC44=VALIDATURNO[[#This Row],[Colaborador]],0,1))</f>
        <v>0</v>
      </c>
      <c r="DO45" s="224"/>
      <c r="DP45" s="224"/>
      <c r="DQ45" s="224"/>
      <c r="DR45" s="224"/>
      <c r="DS45" s="224"/>
      <c r="DT45" s="224"/>
    </row>
    <row r="46" spans="1:124">
      <c r="A46" t="s">
        <v>154</v>
      </c>
      <c r="B46" t="s">
        <v>359</v>
      </c>
      <c r="C46" t="s">
        <v>359</v>
      </c>
      <c r="D46" t="s">
        <v>225</v>
      </c>
      <c r="E46" t="s">
        <v>84</v>
      </c>
      <c r="F46" t="s">
        <v>200</v>
      </c>
      <c r="G46" t="s">
        <v>200</v>
      </c>
      <c r="H46" t="s">
        <v>172</v>
      </c>
      <c r="I46" t="s">
        <v>563</v>
      </c>
      <c r="J46" t="s">
        <v>81</v>
      </c>
      <c r="K46" t="s">
        <v>81</v>
      </c>
      <c r="L46" t="s">
        <v>81</v>
      </c>
      <c r="M46" t="s">
        <v>81</v>
      </c>
      <c r="N46" t="s">
        <v>81</v>
      </c>
      <c r="O46" t="s">
        <v>81</v>
      </c>
      <c r="P46" t="s">
        <v>81</v>
      </c>
      <c r="Q46" t="s">
        <v>81</v>
      </c>
      <c r="R46" t="s">
        <v>81</v>
      </c>
      <c r="S46" t="s">
        <v>81</v>
      </c>
      <c r="T46" t="s">
        <v>81</v>
      </c>
      <c r="U46" t="s">
        <v>81</v>
      </c>
      <c r="V46" t="s">
        <v>81</v>
      </c>
      <c r="W46" t="s">
        <v>81</v>
      </c>
      <c r="X46" t="s">
        <v>81</v>
      </c>
      <c r="Y46" t="s">
        <v>81</v>
      </c>
      <c r="Z46" t="s">
        <v>81</v>
      </c>
      <c r="AA46" t="s">
        <v>81</v>
      </c>
      <c r="AB46" t="s">
        <v>81</v>
      </c>
      <c r="AC46" t="s">
        <v>81</v>
      </c>
      <c r="AD46" t="s">
        <v>81</v>
      </c>
      <c r="AE46" t="s">
        <v>81</v>
      </c>
      <c r="AF46" t="s">
        <v>81</v>
      </c>
      <c r="AG46" t="s">
        <v>81</v>
      </c>
      <c r="AH46" t="s">
        <v>81</v>
      </c>
      <c r="AI46" t="s">
        <v>81</v>
      </c>
      <c r="AJ46" t="s">
        <v>201</v>
      </c>
      <c r="AK46" t="s">
        <v>81</v>
      </c>
      <c r="AL46" t="s">
        <v>81</v>
      </c>
      <c r="AM46" t="s">
        <v>81</v>
      </c>
      <c r="AN46" t="s">
        <v>81</v>
      </c>
      <c r="AO46" t="s">
        <v>81</v>
      </c>
      <c r="AP46" t="s">
        <v>81</v>
      </c>
      <c r="AQ46" t="s">
        <v>81</v>
      </c>
      <c r="AR46" t="s">
        <v>81</v>
      </c>
      <c r="AS46" t="s">
        <v>201</v>
      </c>
      <c r="AT46" s="69">
        <f>IF(VALIDATURNO[[#This Row],[VALIDA_QNA]]="","",IF(AL46="",0,1))</f>
        <v>0</v>
      </c>
      <c r="AU46" s="67">
        <f>IF(VALIDATURNO[[#This Row],[VALIDA_QNA]]="","",IF(AL47="",0,1))</f>
        <v>0</v>
      </c>
      <c r="AV46" s="67">
        <f>IF(VALIDATURNO[[#This Row],[VALIDA_QNA]]="","",IF(AM46="",0,1))</f>
        <v>0</v>
      </c>
      <c r="AW46" s="67">
        <f>IF(VALIDATURNO[[#This Row],[VALIDA_QNA]]="","",IF(AN46="",0,1))</f>
        <v>0</v>
      </c>
      <c r="AX46" s="67">
        <f>IF(VALIDATURNO[[#This Row],[VALIDA_QNA]]="","",IF(AO46="",0,1))</f>
        <v>0</v>
      </c>
      <c r="AY46" s="67">
        <f>IF(VALIDATURNO[[#This Row],[VALIDA_QNA]]="","",IF(AP46="",0,1))</f>
        <v>0</v>
      </c>
      <c r="AZ46" s="67">
        <f>IF(VALIDATURNO[[#This Row],[VALIDA_QNA]]="","",IF(AL47="",0,1)*IF(AL47="",0,AL47))</f>
        <v>0</v>
      </c>
      <c r="BA46" s="67">
        <f>IF(VALIDATURNO[[#This Row],[VALIDA_QNA]]="","",IF(AL46="",0,1)*IF(AL46="",0,AL46))</f>
        <v>0</v>
      </c>
      <c r="BB46" s="67">
        <f>IF(VALIDATURNO[[#This Row],[VALIDA_QNA]]="","",IF(AM46="",0,1)*IF(AM46="",0,AM46))</f>
        <v>0</v>
      </c>
      <c r="BC46" s="67">
        <f>IF(VALIDATURNO[[#This Row],[VALIDA_QNA]]="","",IF(AN46="",0,1)*IF(AN46="",0,AN46))</f>
        <v>0</v>
      </c>
      <c r="BD46" s="67">
        <f>IF(VALIDATURNO[[#This Row],[VALIDA_QNA]]="","",IF(AO46="",0,1)*IF(AO46="",0,AO46))</f>
        <v>0</v>
      </c>
      <c r="BE46" s="67">
        <f>IF(VALIDATURNO[[#This Row],[VALIDA_QNA]]="","",IF(AP46="",0,1)*IF(AP46="",0,AP46))</f>
        <v>0</v>
      </c>
      <c r="BF46" s="67">
        <f>IF(VALIDATURNO[[#This Row],[VALIDA_QNA]]="","",5-COUNTBLANK(AM46:AP46)-COUNTBLANK(AL47))</f>
        <v>0</v>
      </c>
      <c r="BG46" s="68" t="str">
        <f>VALIDATURNO[[#This Row],[SALAM_H_BIN]]&amp;AU46&amp;AV46&amp;AW46&amp;AX46&amp;AY46</f>
        <v>000000</v>
      </c>
      <c r="BH46" s="70">
        <f t="shared" si="2"/>
        <v>1</v>
      </c>
      <c r="BI46" s="67" t="str">
        <f>IF(A46="","",IF(AND(AN46&lt;AM46,AN46&lt;&gt;""),"ERROR MARCA",IF(AND(VALIDATURNO[[#This Row],[ENT_2]]&lt;&gt;0,VALIDATURNO[[#This Row],[ENT_2]]&lt;VALIDATURNO[[#This Row],[SAL_1]]),"ERROR MARCA",IF(VALIDATURNO[[#This Row],[VALIDA_QNA]]=1,IF(OR(BG46="001100",BG46="011000",BG46="011110",BG46="001111",BG46="101100",BG46="111000",BG46="111110",BG46="101111"),"OK",IF(OR(BG46="000000",VALIDATURNO[[#This Row],[Escenario]]="100000"),"NULO","ERROR MARCA")),"NULO"))))</f>
        <v>NULO</v>
      </c>
      <c r="BJ46" s="67">
        <f>IF(VALIDATURNO[[#This Row],[VALIDA_QNA]]="","",IF(OR(BG46="101100",BG46="101111",BG46="001100",BG46="001111",BG46="111110",BG46="011110"),BC46-BB46,0)*24)</f>
        <v>0</v>
      </c>
      <c r="BK46" s="67">
        <f>IF(VALIDATURNO[[#This Row],[VALIDA_QNA]]="","",IF(OR(BG46="101111",BG46="001111"),BE46-BD46,0)*24)</f>
        <v>0</v>
      </c>
      <c r="BL46" s="67">
        <f>IF(VALIDATURNO[[#This Row],[VALIDA_QNA]]="","",IF(OR(BG46="111000",BG46="011000"),AZ46-BB46+1,0)*24)</f>
        <v>0</v>
      </c>
      <c r="BM46" s="67">
        <f>IF(VALIDATURNO[[#This Row],[VALIDA_QNA]]="","",IF(OR(BG46="111110",BG46="011110"),AZ46+1-BD46,0)*24)</f>
        <v>0</v>
      </c>
      <c r="BN46" s="67">
        <f>IF(VALIDATURNO[[#This Row],[VALIDA_QNA]]="","",IF(OR(BG46="011000",BG46="111000"),1-BB46,0)*24)</f>
        <v>0</v>
      </c>
      <c r="BO46" s="67">
        <f>IF(VALIDATURNO[[#This Row],[VALIDA_QNA]]="","",IF(OR(BG46="011110",BG46="111110"),1-BD46,0)*24)</f>
        <v>0</v>
      </c>
      <c r="BP46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46" s="71">
        <f>IF(VALIDATURNO[[#This Row],[VALIDA_QNA]]="","",VALIDATURNO[[#This Row],[turno1]]+VALIDATURNO[[#This Row],[turno2]]+VALIDATURNO[[#This Row],[turno1AM]]+VALIDATURNO[[#This Row],[turno2AM]])</f>
        <v>0</v>
      </c>
      <c r="BR46" s="71" t="str">
        <f>IF(VALIDATURNO[[#This Row],[VALIDA_QNA]]=0,"",IFERROR(LEFT(AD46,FIND(".",AD46)-1)+((RIGHT(AD46,2)+0)/100),""))</f>
        <v/>
      </c>
      <c r="BS4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descuentos]]="",0,IF(AND(BP46&gt;=9.5,AO46=""),1,0))+IF(AL47&lt;&gt;"",AL47*24,0)-IF(AL46&lt;&gt;"",AL46*24,0),"")))</f>
        <v>0</v>
      </c>
      <c r="BT46" s="70">
        <f>IF(VALIDATURNO[[#This Row],[VALIDA_QNA]]=0,"",IF(A46="","",IFERROR((IF(IF(AL46="",0,AL46+0)&lt;=(6/24),IF(AL46="",0,AL46+0),(6/24))*24),0)+IFERROR(IF(AM46="",0,IF((IF(AND(AO46="",AN46&lt;&gt;""),IF(AN46="",0,AN46+0),IF(AP46&lt;&gt;"",IF(AP46="",0,AP46+0),1))-#REF!)*24&gt;0,IF(AND(AO46="",AN46&lt;&gt;""),IF(AN46="",0,AN46+0),IF(AP46&lt;&gt;"",IF(AP46="",0,AP46+0),1))-#REF!))*24,0)))</f>
        <v>0</v>
      </c>
      <c r="BU46" s="73">
        <f>IF(VALIDATURNO[[#This Row],[VALIDA_QNA]]="","",IFERROR(LEFT(K46,FIND(".",K46)-1)+((RIGHT(K46,2)+0)/100),0))</f>
        <v>0</v>
      </c>
      <c r="BV46" s="74">
        <f>IF(VALIDATURNO[[#This Row],[VALIDA_QNA]]=0,0,IF(VALIDATURNO[[#This Row],[Marcacion]]="ERROR MARCA", 0,IF(VALIDATURNO[[#This Row],[VALIDA_QNA]]="","",IF(ROUND(IFERROR(LEFT(K46,FIND(".",K46)-1)+((RIGHT(K46,2)+0)/100),0)+(IF(H47="Domingo",0,IF(AL47="",0,AL47*24)))-(IF(H46="Domingo",0,IF(AL46="",0,AL46*24))),2)&gt;=0,ROUND(IFERROR(LEFT(K46,FIND(".",K46)-1)+((RIGHT(K46,2)+0)/100),0)+(IF(H47="Domingo",0,IF(AL47="",0,AL47*24)))-(IF(H46="Domingo",0,IF(AL46="",0,AL46*24))),2),0))))</f>
        <v>0</v>
      </c>
      <c r="BW46" s="73">
        <f>IF(VALIDATURNO[[#This Row],[VALIDA_QNA]]="","",IFERROR(LEFT(T46,FIND(".",T46)-1)+((RIGHT(T46,2)+0)/100),0)+IF(N46="",0,IFERROR(LEFT(N46,FIND(".",N46)-1)+((RIGHT(N46,2)+0)/100),0)))</f>
        <v>0</v>
      </c>
      <c r="BX46" s="74">
        <f>IF(VALIDATURNO[[#This Row],[VALIDA_QNA]]=0,0,IF(VALIDATURNO[[#This Row],[Marcacion]]="ERROR MARCA", 0,IF(VALIDATURNO[[#This Row],[VALIDA_QNA]]="","",IF(VALIDATURNO[[#This Row],[Dom Noct calc]]+(IF(OR(H47="Domingo",M47&lt;&gt;"",N47&lt;&gt;""),IF(AL47="",0,AL47*24),0))-(IF(OR(H46="Domingo",M46&lt;&gt;"",N46&lt;&gt;""),IF(AL46="",0,AL46*24),0))&gt;=0,VALIDATURNO[[#This Row],[Dom Noct calc]]+(IF(OR(H47="Domingo",M47&lt;&gt;"",N47&lt;&gt;""),IF(AL47="",0,AL47*24),0))-(IF(OR(H46="Domingo",M46&lt;&gt;"",N46&lt;&gt;""),IF(AL46="",0,AL46*24),0)),0))))</f>
        <v>0</v>
      </c>
      <c r="BY46" s="73">
        <f>IF(VALIDATURNO[[#This Row],[VALIDA_QNA]]="","",IFERROR(LEFT(AD46,FIND(".",AD46)-1)+((RIGHT(AD46,2)+0)/100),0))</f>
        <v>0</v>
      </c>
      <c r="BZ46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46" s="75">
        <f>IF(VALIDATURNO[[#This Row],[VALIDA_QNA]]="","",IF(VALIDATURNO[[#This Row],[Trabajado real]]+0=0,0,1))</f>
        <v>0</v>
      </c>
      <c r="CB46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46" s="71"/>
      <c r="CD46" s="71"/>
      <c r="CE46" s="71"/>
      <c r="CF46" s="71"/>
      <c r="CG46" s="71"/>
      <c r="CH46" s="71"/>
      <c r="CI46" s="71"/>
      <c r="CJ46" s="71" t="str">
        <f>IF(AND(M46="",S46=""),"",IF(VALIDATURNO[[#This Row],[Marcacion]]="ERROR MARCA",6,IF(IFERROR(LEFT(M46,FIND(".",M46)-1)+((RIGHT(M46,2)+0)/100),0)+IFERROR(LEFT(S46,FIND(".",S46)-1)+((RIGHT(S46,2)+0)/100),0)=0,"",IFERROR(LEFT(M46,FIND(".",M46)-1)+((RIGHT(M46,2)+0)/100),0)+IFERROR(LEFT(S46,FIND(".",S46)-1)+((RIGHT(S46,2)+0)/100),0))))</f>
        <v/>
      </c>
      <c r="CK46" s="71" t="str">
        <f>IF(VALIDATURNO[[#This Row],[VALIDA_QNA]]="","",IF(VALIDATURNO[[#This Row],[Dom Noct Real]]=0,"",ROUND(VALIDATURNO[[#This Row],[Dom Noct Real]],2)))</f>
        <v/>
      </c>
      <c r="CL46" s="71"/>
      <c r="CM46" s="71"/>
      <c r="CN46" s="71"/>
      <c r="CO46" s="76" t="str">
        <f>IF(VALIDATURNO[[#This Row],[EXTRAS]]="","",IF(VALIDATURNO[[#This Row],[verifica extras D]]="",ROUND(VALIDATURNO[[#This Row],[EXTRAS]]*extra_diu,2),ROUND(VALIDATURNO[[#This Row],[verifica extras D]],2)))</f>
        <v/>
      </c>
      <c r="CP46" s="77" t="str">
        <f>IF(VALIDATURNO[[#This Row],[EXTRAS]]="","",IF(VALIDATURNO[[#This Row],[verifica extras N]]="",ROUND(VALIDATURNO[[#This Row],[EXTRAS]]*(1-extra_diu),2),ROUND(VALIDATURNO[[#This Row],[verifica extras N]],2)))</f>
        <v/>
      </c>
      <c r="CQ46" s="71"/>
      <c r="CR46" s="71"/>
      <c r="CS46" s="71"/>
      <c r="CT46" s="71"/>
      <c r="CU46" s="71" t="str">
        <f>IF(VALIDATURNO[[#This Row],[VALIDA_QNA]]="","",IF(VALIDATURNO[[#This Row],[Trabajado real]]=0,"",ROUND(VALIDATURNO[[#This Row],[Trabajado real]],2)))</f>
        <v/>
      </c>
      <c r="CV46" s="66" t="str">
        <f>IFERROR(VLOOKUP(VALIDATURNO[[#This Row],[Colaborador]]&amp;VALIDATURNO[[#This Row],[fecha]],Tabla2[],4,0),"")</f>
        <v/>
      </c>
      <c r="CW46" s="216"/>
      <c r="CX46" s="216"/>
      <c r="CY46" s="32" t="str">
        <f>IF(SUMIFS($BZ$6:BZ46,$DC$6:DC46,VALIDATURNO[[#This Row],[Colaborador]])-hope_hours-SUMIFS($CO$6:CO46,$DC$6:DC46,VALIDATURNO[[#This Row],[Colaborador]])-SUMIFS($CP$6:CP46,$DC$6:DC46,VALIDATURNO[[#This Row],[Colaborador]])&gt;0.5,SUMIFS($BZ$6:BZ46,$DC$6:DC46,VALIDATURNO[[#This Row],[Colaborador]])-hope_hours-SUMIFS($CO$6:CO46,$DC$6:DC46,VALIDATURNO[[#This Row],[Colaborador]])-SUMIFS($CP$6:CP46,$DC$6:DC46,VALIDATURNO[[#This Row],[Colaborador]]),"")</f>
        <v/>
      </c>
      <c r="CZ46" s="32" t="str">
        <f>IF(SUMIFS($BZ$6:BZ46,$DC$6:DC46,VALIDATURNO[[#This Row],[Colaborador]])-hope_hours&gt;0.5,SUMIFS($BZ$6:BZ46,$DC$6:DC46,VALIDATURNO[[#This Row],[Colaborador]])-hope_hours - SUMIFS($CZ$6:CZ45,$DC$6:DC45,DC46),"")</f>
        <v/>
      </c>
      <c r="DA46" s="32" t="str">
        <f>IF(SUMIFS($BZ$6:BZ46,$DC$6:DC46,VALIDATURNO[[#This Row],[Colaborador]])-hope_hours&gt;0.5,SUMIFS($BZ$6:BZ46,$DC$6:DC46,VALIDATURNO[[#This Row],[Colaborador]])-hope_hours,"")</f>
        <v/>
      </c>
      <c r="DB46" s="71" t="str">
        <f>IF(E46="","",IF(VALIDATURNO[[#This Row],[Cambia sede]]="",E46,VALIDATURNO[[#This Row],[Cambia sede]]))</f>
        <v>PANCE</v>
      </c>
      <c r="DC46" s="78" t="str">
        <f t="shared" si="3"/>
        <v>HERNANDEZ TOVAR VALENTINA</v>
      </c>
      <c r="DD46" s="83">
        <f>IF(VALIDATURNO[[#This Row],[VALIDA_QNA]]="","",I46+0)</f>
        <v>46104</v>
      </c>
      <c r="DE46" s="79" t="str">
        <f>IF(VALIDATURNO[[#This Row],[Marcacion]]="","",D46)</f>
        <v>AUXILIAR DE COCINA</v>
      </c>
      <c r="DF46" s="70" t="str">
        <f>IF(VALIDATURNO[[#This Row],[turno1]]="","",H46)</f>
        <v>Lunes</v>
      </c>
      <c r="DG46" s="70" t="str">
        <f>IF(VALIDATURNO[[#This Row],[turno2]]="","",AL46)</f>
        <v/>
      </c>
      <c r="DH46" s="70" t="str">
        <f>IF(VALIDATURNO[[#This Row],[turno1AM]]="","",AM46)</f>
        <v/>
      </c>
      <c r="DI46" s="70" t="str">
        <f>IF(VALIDATURNO[[#This Row],[turno2AM]]="","",AN46)</f>
        <v/>
      </c>
      <c r="DJ46" s="70" t="str">
        <f>IF(VALIDATURNO[[#This Row],[turno1AH]]="","",AO46)</f>
        <v/>
      </c>
      <c r="DK46" s="70" t="str">
        <f>IF(VALIDATURNO[[#This Row],[turno2AH]]="","",AP46)</f>
        <v/>
      </c>
      <c r="DL46" s="28" t="str">
        <f>IF(SUMIFS(VALIDATURNO[TOTAL],VALIDATURNO[Colaborador],VALIDATURNO[[#This Row],[Colaborador]])=0,"RET","OK")</f>
        <v>OK</v>
      </c>
      <c r="DM46" s="28">
        <f>IF(VALIDATURNO[[#This Row],[Trabajado real]]&gt;0,1,0)</f>
        <v>0</v>
      </c>
      <c r="DN46" s="28">
        <f>IF(DN45=$DN$5,1,IF(DC45=VALIDATURNO[[#This Row],[Colaborador]],0,1))</f>
        <v>1</v>
      </c>
      <c r="DO46" s="224"/>
      <c r="DP46" s="224"/>
      <c r="DQ46" s="224"/>
      <c r="DR46" s="224"/>
      <c r="DS46" s="224"/>
      <c r="DT46" s="224"/>
    </row>
    <row r="47" spans="1:124">
      <c r="A47" t="s">
        <v>154</v>
      </c>
      <c r="B47" t="s">
        <v>359</v>
      </c>
      <c r="C47" t="s">
        <v>359</v>
      </c>
      <c r="D47" t="s">
        <v>225</v>
      </c>
      <c r="E47" t="s">
        <v>84</v>
      </c>
      <c r="F47" t="s">
        <v>200</v>
      </c>
      <c r="G47" t="s">
        <v>200</v>
      </c>
      <c r="H47" t="s">
        <v>205</v>
      </c>
      <c r="I47" t="s">
        <v>564</v>
      </c>
      <c r="J47" t="s">
        <v>212</v>
      </c>
      <c r="K47" t="s">
        <v>226</v>
      </c>
      <c r="L47" t="s">
        <v>81</v>
      </c>
      <c r="M47" t="s">
        <v>81</v>
      </c>
      <c r="N47" t="s">
        <v>81</v>
      </c>
      <c r="O47" t="s">
        <v>81</v>
      </c>
      <c r="P47" t="s">
        <v>81</v>
      </c>
      <c r="Q47" t="s">
        <v>81</v>
      </c>
      <c r="R47" t="s">
        <v>81</v>
      </c>
      <c r="S47" t="s">
        <v>81</v>
      </c>
      <c r="T47" t="s">
        <v>81</v>
      </c>
      <c r="U47" t="s">
        <v>81</v>
      </c>
      <c r="V47" t="s">
        <v>81</v>
      </c>
      <c r="W47" t="s">
        <v>81</v>
      </c>
      <c r="X47" t="s">
        <v>81</v>
      </c>
      <c r="Y47" t="s">
        <v>81</v>
      </c>
      <c r="Z47" t="s">
        <v>81</v>
      </c>
      <c r="AA47" t="s">
        <v>81</v>
      </c>
      <c r="AB47" t="s">
        <v>81</v>
      </c>
      <c r="AC47" t="s">
        <v>81</v>
      </c>
      <c r="AD47" t="s">
        <v>212</v>
      </c>
      <c r="AE47" t="s">
        <v>81</v>
      </c>
      <c r="AF47" t="s">
        <v>81</v>
      </c>
      <c r="AG47" t="s">
        <v>81</v>
      </c>
      <c r="AH47" t="s">
        <v>81</v>
      </c>
      <c r="AI47" t="s">
        <v>81</v>
      </c>
      <c r="AJ47" t="s">
        <v>201</v>
      </c>
      <c r="AK47" t="s">
        <v>394</v>
      </c>
      <c r="AL47" t="s">
        <v>81</v>
      </c>
      <c r="AM47" t="s">
        <v>262</v>
      </c>
      <c r="AN47" t="s">
        <v>252</v>
      </c>
      <c r="AO47" t="s">
        <v>81</v>
      </c>
      <c r="AP47" t="s">
        <v>81</v>
      </c>
      <c r="AQ47" t="s">
        <v>203</v>
      </c>
      <c r="AR47" t="s">
        <v>81</v>
      </c>
      <c r="AS47" t="s">
        <v>204</v>
      </c>
      <c r="AT47" s="69">
        <f>IF(VALIDATURNO[[#This Row],[VALIDA_QNA]]="","",IF(AL47="",0,1))</f>
        <v>0</v>
      </c>
      <c r="AU47" s="67">
        <f>IF(VALIDATURNO[[#This Row],[VALIDA_QNA]]="","",IF(AL48="",0,1))</f>
        <v>0</v>
      </c>
      <c r="AV47" s="67">
        <f>IF(VALIDATURNO[[#This Row],[VALIDA_QNA]]="","",IF(AM47="",0,1))</f>
        <v>1</v>
      </c>
      <c r="AW47" s="67">
        <f>IF(VALIDATURNO[[#This Row],[VALIDA_QNA]]="","",IF(AN47="",0,1))</f>
        <v>1</v>
      </c>
      <c r="AX47" s="67">
        <f>IF(VALIDATURNO[[#This Row],[VALIDA_QNA]]="","",IF(AO47="",0,1))</f>
        <v>0</v>
      </c>
      <c r="AY47" s="67">
        <f>IF(VALIDATURNO[[#This Row],[VALIDA_QNA]]="","",IF(AP47="",0,1))</f>
        <v>0</v>
      </c>
      <c r="AZ47" s="67">
        <f>IF(VALIDATURNO[[#This Row],[VALIDA_QNA]]="","",IF(AL48="",0,1)*IF(AL48="",0,AL48))</f>
        <v>0</v>
      </c>
      <c r="BA47" s="67">
        <f>IF(VALIDATURNO[[#This Row],[VALIDA_QNA]]="","",IF(AL47="",0,1)*IF(AL47="",0,AL47))</f>
        <v>0</v>
      </c>
      <c r="BB47" s="67">
        <f>IF(VALIDATURNO[[#This Row],[VALIDA_QNA]]="","",IF(AM47="",0,1)*IF(AM47="",0,AM47))</f>
        <v>0.61597222222222225</v>
      </c>
      <c r="BC47" s="67">
        <f>IF(VALIDATURNO[[#This Row],[VALIDA_QNA]]="","",IF(AN47="",0,1)*IF(AN47="",0,AN47))</f>
        <v>0.92083333333333328</v>
      </c>
      <c r="BD47" s="67">
        <f>IF(VALIDATURNO[[#This Row],[VALIDA_QNA]]="","",IF(AO47="",0,1)*IF(AO47="",0,AO47))</f>
        <v>0</v>
      </c>
      <c r="BE47" s="67">
        <f>IF(VALIDATURNO[[#This Row],[VALIDA_QNA]]="","",IF(AP47="",0,1)*IF(AP47="",0,AP47))</f>
        <v>0</v>
      </c>
      <c r="BF47" s="67">
        <f>IF(VALIDATURNO[[#This Row],[VALIDA_QNA]]="","",5-COUNTBLANK(AM47:AP47)-COUNTBLANK(AL48))</f>
        <v>2</v>
      </c>
      <c r="BG47" s="68" t="str">
        <f>VALIDATURNO[[#This Row],[SALAM_H_BIN]]&amp;AU47&amp;AV47&amp;AW47&amp;AX47&amp;AY47</f>
        <v>001100</v>
      </c>
      <c r="BH47" s="70">
        <f t="shared" si="2"/>
        <v>1</v>
      </c>
      <c r="BI47" s="67" t="str">
        <f>IF(A47="","",IF(AND(AN47&lt;AM47,AN47&lt;&gt;""),"ERROR MARCA",IF(AND(VALIDATURNO[[#This Row],[ENT_2]]&lt;&gt;0,VALIDATURNO[[#This Row],[ENT_2]]&lt;VALIDATURNO[[#This Row],[SAL_1]]),"ERROR MARCA",IF(VALIDATURNO[[#This Row],[VALIDA_QNA]]=1,IF(OR(BG47="001100",BG47="011000",BG47="011110",BG47="001111",BG47="101100",BG47="111000",BG47="111110",BG47="101111"),"OK",IF(OR(BG47="000000",VALIDATURNO[[#This Row],[Escenario]]="100000"),"NULO","ERROR MARCA")),"NULO"))))</f>
        <v>OK</v>
      </c>
      <c r="BJ47" s="67">
        <f>IF(VALIDATURNO[[#This Row],[VALIDA_QNA]]="","",IF(OR(BG47="101100",BG47="101111",BG47="001100",BG47="001111",BG47="111110",BG47="011110"),BC47-BB47,0)*24)</f>
        <v>7.3166666666666647</v>
      </c>
      <c r="BK47" s="67">
        <f>IF(VALIDATURNO[[#This Row],[VALIDA_QNA]]="","",IF(OR(BG47="101111",BG47="001111"),BE47-BD47,0)*24)</f>
        <v>0</v>
      </c>
      <c r="BL47" s="67">
        <f>IF(VALIDATURNO[[#This Row],[VALIDA_QNA]]="","",IF(OR(BG47="111000",BG47="011000"),AZ47-BB47+1,0)*24)</f>
        <v>0</v>
      </c>
      <c r="BM47" s="67">
        <f>IF(VALIDATURNO[[#This Row],[VALIDA_QNA]]="","",IF(OR(BG47="111110",BG47="011110"),AZ47+1-BD47,0)*24)</f>
        <v>0</v>
      </c>
      <c r="BN47" s="67">
        <f>IF(VALIDATURNO[[#This Row],[VALIDA_QNA]]="","",IF(OR(BG47="011000",BG47="111000"),1-BB47,0)*24)</f>
        <v>0</v>
      </c>
      <c r="BO47" s="67">
        <f>IF(VALIDATURNO[[#This Row],[VALIDA_QNA]]="","",IF(OR(BG47="011110",BG47="111110"),1-BD47,0)*24)</f>
        <v>0</v>
      </c>
      <c r="BP47" s="71">
        <f>IF(VALIDATURNO[[#This Row],[VALIDA_QNA]]="","",VALIDATURNO[[#This Row],[turno1]]+VALIDATURNO[[#This Row],[turno2]]+VALIDATURNO[[#This Row],[turno1AH]]+VALIDATURNO[[#This Row],[turno2AH]]+VALIDATURNO[[#This Row],[SALAM_HOY]])</f>
        <v>7.3166666666666647</v>
      </c>
      <c r="BQ47" s="71">
        <f>IF(VALIDATURNO[[#This Row],[VALIDA_QNA]]="","",VALIDATURNO[[#This Row],[turno1]]+VALIDATURNO[[#This Row],[turno2]]+VALIDATURNO[[#This Row],[turno1AM]]+VALIDATURNO[[#This Row],[turno2AM]])</f>
        <v>7.3166666666666647</v>
      </c>
      <c r="BR47" s="71">
        <f>IF(VALIDATURNO[[#This Row],[VALIDA_QNA]]=0,"",IFERROR(LEFT(AD47,FIND(".",AD47)-1)+((RIGHT(AD47,2)+0)/100),""))</f>
        <v>7.25</v>
      </c>
      <c r="BS4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descuentos]]="",0,IF(AND(BP47&gt;=9.5,AO47=""),1,0))+IF(AL48&lt;&gt;"",AL48*24,0)-IF(AL47&lt;&gt;"",AL47*24,0),"")))</f>
        <v>-6.6666666666664653E-2</v>
      </c>
      <c r="BT47" s="70">
        <f>IF(VALIDATURNO[[#This Row],[VALIDA_QNA]]=0,"",IF(A47="","",IFERROR((IF(IF(AL47="",0,AL47+0)&lt;=(6/24),IF(AL47="",0,AL47+0),(6/24))*24),0)+IFERROR(IF(AM47="",0,IF((IF(AND(AO47="",AN47&lt;&gt;""),IF(AN47="",0,AN47+0),IF(AP47&lt;&gt;"",IF(AP47="",0,AP47+0),1))-#REF!)*24&gt;0,IF(AND(AO47="",AN47&lt;&gt;""),IF(AN47="",0,AN47+0),IF(AP47&lt;&gt;"",IF(AP47="",0,AP47+0),1))-#REF!))*24,0)))</f>
        <v>0</v>
      </c>
      <c r="BU47" s="73">
        <f>IF(VALIDATURNO[[#This Row],[VALIDA_QNA]]="","",IFERROR(LEFT(K47,FIND(".",K47)-1)+((RIGHT(K47,2)+0)/100),0))</f>
        <v>3</v>
      </c>
      <c r="BV47" s="74">
        <f>IF(VALIDATURNO[[#This Row],[VALIDA_QNA]]=0,0,IF(VALIDATURNO[[#This Row],[Marcacion]]="ERROR MARCA", 0,IF(VALIDATURNO[[#This Row],[VALIDA_QNA]]="","",IF(ROUND(IFERROR(LEFT(K47,FIND(".",K47)-1)+((RIGHT(K47,2)+0)/100),0)+(IF(H48="Domingo",0,IF(AL48="",0,AL48*24)))-(IF(H47="Domingo",0,IF(AL47="",0,AL47*24))),2)&gt;=0,ROUND(IFERROR(LEFT(K47,FIND(".",K47)-1)+((RIGHT(K47,2)+0)/100),0)+(IF(H48="Domingo",0,IF(AL48="",0,AL48*24)))-(IF(H47="Domingo",0,IF(AL47="",0,AL47*24))),2),0))))</f>
        <v>3</v>
      </c>
      <c r="BW47" s="73">
        <f>IF(VALIDATURNO[[#This Row],[VALIDA_QNA]]="","",IFERROR(LEFT(T47,FIND(".",T47)-1)+((RIGHT(T47,2)+0)/100),0)+IF(N47="",0,IFERROR(LEFT(N47,FIND(".",N47)-1)+((RIGHT(N47,2)+0)/100),0)))</f>
        <v>0</v>
      </c>
      <c r="BX47" s="74">
        <f>IF(VALIDATURNO[[#This Row],[VALIDA_QNA]]=0,0,IF(VALIDATURNO[[#This Row],[Marcacion]]="ERROR MARCA", 0,IF(VALIDATURNO[[#This Row],[VALIDA_QNA]]="","",IF(VALIDATURNO[[#This Row],[Dom Noct calc]]+(IF(OR(H48="Domingo",M48&lt;&gt;"",N48&lt;&gt;""),IF(AL48="",0,AL48*24),0))-(IF(OR(H47="Domingo",M47&lt;&gt;"",N47&lt;&gt;""),IF(AL47="",0,AL47*24),0))&gt;=0,VALIDATURNO[[#This Row],[Dom Noct calc]]+(IF(OR(H48="Domingo",M48&lt;&gt;"",N48&lt;&gt;""),IF(AL48="",0,AL48*24),0))-(IF(OR(H47="Domingo",M47&lt;&gt;"",N47&lt;&gt;""),IF(AL47="",0,AL47*24),0)),0))))</f>
        <v>0</v>
      </c>
      <c r="BY47" s="73">
        <f>IF(VALIDATURNO[[#This Row],[VALIDA_QNA]]="","",IFERROR(LEFT(AD47,FIND(".",AD47)-1)+((RIGHT(AD47,2)+0)/100),0))</f>
        <v>7.25</v>
      </c>
      <c r="BZ47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7.25</v>
      </c>
      <c r="CA47" s="75">
        <f>IF(VALIDATURNO[[#This Row],[VALIDA_QNA]]="","",IF(VALIDATURNO[[#This Row],[Trabajado real]]+0=0,0,1))</f>
        <v>1</v>
      </c>
      <c r="CB47" s="71">
        <f>IFERROR(IF(VALIDATURNO[[#This Row],[horas 
trabajadas]]&gt;14,ROUND(VALIDATURNO[[#This Row],[nocturnas 
trabajadas]],2),IF(VALIDATURNO[[#This Row],[Trabajado real]]=0,"",ROUND(VALIDATURNO[[#This Row],[Nocturnas reales]],2))),"")</f>
        <v>3</v>
      </c>
      <c r="CC47" s="71"/>
      <c r="CD47" s="71"/>
      <c r="CE47" s="71"/>
      <c r="CF47" s="71"/>
      <c r="CG47" s="71"/>
      <c r="CH47" s="71"/>
      <c r="CI47" s="71"/>
      <c r="CJ47" s="71" t="str">
        <f>IF(AND(M47="",S47=""),"",IF(VALIDATURNO[[#This Row],[Marcacion]]="ERROR MARCA",6,IF(IFERROR(LEFT(M47,FIND(".",M47)-1)+((RIGHT(M47,2)+0)/100),0)+IFERROR(LEFT(S47,FIND(".",S47)-1)+((RIGHT(S47,2)+0)/100),0)=0,"",IFERROR(LEFT(M47,FIND(".",M47)-1)+((RIGHT(M47,2)+0)/100),0)+IFERROR(LEFT(S47,FIND(".",S47)-1)+((RIGHT(S47,2)+0)/100),0))))</f>
        <v/>
      </c>
      <c r="CK47" s="71" t="str">
        <f>IF(VALIDATURNO[[#This Row],[VALIDA_QNA]]="","",IF(VALIDATURNO[[#This Row],[Dom Noct Real]]=0,"",ROUND(VALIDATURNO[[#This Row],[Dom Noct Real]],2)))</f>
        <v/>
      </c>
      <c r="CL47" s="71"/>
      <c r="CM47" s="71"/>
      <c r="CN47" s="71"/>
      <c r="CO47" s="76" t="str">
        <f>IF(VALIDATURNO[[#This Row],[EXTRAS]]="","",IF(VALIDATURNO[[#This Row],[verifica extras D]]="",ROUND(VALIDATURNO[[#This Row],[EXTRAS]]*extra_diu,2),ROUND(VALIDATURNO[[#This Row],[verifica extras D]],2)))</f>
        <v/>
      </c>
      <c r="CP47" s="77" t="str">
        <f>IF(VALIDATURNO[[#This Row],[EXTRAS]]="","",IF(VALIDATURNO[[#This Row],[verifica extras N]]="",ROUND(VALIDATURNO[[#This Row],[EXTRAS]]*(1-extra_diu),2),ROUND(VALIDATURNO[[#This Row],[verifica extras N]],2)))</f>
        <v/>
      </c>
      <c r="CQ47" s="71"/>
      <c r="CR47" s="71"/>
      <c r="CS47" s="71"/>
      <c r="CT47" s="71"/>
      <c r="CU47" s="71">
        <f>IF(VALIDATURNO[[#This Row],[VALIDA_QNA]]="","",IF(VALIDATURNO[[#This Row],[Trabajado real]]=0,"",ROUND(VALIDATURNO[[#This Row],[Trabajado real]],2)))</f>
        <v>7.25</v>
      </c>
      <c r="CV47" s="66" t="str">
        <f>IFERROR(VLOOKUP(VALIDATURNO[[#This Row],[Colaborador]]&amp;VALIDATURNO[[#This Row],[fecha]],Tabla2[],4,0),"")</f>
        <v/>
      </c>
      <c r="CW47" s="216"/>
      <c r="CX47" s="216"/>
      <c r="CY47" s="32" t="str">
        <f>IF(SUMIFS($BZ$6:BZ47,$DC$6:DC47,VALIDATURNO[[#This Row],[Colaborador]])-hope_hours-SUMIFS($CO$6:CO47,$DC$6:DC47,VALIDATURNO[[#This Row],[Colaborador]])-SUMIFS($CP$6:CP47,$DC$6:DC47,VALIDATURNO[[#This Row],[Colaborador]])&gt;0.5,SUMIFS($BZ$6:BZ47,$DC$6:DC47,VALIDATURNO[[#This Row],[Colaborador]])-hope_hours-SUMIFS($CO$6:CO47,$DC$6:DC47,VALIDATURNO[[#This Row],[Colaborador]])-SUMIFS($CP$6:CP47,$DC$6:DC47,VALIDATURNO[[#This Row],[Colaborador]]),"")</f>
        <v/>
      </c>
      <c r="CZ47" s="32" t="str">
        <f>IF(SUMIFS($BZ$6:BZ47,$DC$6:DC47,VALIDATURNO[[#This Row],[Colaborador]])-hope_hours&gt;0.5,SUMIFS($BZ$6:BZ47,$DC$6:DC47,VALIDATURNO[[#This Row],[Colaborador]])-hope_hours - SUMIFS($CZ$6:CZ46,$DC$6:DC46,DC47),"")</f>
        <v/>
      </c>
      <c r="DA47" s="32" t="str">
        <f>IF(SUMIFS($BZ$6:BZ47,$DC$6:DC47,VALIDATURNO[[#This Row],[Colaborador]])-hope_hours&gt;0.5,SUMIFS($BZ$6:BZ47,$DC$6:DC47,VALIDATURNO[[#This Row],[Colaborador]])-hope_hours,"")</f>
        <v/>
      </c>
      <c r="DB47" s="71" t="str">
        <f>IF(E47="","",IF(VALIDATURNO[[#This Row],[Cambia sede]]="",E47,VALIDATURNO[[#This Row],[Cambia sede]]))</f>
        <v>PANCE</v>
      </c>
      <c r="DC47" s="78" t="str">
        <f t="shared" si="3"/>
        <v>HERNANDEZ TOVAR VALENTINA</v>
      </c>
      <c r="DD47" s="83">
        <f>IF(VALIDATURNO[[#This Row],[VALIDA_QNA]]="","",I47+0)</f>
        <v>46105</v>
      </c>
      <c r="DE47" s="79" t="str">
        <f>IF(VALIDATURNO[[#This Row],[Marcacion]]="","",D47)</f>
        <v>AUXILIAR DE COCINA</v>
      </c>
      <c r="DF47" s="70" t="str">
        <f>IF(VALIDATURNO[[#This Row],[turno1]]="","",H47)</f>
        <v>Martes</v>
      </c>
      <c r="DG47" s="70" t="str">
        <f>IF(VALIDATURNO[[#This Row],[turno2]]="","",AL47)</f>
        <v/>
      </c>
      <c r="DH47" s="70" t="str">
        <f>IF(VALIDATURNO[[#This Row],[turno1AM]]="","",AM47)</f>
        <v>14:47</v>
      </c>
      <c r="DI47" s="70" t="str">
        <f>IF(VALIDATURNO[[#This Row],[turno2AM]]="","",AN47)</f>
        <v>22:06</v>
      </c>
      <c r="DJ47" s="70" t="str">
        <f>IF(VALIDATURNO[[#This Row],[turno1AH]]="","",AO47)</f>
        <v/>
      </c>
      <c r="DK47" s="70" t="str">
        <f>IF(VALIDATURNO[[#This Row],[turno2AH]]="","",AP47)</f>
        <v/>
      </c>
      <c r="DL47" s="28" t="str">
        <f>IF(SUMIFS(VALIDATURNO[TOTAL],VALIDATURNO[Colaborador],VALIDATURNO[[#This Row],[Colaborador]])=0,"RET","OK")</f>
        <v>OK</v>
      </c>
      <c r="DM47" s="28">
        <f>IF(VALIDATURNO[[#This Row],[Trabajado real]]&gt;0,1,0)</f>
        <v>1</v>
      </c>
      <c r="DN47" s="28">
        <f>IF(DN46=$DN$5,1,IF(DC46=VALIDATURNO[[#This Row],[Colaborador]],0,1))</f>
        <v>0</v>
      </c>
      <c r="DO47" s="224"/>
      <c r="DP47" s="224"/>
      <c r="DQ47" s="224"/>
      <c r="DR47" s="224"/>
      <c r="DS47" s="224"/>
      <c r="DT47" s="224"/>
    </row>
    <row r="48" spans="1:124">
      <c r="A48" t="s">
        <v>154</v>
      </c>
      <c r="B48" t="s">
        <v>359</v>
      </c>
      <c r="C48" t="s">
        <v>359</v>
      </c>
      <c r="D48" t="s">
        <v>225</v>
      </c>
      <c r="E48" t="s">
        <v>84</v>
      </c>
      <c r="F48" t="s">
        <v>200</v>
      </c>
      <c r="G48" t="s">
        <v>200</v>
      </c>
      <c r="H48" t="s">
        <v>208</v>
      </c>
      <c r="I48" t="s">
        <v>565</v>
      </c>
      <c r="J48" t="s">
        <v>309</v>
      </c>
      <c r="K48" t="s">
        <v>227</v>
      </c>
      <c r="L48" t="s">
        <v>81</v>
      </c>
      <c r="M48" t="s">
        <v>81</v>
      </c>
      <c r="N48" t="s">
        <v>81</v>
      </c>
      <c r="O48" t="s">
        <v>81</v>
      </c>
      <c r="P48" t="s">
        <v>81</v>
      </c>
      <c r="Q48" t="s">
        <v>81</v>
      </c>
      <c r="R48" t="s">
        <v>81</v>
      </c>
      <c r="S48" t="s">
        <v>81</v>
      </c>
      <c r="T48" t="s">
        <v>81</v>
      </c>
      <c r="U48" t="s">
        <v>81</v>
      </c>
      <c r="V48" t="s">
        <v>81</v>
      </c>
      <c r="W48" t="s">
        <v>81</v>
      </c>
      <c r="X48" t="s">
        <v>81</v>
      </c>
      <c r="Y48" t="s">
        <v>81</v>
      </c>
      <c r="Z48" t="s">
        <v>81</v>
      </c>
      <c r="AA48" t="s">
        <v>81</v>
      </c>
      <c r="AB48" t="s">
        <v>81</v>
      </c>
      <c r="AC48" t="s">
        <v>81</v>
      </c>
      <c r="AD48" t="s">
        <v>309</v>
      </c>
      <c r="AE48" t="s">
        <v>81</v>
      </c>
      <c r="AF48" t="s">
        <v>81</v>
      </c>
      <c r="AG48" t="s">
        <v>81</v>
      </c>
      <c r="AH48" t="s">
        <v>81</v>
      </c>
      <c r="AI48" t="s">
        <v>81</v>
      </c>
      <c r="AJ48" t="s">
        <v>201</v>
      </c>
      <c r="AK48" t="s">
        <v>589</v>
      </c>
      <c r="AL48" t="s">
        <v>81</v>
      </c>
      <c r="AM48" t="s">
        <v>312</v>
      </c>
      <c r="AN48" t="s">
        <v>243</v>
      </c>
      <c r="AO48" t="s">
        <v>81</v>
      </c>
      <c r="AP48" t="s">
        <v>81</v>
      </c>
      <c r="AQ48" t="s">
        <v>203</v>
      </c>
      <c r="AR48" t="s">
        <v>81</v>
      </c>
      <c r="AS48" t="s">
        <v>204</v>
      </c>
      <c r="AT48" s="69">
        <f>IF(VALIDATURNO[[#This Row],[VALIDA_QNA]]="","",IF(AL48="",0,1))</f>
        <v>0</v>
      </c>
      <c r="AU48" s="67">
        <f>IF(VALIDATURNO[[#This Row],[VALIDA_QNA]]="","",IF(AL49="",0,1))</f>
        <v>0</v>
      </c>
      <c r="AV48" s="67">
        <f>IF(VALIDATURNO[[#This Row],[VALIDA_QNA]]="","",IF(AM48="",0,1))</f>
        <v>1</v>
      </c>
      <c r="AW48" s="67">
        <f>IF(VALIDATURNO[[#This Row],[VALIDA_QNA]]="","",IF(AN48="",0,1))</f>
        <v>1</v>
      </c>
      <c r="AX48" s="67">
        <f>IF(VALIDATURNO[[#This Row],[VALIDA_QNA]]="","",IF(AO48="",0,1))</f>
        <v>0</v>
      </c>
      <c r="AY48" s="67">
        <f>IF(VALIDATURNO[[#This Row],[VALIDA_QNA]]="","",IF(AP48="",0,1))</f>
        <v>0</v>
      </c>
      <c r="AZ48" s="67">
        <f>IF(VALIDATURNO[[#This Row],[VALIDA_QNA]]="","",IF(AL49="",0,1)*IF(AL49="",0,AL49))</f>
        <v>0</v>
      </c>
      <c r="BA48" s="67">
        <f>IF(VALIDATURNO[[#This Row],[VALIDA_QNA]]="","",IF(AL48="",0,1)*IF(AL48="",0,AL48))</f>
        <v>0</v>
      </c>
      <c r="BB48" s="67">
        <f>IF(VALIDATURNO[[#This Row],[VALIDA_QNA]]="","",IF(AM48="",0,1)*IF(AM48="",0,AM48))</f>
        <v>0.46388888888888891</v>
      </c>
      <c r="BC48" s="67">
        <f>IF(VALIDATURNO[[#This Row],[VALIDA_QNA]]="","",IF(AN48="",0,1)*IF(AN48="",0,AN48))</f>
        <v>0.94444444444444442</v>
      </c>
      <c r="BD48" s="67">
        <f>IF(VALIDATURNO[[#This Row],[VALIDA_QNA]]="","",IF(AO48="",0,1)*IF(AO48="",0,AO48))</f>
        <v>0</v>
      </c>
      <c r="BE48" s="67">
        <f>IF(VALIDATURNO[[#This Row],[VALIDA_QNA]]="","",IF(AP48="",0,1)*IF(AP48="",0,AP48))</f>
        <v>0</v>
      </c>
      <c r="BF48" s="67">
        <f>IF(VALIDATURNO[[#This Row],[VALIDA_QNA]]="","",5-COUNTBLANK(AM48:AP48)-COUNTBLANK(AL49))</f>
        <v>2</v>
      </c>
      <c r="BG48" s="68" t="str">
        <f>VALIDATURNO[[#This Row],[SALAM_H_BIN]]&amp;AU48&amp;AV48&amp;AW48&amp;AX48&amp;AY48</f>
        <v>001100</v>
      </c>
      <c r="BH48" s="70">
        <f t="shared" si="2"/>
        <v>1</v>
      </c>
      <c r="BI48" s="67" t="str">
        <f>IF(A48="","",IF(AND(AN48&lt;AM48,AN48&lt;&gt;""),"ERROR MARCA",IF(AND(VALIDATURNO[[#This Row],[ENT_2]]&lt;&gt;0,VALIDATURNO[[#This Row],[ENT_2]]&lt;VALIDATURNO[[#This Row],[SAL_1]]),"ERROR MARCA",IF(VALIDATURNO[[#This Row],[VALIDA_QNA]]=1,IF(OR(BG48="001100",BG48="011000",BG48="011110",BG48="001111",BG48="101100",BG48="111000",BG48="111110",BG48="101111"),"OK",IF(OR(BG48="000000",VALIDATURNO[[#This Row],[Escenario]]="100000"),"NULO","ERROR MARCA")),"NULO"))))</f>
        <v>OK</v>
      </c>
      <c r="BJ48" s="67">
        <f>IF(VALIDATURNO[[#This Row],[VALIDA_QNA]]="","",IF(OR(BG48="101100",BG48="101111",BG48="001100",BG48="001111",BG48="111110",BG48="011110"),BC48-BB48,0)*24)</f>
        <v>11.533333333333331</v>
      </c>
      <c r="BK48" s="67">
        <f>IF(VALIDATURNO[[#This Row],[VALIDA_QNA]]="","",IF(OR(BG48="101111",BG48="001111"),BE48-BD48,0)*24)</f>
        <v>0</v>
      </c>
      <c r="BL48" s="67">
        <f>IF(VALIDATURNO[[#This Row],[VALIDA_QNA]]="","",IF(OR(BG48="111000",BG48="011000"),AZ48-BB48+1,0)*24)</f>
        <v>0</v>
      </c>
      <c r="BM48" s="67">
        <f>IF(VALIDATURNO[[#This Row],[VALIDA_QNA]]="","",IF(OR(BG48="111110",BG48="011110"),AZ48+1-BD48,0)*24)</f>
        <v>0</v>
      </c>
      <c r="BN48" s="67">
        <f>IF(VALIDATURNO[[#This Row],[VALIDA_QNA]]="","",IF(OR(BG48="011000",BG48="111000"),1-BB48,0)*24)</f>
        <v>0</v>
      </c>
      <c r="BO48" s="67">
        <f>IF(VALIDATURNO[[#This Row],[VALIDA_QNA]]="","",IF(OR(BG48="011110",BG48="111110"),1-BD48,0)*24)</f>
        <v>0</v>
      </c>
      <c r="BP48" s="71">
        <f>IF(VALIDATURNO[[#This Row],[VALIDA_QNA]]="","",VALIDATURNO[[#This Row],[turno1]]+VALIDATURNO[[#This Row],[turno2]]+VALIDATURNO[[#This Row],[turno1AH]]+VALIDATURNO[[#This Row],[turno2AH]]+VALIDATURNO[[#This Row],[SALAM_HOY]])</f>
        <v>11.533333333333331</v>
      </c>
      <c r="BQ48" s="71">
        <f>IF(VALIDATURNO[[#This Row],[VALIDA_QNA]]="","",VALIDATURNO[[#This Row],[turno1]]+VALIDATURNO[[#This Row],[turno2]]+VALIDATURNO[[#This Row],[turno1AM]]+VALIDATURNO[[#This Row],[turno2AM]])</f>
        <v>11.533333333333331</v>
      </c>
      <c r="BR48" s="71">
        <f>IF(VALIDATURNO[[#This Row],[VALIDA_QNA]]=0,"",IFERROR(LEFT(AD48,FIND(".",AD48)-1)+((RIGHT(AD48,2)+0)/100),""))</f>
        <v>10.5</v>
      </c>
      <c r="BS4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descuentos]]="",0,IF(AND(BP48&gt;=9.5,AO48=""),1,0))+IF(AL49&lt;&gt;"",AL49*24,0)-IF(AL48&lt;&gt;"",AL48*24,0),"")))</f>
        <v>-3.3333333333331439E-2</v>
      </c>
      <c r="BT48" s="70">
        <f>IF(VALIDATURNO[[#This Row],[VALIDA_QNA]]=0,"",IF(A48="","",IFERROR((IF(IF(AL48="",0,AL48+0)&lt;=(6/24),IF(AL48="",0,AL48+0),(6/24))*24),0)+IFERROR(IF(AM48="",0,IF((IF(AND(AO48="",AN48&lt;&gt;""),IF(AN48="",0,AN48+0),IF(AP48&lt;&gt;"",IF(AP48="",0,AP48+0),1))-#REF!)*24&gt;0,IF(AND(AO48="",AN48&lt;&gt;""),IF(AN48="",0,AN48+0),IF(AP48&lt;&gt;"",IF(AP48="",0,AP48+0),1))-#REF!))*24,0)))</f>
        <v>0</v>
      </c>
      <c r="BU48" s="73">
        <f>IF(VALIDATURNO[[#This Row],[VALIDA_QNA]]="","",IFERROR(LEFT(K48,FIND(".",K48)-1)+((RIGHT(K48,2)+0)/100),0))</f>
        <v>3.75</v>
      </c>
      <c r="BV48" s="74">
        <f>IF(VALIDATURNO[[#This Row],[VALIDA_QNA]]=0,0,IF(VALIDATURNO[[#This Row],[Marcacion]]="ERROR MARCA", 0,IF(VALIDATURNO[[#This Row],[VALIDA_QNA]]="","",IF(ROUND(IFERROR(LEFT(K48,FIND(".",K48)-1)+((RIGHT(K48,2)+0)/100),0)+(IF(H49="Domingo",0,IF(AL49="",0,AL49*24)))-(IF(H48="Domingo",0,IF(AL48="",0,AL48*24))),2)&gt;=0,ROUND(IFERROR(LEFT(K48,FIND(".",K48)-1)+((RIGHT(K48,2)+0)/100),0)+(IF(H49="Domingo",0,IF(AL49="",0,AL49*24)))-(IF(H48="Domingo",0,IF(AL48="",0,AL48*24))),2),0))))</f>
        <v>3.75</v>
      </c>
      <c r="BW48" s="73">
        <f>IF(VALIDATURNO[[#This Row],[VALIDA_QNA]]="","",IFERROR(LEFT(T48,FIND(".",T48)-1)+((RIGHT(T48,2)+0)/100),0)+IF(N48="",0,IFERROR(LEFT(N48,FIND(".",N48)-1)+((RIGHT(N48,2)+0)/100),0)))</f>
        <v>0</v>
      </c>
      <c r="BX48" s="74">
        <f>IF(VALIDATURNO[[#This Row],[VALIDA_QNA]]=0,0,IF(VALIDATURNO[[#This Row],[Marcacion]]="ERROR MARCA", 0,IF(VALIDATURNO[[#This Row],[VALIDA_QNA]]="","",IF(VALIDATURNO[[#This Row],[Dom Noct calc]]+(IF(OR(H49="Domingo",M49&lt;&gt;"",N49&lt;&gt;""),IF(AL49="",0,AL49*24),0))-(IF(OR(H48="Domingo",M48&lt;&gt;"",N48&lt;&gt;""),IF(AL48="",0,AL48*24),0))&gt;=0,VALIDATURNO[[#This Row],[Dom Noct calc]]+(IF(OR(H49="Domingo",M49&lt;&gt;"",N49&lt;&gt;""),IF(AL49="",0,AL49*24),0))-(IF(OR(H48="Domingo",M48&lt;&gt;"",N48&lt;&gt;""),IF(AL48="",0,AL48*24),0)),0))))</f>
        <v>0</v>
      </c>
      <c r="BY48" s="73">
        <f>IF(VALIDATURNO[[#This Row],[VALIDA_QNA]]="","",IFERROR(LEFT(AD48,FIND(".",AD48)-1)+((RIGHT(AD48,2)+0)/100),0))</f>
        <v>10.5</v>
      </c>
      <c r="BZ48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10.5</v>
      </c>
      <c r="CA48" s="75">
        <f>IF(VALIDATURNO[[#This Row],[VALIDA_QNA]]="","",IF(VALIDATURNO[[#This Row],[Trabajado real]]+0=0,0,1))</f>
        <v>1</v>
      </c>
      <c r="CB48" s="71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48" s="71"/>
      <c r="CD48" s="71"/>
      <c r="CE48" s="71"/>
      <c r="CF48" s="71"/>
      <c r="CG48" s="71"/>
      <c r="CH48" s="71"/>
      <c r="CI48" s="71"/>
      <c r="CJ48" s="71" t="str">
        <f>IF(AND(M48="",S48=""),"",IF(VALIDATURNO[[#This Row],[Marcacion]]="ERROR MARCA",6,IF(IFERROR(LEFT(M48,FIND(".",M48)-1)+((RIGHT(M48,2)+0)/100),0)+IFERROR(LEFT(S48,FIND(".",S48)-1)+((RIGHT(S48,2)+0)/100),0)=0,"",IFERROR(LEFT(M48,FIND(".",M48)-1)+((RIGHT(M48,2)+0)/100),0)+IFERROR(LEFT(S48,FIND(".",S48)-1)+((RIGHT(S48,2)+0)/100),0))))</f>
        <v/>
      </c>
      <c r="CK48" s="71" t="str">
        <f>IF(VALIDATURNO[[#This Row],[VALIDA_QNA]]="","",IF(VALIDATURNO[[#This Row],[Dom Noct Real]]=0,"",ROUND(VALIDATURNO[[#This Row],[Dom Noct Real]],2)))</f>
        <v/>
      </c>
      <c r="CL48" s="71"/>
      <c r="CM48" s="71"/>
      <c r="CN48" s="71"/>
      <c r="CO48" s="76" t="str">
        <f>IF(VALIDATURNO[[#This Row],[EXTRAS]]="","",IF(VALIDATURNO[[#This Row],[verifica extras D]]="",ROUND(VALIDATURNO[[#This Row],[EXTRAS]]*extra_diu,2),ROUND(VALIDATURNO[[#This Row],[verifica extras D]],2)))</f>
        <v/>
      </c>
      <c r="CP48" s="77" t="str">
        <f>IF(VALIDATURNO[[#This Row],[EXTRAS]]="","",IF(VALIDATURNO[[#This Row],[verifica extras N]]="",ROUND(VALIDATURNO[[#This Row],[EXTRAS]]*(1-extra_diu),2),ROUND(VALIDATURNO[[#This Row],[verifica extras N]],2)))</f>
        <v/>
      </c>
      <c r="CQ48" s="71"/>
      <c r="CR48" s="71"/>
      <c r="CS48" s="71"/>
      <c r="CT48" s="71"/>
      <c r="CU48" s="71">
        <f>IF(VALIDATURNO[[#This Row],[VALIDA_QNA]]="","",IF(VALIDATURNO[[#This Row],[Trabajado real]]=0,"",ROUND(VALIDATURNO[[#This Row],[Trabajado real]],2)))</f>
        <v>10.5</v>
      </c>
      <c r="CV48" s="66" t="str">
        <f>IFERROR(VLOOKUP(VALIDATURNO[[#This Row],[Colaborador]]&amp;VALIDATURNO[[#This Row],[fecha]],Tabla2[],4,0),"")</f>
        <v/>
      </c>
      <c r="CW48" s="216"/>
      <c r="CX48" s="216"/>
      <c r="CY48" s="32" t="str">
        <f>IF(SUMIFS($BZ$6:BZ48,$DC$6:DC48,VALIDATURNO[[#This Row],[Colaborador]])-hope_hours-SUMIFS($CO$6:CO48,$DC$6:DC48,VALIDATURNO[[#This Row],[Colaborador]])-SUMIFS($CP$6:CP48,$DC$6:DC48,VALIDATURNO[[#This Row],[Colaborador]])&gt;0.5,SUMIFS($BZ$6:BZ48,$DC$6:DC48,VALIDATURNO[[#This Row],[Colaborador]])-hope_hours-SUMIFS($CO$6:CO48,$DC$6:DC48,VALIDATURNO[[#This Row],[Colaborador]])-SUMIFS($CP$6:CP48,$DC$6:DC48,VALIDATURNO[[#This Row],[Colaborador]]),"")</f>
        <v/>
      </c>
      <c r="CZ48" s="32" t="str">
        <f>IF(SUMIFS($BZ$6:BZ48,$DC$6:DC48,VALIDATURNO[[#This Row],[Colaborador]])-hope_hours&gt;0.5,SUMIFS($BZ$6:BZ48,$DC$6:DC48,VALIDATURNO[[#This Row],[Colaborador]])-hope_hours - SUMIFS($CZ$6:CZ47,$DC$6:DC47,DC48),"")</f>
        <v/>
      </c>
      <c r="DA48" s="32" t="str">
        <f>IF(SUMIFS($BZ$6:BZ48,$DC$6:DC48,VALIDATURNO[[#This Row],[Colaborador]])-hope_hours&gt;0.5,SUMIFS($BZ$6:BZ48,$DC$6:DC48,VALIDATURNO[[#This Row],[Colaborador]])-hope_hours,"")</f>
        <v/>
      </c>
      <c r="DB48" s="71" t="str">
        <f>IF(E48="","",IF(VALIDATURNO[[#This Row],[Cambia sede]]="",E48,VALIDATURNO[[#This Row],[Cambia sede]]))</f>
        <v>PANCE</v>
      </c>
      <c r="DC48" s="78" t="str">
        <f t="shared" si="3"/>
        <v>HERNANDEZ TOVAR VALENTINA</v>
      </c>
      <c r="DD48" s="83">
        <f>IF(VALIDATURNO[[#This Row],[VALIDA_QNA]]="","",I48+0)</f>
        <v>46106</v>
      </c>
      <c r="DE48" s="79" t="str">
        <f>IF(VALIDATURNO[[#This Row],[Marcacion]]="","",D48)</f>
        <v>AUXILIAR DE COCINA</v>
      </c>
      <c r="DF48" s="70" t="str">
        <f>IF(VALIDATURNO[[#This Row],[turno1]]="","",H48)</f>
        <v>Miércoles</v>
      </c>
      <c r="DG48" s="70" t="str">
        <f>IF(VALIDATURNO[[#This Row],[turno2]]="","",AL48)</f>
        <v/>
      </c>
      <c r="DH48" s="70" t="str">
        <f>IF(VALIDATURNO[[#This Row],[turno1AM]]="","",AM48)</f>
        <v>11:08</v>
      </c>
      <c r="DI48" s="70" t="str">
        <f>IF(VALIDATURNO[[#This Row],[turno2AM]]="","",AN48)</f>
        <v>22:40</v>
      </c>
      <c r="DJ48" s="70" t="str">
        <f>IF(VALIDATURNO[[#This Row],[turno1AH]]="","",AO48)</f>
        <v/>
      </c>
      <c r="DK48" s="70" t="str">
        <f>IF(VALIDATURNO[[#This Row],[turno2AH]]="","",AP48)</f>
        <v/>
      </c>
      <c r="DL48" s="28" t="str">
        <f>IF(SUMIFS(VALIDATURNO[TOTAL],VALIDATURNO[Colaborador],VALIDATURNO[[#This Row],[Colaborador]])=0,"RET","OK")</f>
        <v>OK</v>
      </c>
      <c r="DM48" s="28">
        <f>IF(VALIDATURNO[[#This Row],[Trabajado real]]&gt;0,1,0)</f>
        <v>1</v>
      </c>
      <c r="DN48" s="28">
        <f>IF(DN47=$DN$5,1,IF(DC47=VALIDATURNO[[#This Row],[Colaborador]],0,1))</f>
        <v>0</v>
      </c>
      <c r="DO48" s="224"/>
      <c r="DP48" s="224"/>
      <c r="DQ48" s="224"/>
      <c r="DR48" s="224"/>
      <c r="DS48" s="224"/>
      <c r="DT48" s="224"/>
    </row>
    <row r="49" spans="1:124">
      <c r="A49" t="s">
        <v>154</v>
      </c>
      <c r="B49" t="s">
        <v>359</v>
      </c>
      <c r="C49" t="s">
        <v>359</v>
      </c>
      <c r="D49" t="s">
        <v>225</v>
      </c>
      <c r="E49" t="s">
        <v>84</v>
      </c>
      <c r="F49" t="s">
        <v>200</v>
      </c>
      <c r="G49" t="s">
        <v>200</v>
      </c>
      <c r="H49" t="s">
        <v>211</v>
      </c>
      <c r="I49" t="s">
        <v>566</v>
      </c>
      <c r="J49" t="s">
        <v>238</v>
      </c>
      <c r="K49" t="s">
        <v>227</v>
      </c>
      <c r="L49" t="s">
        <v>81</v>
      </c>
      <c r="M49" t="s">
        <v>81</v>
      </c>
      <c r="N49" t="s">
        <v>81</v>
      </c>
      <c r="O49" t="s">
        <v>81</v>
      </c>
      <c r="P49" t="s">
        <v>81</v>
      </c>
      <c r="Q49" t="s">
        <v>81</v>
      </c>
      <c r="R49" t="s">
        <v>81</v>
      </c>
      <c r="S49" t="s">
        <v>81</v>
      </c>
      <c r="T49" t="s">
        <v>81</v>
      </c>
      <c r="U49" t="s">
        <v>81</v>
      </c>
      <c r="V49" t="s">
        <v>81</v>
      </c>
      <c r="W49" t="s">
        <v>81</v>
      </c>
      <c r="X49" t="s">
        <v>81</v>
      </c>
      <c r="Y49" t="s">
        <v>81</v>
      </c>
      <c r="Z49" t="s">
        <v>81</v>
      </c>
      <c r="AA49" t="s">
        <v>81</v>
      </c>
      <c r="AB49" t="s">
        <v>81</v>
      </c>
      <c r="AC49" t="s">
        <v>81</v>
      </c>
      <c r="AD49" t="s">
        <v>238</v>
      </c>
      <c r="AE49" t="s">
        <v>81</v>
      </c>
      <c r="AF49" t="s">
        <v>81</v>
      </c>
      <c r="AG49" t="s">
        <v>81</v>
      </c>
      <c r="AH49" t="s">
        <v>81</v>
      </c>
      <c r="AI49" t="s">
        <v>81</v>
      </c>
      <c r="AJ49" t="s">
        <v>201</v>
      </c>
      <c r="AK49" t="s">
        <v>590</v>
      </c>
      <c r="AL49" t="s">
        <v>81</v>
      </c>
      <c r="AM49" t="s">
        <v>236</v>
      </c>
      <c r="AN49" t="s">
        <v>315</v>
      </c>
      <c r="AO49" t="s">
        <v>81</v>
      </c>
      <c r="AP49" t="s">
        <v>81</v>
      </c>
      <c r="AQ49" t="s">
        <v>203</v>
      </c>
      <c r="AR49" t="s">
        <v>81</v>
      </c>
      <c r="AS49" t="s">
        <v>204</v>
      </c>
      <c r="AT49" s="69">
        <f>IF(VALIDATURNO[[#This Row],[VALIDA_QNA]]="","",IF(AL49="",0,1))</f>
        <v>0</v>
      </c>
      <c r="AU49" s="67">
        <f>IF(VALIDATURNO[[#This Row],[VALIDA_QNA]]="","",IF(AL50="",0,1))</f>
        <v>0</v>
      </c>
      <c r="AV49" s="67">
        <f>IF(VALIDATURNO[[#This Row],[VALIDA_QNA]]="","",IF(AM49="",0,1))</f>
        <v>1</v>
      </c>
      <c r="AW49" s="67">
        <f>IF(VALIDATURNO[[#This Row],[VALIDA_QNA]]="","",IF(AN49="",0,1))</f>
        <v>1</v>
      </c>
      <c r="AX49" s="67">
        <f>IF(VALIDATURNO[[#This Row],[VALIDA_QNA]]="","",IF(AO49="",0,1))</f>
        <v>0</v>
      </c>
      <c r="AY49" s="67">
        <f>IF(VALIDATURNO[[#This Row],[VALIDA_QNA]]="","",IF(AP49="",0,1))</f>
        <v>0</v>
      </c>
      <c r="AZ49" s="67">
        <f>IF(VALIDATURNO[[#This Row],[VALIDA_QNA]]="","",IF(AL50="",0,1)*IF(AL50="",0,AL50))</f>
        <v>0</v>
      </c>
      <c r="BA49" s="67">
        <f>IF(VALIDATURNO[[#This Row],[VALIDA_QNA]]="","",IF(AL49="",0,1)*IF(AL49="",0,AL49))</f>
        <v>0</v>
      </c>
      <c r="BB49" s="67">
        <f>IF(VALIDATURNO[[#This Row],[VALIDA_QNA]]="","",IF(AM49="",0,1)*IF(AM49="",0,AM49))</f>
        <v>0.62361111111111112</v>
      </c>
      <c r="BC49" s="67">
        <f>IF(VALIDATURNO[[#This Row],[VALIDA_QNA]]="","",IF(AN49="",0,1)*IF(AN49="",0,AN49))</f>
        <v>0.9458333333333333</v>
      </c>
      <c r="BD49" s="67">
        <f>IF(VALIDATURNO[[#This Row],[VALIDA_QNA]]="","",IF(AO49="",0,1)*IF(AO49="",0,AO49))</f>
        <v>0</v>
      </c>
      <c r="BE49" s="67">
        <f>IF(VALIDATURNO[[#This Row],[VALIDA_QNA]]="","",IF(AP49="",0,1)*IF(AP49="",0,AP49))</f>
        <v>0</v>
      </c>
      <c r="BF49" s="67">
        <f>IF(VALIDATURNO[[#This Row],[VALIDA_QNA]]="","",5-COUNTBLANK(AM49:AP49)-COUNTBLANK(AL50))</f>
        <v>2</v>
      </c>
      <c r="BG49" s="68" t="str">
        <f>VALIDATURNO[[#This Row],[SALAM_H_BIN]]&amp;AU49&amp;AV49&amp;AW49&amp;AX49&amp;AY49</f>
        <v>001100</v>
      </c>
      <c r="BH49" s="70">
        <f t="shared" si="2"/>
        <v>1</v>
      </c>
      <c r="BI49" s="67" t="str">
        <f>IF(A49="","",IF(AND(AN49&lt;AM49,AN49&lt;&gt;""),"ERROR MARCA",IF(AND(VALIDATURNO[[#This Row],[ENT_2]]&lt;&gt;0,VALIDATURNO[[#This Row],[ENT_2]]&lt;VALIDATURNO[[#This Row],[SAL_1]]),"ERROR MARCA",IF(VALIDATURNO[[#This Row],[VALIDA_QNA]]=1,IF(OR(BG49="001100",BG49="011000",BG49="011110",BG49="001111",BG49="101100",BG49="111000",BG49="111110",BG49="101111"),"OK",IF(OR(BG49="000000",VALIDATURNO[[#This Row],[Escenario]]="100000"),"NULO","ERROR MARCA")),"NULO"))))</f>
        <v>OK</v>
      </c>
      <c r="BJ49" s="67">
        <f>IF(VALIDATURNO[[#This Row],[VALIDA_QNA]]="","",IF(OR(BG49="101100",BG49="101111",BG49="001100",BG49="001111",BG49="111110",BG49="011110"),BC49-BB49,0)*24)</f>
        <v>7.7333333333333325</v>
      </c>
      <c r="BK49" s="67">
        <f>IF(VALIDATURNO[[#This Row],[VALIDA_QNA]]="","",IF(OR(BG49="101111",BG49="001111"),BE49-BD49,0)*24)</f>
        <v>0</v>
      </c>
      <c r="BL49" s="67">
        <f>IF(VALIDATURNO[[#This Row],[VALIDA_QNA]]="","",IF(OR(BG49="111000",BG49="011000"),AZ49-BB49+1,0)*24)</f>
        <v>0</v>
      </c>
      <c r="BM49" s="67">
        <f>IF(VALIDATURNO[[#This Row],[VALIDA_QNA]]="","",IF(OR(BG49="111110",BG49="011110"),AZ49+1-BD49,0)*24)</f>
        <v>0</v>
      </c>
      <c r="BN49" s="67">
        <f>IF(VALIDATURNO[[#This Row],[VALIDA_QNA]]="","",IF(OR(BG49="011000",BG49="111000"),1-BB49,0)*24)</f>
        <v>0</v>
      </c>
      <c r="BO49" s="67">
        <f>IF(VALIDATURNO[[#This Row],[VALIDA_QNA]]="","",IF(OR(BG49="011110",BG49="111110"),1-BD49,0)*24)</f>
        <v>0</v>
      </c>
      <c r="BP49" s="71">
        <f>IF(VALIDATURNO[[#This Row],[VALIDA_QNA]]="","",VALIDATURNO[[#This Row],[turno1]]+VALIDATURNO[[#This Row],[turno2]]+VALIDATURNO[[#This Row],[turno1AH]]+VALIDATURNO[[#This Row],[turno2AH]]+VALIDATURNO[[#This Row],[SALAM_HOY]])</f>
        <v>7.7333333333333325</v>
      </c>
      <c r="BQ49" s="71">
        <f>IF(VALIDATURNO[[#This Row],[VALIDA_QNA]]="","",VALIDATURNO[[#This Row],[turno1]]+VALIDATURNO[[#This Row],[turno2]]+VALIDATURNO[[#This Row],[turno1AM]]+VALIDATURNO[[#This Row],[turno2AM]])</f>
        <v>7.7333333333333325</v>
      </c>
      <c r="BR49" s="71">
        <f>IF(VALIDATURNO[[#This Row],[VALIDA_QNA]]=0,"",IFERROR(LEFT(AD49,FIND(".",AD49)-1)+((RIGHT(AD49,2)+0)/100),""))</f>
        <v>7.75</v>
      </c>
      <c r="BS4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descuentos]]="",0,IF(AND(BP49&gt;=9.5,AO49=""),1,0))+IF(AL50&lt;&gt;"",AL50*24,0)-IF(AL49&lt;&gt;"",AL49*24,0),"")))</f>
        <v>1.6666666666667496E-2</v>
      </c>
      <c r="BT49" s="70">
        <f>IF(VALIDATURNO[[#This Row],[VALIDA_QNA]]=0,"",IF(A49="","",IFERROR((IF(IF(AL49="",0,AL49+0)&lt;=(6/24),IF(AL49="",0,AL49+0),(6/24))*24),0)+IFERROR(IF(AM49="",0,IF((IF(AND(AO49="",AN49&lt;&gt;""),IF(AN49="",0,AN49+0),IF(AP49&lt;&gt;"",IF(AP49="",0,AP49+0),1))-#REF!)*24&gt;0,IF(AND(AO49="",AN49&lt;&gt;""),IF(AN49="",0,AN49+0),IF(AP49&lt;&gt;"",IF(AP49="",0,AP49+0),1))-#REF!))*24,0)))</f>
        <v>0</v>
      </c>
      <c r="BU49" s="73">
        <f>IF(VALIDATURNO[[#This Row],[VALIDA_QNA]]="","",IFERROR(LEFT(K49,FIND(".",K49)-1)+((RIGHT(K49,2)+0)/100),0))</f>
        <v>3.75</v>
      </c>
      <c r="BV49" s="74">
        <f>IF(VALIDATURNO[[#This Row],[VALIDA_QNA]]=0,0,IF(VALIDATURNO[[#This Row],[Marcacion]]="ERROR MARCA", 0,IF(VALIDATURNO[[#This Row],[VALIDA_QNA]]="","",IF(ROUND(IFERROR(LEFT(K49,FIND(".",K49)-1)+((RIGHT(K49,2)+0)/100),0)+(IF(H50="Domingo",0,IF(AL50="",0,AL50*24)))-(IF(H49="Domingo",0,IF(AL49="",0,AL49*24))),2)&gt;=0,ROUND(IFERROR(LEFT(K49,FIND(".",K49)-1)+((RIGHT(K49,2)+0)/100),0)+(IF(H50="Domingo",0,IF(AL50="",0,AL50*24)))-(IF(H49="Domingo",0,IF(AL49="",0,AL49*24))),2),0))))</f>
        <v>3.75</v>
      </c>
      <c r="BW49" s="73">
        <f>IF(VALIDATURNO[[#This Row],[VALIDA_QNA]]="","",IFERROR(LEFT(T49,FIND(".",T49)-1)+((RIGHT(T49,2)+0)/100),0)+IF(N49="",0,IFERROR(LEFT(N49,FIND(".",N49)-1)+((RIGHT(N49,2)+0)/100),0)))</f>
        <v>0</v>
      </c>
      <c r="BX49" s="74">
        <f>IF(VALIDATURNO[[#This Row],[VALIDA_QNA]]=0,0,IF(VALIDATURNO[[#This Row],[Marcacion]]="ERROR MARCA", 0,IF(VALIDATURNO[[#This Row],[VALIDA_QNA]]="","",IF(VALIDATURNO[[#This Row],[Dom Noct calc]]+(IF(OR(H50="Domingo",M50&lt;&gt;"",N50&lt;&gt;""),IF(AL50="",0,AL50*24),0))-(IF(OR(H49="Domingo",M49&lt;&gt;"",N49&lt;&gt;""),IF(AL49="",0,AL49*24),0))&gt;=0,VALIDATURNO[[#This Row],[Dom Noct calc]]+(IF(OR(H50="Domingo",M50&lt;&gt;"",N50&lt;&gt;""),IF(AL50="",0,AL50*24),0))-(IF(OR(H49="Domingo",M49&lt;&gt;"",N49&lt;&gt;""),IF(AL49="",0,AL49*24),0)),0))))</f>
        <v>0</v>
      </c>
      <c r="BY49" s="73">
        <f>IF(VALIDATURNO[[#This Row],[VALIDA_QNA]]="","",IFERROR(LEFT(AD49,FIND(".",AD49)-1)+((RIGHT(AD49,2)+0)/100),0))</f>
        <v>7.75</v>
      </c>
      <c r="BZ49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7.75</v>
      </c>
      <c r="CA49" s="75">
        <f>IF(VALIDATURNO[[#This Row],[VALIDA_QNA]]="","",IF(VALIDATURNO[[#This Row],[Trabajado real]]+0=0,0,1))</f>
        <v>1</v>
      </c>
      <c r="CB49" s="71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49" s="71"/>
      <c r="CD49" s="71"/>
      <c r="CE49" s="71"/>
      <c r="CF49" s="71"/>
      <c r="CG49" s="71"/>
      <c r="CH49" s="71"/>
      <c r="CI49" s="71"/>
      <c r="CJ49" s="71" t="str">
        <f>IF(AND(M49="",S49=""),"",IF(VALIDATURNO[[#This Row],[Marcacion]]="ERROR MARCA",6,IF(IFERROR(LEFT(M49,FIND(".",M49)-1)+((RIGHT(M49,2)+0)/100),0)+IFERROR(LEFT(S49,FIND(".",S49)-1)+((RIGHT(S49,2)+0)/100),0)=0,"",IFERROR(LEFT(M49,FIND(".",M49)-1)+((RIGHT(M49,2)+0)/100),0)+IFERROR(LEFT(S49,FIND(".",S49)-1)+((RIGHT(S49,2)+0)/100),0))))</f>
        <v/>
      </c>
      <c r="CK49" s="71" t="str">
        <f>IF(VALIDATURNO[[#This Row],[VALIDA_QNA]]="","",IF(VALIDATURNO[[#This Row],[Dom Noct Real]]=0,"",ROUND(VALIDATURNO[[#This Row],[Dom Noct Real]],2)))</f>
        <v/>
      </c>
      <c r="CL49" s="71"/>
      <c r="CM49" s="71"/>
      <c r="CN49" s="71"/>
      <c r="CO49" s="76" t="str">
        <f>IF(VALIDATURNO[[#This Row],[EXTRAS]]="","",IF(VALIDATURNO[[#This Row],[verifica extras D]]="",ROUND(VALIDATURNO[[#This Row],[EXTRAS]]*extra_diu,2),ROUND(VALIDATURNO[[#This Row],[verifica extras D]],2)))</f>
        <v/>
      </c>
      <c r="CP49" s="77" t="str">
        <f>IF(VALIDATURNO[[#This Row],[EXTRAS]]="","",IF(VALIDATURNO[[#This Row],[verifica extras N]]="",ROUND(VALIDATURNO[[#This Row],[EXTRAS]]*(1-extra_diu),2),ROUND(VALIDATURNO[[#This Row],[verifica extras N]],2)))</f>
        <v/>
      </c>
      <c r="CQ49" s="71"/>
      <c r="CR49" s="71"/>
      <c r="CS49" s="71"/>
      <c r="CT49" s="71"/>
      <c r="CU49" s="71">
        <f>IF(VALIDATURNO[[#This Row],[VALIDA_QNA]]="","",IF(VALIDATURNO[[#This Row],[Trabajado real]]=0,"",ROUND(VALIDATURNO[[#This Row],[Trabajado real]],2)))</f>
        <v>7.75</v>
      </c>
      <c r="CV49" s="66" t="str">
        <f>IFERROR(VLOOKUP(VALIDATURNO[[#This Row],[Colaborador]]&amp;VALIDATURNO[[#This Row],[fecha]],Tabla2[],4,0),"")</f>
        <v/>
      </c>
      <c r="CW49" s="216"/>
      <c r="CX49" s="216"/>
      <c r="CY49" s="32" t="str">
        <f>IF(SUMIFS($BZ$6:BZ49,$DC$6:DC49,VALIDATURNO[[#This Row],[Colaborador]])-hope_hours-SUMIFS($CO$6:CO49,$DC$6:DC49,VALIDATURNO[[#This Row],[Colaborador]])-SUMIFS($CP$6:CP49,$DC$6:DC49,VALIDATURNO[[#This Row],[Colaborador]])&gt;0.5,SUMIFS($BZ$6:BZ49,$DC$6:DC49,VALIDATURNO[[#This Row],[Colaborador]])-hope_hours-SUMIFS($CO$6:CO49,$DC$6:DC49,VALIDATURNO[[#This Row],[Colaborador]])-SUMIFS($CP$6:CP49,$DC$6:DC49,VALIDATURNO[[#This Row],[Colaborador]]),"")</f>
        <v/>
      </c>
      <c r="CZ49" s="32" t="str">
        <f>IF(SUMIFS($BZ$6:BZ49,$DC$6:DC49,VALIDATURNO[[#This Row],[Colaborador]])-hope_hours&gt;0.5,SUMIFS($BZ$6:BZ49,$DC$6:DC49,VALIDATURNO[[#This Row],[Colaborador]])-hope_hours - SUMIFS($CZ$6:CZ48,$DC$6:DC48,DC49),"")</f>
        <v/>
      </c>
      <c r="DA49" s="32" t="str">
        <f>IF(SUMIFS($BZ$6:BZ49,$DC$6:DC49,VALIDATURNO[[#This Row],[Colaborador]])-hope_hours&gt;0.5,SUMIFS($BZ$6:BZ49,$DC$6:DC49,VALIDATURNO[[#This Row],[Colaborador]])-hope_hours,"")</f>
        <v/>
      </c>
      <c r="DB49" s="71" t="str">
        <f>IF(E49="","",IF(VALIDATURNO[[#This Row],[Cambia sede]]="",E49,VALIDATURNO[[#This Row],[Cambia sede]]))</f>
        <v>PANCE</v>
      </c>
      <c r="DC49" s="78" t="str">
        <f t="shared" si="3"/>
        <v>HERNANDEZ TOVAR VALENTINA</v>
      </c>
      <c r="DD49" s="83">
        <f>IF(VALIDATURNO[[#This Row],[VALIDA_QNA]]="","",I49+0)</f>
        <v>46107</v>
      </c>
      <c r="DE49" s="79" t="str">
        <f>IF(VALIDATURNO[[#This Row],[Marcacion]]="","",D49)</f>
        <v>AUXILIAR DE COCINA</v>
      </c>
      <c r="DF49" s="70" t="str">
        <f>IF(VALIDATURNO[[#This Row],[turno1]]="","",H49)</f>
        <v>Jueves</v>
      </c>
      <c r="DG49" s="70" t="str">
        <f>IF(VALIDATURNO[[#This Row],[turno2]]="","",AL49)</f>
        <v/>
      </c>
      <c r="DH49" s="70" t="str">
        <f>IF(VALIDATURNO[[#This Row],[turno1AM]]="","",AM49)</f>
        <v>14:58</v>
      </c>
      <c r="DI49" s="70" t="str">
        <f>IF(VALIDATURNO[[#This Row],[turno2AM]]="","",AN49)</f>
        <v>22:42</v>
      </c>
      <c r="DJ49" s="70" t="str">
        <f>IF(VALIDATURNO[[#This Row],[turno1AH]]="","",AO49)</f>
        <v/>
      </c>
      <c r="DK49" s="70" t="str">
        <f>IF(VALIDATURNO[[#This Row],[turno2AH]]="","",AP49)</f>
        <v/>
      </c>
      <c r="DL49" s="28" t="str">
        <f>IF(SUMIFS(VALIDATURNO[TOTAL],VALIDATURNO[Colaborador],VALIDATURNO[[#This Row],[Colaborador]])=0,"RET","OK")</f>
        <v>OK</v>
      </c>
      <c r="DM49" s="28">
        <f>IF(VALIDATURNO[[#This Row],[Trabajado real]]&gt;0,1,0)</f>
        <v>1</v>
      </c>
      <c r="DN49" s="28">
        <f>IF(DN48=$DN$5,1,IF(DC48=VALIDATURNO[[#This Row],[Colaborador]],0,1))</f>
        <v>0</v>
      </c>
      <c r="DO49" s="224"/>
      <c r="DP49" s="224"/>
      <c r="DQ49" s="224"/>
      <c r="DR49" s="224"/>
      <c r="DS49" s="224"/>
      <c r="DT49" s="224"/>
    </row>
    <row r="50" spans="1:124">
      <c r="A50" t="s">
        <v>154</v>
      </c>
      <c r="B50" t="s">
        <v>359</v>
      </c>
      <c r="C50" t="s">
        <v>359</v>
      </c>
      <c r="D50" t="s">
        <v>225</v>
      </c>
      <c r="E50" t="s">
        <v>84</v>
      </c>
      <c r="F50" t="s">
        <v>200</v>
      </c>
      <c r="G50" t="s">
        <v>200</v>
      </c>
      <c r="H50" t="s">
        <v>214</v>
      </c>
      <c r="I50" t="s">
        <v>567</v>
      </c>
      <c r="J50" t="s">
        <v>285</v>
      </c>
      <c r="K50" t="s">
        <v>293</v>
      </c>
      <c r="L50" t="s">
        <v>81</v>
      </c>
      <c r="M50" t="s">
        <v>81</v>
      </c>
      <c r="N50" t="s">
        <v>81</v>
      </c>
      <c r="O50" t="s">
        <v>81</v>
      </c>
      <c r="P50" t="s">
        <v>81</v>
      </c>
      <c r="Q50" t="s">
        <v>81</v>
      </c>
      <c r="R50" t="s">
        <v>81</v>
      </c>
      <c r="S50" t="s">
        <v>81</v>
      </c>
      <c r="T50" t="s">
        <v>81</v>
      </c>
      <c r="U50" t="s">
        <v>81</v>
      </c>
      <c r="V50" t="s">
        <v>81</v>
      </c>
      <c r="W50" t="s">
        <v>81</v>
      </c>
      <c r="X50" t="s">
        <v>81</v>
      </c>
      <c r="Y50" t="s">
        <v>81</v>
      </c>
      <c r="Z50" t="s">
        <v>81</v>
      </c>
      <c r="AA50" t="s">
        <v>81</v>
      </c>
      <c r="AB50" t="s">
        <v>81</v>
      </c>
      <c r="AC50" t="s">
        <v>81</v>
      </c>
      <c r="AD50" t="s">
        <v>285</v>
      </c>
      <c r="AE50" t="s">
        <v>81</v>
      </c>
      <c r="AF50" t="s">
        <v>81</v>
      </c>
      <c r="AG50" t="s">
        <v>81</v>
      </c>
      <c r="AH50" t="s">
        <v>81</v>
      </c>
      <c r="AI50" t="s">
        <v>81</v>
      </c>
      <c r="AJ50" t="s">
        <v>201</v>
      </c>
      <c r="AK50" t="s">
        <v>591</v>
      </c>
      <c r="AL50" t="s">
        <v>81</v>
      </c>
      <c r="AM50" t="s">
        <v>288</v>
      </c>
      <c r="AN50" t="s">
        <v>372</v>
      </c>
      <c r="AO50" t="s">
        <v>81</v>
      </c>
      <c r="AP50" t="s">
        <v>81</v>
      </c>
      <c r="AQ50" t="s">
        <v>203</v>
      </c>
      <c r="AR50" t="s">
        <v>81</v>
      </c>
      <c r="AS50" t="s">
        <v>204</v>
      </c>
      <c r="AT50" s="69">
        <f>IF(VALIDATURNO[[#This Row],[VALIDA_QNA]]="","",IF(AL50="",0,1))</f>
        <v>0</v>
      </c>
      <c r="AU50" s="67">
        <f>IF(VALIDATURNO[[#This Row],[VALIDA_QNA]]="","",IF(AL51="",0,1))</f>
        <v>0</v>
      </c>
      <c r="AV50" s="67">
        <f>IF(VALIDATURNO[[#This Row],[VALIDA_QNA]]="","",IF(AM50="",0,1))</f>
        <v>1</v>
      </c>
      <c r="AW50" s="67">
        <f>IF(VALIDATURNO[[#This Row],[VALIDA_QNA]]="","",IF(AN50="",0,1))</f>
        <v>1</v>
      </c>
      <c r="AX50" s="67">
        <f>IF(VALIDATURNO[[#This Row],[VALIDA_QNA]]="","",IF(AO50="",0,1))</f>
        <v>0</v>
      </c>
      <c r="AY50" s="67">
        <f>IF(VALIDATURNO[[#This Row],[VALIDA_QNA]]="","",IF(AP50="",0,1))</f>
        <v>0</v>
      </c>
      <c r="AZ50" s="67">
        <f>IF(VALIDATURNO[[#This Row],[VALIDA_QNA]]="","",IF(AL51="",0,1)*IF(AL51="",0,AL51))</f>
        <v>0</v>
      </c>
      <c r="BA50" s="67">
        <f>IF(VALIDATURNO[[#This Row],[VALIDA_QNA]]="","",IF(AL50="",0,1)*IF(AL50="",0,AL50))</f>
        <v>0</v>
      </c>
      <c r="BB50" s="67">
        <f>IF(VALIDATURNO[[#This Row],[VALIDA_QNA]]="","",IF(AM50="",0,1)*IF(AM50="",0,AM50))</f>
        <v>0.41805555555555557</v>
      </c>
      <c r="BC50" s="67">
        <f>IF(VALIDATURNO[[#This Row],[VALIDA_QNA]]="","",IF(AN50="",0,1)*IF(AN50="",0,AN50))</f>
        <v>0.88124999999999998</v>
      </c>
      <c r="BD50" s="67">
        <f>IF(VALIDATURNO[[#This Row],[VALIDA_QNA]]="","",IF(AO50="",0,1)*IF(AO50="",0,AO50))</f>
        <v>0</v>
      </c>
      <c r="BE50" s="67">
        <f>IF(VALIDATURNO[[#This Row],[VALIDA_QNA]]="","",IF(AP50="",0,1)*IF(AP50="",0,AP50))</f>
        <v>0</v>
      </c>
      <c r="BF50" s="67">
        <f>IF(VALIDATURNO[[#This Row],[VALIDA_QNA]]="","",5-COUNTBLANK(AM50:AP50)-COUNTBLANK(AL51))</f>
        <v>2</v>
      </c>
      <c r="BG50" s="68" t="str">
        <f>VALIDATURNO[[#This Row],[SALAM_H_BIN]]&amp;AU50&amp;AV50&amp;AW50&amp;AX50&amp;AY50</f>
        <v>001100</v>
      </c>
      <c r="BH50" s="70">
        <f t="shared" si="2"/>
        <v>1</v>
      </c>
      <c r="BI50" s="67" t="str">
        <f>IF(A50="","",IF(AND(AN50&lt;AM50,AN50&lt;&gt;""),"ERROR MARCA",IF(AND(VALIDATURNO[[#This Row],[ENT_2]]&lt;&gt;0,VALIDATURNO[[#This Row],[ENT_2]]&lt;VALIDATURNO[[#This Row],[SAL_1]]),"ERROR MARCA",IF(VALIDATURNO[[#This Row],[VALIDA_QNA]]=1,IF(OR(BG50="001100",BG50="011000",BG50="011110",BG50="001111",BG50="101100",BG50="111000",BG50="111110",BG50="101111"),"OK",IF(OR(BG50="000000",VALIDATURNO[[#This Row],[Escenario]]="100000"),"NULO","ERROR MARCA")),"NULO"))))</f>
        <v>OK</v>
      </c>
      <c r="BJ50" s="67">
        <f>IF(VALIDATURNO[[#This Row],[VALIDA_QNA]]="","",IF(OR(BG50="101100",BG50="101111",BG50="001100",BG50="001111",BG50="111110",BG50="011110"),BC50-BB50,0)*24)</f>
        <v>11.116666666666665</v>
      </c>
      <c r="BK50" s="67">
        <f>IF(VALIDATURNO[[#This Row],[VALIDA_QNA]]="","",IF(OR(BG50="101111",BG50="001111"),BE50-BD50,0)*24)</f>
        <v>0</v>
      </c>
      <c r="BL50" s="67">
        <f>IF(VALIDATURNO[[#This Row],[VALIDA_QNA]]="","",IF(OR(BG50="111000",BG50="011000"),AZ50-BB50+1,0)*24)</f>
        <v>0</v>
      </c>
      <c r="BM50" s="67">
        <f>IF(VALIDATURNO[[#This Row],[VALIDA_QNA]]="","",IF(OR(BG50="111110",BG50="011110"),AZ50+1-BD50,0)*24)</f>
        <v>0</v>
      </c>
      <c r="BN50" s="67">
        <f>IF(VALIDATURNO[[#This Row],[VALIDA_QNA]]="","",IF(OR(BG50="011000",BG50="111000"),1-BB50,0)*24)</f>
        <v>0</v>
      </c>
      <c r="BO50" s="67">
        <f>IF(VALIDATURNO[[#This Row],[VALIDA_QNA]]="","",IF(OR(BG50="011110",BG50="111110"),1-BD50,0)*24)</f>
        <v>0</v>
      </c>
      <c r="BP50" s="71">
        <f>IF(VALIDATURNO[[#This Row],[VALIDA_QNA]]="","",VALIDATURNO[[#This Row],[turno1]]+VALIDATURNO[[#This Row],[turno2]]+VALIDATURNO[[#This Row],[turno1AH]]+VALIDATURNO[[#This Row],[turno2AH]]+VALIDATURNO[[#This Row],[SALAM_HOY]])</f>
        <v>11.116666666666665</v>
      </c>
      <c r="BQ50" s="71">
        <f>IF(VALIDATURNO[[#This Row],[VALIDA_QNA]]="","",VALIDATURNO[[#This Row],[turno1]]+VALIDATURNO[[#This Row],[turno2]]+VALIDATURNO[[#This Row],[turno1AM]]+VALIDATURNO[[#This Row],[turno2AM]])</f>
        <v>11.116666666666665</v>
      </c>
      <c r="BR50" s="71">
        <f>IF(VALIDATURNO[[#This Row],[VALIDA_QNA]]=0,"",IFERROR(LEFT(AD50,FIND(".",AD50)-1)+((RIGHT(AD50,2)+0)/100),""))</f>
        <v>10.25</v>
      </c>
      <c r="BS5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descuentos]]="",0,IF(AND(BP50&gt;=9.5,AO50=""),1,0))+IF(AL51&lt;&gt;"",AL51*24,0)-IF(AL50&lt;&gt;"",AL50*24,0),"")))</f>
        <v>0.13333333333333464</v>
      </c>
      <c r="BT50" s="70">
        <f>IF(VALIDATURNO[[#This Row],[VALIDA_QNA]]=0,"",IF(A50="","",IFERROR((IF(IF(AL50="",0,AL50+0)&lt;=(6/24),IF(AL50="",0,AL50+0),(6/24))*24),0)+IFERROR(IF(AM50="",0,IF((IF(AND(AO50="",AN50&lt;&gt;""),IF(AN50="",0,AN50+0),IF(AP50&lt;&gt;"",IF(AP50="",0,AP50+0),1))-#REF!)*24&gt;0,IF(AND(AO50="",AN50&lt;&gt;""),IF(AN50="",0,AN50+0),IF(AP50&lt;&gt;"",IF(AP50="",0,AP50+0),1))-#REF!))*24,0)))</f>
        <v>0</v>
      </c>
      <c r="BU50" s="73">
        <f>IF(VALIDATURNO[[#This Row],[VALIDA_QNA]]="","",IFERROR(LEFT(K50,FIND(".",K50)-1)+((RIGHT(K50,2)+0)/100),0))</f>
        <v>2.25</v>
      </c>
      <c r="BV50" s="74">
        <f>IF(VALIDATURNO[[#This Row],[VALIDA_QNA]]=0,0,IF(VALIDATURNO[[#This Row],[Marcacion]]="ERROR MARCA", 0,IF(VALIDATURNO[[#This Row],[VALIDA_QNA]]="","",IF(ROUND(IFERROR(LEFT(K50,FIND(".",K50)-1)+((RIGHT(K50,2)+0)/100),0)+(IF(H51="Domingo",0,IF(AL51="",0,AL51*24)))-(IF(H50="Domingo",0,IF(AL50="",0,AL50*24))),2)&gt;=0,ROUND(IFERROR(LEFT(K50,FIND(".",K50)-1)+((RIGHT(K50,2)+0)/100),0)+(IF(H51="Domingo",0,IF(AL51="",0,AL51*24)))-(IF(H50="Domingo",0,IF(AL50="",0,AL50*24))),2),0))))</f>
        <v>2.25</v>
      </c>
      <c r="BW50" s="73">
        <f>IF(VALIDATURNO[[#This Row],[VALIDA_QNA]]="","",IFERROR(LEFT(T50,FIND(".",T50)-1)+((RIGHT(T50,2)+0)/100),0)+IF(N50="",0,IFERROR(LEFT(N50,FIND(".",N50)-1)+((RIGHT(N50,2)+0)/100),0)))</f>
        <v>0</v>
      </c>
      <c r="BX50" s="74">
        <f>IF(VALIDATURNO[[#This Row],[VALIDA_QNA]]=0,0,IF(VALIDATURNO[[#This Row],[Marcacion]]="ERROR MARCA", 0,IF(VALIDATURNO[[#This Row],[VALIDA_QNA]]="","",IF(VALIDATURNO[[#This Row],[Dom Noct calc]]+(IF(OR(H51="Domingo",M51&lt;&gt;"",N51&lt;&gt;""),IF(AL51="",0,AL51*24),0))-(IF(OR(H50="Domingo",M50&lt;&gt;"",N50&lt;&gt;""),IF(AL50="",0,AL50*24),0))&gt;=0,VALIDATURNO[[#This Row],[Dom Noct calc]]+(IF(OR(H51="Domingo",M51&lt;&gt;"",N51&lt;&gt;""),IF(AL51="",0,AL51*24),0))-(IF(OR(H50="Domingo",M50&lt;&gt;"",N50&lt;&gt;""),IF(AL50="",0,AL50*24),0)),0))))</f>
        <v>0</v>
      </c>
      <c r="BY50" s="73">
        <f>IF(VALIDATURNO[[#This Row],[VALIDA_QNA]]="","",IFERROR(LEFT(AD50,FIND(".",AD50)-1)+((RIGHT(AD50,2)+0)/100),0))</f>
        <v>10.25</v>
      </c>
      <c r="BZ50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10.25</v>
      </c>
      <c r="CA50" s="75">
        <f>IF(VALIDATURNO[[#This Row],[VALIDA_QNA]]="","",IF(VALIDATURNO[[#This Row],[Trabajado real]]+0=0,0,1))</f>
        <v>1</v>
      </c>
      <c r="CB50" s="71">
        <f>IFERROR(IF(VALIDATURNO[[#This Row],[horas 
trabajadas]]&gt;14,ROUND(VALIDATURNO[[#This Row],[nocturnas 
trabajadas]],2),IF(VALIDATURNO[[#This Row],[Trabajado real]]=0,"",ROUND(VALIDATURNO[[#This Row],[Nocturnas reales]],2))),"")</f>
        <v>2.25</v>
      </c>
      <c r="CC50" s="71"/>
      <c r="CD50" s="71"/>
      <c r="CE50" s="71"/>
      <c r="CF50" s="71"/>
      <c r="CG50" s="71"/>
      <c r="CH50" s="71"/>
      <c r="CI50" s="71"/>
      <c r="CJ50" s="71" t="str">
        <f>IF(AND(M50="",S50=""),"",IF(VALIDATURNO[[#This Row],[Marcacion]]="ERROR MARCA",6,IF(IFERROR(LEFT(M50,FIND(".",M50)-1)+((RIGHT(M50,2)+0)/100),0)+IFERROR(LEFT(S50,FIND(".",S50)-1)+((RIGHT(S50,2)+0)/100),0)=0,"",IFERROR(LEFT(M50,FIND(".",M50)-1)+((RIGHT(M50,2)+0)/100),0)+IFERROR(LEFT(S50,FIND(".",S50)-1)+((RIGHT(S50,2)+0)/100),0))))</f>
        <v/>
      </c>
      <c r="CK50" s="71" t="str">
        <f>IF(VALIDATURNO[[#This Row],[VALIDA_QNA]]="","",IF(VALIDATURNO[[#This Row],[Dom Noct Real]]=0,"",ROUND(VALIDATURNO[[#This Row],[Dom Noct Real]],2)))</f>
        <v/>
      </c>
      <c r="CL50" s="71"/>
      <c r="CM50" s="71"/>
      <c r="CN50" s="71"/>
      <c r="CO50" s="76" t="str">
        <f>IF(VALIDATURNO[[#This Row],[EXTRAS]]="","",IF(VALIDATURNO[[#This Row],[verifica extras D]]="",ROUND(VALIDATURNO[[#This Row],[EXTRAS]]*extra_diu,2),ROUND(VALIDATURNO[[#This Row],[verifica extras D]],2)))</f>
        <v/>
      </c>
      <c r="CP50" s="77" t="str">
        <f>IF(VALIDATURNO[[#This Row],[EXTRAS]]="","",IF(VALIDATURNO[[#This Row],[verifica extras N]]="",ROUND(VALIDATURNO[[#This Row],[EXTRAS]]*(1-extra_diu),2),ROUND(VALIDATURNO[[#This Row],[verifica extras N]],2)))</f>
        <v/>
      </c>
      <c r="CQ50" s="71"/>
      <c r="CR50" s="71"/>
      <c r="CS50" s="71"/>
      <c r="CT50" s="71"/>
      <c r="CU50" s="71">
        <f>IF(VALIDATURNO[[#This Row],[VALIDA_QNA]]="","",IF(VALIDATURNO[[#This Row],[Trabajado real]]=0,"",ROUND(VALIDATURNO[[#This Row],[Trabajado real]],2)))</f>
        <v>10.25</v>
      </c>
      <c r="CV50" s="66" t="str">
        <f>IFERROR(VLOOKUP(VALIDATURNO[[#This Row],[Colaborador]]&amp;VALIDATURNO[[#This Row],[fecha]],Tabla2[],4,0),"")</f>
        <v/>
      </c>
      <c r="CW50" s="216"/>
      <c r="CX50" s="216"/>
      <c r="CY50" s="32" t="str">
        <f>IF(SUMIFS($BZ$6:BZ50,$DC$6:DC50,VALIDATURNO[[#This Row],[Colaborador]])-hope_hours-SUMIFS($CO$6:CO50,$DC$6:DC50,VALIDATURNO[[#This Row],[Colaborador]])-SUMIFS($CP$6:CP50,$DC$6:DC50,VALIDATURNO[[#This Row],[Colaborador]])&gt;0.5,SUMIFS($BZ$6:BZ50,$DC$6:DC50,VALIDATURNO[[#This Row],[Colaborador]])-hope_hours-SUMIFS($CO$6:CO50,$DC$6:DC50,VALIDATURNO[[#This Row],[Colaborador]])-SUMIFS($CP$6:CP50,$DC$6:DC50,VALIDATURNO[[#This Row],[Colaborador]]),"")</f>
        <v/>
      </c>
      <c r="CZ50" s="32" t="str">
        <f>IF(SUMIFS($BZ$6:BZ50,$DC$6:DC50,VALIDATURNO[[#This Row],[Colaborador]])-hope_hours&gt;0.5,SUMIFS($BZ$6:BZ50,$DC$6:DC50,VALIDATURNO[[#This Row],[Colaborador]])-hope_hours - SUMIFS($CZ$6:CZ49,$DC$6:DC49,DC50),"")</f>
        <v/>
      </c>
      <c r="DA50" s="32" t="str">
        <f>IF(SUMIFS($BZ$6:BZ50,$DC$6:DC50,VALIDATURNO[[#This Row],[Colaborador]])-hope_hours&gt;0.5,SUMIFS($BZ$6:BZ50,$DC$6:DC50,VALIDATURNO[[#This Row],[Colaborador]])-hope_hours,"")</f>
        <v/>
      </c>
      <c r="DB50" s="71" t="str">
        <f>IF(E50="","",IF(VALIDATURNO[[#This Row],[Cambia sede]]="",E50,VALIDATURNO[[#This Row],[Cambia sede]]))</f>
        <v>PANCE</v>
      </c>
      <c r="DC50" s="78" t="str">
        <f t="shared" si="3"/>
        <v>HERNANDEZ TOVAR VALENTINA</v>
      </c>
      <c r="DD50" s="83">
        <f>IF(VALIDATURNO[[#This Row],[VALIDA_QNA]]="","",I50+0)</f>
        <v>46108</v>
      </c>
      <c r="DE50" s="79" t="str">
        <f>IF(VALIDATURNO[[#This Row],[Marcacion]]="","",D50)</f>
        <v>AUXILIAR DE COCINA</v>
      </c>
      <c r="DF50" s="70" t="str">
        <f>IF(VALIDATURNO[[#This Row],[turno1]]="","",H50)</f>
        <v>Viernes</v>
      </c>
      <c r="DG50" s="70" t="str">
        <f>IF(VALIDATURNO[[#This Row],[turno2]]="","",AL50)</f>
        <v/>
      </c>
      <c r="DH50" s="70" t="str">
        <f>IF(VALIDATURNO[[#This Row],[turno1AM]]="","",AM50)</f>
        <v>10:02</v>
      </c>
      <c r="DI50" s="70" t="str">
        <f>IF(VALIDATURNO[[#This Row],[turno2AM]]="","",AN50)</f>
        <v>21:09</v>
      </c>
      <c r="DJ50" s="70" t="str">
        <f>IF(VALIDATURNO[[#This Row],[turno1AH]]="","",AO50)</f>
        <v/>
      </c>
      <c r="DK50" s="70" t="str">
        <f>IF(VALIDATURNO[[#This Row],[turno2AH]]="","",AP50)</f>
        <v/>
      </c>
      <c r="DL50" s="28" t="str">
        <f>IF(SUMIFS(VALIDATURNO[TOTAL],VALIDATURNO[Colaborador],VALIDATURNO[[#This Row],[Colaborador]])=0,"RET","OK")</f>
        <v>OK</v>
      </c>
      <c r="DM50" s="28">
        <f>IF(VALIDATURNO[[#This Row],[Trabajado real]]&gt;0,1,0)</f>
        <v>1</v>
      </c>
      <c r="DN50" s="28">
        <f>IF(DN49=$DN$5,1,IF(DC49=VALIDATURNO[[#This Row],[Colaborador]],0,1))</f>
        <v>0</v>
      </c>
      <c r="DO50" s="224"/>
      <c r="DP50" s="224"/>
      <c r="DQ50" s="224"/>
      <c r="DR50" s="224"/>
      <c r="DS50" s="224"/>
      <c r="DT50" s="224"/>
    </row>
    <row r="51" spans="1:124">
      <c r="A51" t="s">
        <v>154</v>
      </c>
      <c r="B51" t="s">
        <v>359</v>
      </c>
      <c r="C51" t="s">
        <v>359</v>
      </c>
      <c r="D51" t="s">
        <v>225</v>
      </c>
      <c r="E51" t="s">
        <v>84</v>
      </c>
      <c r="F51" t="s">
        <v>200</v>
      </c>
      <c r="G51" t="s">
        <v>200</v>
      </c>
      <c r="H51" t="s">
        <v>216</v>
      </c>
      <c r="I51" t="s">
        <v>568</v>
      </c>
      <c r="J51" t="s">
        <v>202</v>
      </c>
      <c r="K51" t="s">
        <v>221</v>
      </c>
      <c r="L51" t="s">
        <v>81</v>
      </c>
      <c r="M51" t="s">
        <v>81</v>
      </c>
      <c r="N51" t="s">
        <v>81</v>
      </c>
      <c r="O51" t="s">
        <v>81</v>
      </c>
      <c r="P51" t="s">
        <v>81</v>
      </c>
      <c r="Q51" t="s">
        <v>81</v>
      </c>
      <c r="R51" t="s">
        <v>81</v>
      </c>
      <c r="S51" t="s">
        <v>81</v>
      </c>
      <c r="T51" t="s">
        <v>81</v>
      </c>
      <c r="U51" t="s">
        <v>81</v>
      </c>
      <c r="V51" t="s">
        <v>81</v>
      </c>
      <c r="W51" t="s">
        <v>81</v>
      </c>
      <c r="X51" t="s">
        <v>81</v>
      </c>
      <c r="Y51" t="s">
        <v>81</v>
      </c>
      <c r="Z51" t="s">
        <v>81</v>
      </c>
      <c r="AA51" t="s">
        <v>81</v>
      </c>
      <c r="AB51" t="s">
        <v>81</v>
      </c>
      <c r="AC51" t="s">
        <v>81</v>
      </c>
      <c r="AD51" t="s">
        <v>202</v>
      </c>
      <c r="AE51" t="s">
        <v>81</v>
      </c>
      <c r="AF51" t="s">
        <v>81</v>
      </c>
      <c r="AG51" t="s">
        <v>81</v>
      </c>
      <c r="AH51" t="s">
        <v>81</v>
      </c>
      <c r="AI51" t="s">
        <v>81</v>
      </c>
      <c r="AJ51" t="s">
        <v>201</v>
      </c>
      <c r="AK51" t="s">
        <v>277</v>
      </c>
      <c r="AL51" t="s">
        <v>81</v>
      </c>
      <c r="AM51" t="s">
        <v>320</v>
      </c>
      <c r="AN51" t="s">
        <v>592</v>
      </c>
      <c r="AO51" t="s">
        <v>81</v>
      </c>
      <c r="AP51" t="s">
        <v>81</v>
      </c>
      <c r="AQ51" t="s">
        <v>203</v>
      </c>
      <c r="AR51" t="s">
        <v>81</v>
      </c>
      <c r="AS51" t="s">
        <v>204</v>
      </c>
      <c r="AT51" s="69">
        <f>IF(VALIDATURNO[[#This Row],[VALIDA_QNA]]="","",IF(AL51="",0,1))</f>
        <v>0</v>
      </c>
      <c r="AU51" s="67">
        <f>IF(VALIDATURNO[[#This Row],[VALIDA_QNA]]="","",IF(AL52="",0,1))</f>
        <v>0</v>
      </c>
      <c r="AV51" s="67">
        <f>IF(VALIDATURNO[[#This Row],[VALIDA_QNA]]="","",IF(AM51="",0,1))</f>
        <v>1</v>
      </c>
      <c r="AW51" s="67">
        <f>IF(VALIDATURNO[[#This Row],[VALIDA_QNA]]="","",IF(AN51="",0,1))</f>
        <v>1</v>
      </c>
      <c r="AX51" s="67">
        <f>IF(VALIDATURNO[[#This Row],[VALIDA_QNA]]="","",IF(AO51="",0,1))</f>
        <v>0</v>
      </c>
      <c r="AY51" s="67">
        <f>IF(VALIDATURNO[[#This Row],[VALIDA_QNA]]="","",IF(AP51="",0,1))</f>
        <v>0</v>
      </c>
      <c r="AZ51" s="67">
        <f>IF(VALIDATURNO[[#This Row],[VALIDA_QNA]]="","",IF(AL52="",0,1)*IF(AL52="",0,AL52))</f>
        <v>0</v>
      </c>
      <c r="BA51" s="67">
        <f>IF(VALIDATURNO[[#This Row],[VALIDA_QNA]]="","",IF(AL51="",0,1)*IF(AL51="",0,AL51))</f>
        <v>0</v>
      </c>
      <c r="BB51" s="67">
        <f>IF(VALIDATURNO[[#This Row],[VALIDA_QNA]]="","",IF(AM51="",0,1)*IF(AM51="",0,AM51))</f>
        <v>0.65138888888888891</v>
      </c>
      <c r="BC51" s="67">
        <f>IF(VALIDATURNO[[#This Row],[VALIDA_QNA]]="","",IF(AN51="",0,1)*IF(AN51="",0,AN51))</f>
        <v>0.98402777777777772</v>
      </c>
      <c r="BD51" s="67">
        <f>IF(VALIDATURNO[[#This Row],[VALIDA_QNA]]="","",IF(AO51="",0,1)*IF(AO51="",0,AO51))</f>
        <v>0</v>
      </c>
      <c r="BE51" s="67">
        <f>IF(VALIDATURNO[[#This Row],[VALIDA_QNA]]="","",IF(AP51="",0,1)*IF(AP51="",0,AP51))</f>
        <v>0</v>
      </c>
      <c r="BF51" s="67">
        <f>IF(VALIDATURNO[[#This Row],[VALIDA_QNA]]="","",5-COUNTBLANK(AM51:AP51)-COUNTBLANK(AL52))</f>
        <v>2</v>
      </c>
      <c r="BG51" s="68" t="str">
        <f>VALIDATURNO[[#This Row],[SALAM_H_BIN]]&amp;AU51&amp;AV51&amp;AW51&amp;AX51&amp;AY51</f>
        <v>001100</v>
      </c>
      <c r="BH51" s="70">
        <f t="shared" si="2"/>
        <v>1</v>
      </c>
      <c r="BI51" s="67" t="str">
        <f>IF(A51="","",IF(AND(AN51&lt;AM51,AN51&lt;&gt;""),"ERROR MARCA",IF(AND(VALIDATURNO[[#This Row],[ENT_2]]&lt;&gt;0,VALIDATURNO[[#This Row],[ENT_2]]&lt;VALIDATURNO[[#This Row],[SAL_1]]),"ERROR MARCA",IF(VALIDATURNO[[#This Row],[VALIDA_QNA]]=1,IF(OR(BG51="001100",BG51="011000",BG51="011110",BG51="001111",BG51="101100",BG51="111000",BG51="111110",BG51="101111"),"OK",IF(OR(BG51="000000",VALIDATURNO[[#This Row],[Escenario]]="100000"),"NULO","ERROR MARCA")),"NULO"))))</f>
        <v>OK</v>
      </c>
      <c r="BJ51" s="67">
        <f>IF(VALIDATURNO[[#This Row],[VALIDA_QNA]]="","",IF(OR(BG51="101100",BG51="101111",BG51="001100",BG51="001111",BG51="111110",BG51="011110"),BC51-BB51,0)*24)</f>
        <v>7.9833333333333316</v>
      </c>
      <c r="BK51" s="67">
        <f>IF(VALIDATURNO[[#This Row],[VALIDA_QNA]]="","",IF(OR(BG51="101111",BG51="001111"),BE51-BD51,0)*24)</f>
        <v>0</v>
      </c>
      <c r="BL51" s="67">
        <f>IF(VALIDATURNO[[#This Row],[VALIDA_QNA]]="","",IF(OR(BG51="111000",BG51="011000"),AZ51-BB51+1,0)*24)</f>
        <v>0</v>
      </c>
      <c r="BM51" s="67">
        <f>IF(VALIDATURNO[[#This Row],[VALIDA_QNA]]="","",IF(OR(BG51="111110",BG51="011110"),AZ51+1-BD51,0)*24)</f>
        <v>0</v>
      </c>
      <c r="BN51" s="67">
        <f>IF(VALIDATURNO[[#This Row],[VALIDA_QNA]]="","",IF(OR(BG51="011000",BG51="111000"),1-BB51,0)*24)</f>
        <v>0</v>
      </c>
      <c r="BO51" s="67">
        <f>IF(VALIDATURNO[[#This Row],[VALIDA_QNA]]="","",IF(OR(BG51="011110",BG51="111110"),1-BD51,0)*24)</f>
        <v>0</v>
      </c>
      <c r="BP51" s="71">
        <f>IF(VALIDATURNO[[#This Row],[VALIDA_QNA]]="","",VALIDATURNO[[#This Row],[turno1]]+VALIDATURNO[[#This Row],[turno2]]+VALIDATURNO[[#This Row],[turno1AH]]+VALIDATURNO[[#This Row],[turno2AH]]+VALIDATURNO[[#This Row],[SALAM_HOY]])</f>
        <v>7.9833333333333316</v>
      </c>
      <c r="BQ51" s="71">
        <f>IF(VALIDATURNO[[#This Row],[VALIDA_QNA]]="","",VALIDATURNO[[#This Row],[turno1]]+VALIDATURNO[[#This Row],[turno2]]+VALIDATURNO[[#This Row],[turno1AM]]+VALIDATURNO[[#This Row],[turno2AM]])</f>
        <v>7.9833333333333316</v>
      </c>
      <c r="BR51" s="71">
        <f>IF(VALIDATURNO[[#This Row],[VALIDA_QNA]]=0,"",IFERROR(LEFT(AD51,FIND(".",AD51)-1)+((RIGHT(AD51,2)+0)/100),""))</f>
        <v>8</v>
      </c>
      <c r="BS5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descuentos]]="",0,IF(AND(BP51&gt;=9.5,AO51=""),1,0))+IF(AL52&lt;&gt;"",AL52*24,0)-IF(AL51&lt;&gt;"",AL51*24,0),"")))</f>
        <v>1.6666666666668384E-2</v>
      </c>
      <c r="BT51" s="70">
        <f>IF(VALIDATURNO[[#This Row],[VALIDA_QNA]]=0,"",IF(A51="","",IFERROR((IF(IF(AL51="",0,AL51+0)&lt;=(6/24),IF(AL51="",0,AL51+0),(6/24))*24),0)+IFERROR(IF(AM51="",0,IF((IF(AND(AO51="",AN51&lt;&gt;""),IF(AN51="",0,AN51+0),IF(AP51&lt;&gt;"",IF(AP51="",0,AP51+0),1))-#REF!)*24&gt;0,IF(AND(AO51="",AN51&lt;&gt;""),IF(AN51="",0,AN51+0),IF(AP51&lt;&gt;"",IF(AP51="",0,AP51+0),1))-#REF!))*24,0)))</f>
        <v>0</v>
      </c>
      <c r="BU51" s="73">
        <f>IF(VALIDATURNO[[#This Row],[VALIDA_QNA]]="","",IFERROR(LEFT(K51,FIND(".",K51)-1)+((RIGHT(K51,2)+0)/100),0))</f>
        <v>4.75</v>
      </c>
      <c r="BV51" s="74">
        <f>IF(VALIDATURNO[[#This Row],[VALIDA_QNA]]=0,0,IF(VALIDATURNO[[#This Row],[Marcacion]]="ERROR MARCA", 0,IF(VALIDATURNO[[#This Row],[VALIDA_QNA]]="","",IF(ROUND(IFERROR(LEFT(K51,FIND(".",K51)-1)+((RIGHT(K51,2)+0)/100),0)+(IF(H52="Domingo",0,IF(AL52="",0,AL52*24)))-(IF(H51="Domingo",0,IF(AL51="",0,AL51*24))),2)&gt;=0,ROUND(IFERROR(LEFT(K51,FIND(".",K51)-1)+((RIGHT(K51,2)+0)/100),0)+(IF(H52="Domingo",0,IF(AL52="",0,AL52*24)))-(IF(H51="Domingo",0,IF(AL51="",0,AL51*24))),2),0))))</f>
        <v>4.75</v>
      </c>
      <c r="BW51" s="73">
        <f>IF(VALIDATURNO[[#This Row],[VALIDA_QNA]]="","",IFERROR(LEFT(T51,FIND(".",T51)-1)+((RIGHT(T51,2)+0)/100),0)+IF(N51="",0,IFERROR(LEFT(N51,FIND(".",N51)-1)+((RIGHT(N51,2)+0)/100),0)))</f>
        <v>0</v>
      </c>
      <c r="BX51" s="74">
        <f>IF(VALIDATURNO[[#This Row],[VALIDA_QNA]]=0,0,IF(VALIDATURNO[[#This Row],[Marcacion]]="ERROR MARCA", 0,IF(VALIDATURNO[[#This Row],[VALIDA_QNA]]="","",IF(VALIDATURNO[[#This Row],[Dom Noct calc]]+(IF(OR(H52="Domingo",M52&lt;&gt;"",N52&lt;&gt;""),IF(AL52="",0,AL52*24),0))-(IF(OR(H51="Domingo",M51&lt;&gt;"",N51&lt;&gt;""),IF(AL51="",0,AL51*24),0))&gt;=0,VALIDATURNO[[#This Row],[Dom Noct calc]]+(IF(OR(H52="Domingo",M52&lt;&gt;"",N52&lt;&gt;""),IF(AL52="",0,AL52*24),0))-(IF(OR(H51="Domingo",M51&lt;&gt;"",N51&lt;&gt;""),IF(AL51="",0,AL51*24),0)),0))))</f>
        <v>0</v>
      </c>
      <c r="BY51" s="73">
        <f>IF(VALIDATURNO[[#This Row],[VALIDA_QNA]]="","",IFERROR(LEFT(AD51,FIND(".",AD51)-1)+((RIGHT(AD51,2)+0)/100),0))</f>
        <v>8</v>
      </c>
      <c r="BZ51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</v>
      </c>
      <c r="CA51" s="75">
        <f>IF(VALIDATURNO[[#This Row],[VALIDA_QNA]]="","",IF(VALIDATURNO[[#This Row],[Trabajado real]]+0=0,0,1))</f>
        <v>1</v>
      </c>
      <c r="CB51" s="71">
        <f>IFERROR(IF(VALIDATURNO[[#This Row],[horas 
trabajadas]]&gt;14,ROUND(VALIDATURNO[[#This Row],[nocturnas 
trabajadas]],2),IF(VALIDATURNO[[#This Row],[Trabajado real]]=0,"",ROUND(VALIDATURNO[[#This Row],[Nocturnas reales]],2))),"")</f>
        <v>4.75</v>
      </c>
      <c r="CC51" s="71"/>
      <c r="CD51" s="71"/>
      <c r="CE51" s="71"/>
      <c r="CF51" s="71"/>
      <c r="CG51" s="71"/>
      <c r="CH51" s="71"/>
      <c r="CI51" s="71"/>
      <c r="CJ51" s="71" t="str">
        <f>IF(AND(M51="",S51=""),"",IF(VALIDATURNO[[#This Row],[Marcacion]]="ERROR MARCA",6,IF(IFERROR(LEFT(M51,FIND(".",M51)-1)+((RIGHT(M51,2)+0)/100),0)+IFERROR(LEFT(S51,FIND(".",S51)-1)+((RIGHT(S51,2)+0)/100),0)=0,"",IFERROR(LEFT(M51,FIND(".",M51)-1)+((RIGHT(M51,2)+0)/100),0)+IFERROR(LEFT(S51,FIND(".",S51)-1)+((RIGHT(S51,2)+0)/100),0))))</f>
        <v/>
      </c>
      <c r="CK51" s="71" t="str">
        <f>IF(VALIDATURNO[[#This Row],[VALIDA_QNA]]="","",IF(VALIDATURNO[[#This Row],[Dom Noct Real]]=0,"",ROUND(VALIDATURNO[[#This Row],[Dom Noct Real]],2)))</f>
        <v/>
      </c>
      <c r="CL51" s="71"/>
      <c r="CM51" s="71"/>
      <c r="CN51" s="71"/>
      <c r="CO51" s="76" t="str">
        <f>IF(VALIDATURNO[[#This Row],[EXTRAS]]="","",IF(VALIDATURNO[[#This Row],[verifica extras D]]="",ROUND(VALIDATURNO[[#This Row],[EXTRAS]]*extra_diu,2),ROUND(VALIDATURNO[[#This Row],[verifica extras D]],2)))</f>
        <v/>
      </c>
      <c r="CP51" s="77" t="str">
        <f>IF(VALIDATURNO[[#This Row],[EXTRAS]]="","",IF(VALIDATURNO[[#This Row],[verifica extras N]]="",ROUND(VALIDATURNO[[#This Row],[EXTRAS]]*(1-extra_diu),2),ROUND(VALIDATURNO[[#This Row],[verifica extras N]],2)))</f>
        <v/>
      </c>
      <c r="CQ51" s="71"/>
      <c r="CR51" s="71"/>
      <c r="CS51" s="71"/>
      <c r="CT51" s="71"/>
      <c r="CU51" s="71">
        <f>IF(VALIDATURNO[[#This Row],[VALIDA_QNA]]="","",IF(VALIDATURNO[[#This Row],[Trabajado real]]=0,"",ROUND(VALIDATURNO[[#This Row],[Trabajado real]],2)))</f>
        <v>8</v>
      </c>
      <c r="CV51" s="66" t="str">
        <f>IFERROR(VLOOKUP(VALIDATURNO[[#This Row],[Colaborador]]&amp;VALIDATURNO[[#This Row],[fecha]],Tabla2[],4,0),"")</f>
        <v/>
      </c>
      <c r="CW51" s="216"/>
      <c r="CX51" s="216"/>
      <c r="CY51" s="32" t="str">
        <f>IF(SUMIFS($BZ$6:BZ51,$DC$6:DC51,VALIDATURNO[[#This Row],[Colaborador]])-hope_hours-SUMIFS($CO$6:CO51,$DC$6:DC51,VALIDATURNO[[#This Row],[Colaborador]])-SUMIFS($CP$6:CP51,$DC$6:DC51,VALIDATURNO[[#This Row],[Colaborador]])&gt;0.5,SUMIFS($BZ$6:BZ51,$DC$6:DC51,VALIDATURNO[[#This Row],[Colaborador]])-hope_hours-SUMIFS($CO$6:CO51,$DC$6:DC51,VALIDATURNO[[#This Row],[Colaborador]])-SUMIFS($CP$6:CP51,$DC$6:DC51,VALIDATURNO[[#This Row],[Colaborador]]),"")</f>
        <v/>
      </c>
      <c r="CZ51" s="32" t="str">
        <f>IF(SUMIFS($BZ$6:BZ51,$DC$6:DC51,VALIDATURNO[[#This Row],[Colaborador]])-hope_hours&gt;0.5,SUMIFS($BZ$6:BZ51,$DC$6:DC51,VALIDATURNO[[#This Row],[Colaborador]])-hope_hours - SUMIFS($CZ$6:CZ50,$DC$6:DC50,DC51),"")</f>
        <v/>
      </c>
      <c r="DA51" s="32" t="str">
        <f>IF(SUMIFS($BZ$6:BZ51,$DC$6:DC51,VALIDATURNO[[#This Row],[Colaborador]])-hope_hours&gt;0.5,SUMIFS($BZ$6:BZ51,$DC$6:DC51,VALIDATURNO[[#This Row],[Colaborador]])-hope_hours,"")</f>
        <v/>
      </c>
      <c r="DB51" s="71" t="str">
        <f>IF(E51="","",IF(VALIDATURNO[[#This Row],[Cambia sede]]="",E51,VALIDATURNO[[#This Row],[Cambia sede]]))</f>
        <v>PANCE</v>
      </c>
      <c r="DC51" s="78" t="str">
        <f t="shared" si="3"/>
        <v>HERNANDEZ TOVAR VALENTINA</v>
      </c>
      <c r="DD51" s="83">
        <f>IF(VALIDATURNO[[#This Row],[VALIDA_QNA]]="","",I51+0)</f>
        <v>46109</v>
      </c>
      <c r="DE51" s="79" t="str">
        <f>IF(VALIDATURNO[[#This Row],[Marcacion]]="","",D51)</f>
        <v>AUXILIAR DE COCINA</v>
      </c>
      <c r="DF51" s="70" t="str">
        <f>IF(VALIDATURNO[[#This Row],[turno1]]="","",H51)</f>
        <v>Sábado</v>
      </c>
      <c r="DG51" s="70" t="str">
        <f>IF(VALIDATURNO[[#This Row],[turno2]]="","",AL51)</f>
        <v/>
      </c>
      <c r="DH51" s="70" t="str">
        <f>IF(VALIDATURNO[[#This Row],[turno1AM]]="","",AM51)</f>
        <v>15:38</v>
      </c>
      <c r="DI51" s="70" t="str">
        <f>IF(VALIDATURNO[[#This Row],[turno2AM]]="","",AN51)</f>
        <v>23:37</v>
      </c>
      <c r="DJ51" s="70" t="str">
        <f>IF(VALIDATURNO[[#This Row],[turno1AH]]="","",AO51)</f>
        <v/>
      </c>
      <c r="DK51" s="70" t="str">
        <f>IF(VALIDATURNO[[#This Row],[turno2AH]]="","",AP51)</f>
        <v/>
      </c>
      <c r="DL51" s="28" t="str">
        <f>IF(SUMIFS(VALIDATURNO[TOTAL],VALIDATURNO[Colaborador],VALIDATURNO[[#This Row],[Colaborador]])=0,"RET","OK")</f>
        <v>OK</v>
      </c>
      <c r="DM51" s="28">
        <f>IF(VALIDATURNO[[#This Row],[Trabajado real]]&gt;0,1,0)</f>
        <v>1</v>
      </c>
      <c r="DN51" s="28">
        <f>IF(DN50=$DN$5,1,IF(DC50=VALIDATURNO[[#This Row],[Colaborador]],0,1))</f>
        <v>0</v>
      </c>
      <c r="DO51" s="224"/>
      <c r="DP51" s="224"/>
      <c r="DQ51" s="224"/>
      <c r="DR51" s="224"/>
      <c r="DS51" s="224"/>
      <c r="DT51" s="224"/>
    </row>
    <row r="52" spans="1:124">
      <c r="A52" t="s">
        <v>154</v>
      </c>
      <c r="B52" t="s">
        <v>359</v>
      </c>
      <c r="C52" t="s">
        <v>359</v>
      </c>
      <c r="D52" t="s">
        <v>225</v>
      </c>
      <c r="E52" t="s">
        <v>84</v>
      </c>
      <c r="F52" t="s">
        <v>200</v>
      </c>
      <c r="G52" t="s">
        <v>200</v>
      </c>
      <c r="H52" t="s">
        <v>173</v>
      </c>
      <c r="I52" t="s">
        <v>569</v>
      </c>
      <c r="J52" t="s">
        <v>81</v>
      </c>
      <c r="K52" t="s">
        <v>81</v>
      </c>
      <c r="L52" t="s">
        <v>81</v>
      </c>
      <c r="M52" t="s">
        <v>81</v>
      </c>
      <c r="N52" t="s">
        <v>81</v>
      </c>
      <c r="O52" t="s">
        <v>81</v>
      </c>
      <c r="P52" t="s">
        <v>81</v>
      </c>
      <c r="Q52" t="s">
        <v>81</v>
      </c>
      <c r="R52" t="s">
        <v>81</v>
      </c>
      <c r="S52" t="s">
        <v>241</v>
      </c>
      <c r="T52" t="s">
        <v>227</v>
      </c>
      <c r="U52" t="s">
        <v>81</v>
      </c>
      <c r="V52" t="s">
        <v>81</v>
      </c>
      <c r="W52" t="s">
        <v>81</v>
      </c>
      <c r="X52" t="s">
        <v>81</v>
      </c>
      <c r="Y52" t="s">
        <v>81</v>
      </c>
      <c r="Z52" t="s">
        <v>81</v>
      </c>
      <c r="AA52" t="s">
        <v>81</v>
      </c>
      <c r="AB52" t="s">
        <v>81</v>
      </c>
      <c r="AC52" t="s">
        <v>81</v>
      </c>
      <c r="AD52" t="s">
        <v>286</v>
      </c>
      <c r="AE52" t="s">
        <v>81</v>
      </c>
      <c r="AF52" t="s">
        <v>81</v>
      </c>
      <c r="AG52" t="s">
        <v>81</v>
      </c>
      <c r="AH52" t="s">
        <v>81</v>
      </c>
      <c r="AI52" t="s">
        <v>81</v>
      </c>
      <c r="AJ52" t="s">
        <v>201</v>
      </c>
      <c r="AK52" t="s">
        <v>593</v>
      </c>
      <c r="AL52" t="s">
        <v>81</v>
      </c>
      <c r="AM52" t="s">
        <v>291</v>
      </c>
      <c r="AN52" t="s">
        <v>315</v>
      </c>
      <c r="AO52" t="s">
        <v>81</v>
      </c>
      <c r="AP52" t="s">
        <v>81</v>
      </c>
      <c r="AQ52" t="s">
        <v>203</v>
      </c>
      <c r="AR52" t="s">
        <v>81</v>
      </c>
      <c r="AS52" t="s">
        <v>204</v>
      </c>
      <c r="AT52" s="69">
        <f>IF(VALIDATURNO[[#This Row],[VALIDA_QNA]]="","",IF(AL52="",0,1))</f>
        <v>0</v>
      </c>
      <c r="AU52" s="67">
        <f>IF(VALIDATURNO[[#This Row],[VALIDA_QNA]]="","",IF(AL53="",0,1))</f>
        <v>0</v>
      </c>
      <c r="AV52" s="67">
        <f>IF(VALIDATURNO[[#This Row],[VALIDA_QNA]]="","",IF(AM52="",0,1))</f>
        <v>1</v>
      </c>
      <c r="AW52" s="67">
        <f>IF(VALIDATURNO[[#This Row],[VALIDA_QNA]]="","",IF(AN52="",0,1))</f>
        <v>1</v>
      </c>
      <c r="AX52" s="67">
        <f>IF(VALIDATURNO[[#This Row],[VALIDA_QNA]]="","",IF(AO52="",0,1))</f>
        <v>0</v>
      </c>
      <c r="AY52" s="67">
        <f>IF(VALIDATURNO[[#This Row],[VALIDA_QNA]]="","",IF(AP52="",0,1))</f>
        <v>0</v>
      </c>
      <c r="AZ52" s="67">
        <f>IF(VALIDATURNO[[#This Row],[VALIDA_QNA]]="","",IF(AL53="",0,1)*IF(AL53="",0,AL53))</f>
        <v>0</v>
      </c>
      <c r="BA52" s="67">
        <f>IF(VALIDATURNO[[#This Row],[VALIDA_QNA]]="","",IF(AL52="",0,1)*IF(AL52="",0,AL52))</f>
        <v>0</v>
      </c>
      <c r="BB52" s="67">
        <f>IF(VALIDATURNO[[#This Row],[VALIDA_QNA]]="","",IF(AM52="",0,1)*IF(AM52="",0,AM52))</f>
        <v>0.45555555555555555</v>
      </c>
      <c r="BC52" s="67">
        <f>IF(VALIDATURNO[[#This Row],[VALIDA_QNA]]="","",IF(AN52="",0,1)*IF(AN52="",0,AN52))</f>
        <v>0.9458333333333333</v>
      </c>
      <c r="BD52" s="67">
        <f>IF(VALIDATURNO[[#This Row],[VALIDA_QNA]]="","",IF(AO52="",0,1)*IF(AO52="",0,AO52))</f>
        <v>0</v>
      </c>
      <c r="BE52" s="67">
        <f>IF(VALIDATURNO[[#This Row],[VALIDA_QNA]]="","",IF(AP52="",0,1)*IF(AP52="",0,AP52))</f>
        <v>0</v>
      </c>
      <c r="BF52" s="67">
        <f>IF(VALIDATURNO[[#This Row],[VALIDA_QNA]]="","",5-COUNTBLANK(AM52:AP52)-COUNTBLANK(AL53))</f>
        <v>2</v>
      </c>
      <c r="BG52" s="68" t="str">
        <f>VALIDATURNO[[#This Row],[SALAM_H_BIN]]&amp;AU52&amp;AV52&amp;AW52&amp;AX52&amp;AY52</f>
        <v>001100</v>
      </c>
      <c r="BH52" s="70">
        <f t="shared" si="2"/>
        <v>1</v>
      </c>
      <c r="BI52" s="67" t="str">
        <f>IF(A52="","",IF(AND(AN52&lt;AM52,AN52&lt;&gt;""),"ERROR MARCA",IF(AND(VALIDATURNO[[#This Row],[ENT_2]]&lt;&gt;0,VALIDATURNO[[#This Row],[ENT_2]]&lt;VALIDATURNO[[#This Row],[SAL_1]]),"ERROR MARCA",IF(VALIDATURNO[[#This Row],[VALIDA_QNA]]=1,IF(OR(BG52="001100",BG52="011000",BG52="011110",BG52="001111",BG52="101100",BG52="111000",BG52="111110",BG52="101111"),"OK",IF(OR(BG52="000000",VALIDATURNO[[#This Row],[Escenario]]="100000"),"NULO","ERROR MARCA")),"NULO"))))</f>
        <v>OK</v>
      </c>
      <c r="BJ52" s="67">
        <f>IF(VALIDATURNO[[#This Row],[VALIDA_QNA]]="","",IF(OR(BG52="101100",BG52="101111",BG52="001100",BG52="001111",BG52="111110",BG52="011110"),BC52-BB52,0)*24)</f>
        <v>11.766666666666666</v>
      </c>
      <c r="BK52" s="67">
        <f>IF(VALIDATURNO[[#This Row],[VALIDA_QNA]]="","",IF(OR(BG52="101111",BG52="001111"),BE52-BD52,0)*24)</f>
        <v>0</v>
      </c>
      <c r="BL52" s="67">
        <f>IF(VALIDATURNO[[#This Row],[VALIDA_QNA]]="","",IF(OR(BG52="111000",BG52="011000"),AZ52-BB52+1,0)*24)</f>
        <v>0</v>
      </c>
      <c r="BM52" s="67">
        <f>IF(VALIDATURNO[[#This Row],[VALIDA_QNA]]="","",IF(OR(BG52="111110",BG52="011110"),AZ52+1-BD52,0)*24)</f>
        <v>0</v>
      </c>
      <c r="BN52" s="67">
        <f>IF(VALIDATURNO[[#This Row],[VALIDA_QNA]]="","",IF(OR(BG52="011000",BG52="111000"),1-BB52,0)*24)</f>
        <v>0</v>
      </c>
      <c r="BO52" s="67">
        <f>IF(VALIDATURNO[[#This Row],[VALIDA_QNA]]="","",IF(OR(BG52="011110",BG52="111110"),1-BD52,0)*24)</f>
        <v>0</v>
      </c>
      <c r="BP52" s="71">
        <f>IF(VALIDATURNO[[#This Row],[VALIDA_QNA]]="","",VALIDATURNO[[#This Row],[turno1]]+VALIDATURNO[[#This Row],[turno2]]+VALIDATURNO[[#This Row],[turno1AH]]+VALIDATURNO[[#This Row],[turno2AH]]+VALIDATURNO[[#This Row],[SALAM_HOY]])</f>
        <v>11.766666666666666</v>
      </c>
      <c r="BQ52" s="71">
        <f>IF(VALIDATURNO[[#This Row],[VALIDA_QNA]]="","",VALIDATURNO[[#This Row],[turno1]]+VALIDATURNO[[#This Row],[turno2]]+VALIDATURNO[[#This Row],[turno1AM]]+VALIDATURNO[[#This Row],[turno2AM]])</f>
        <v>11.766666666666666</v>
      </c>
      <c r="BR52" s="71">
        <f>IF(VALIDATURNO[[#This Row],[VALIDA_QNA]]=0,"",IFERROR(LEFT(AD52,FIND(".",AD52)-1)+((RIGHT(AD52,2)+0)/100),""))</f>
        <v>10.75</v>
      </c>
      <c r="BS5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descuentos]]="",0,IF(AND(BP52&gt;=9.5,AO52=""),1,0))+IF(AL53&lt;&gt;"",AL53*24,0)-IF(AL52&lt;&gt;"",AL52*24,0),"")))</f>
        <v>-1.6666666666665719E-2</v>
      </c>
      <c r="BT52" s="70">
        <f>IF(VALIDATURNO[[#This Row],[VALIDA_QNA]]=0,"",IF(A52="","",IFERROR((IF(IF(AL52="",0,AL52+0)&lt;=(6/24),IF(AL52="",0,AL52+0),(6/24))*24),0)+IFERROR(IF(AM52="",0,IF((IF(AND(AO52="",AN52&lt;&gt;""),IF(AN52="",0,AN52+0),IF(AP52&lt;&gt;"",IF(AP52="",0,AP52+0),1))-#REF!)*24&gt;0,IF(AND(AO52="",AN52&lt;&gt;""),IF(AN52="",0,AN52+0),IF(AP52&lt;&gt;"",IF(AP52="",0,AP52+0),1))-#REF!))*24,0)))</f>
        <v>0</v>
      </c>
      <c r="BU52" s="73">
        <f>IF(VALIDATURNO[[#This Row],[VALIDA_QNA]]="","",IFERROR(LEFT(K52,FIND(".",K52)-1)+((RIGHT(K52,2)+0)/100),0))</f>
        <v>0</v>
      </c>
      <c r="BV52" s="74">
        <f>IF(VALIDATURNO[[#This Row],[VALIDA_QNA]]=0,0,IF(VALIDATURNO[[#This Row],[Marcacion]]="ERROR MARCA", 0,IF(VALIDATURNO[[#This Row],[VALIDA_QNA]]="","",IF(ROUND(IFERROR(LEFT(K52,FIND(".",K52)-1)+((RIGHT(K52,2)+0)/100),0)+(IF(H53="Domingo",0,IF(AL53="",0,AL53*24)))-(IF(H52="Domingo",0,IF(AL52="",0,AL52*24))),2)&gt;=0,ROUND(IFERROR(LEFT(K52,FIND(".",K52)-1)+((RIGHT(K52,2)+0)/100),0)+(IF(H53="Domingo",0,IF(AL53="",0,AL53*24)))-(IF(H52="Domingo",0,IF(AL52="",0,AL52*24))),2),0))))</f>
        <v>0</v>
      </c>
      <c r="BW52" s="73">
        <f>IF(VALIDATURNO[[#This Row],[VALIDA_QNA]]="","",IFERROR(LEFT(T52,FIND(".",T52)-1)+((RIGHT(T52,2)+0)/100),0)+IF(N52="",0,IFERROR(LEFT(N52,FIND(".",N52)-1)+((RIGHT(N52,2)+0)/100),0)))</f>
        <v>3.75</v>
      </c>
      <c r="BX52" s="74">
        <f>IF(VALIDATURNO[[#This Row],[VALIDA_QNA]]=0,0,IF(VALIDATURNO[[#This Row],[Marcacion]]="ERROR MARCA", 0,IF(VALIDATURNO[[#This Row],[VALIDA_QNA]]="","",IF(VALIDATURNO[[#This Row],[Dom Noct calc]]+(IF(OR(H53="Domingo",M53&lt;&gt;"",N53&lt;&gt;""),IF(AL53="",0,AL53*24),0))-(IF(OR(H52="Domingo",M52&lt;&gt;"",N52&lt;&gt;""),IF(AL52="",0,AL52*24),0))&gt;=0,VALIDATURNO[[#This Row],[Dom Noct calc]]+(IF(OR(H53="Domingo",M53&lt;&gt;"",N53&lt;&gt;""),IF(AL53="",0,AL53*24),0))-(IF(OR(H52="Domingo",M52&lt;&gt;"",N52&lt;&gt;""),IF(AL52="",0,AL52*24),0)),0))))</f>
        <v>3.75</v>
      </c>
      <c r="BY52" s="73">
        <f>IF(VALIDATURNO[[#This Row],[VALIDA_QNA]]="","",IFERROR(LEFT(AD52,FIND(".",AD52)-1)+((RIGHT(AD52,2)+0)/100),0))</f>
        <v>10.75</v>
      </c>
      <c r="BZ52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10.75</v>
      </c>
      <c r="CA52" s="75">
        <f>IF(VALIDATURNO[[#This Row],[VALIDA_QNA]]="","",IF(VALIDATURNO[[#This Row],[Trabajado real]]+0=0,0,1))</f>
        <v>1</v>
      </c>
      <c r="CB52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52" s="71"/>
      <c r="CD52" s="71"/>
      <c r="CE52" s="71"/>
      <c r="CF52" s="71"/>
      <c r="CG52" s="71"/>
      <c r="CH52" s="71"/>
      <c r="CI52" s="71"/>
      <c r="CJ52" s="71">
        <f>IF(AND(M52="",S52=""),"",IF(VALIDATURNO[[#This Row],[Marcacion]]="ERROR MARCA",6,IF(IFERROR(LEFT(M52,FIND(".",M52)-1)+((RIGHT(M52,2)+0)/100),0)+IFERROR(LEFT(S52,FIND(".",S52)-1)+((RIGHT(S52,2)+0)/100),0)=0,"",IFERROR(LEFT(M52,FIND(".",M52)-1)+((RIGHT(M52,2)+0)/100),0)+IFERROR(LEFT(S52,FIND(".",S52)-1)+((RIGHT(S52,2)+0)/100),0))))</f>
        <v>7</v>
      </c>
      <c r="CK52" s="71">
        <f>IF(VALIDATURNO[[#This Row],[VALIDA_QNA]]="","",IF(VALIDATURNO[[#This Row],[Dom Noct Real]]=0,"",ROUND(VALIDATURNO[[#This Row],[Dom Noct Real]],2)))</f>
        <v>3.75</v>
      </c>
      <c r="CL52" s="71"/>
      <c r="CM52" s="71"/>
      <c r="CN52" s="71"/>
      <c r="CO52" s="76" t="str">
        <f>IF(VALIDATURNO[[#This Row],[EXTRAS]]="","",IF(VALIDATURNO[[#This Row],[verifica extras D]]="",ROUND(VALIDATURNO[[#This Row],[EXTRAS]]*extra_diu,2),ROUND(VALIDATURNO[[#This Row],[verifica extras D]],2)))</f>
        <v/>
      </c>
      <c r="CP52" s="77" t="str">
        <f>IF(VALIDATURNO[[#This Row],[EXTRAS]]="","",IF(VALIDATURNO[[#This Row],[verifica extras N]]="",ROUND(VALIDATURNO[[#This Row],[EXTRAS]]*(1-extra_diu),2),ROUND(VALIDATURNO[[#This Row],[verifica extras N]],2)))</f>
        <v/>
      </c>
      <c r="CQ52" s="71"/>
      <c r="CR52" s="71"/>
      <c r="CS52" s="71"/>
      <c r="CT52" s="71"/>
      <c r="CU52" s="71">
        <f>IF(VALIDATURNO[[#This Row],[VALIDA_QNA]]="","",IF(VALIDATURNO[[#This Row],[Trabajado real]]=0,"",ROUND(VALIDATURNO[[#This Row],[Trabajado real]],2)))</f>
        <v>10.75</v>
      </c>
      <c r="CV52" s="66" t="str">
        <f>IFERROR(VLOOKUP(VALIDATURNO[[#This Row],[Colaborador]]&amp;VALIDATURNO[[#This Row],[fecha]],Tabla2[],4,0),"")</f>
        <v/>
      </c>
      <c r="CW52" s="216"/>
      <c r="CX52" s="216"/>
      <c r="CY52" s="32" t="str">
        <f>IF(SUMIFS($BZ$6:BZ52,$DC$6:DC52,VALIDATURNO[[#This Row],[Colaborador]])-hope_hours-SUMIFS($CO$6:CO52,$DC$6:DC52,VALIDATURNO[[#This Row],[Colaborador]])-SUMIFS($CP$6:CP52,$DC$6:DC52,VALIDATURNO[[#This Row],[Colaborador]])&gt;0.5,SUMIFS($BZ$6:BZ52,$DC$6:DC52,VALIDATURNO[[#This Row],[Colaborador]])-hope_hours-SUMIFS($CO$6:CO52,$DC$6:DC52,VALIDATURNO[[#This Row],[Colaborador]])-SUMIFS($CP$6:CP52,$DC$6:DC52,VALIDATURNO[[#This Row],[Colaborador]]),"")</f>
        <v/>
      </c>
      <c r="CZ52" s="32" t="str">
        <f>IF(SUMIFS($BZ$6:BZ52,$DC$6:DC52,VALIDATURNO[[#This Row],[Colaborador]])-hope_hours&gt;0.5,SUMIFS($BZ$6:BZ52,$DC$6:DC52,VALIDATURNO[[#This Row],[Colaborador]])-hope_hours - SUMIFS($CZ$6:CZ51,$DC$6:DC51,DC52),"")</f>
        <v/>
      </c>
      <c r="DA52" s="32" t="str">
        <f>IF(SUMIFS($BZ$6:BZ52,$DC$6:DC52,VALIDATURNO[[#This Row],[Colaborador]])-hope_hours&gt;0.5,SUMIFS($BZ$6:BZ52,$DC$6:DC52,VALIDATURNO[[#This Row],[Colaborador]])-hope_hours,"")</f>
        <v/>
      </c>
      <c r="DB52" s="71" t="str">
        <f>IF(E52="","",IF(VALIDATURNO[[#This Row],[Cambia sede]]="",E52,VALIDATURNO[[#This Row],[Cambia sede]]))</f>
        <v>PANCE</v>
      </c>
      <c r="DC52" s="78" t="str">
        <f t="shared" si="3"/>
        <v>HERNANDEZ TOVAR VALENTINA</v>
      </c>
      <c r="DD52" s="83">
        <f>IF(VALIDATURNO[[#This Row],[VALIDA_QNA]]="","",I52+0)</f>
        <v>46110</v>
      </c>
      <c r="DE52" s="79" t="str">
        <f>IF(VALIDATURNO[[#This Row],[Marcacion]]="","",D52)</f>
        <v>AUXILIAR DE COCINA</v>
      </c>
      <c r="DF52" s="70" t="str">
        <f>IF(VALIDATURNO[[#This Row],[turno1]]="","",H52)</f>
        <v>Domingo</v>
      </c>
      <c r="DG52" s="70" t="str">
        <f>IF(VALIDATURNO[[#This Row],[turno2]]="","",AL52)</f>
        <v/>
      </c>
      <c r="DH52" s="70" t="str">
        <f>IF(VALIDATURNO[[#This Row],[turno1AM]]="","",AM52)</f>
        <v>10:56</v>
      </c>
      <c r="DI52" s="70" t="str">
        <f>IF(VALIDATURNO[[#This Row],[turno2AM]]="","",AN52)</f>
        <v>22:42</v>
      </c>
      <c r="DJ52" s="70" t="str">
        <f>IF(VALIDATURNO[[#This Row],[turno1AH]]="","",AO52)</f>
        <v/>
      </c>
      <c r="DK52" s="70" t="str">
        <f>IF(VALIDATURNO[[#This Row],[turno2AH]]="","",AP52)</f>
        <v/>
      </c>
      <c r="DL52" s="28" t="str">
        <f>IF(SUMIFS(VALIDATURNO[TOTAL],VALIDATURNO[Colaborador],VALIDATURNO[[#This Row],[Colaborador]])=0,"RET","OK")</f>
        <v>OK</v>
      </c>
      <c r="DM52" s="28">
        <f>IF(VALIDATURNO[[#This Row],[Trabajado real]]&gt;0,1,0)</f>
        <v>1</v>
      </c>
      <c r="DN52" s="28">
        <f>IF(DN51=$DN$5,1,IF(DC51=VALIDATURNO[[#This Row],[Colaborador]],0,1))</f>
        <v>0</v>
      </c>
      <c r="DO52" s="224"/>
      <c r="DP52" s="224"/>
      <c r="DQ52" s="224"/>
      <c r="DR52" s="224"/>
      <c r="DS52" s="224"/>
      <c r="DT52" s="224"/>
    </row>
    <row r="53" spans="1:124">
      <c r="A53" t="s">
        <v>154</v>
      </c>
      <c r="B53" t="s">
        <v>359</v>
      </c>
      <c r="C53" t="s">
        <v>359</v>
      </c>
      <c r="D53" t="s">
        <v>225</v>
      </c>
      <c r="E53" t="s">
        <v>84</v>
      </c>
      <c r="F53" t="s">
        <v>200</v>
      </c>
      <c r="G53" t="s">
        <v>200</v>
      </c>
      <c r="H53" t="s">
        <v>172</v>
      </c>
      <c r="I53" t="s">
        <v>570</v>
      </c>
      <c r="J53" t="s">
        <v>267</v>
      </c>
      <c r="K53" t="s">
        <v>227</v>
      </c>
      <c r="L53" t="s">
        <v>81</v>
      </c>
      <c r="M53" t="s">
        <v>81</v>
      </c>
      <c r="N53" t="s">
        <v>81</v>
      </c>
      <c r="O53" t="s">
        <v>81</v>
      </c>
      <c r="P53" t="s">
        <v>81</v>
      </c>
      <c r="Q53" t="s">
        <v>81</v>
      </c>
      <c r="R53" t="s">
        <v>81</v>
      </c>
      <c r="S53" t="s">
        <v>81</v>
      </c>
      <c r="T53" t="s">
        <v>81</v>
      </c>
      <c r="U53" t="s">
        <v>81</v>
      </c>
      <c r="V53" t="s">
        <v>81</v>
      </c>
      <c r="W53" t="s">
        <v>81</v>
      </c>
      <c r="X53" t="s">
        <v>81</v>
      </c>
      <c r="Y53" t="s">
        <v>81</v>
      </c>
      <c r="Z53" t="s">
        <v>81</v>
      </c>
      <c r="AA53" t="s">
        <v>81</v>
      </c>
      <c r="AB53" t="s">
        <v>81</v>
      </c>
      <c r="AC53" t="s">
        <v>81</v>
      </c>
      <c r="AD53" t="s">
        <v>267</v>
      </c>
      <c r="AE53" t="s">
        <v>81</v>
      </c>
      <c r="AF53" t="s">
        <v>81</v>
      </c>
      <c r="AG53" t="s">
        <v>81</v>
      </c>
      <c r="AH53" t="s">
        <v>81</v>
      </c>
      <c r="AI53" t="s">
        <v>81</v>
      </c>
      <c r="AJ53" t="s">
        <v>201</v>
      </c>
      <c r="AK53" t="s">
        <v>594</v>
      </c>
      <c r="AL53" t="s">
        <v>81</v>
      </c>
      <c r="AM53" t="s">
        <v>307</v>
      </c>
      <c r="AN53" t="s">
        <v>298</v>
      </c>
      <c r="AO53" t="s">
        <v>81</v>
      </c>
      <c r="AP53" t="s">
        <v>81</v>
      </c>
      <c r="AQ53" t="s">
        <v>203</v>
      </c>
      <c r="AR53" t="s">
        <v>81</v>
      </c>
      <c r="AS53" t="s">
        <v>204</v>
      </c>
      <c r="AT53" s="69">
        <f>IF(VALIDATURNO[[#This Row],[VALIDA_QNA]]="","",IF(AL53="",0,1))</f>
        <v>0</v>
      </c>
      <c r="AU53" s="67">
        <f>IF(VALIDATURNO[[#This Row],[VALIDA_QNA]]="","",IF(AL54="",0,1))</f>
        <v>0</v>
      </c>
      <c r="AV53" s="67">
        <f>IF(VALIDATURNO[[#This Row],[VALIDA_QNA]]="","",IF(AM53="",0,1))</f>
        <v>1</v>
      </c>
      <c r="AW53" s="67">
        <f>IF(VALIDATURNO[[#This Row],[VALIDA_QNA]]="","",IF(AN53="",0,1))</f>
        <v>1</v>
      </c>
      <c r="AX53" s="67">
        <f>IF(VALIDATURNO[[#This Row],[VALIDA_QNA]]="","",IF(AO53="",0,1))</f>
        <v>0</v>
      </c>
      <c r="AY53" s="67">
        <f>IF(VALIDATURNO[[#This Row],[VALIDA_QNA]]="","",IF(AP53="",0,1))</f>
        <v>0</v>
      </c>
      <c r="AZ53" s="67">
        <f>IF(VALIDATURNO[[#This Row],[VALIDA_QNA]]="","",IF(AL54="",0,1)*IF(AL54="",0,AL54))</f>
        <v>0</v>
      </c>
      <c r="BA53" s="67">
        <f>IF(VALIDATURNO[[#This Row],[VALIDA_QNA]]="","",IF(AL53="",0,1)*IF(AL53="",0,AL53))</f>
        <v>0</v>
      </c>
      <c r="BB53" s="67">
        <f>IF(VALIDATURNO[[#This Row],[VALIDA_QNA]]="","",IF(AM53="",0,1)*IF(AM53="",0,AM53))</f>
        <v>0.48958333333333331</v>
      </c>
      <c r="BC53" s="67">
        <f>IF(VALIDATURNO[[#This Row],[VALIDA_QNA]]="","",IF(AN53="",0,1)*IF(AN53="",0,AN53))</f>
        <v>0.94722222222222219</v>
      </c>
      <c r="BD53" s="67">
        <f>IF(VALIDATURNO[[#This Row],[VALIDA_QNA]]="","",IF(AO53="",0,1)*IF(AO53="",0,AO53))</f>
        <v>0</v>
      </c>
      <c r="BE53" s="67">
        <f>IF(VALIDATURNO[[#This Row],[VALIDA_QNA]]="","",IF(AP53="",0,1)*IF(AP53="",0,AP53))</f>
        <v>0</v>
      </c>
      <c r="BF53" s="67">
        <f>IF(VALIDATURNO[[#This Row],[VALIDA_QNA]]="","",5-COUNTBLANK(AM53:AP53)-COUNTBLANK(AL54))</f>
        <v>2</v>
      </c>
      <c r="BG53" s="68" t="str">
        <f>VALIDATURNO[[#This Row],[SALAM_H_BIN]]&amp;AU53&amp;AV53&amp;AW53&amp;AX53&amp;AY53</f>
        <v>001100</v>
      </c>
      <c r="BH53" s="70">
        <f t="shared" si="2"/>
        <v>1</v>
      </c>
      <c r="BI53" s="67" t="str">
        <f>IF(A53="","",IF(AND(AN53&lt;AM53,AN53&lt;&gt;""),"ERROR MARCA",IF(AND(VALIDATURNO[[#This Row],[ENT_2]]&lt;&gt;0,VALIDATURNO[[#This Row],[ENT_2]]&lt;VALIDATURNO[[#This Row],[SAL_1]]),"ERROR MARCA",IF(VALIDATURNO[[#This Row],[VALIDA_QNA]]=1,IF(OR(BG53="001100",BG53="011000",BG53="011110",BG53="001111",BG53="101100",BG53="111000",BG53="111110",BG53="101111"),"OK",IF(OR(BG53="000000",VALIDATURNO[[#This Row],[Escenario]]="100000"),"NULO","ERROR MARCA")),"NULO"))))</f>
        <v>OK</v>
      </c>
      <c r="BJ53" s="67">
        <f>IF(VALIDATURNO[[#This Row],[VALIDA_QNA]]="","",IF(OR(BG53="101100",BG53="101111",BG53="001100",BG53="001111",BG53="111110",BG53="011110"),BC53-BB53,0)*24)</f>
        <v>10.983333333333333</v>
      </c>
      <c r="BK53" s="67">
        <f>IF(VALIDATURNO[[#This Row],[VALIDA_QNA]]="","",IF(OR(BG53="101111",BG53="001111"),BE53-BD53,0)*24)</f>
        <v>0</v>
      </c>
      <c r="BL53" s="67">
        <f>IF(VALIDATURNO[[#This Row],[VALIDA_QNA]]="","",IF(OR(BG53="111000",BG53="011000"),AZ53-BB53+1,0)*24)</f>
        <v>0</v>
      </c>
      <c r="BM53" s="67">
        <f>IF(VALIDATURNO[[#This Row],[VALIDA_QNA]]="","",IF(OR(BG53="111110",BG53="011110"),AZ53+1-BD53,0)*24)</f>
        <v>0</v>
      </c>
      <c r="BN53" s="67">
        <f>IF(VALIDATURNO[[#This Row],[VALIDA_QNA]]="","",IF(OR(BG53="011000",BG53="111000"),1-BB53,0)*24)</f>
        <v>0</v>
      </c>
      <c r="BO53" s="67">
        <f>IF(VALIDATURNO[[#This Row],[VALIDA_QNA]]="","",IF(OR(BG53="011110",BG53="111110"),1-BD53,0)*24)</f>
        <v>0</v>
      </c>
      <c r="BP53" s="71">
        <f>IF(VALIDATURNO[[#This Row],[VALIDA_QNA]]="","",VALIDATURNO[[#This Row],[turno1]]+VALIDATURNO[[#This Row],[turno2]]+VALIDATURNO[[#This Row],[turno1AH]]+VALIDATURNO[[#This Row],[turno2AH]]+VALIDATURNO[[#This Row],[SALAM_HOY]])</f>
        <v>10.983333333333333</v>
      </c>
      <c r="BQ53" s="71">
        <f>IF(VALIDATURNO[[#This Row],[VALIDA_QNA]]="","",VALIDATURNO[[#This Row],[turno1]]+VALIDATURNO[[#This Row],[turno2]]+VALIDATURNO[[#This Row],[turno1AM]]+VALIDATURNO[[#This Row],[turno2AM]])</f>
        <v>10.983333333333333</v>
      </c>
      <c r="BR53" s="71">
        <f>IF(VALIDATURNO[[#This Row],[VALIDA_QNA]]=0,"",IFERROR(LEFT(AD53,FIND(".",AD53)-1)+((RIGHT(AD53,2)+0)/100),""))</f>
        <v>10</v>
      </c>
      <c r="BS5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descuentos]]="",0,IF(AND(BP53&gt;=9.5,AO53=""),1,0))+IF(AL54&lt;&gt;"",AL54*24,0)-IF(AL53&lt;&gt;"",AL53*24,0),"")))</f>
        <v>1.6666666666667496E-2</v>
      </c>
      <c r="BT53" s="70">
        <f>IF(VALIDATURNO[[#This Row],[VALIDA_QNA]]=0,"",IF(A53="","",IFERROR((IF(IF(AL53="",0,AL53+0)&lt;=(6/24),IF(AL53="",0,AL53+0),(6/24))*24),0)+IFERROR(IF(AM53="",0,IF((IF(AND(AO53="",AN53&lt;&gt;""),IF(AN53="",0,AN53+0),IF(AP53&lt;&gt;"",IF(AP53="",0,AP53+0),1))-#REF!)*24&gt;0,IF(AND(AO53="",AN53&lt;&gt;""),IF(AN53="",0,AN53+0),IF(AP53&lt;&gt;"",IF(AP53="",0,AP53+0),1))-#REF!))*24,0)))</f>
        <v>0</v>
      </c>
      <c r="BU53" s="73">
        <f>IF(VALIDATURNO[[#This Row],[VALIDA_QNA]]="","",IFERROR(LEFT(K53,FIND(".",K53)-1)+((RIGHT(K53,2)+0)/100),0))</f>
        <v>3.75</v>
      </c>
      <c r="BV53" s="74">
        <f>IF(VALIDATURNO[[#This Row],[VALIDA_QNA]]=0,0,IF(VALIDATURNO[[#This Row],[Marcacion]]="ERROR MARCA", 0,IF(VALIDATURNO[[#This Row],[VALIDA_QNA]]="","",IF(ROUND(IFERROR(LEFT(K53,FIND(".",K53)-1)+((RIGHT(K53,2)+0)/100),0)+(IF(H54="Domingo",0,IF(AL54="",0,AL54*24)))-(IF(H53="Domingo",0,IF(AL53="",0,AL53*24))),2)&gt;=0,ROUND(IFERROR(LEFT(K53,FIND(".",K53)-1)+((RIGHT(K53,2)+0)/100),0)+(IF(H54="Domingo",0,IF(AL54="",0,AL54*24)))-(IF(H53="Domingo",0,IF(AL53="",0,AL53*24))),2),0))))</f>
        <v>3.75</v>
      </c>
      <c r="BW53" s="73">
        <f>IF(VALIDATURNO[[#This Row],[VALIDA_QNA]]="","",IFERROR(LEFT(T53,FIND(".",T53)-1)+((RIGHT(T53,2)+0)/100),0)+IF(N53="",0,IFERROR(LEFT(N53,FIND(".",N53)-1)+((RIGHT(N53,2)+0)/100),0)))</f>
        <v>0</v>
      </c>
      <c r="BX53" s="74">
        <f>IF(VALIDATURNO[[#This Row],[VALIDA_QNA]]=0,0,IF(VALIDATURNO[[#This Row],[Marcacion]]="ERROR MARCA", 0,IF(VALIDATURNO[[#This Row],[VALIDA_QNA]]="","",IF(VALIDATURNO[[#This Row],[Dom Noct calc]]+(IF(OR(H54="Domingo",M54&lt;&gt;"",N54&lt;&gt;""),IF(AL54="",0,AL54*24),0))-(IF(OR(H53="Domingo",M53&lt;&gt;"",N53&lt;&gt;""),IF(AL53="",0,AL53*24),0))&gt;=0,VALIDATURNO[[#This Row],[Dom Noct calc]]+(IF(OR(H54="Domingo",M54&lt;&gt;"",N54&lt;&gt;""),IF(AL54="",0,AL54*24),0))-(IF(OR(H53="Domingo",M53&lt;&gt;"",N53&lt;&gt;""),IF(AL53="",0,AL53*24),0)),0))))</f>
        <v>0</v>
      </c>
      <c r="BY53" s="73">
        <f>IF(VALIDATURNO[[#This Row],[VALIDA_QNA]]="","",IFERROR(LEFT(AD53,FIND(".",AD53)-1)+((RIGHT(AD53,2)+0)/100),0))</f>
        <v>10</v>
      </c>
      <c r="BZ53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10</v>
      </c>
      <c r="CA53" s="75">
        <f>IF(VALIDATURNO[[#This Row],[VALIDA_QNA]]="","",IF(VALIDATURNO[[#This Row],[Trabajado real]]+0=0,0,1))</f>
        <v>1</v>
      </c>
      <c r="CB53" s="71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53" s="71"/>
      <c r="CD53" s="71"/>
      <c r="CE53" s="71"/>
      <c r="CF53" s="71"/>
      <c r="CG53" s="71"/>
      <c r="CH53" s="71"/>
      <c r="CI53" s="71"/>
      <c r="CJ53" s="71" t="str">
        <f>IF(AND(M53="",S53=""),"",IF(VALIDATURNO[[#This Row],[Marcacion]]="ERROR MARCA",6,IF(IFERROR(LEFT(M53,FIND(".",M53)-1)+((RIGHT(M53,2)+0)/100),0)+IFERROR(LEFT(S53,FIND(".",S53)-1)+((RIGHT(S53,2)+0)/100),0)=0,"",IFERROR(LEFT(M53,FIND(".",M53)-1)+((RIGHT(M53,2)+0)/100),0)+IFERROR(LEFT(S53,FIND(".",S53)-1)+((RIGHT(S53,2)+0)/100),0))))</f>
        <v/>
      </c>
      <c r="CK53" s="71" t="str">
        <f>IF(VALIDATURNO[[#This Row],[VALIDA_QNA]]="","",IF(VALIDATURNO[[#This Row],[Dom Noct Real]]=0,"",ROUND(VALIDATURNO[[#This Row],[Dom Noct Real]],2)))</f>
        <v/>
      </c>
      <c r="CL53" s="71"/>
      <c r="CM53" s="71"/>
      <c r="CN53" s="71"/>
      <c r="CO53" s="76" t="str">
        <f>IF(VALIDATURNO[[#This Row],[EXTRAS]]="","",IF(VALIDATURNO[[#This Row],[verifica extras D]]="",ROUND(VALIDATURNO[[#This Row],[EXTRAS]]*extra_diu,2),ROUND(VALIDATURNO[[#This Row],[verifica extras D]],2)))</f>
        <v/>
      </c>
      <c r="CP53" s="77" t="str">
        <f>IF(VALIDATURNO[[#This Row],[EXTRAS]]="","",IF(VALIDATURNO[[#This Row],[verifica extras N]]="",ROUND(VALIDATURNO[[#This Row],[EXTRAS]]*(1-extra_diu),2),ROUND(VALIDATURNO[[#This Row],[verifica extras N]],2)))</f>
        <v/>
      </c>
      <c r="CQ53" s="71"/>
      <c r="CR53" s="71"/>
      <c r="CS53" s="71"/>
      <c r="CT53" s="71"/>
      <c r="CU53" s="71">
        <f>IF(VALIDATURNO[[#This Row],[VALIDA_QNA]]="","",IF(VALIDATURNO[[#This Row],[Trabajado real]]=0,"",ROUND(VALIDATURNO[[#This Row],[Trabajado real]],2)))</f>
        <v>10</v>
      </c>
      <c r="CV53" s="66" t="str">
        <f>IFERROR(VLOOKUP(VALIDATURNO[[#This Row],[Colaborador]]&amp;VALIDATURNO[[#This Row],[fecha]],Tabla2[],4,0),"")</f>
        <v/>
      </c>
      <c r="CW53" s="216"/>
      <c r="CX53" s="216"/>
      <c r="CY53" s="32" t="str">
        <f>IF(SUMIFS($BZ$6:BZ53,$DC$6:DC53,VALIDATURNO[[#This Row],[Colaborador]])-hope_hours-SUMIFS($CO$6:CO53,$DC$6:DC53,VALIDATURNO[[#This Row],[Colaborador]])-SUMIFS($CP$6:CP53,$DC$6:DC53,VALIDATURNO[[#This Row],[Colaborador]])&gt;0.5,SUMIFS($BZ$6:BZ53,$DC$6:DC53,VALIDATURNO[[#This Row],[Colaborador]])-hope_hours-SUMIFS($CO$6:CO53,$DC$6:DC53,VALIDATURNO[[#This Row],[Colaborador]])-SUMIFS($CP$6:CP53,$DC$6:DC53,VALIDATURNO[[#This Row],[Colaborador]]),"")</f>
        <v/>
      </c>
      <c r="CZ53" s="32" t="str">
        <f>IF(SUMIFS($BZ$6:BZ53,$DC$6:DC53,VALIDATURNO[[#This Row],[Colaborador]])-hope_hours&gt;0.5,SUMIFS($BZ$6:BZ53,$DC$6:DC53,VALIDATURNO[[#This Row],[Colaborador]])-hope_hours - SUMIFS($CZ$6:CZ52,$DC$6:DC52,DC53),"")</f>
        <v/>
      </c>
      <c r="DA53" s="32" t="str">
        <f>IF(SUMIFS($BZ$6:BZ53,$DC$6:DC53,VALIDATURNO[[#This Row],[Colaborador]])-hope_hours&gt;0.5,SUMIFS($BZ$6:BZ53,$DC$6:DC53,VALIDATURNO[[#This Row],[Colaborador]])-hope_hours,"")</f>
        <v/>
      </c>
      <c r="DB53" s="71" t="str">
        <f>IF(E53="","",IF(VALIDATURNO[[#This Row],[Cambia sede]]="",E53,VALIDATURNO[[#This Row],[Cambia sede]]))</f>
        <v>PANCE</v>
      </c>
      <c r="DC53" s="78" t="str">
        <f t="shared" si="3"/>
        <v>HERNANDEZ TOVAR VALENTINA</v>
      </c>
      <c r="DD53" s="83">
        <f>IF(VALIDATURNO[[#This Row],[VALIDA_QNA]]="","",I53+0)</f>
        <v>46111</v>
      </c>
      <c r="DE53" s="79" t="str">
        <f>IF(VALIDATURNO[[#This Row],[Marcacion]]="","",D53)</f>
        <v>AUXILIAR DE COCINA</v>
      </c>
      <c r="DF53" s="70" t="str">
        <f>IF(VALIDATURNO[[#This Row],[turno1]]="","",H53)</f>
        <v>Lunes</v>
      </c>
      <c r="DG53" s="70" t="str">
        <f>IF(VALIDATURNO[[#This Row],[turno2]]="","",AL53)</f>
        <v/>
      </c>
      <c r="DH53" s="70" t="str">
        <f>IF(VALIDATURNO[[#This Row],[turno1AM]]="","",AM53)</f>
        <v>11:45</v>
      </c>
      <c r="DI53" s="70" t="str">
        <f>IF(VALIDATURNO[[#This Row],[turno2AM]]="","",AN53)</f>
        <v>22:44</v>
      </c>
      <c r="DJ53" s="70" t="str">
        <f>IF(VALIDATURNO[[#This Row],[turno1AH]]="","",AO53)</f>
        <v/>
      </c>
      <c r="DK53" s="70" t="str">
        <f>IF(VALIDATURNO[[#This Row],[turno2AH]]="","",AP53)</f>
        <v/>
      </c>
      <c r="DL53" s="28" t="str">
        <f>IF(SUMIFS(VALIDATURNO[TOTAL],VALIDATURNO[Colaborador],VALIDATURNO[[#This Row],[Colaborador]])=0,"RET","OK")</f>
        <v>OK</v>
      </c>
      <c r="DM53" s="28">
        <f>IF(VALIDATURNO[[#This Row],[Trabajado real]]&gt;0,1,0)</f>
        <v>1</v>
      </c>
      <c r="DN53" s="28">
        <f>IF(DN52=$DN$5,1,IF(DC52=VALIDATURNO[[#This Row],[Colaborador]],0,1))</f>
        <v>0</v>
      </c>
      <c r="DO53" s="224"/>
      <c r="DP53" s="224"/>
      <c r="DQ53" s="224"/>
      <c r="DR53" s="224"/>
      <c r="DS53" s="224"/>
      <c r="DT53" s="224"/>
    </row>
    <row r="54" spans="1:124">
      <c r="A54" t="s">
        <v>550</v>
      </c>
      <c r="B54" t="s">
        <v>558</v>
      </c>
      <c r="C54" t="s">
        <v>558</v>
      </c>
      <c r="D54" t="s">
        <v>225</v>
      </c>
      <c r="E54" t="s">
        <v>84</v>
      </c>
      <c r="F54" t="s">
        <v>200</v>
      </c>
      <c r="G54" t="s">
        <v>200</v>
      </c>
      <c r="H54" t="s">
        <v>172</v>
      </c>
      <c r="I54" t="s">
        <v>563</v>
      </c>
      <c r="J54" t="s">
        <v>81</v>
      </c>
      <c r="K54" t="s">
        <v>81</v>
      </c>
      <c r="L54" t="s">
        <v>81</v>
      </c>
      <c r="M54" t="s">
        <v>81</v>
      </c>
      <c r="N54" t="s">
        <v>81</v>
      </c>
      <c r="O54" t="s">
        <v>81</v>
      </c>
      <c r="P54" t="s">
        <v>81</v>
      </c>
      <c r="Q54" t="s">
        <v>81</v>
      </c>
      <c r="R54" t="s">
        <v>81</v>
      </c>
      <c r="S54" t="s">
        <v>81</v>
      </c>
      <c r="T54" t="s">
        <v>81</v>
      </c>
      <c r="U54" t="s">
        <v>81</v>
      </c>
      <c r="V54" t="s">
        <v>81</v>
      </c>
      <c r="W54" t="s">
        <v>81</v>
      </c>
      <c r="X54" t="s">
        <v>81</v>
      </c>
      <c r="Y54" t="s">
        <v>81</v>
      </c>
      <c r="Z54" t="s">
        <v>81</v>
      </c>
      <c r="AA54" t="s">
        <v>81</v>
      </c>
      <c r="AB54" t="s">
        <v>81</v>
      </c>
      <c r="AC54" t="s">
        <v>81</v>
      </c>
      <c r="AD54" t="s">
        <v>81</v>
      </c>
      <c r="AE54" t="s">
        <v>81</v>
      </c>
      <c r="AF54" t="s">
        <v>81</v>
      </c>
      <c r="AG54" t="s">
        <v>81</v>
      </c>
      <c r="AH54" t="s">
        <v>81</v>
      </c>
      <c r="AI54" t="s">
        <v>81</v>
      </c>
      <c r="AJ54" t="s">
        <v>201</v>
      </c>
      <c r="AK54" t="s">
        <v>81</v>
      </c>
      <c r="AL54" t="s">
        <v>81</v>
      </c>
      <c r="AM54" t="s">
        <v>81</v>
      </c>
      <c r="AN54" t="s">
        <v>81</v>
      </c>
      <c r="AO54" t="s">
        <v>81</v>
      </c>
      <c r="AP54" t="s">
        <v>81</v>
      </c>
      <c r="AQ54" t="s">
        <v>81</v>
      </c>
      <c r="AR54" t="s">
        <v>81</v>
      </c>
      <c r="AS54" t="s">
        <v>201</v>
      </c>
      <c r="AT54" s="69">
        <f>IF(VALIDATURNO[[#This Row],[VALIDA_QNA]]="","",IF(AL54="",0,1))</f>
        <v>0</v>
      </c>
      <c r="AU54" s="67">
        <f>IF(VALIDATURNO[[#This Row],[VALIDA_QNA]]="","",IF(AL55="",0,1))</f>
        <v>0</v>
      </c>
      <c r="AV54" s="67">
        <f>IF(VALIDATURNO[[#This Row],[VALIDA_QNA]]="","",IF(AM54="",0,1))</f>
        <v>0</v>
      </c>
      <c r="AW54" s="67">
        <f>IF(VALIDATURNO[[#This Row],[VALIDA_QNA]]="","",IF(AN54="",0,1))</f>
        <v>0</v>
      </c>
      <c r="AX54" s="67">
        <f>IF(VALIDATURNO[[#This Row],[VALIDA_QNA]]="","",IF(AO54="",0,1))</f>
        <v>0</v>
      </c>
      <c r="AY54" s="67">
        <f>IF(VALIDATURNO[[#This Row],[VALIDA_QNA]]="","",IF(AP54="",0,1))</f>
        <v>0</v>
      </c>
      <c r="AZ54" s="67">
        <f>IF(VALIDATURNO[[#This Row],[VALIDA_QNA]]="","",IF(AL55="",0,1)*IF(AL55="",0,AL55))</f>
        <v>0</v>
      </c>
      <c r="BA54" s="67">
        <f>IF(VALIDATURNO[[#This Row],[VALIDA_QNA]]="","",IF(AL54="",0,1)*IF(AL54="",0,AL54))</f>
        <v>0</v>
      </c>
      <c r="BB54" s="67">
        <f>IF(VALIDATURNO[[#This Row],[VALIDA_QNA]]="","",IF(AM54="",0,1)*IF(AM54="",0,AM54))</f>
        <v>0</v>
      </c>
      <c r="BC54" s="67">
        <f>IF(VALIDATURNO[[#This Row],[VALIDA_QNA]]="","",IF(AN54="",0,1)*IF(AN54="",0,AN54))</f>
        <v>0</v>
      </c>
      <c r="BD54" s="67">
        <f>IF(VALIDATURNO[[#This Row],[VALIDA_QNA]]="","",IF(AO54="",0,1)*IF(AO54="",0,AO54))</f>
        <v>0</v>
      </c>
      <c r="BE54" s="67">
        <f>IF(VALIDATURNO[[#This Row],[VALIDA_QNA]]="","",IF(AP54="",0,1)*IF(AP54="",0,AP54))</f>
        <v>0</v>
      </c>
      <c r="BF54" s="67">
        <f>IF(VALIDATURNO[[#This Row],[VALIDA_QNA]]="","",5-COUNTBLANK(AM54:AP54)-COUNTBLANK(AL55))</f>
        <v>0</v>
      </c>
      <c r="BG54" s="68" t="str">
        <f>VALIDATURNO[[#This Row],[SALAM_H_BIN]]&amp;AU54&amp;AV54&amp;AW54&amp;AX54&amp;AY54</f>
        <v>000000</v>
      </c>
      <c r="BH54" s="70">
        <f t="shared" si="2"/>
        <v>1</v>
      </c>
      <c r="BI54" s="67" t="str">
        <f>IF(A54="","",IF(AND(AN54&lt;AM54,AN54&lt;&gt;""),"ERROR MARCA",IF(AND(VALIDATURNO[[#This Row],[ENT_2]]&lt;&gt;0,VALIDATURNO[[#This Row],[ENT_2]]&lt;VALIDATURNO[[#This Row],[SAL_1]]),"ERROR MARCA",IF(VALIDATURNO[[#This Row],[VALIDA_QNA]]=1,IF(OR(BG54="001100",BG54="011000",BG54="011110",BG54="001111",BG54="101100",BG54="111000",BG54="111110",BG54="101111"),"OK",IF(OR(BG54="000000",VALIDATURNO[[#This Row],[Escenario]]="100000"),"NULO","ERROR MARCA")),"NULO"))))</f>
        <v>NULO</v>
      </c>
      <c r="BJ54" s="67">
        <f>IF(VALIDATURNO[[#This Row],[VALIDA_QNA]]="","",IF(OR(BG54="101100",BG54="101111",BG54="001100",BG54="001111",BG54="111110",BG54="011110"),BC54-BB54,0)*24)</f>
        <v>0</v>
      </c>
      <c r="BK54" s="67">
        <f>IF(VALIDATURNO[[#This Row],[VALIDA_QNA]]="","",IF(OR(BG54="101111",BG54="001111"),BE54-BD54,0)*24)</f>
        <v>0</v>
      </c>
      <c r="BL54" s="67">
        <f>IF(VALIDATURNO[[#This Row],[VALIDA_QNA]]="","",IF(OR(BG54="111000",BG54="011000"),AZ54-BB54+1,0)*24)</f>
        <v>0</v>
      </c>
      <c r="BM54" s="67">
        <f>IF(VALIDATURNO[[#This Row],[VALIDA_QNA]]="","",IF(OR(BG54="111110",BG54="011110"),AZ54+1-BD54,0)*24)</f>
        <v>0</v>
      </c>
      <c r="BN54" s="67">
        <f>IF(VALIDATURNO[[#This Row],[VALIDA_QNA]]="","",IF(OR(BG54="011000",BG54="111000"),1-BB54,0)*24)</f>
        <v>0</v>
      </c>
      <c r="BO54" s="67">
        <f>IF(VALIDATURNO[[#This Row],[VALIDA_QNA]]="","",IF(OR(BG54="011110",BG54="111110"),1-BD54,0)*24)</f>
        <v>0</v>
      </c>
      <c r="BP54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54" s="71">
        <f>IF(VALIDATURNO[[#This Row],[VALIDA_QNA]]="","",VALIDATURNO[[#This Row],[turno1]]+VALIDATURNO[[#This Row],[turno2]]+VALIDATURNO[[#This Row],[turno1AM]]+VALIDATURNO[[#This Row],[turno2AM]])</f>
        <v>0</v>
      </c>
      <c r="BR54" s="71" t="str">
        <f>IF(VALIDATURNO[[#This Row],[VALIDA_QNA]]=0,"",IFERROR(LEFT(AD54,FIND(".",AD54)-1)+((RIGHT(AD54,2)+0)/100),""))</f>
        <v/>
      </c>
      <c r="BS5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descuentos]]="",0,IF(AND(BP54&gt;=9.5,AO54=""),1,0))+IF(AL55&lt;&gt;"",AL55*24,0)-IF(AL54&lt;&gt;"",AL54*24,0),"")))</f>
        <v>0</v>
      </c>
      <c r="BT54" s="70">
        <f>IF(VALIDATURNO[[#This Row],[VALIDA_QNA]]=0,"",IF(A54="","",IFERROR((IF(IF(AL54="",0,AL54+0)&lt;=(6/24),IF(AL54="",0,AL54+0),(6/24))*24),0)+IFERROR(IF(AM54="",0,IF((IF(AND(AO54="",AN54&lt;&gt;""),IF(AN54="",0,AN54+0),IF(AP54&lt;&gt;"",IF(AP54="",0,AP54+0),1))-#REF!)*24&gt;0,IF(AND(AO54="",AN54&lt;&gt;""),IF(AN54="",0,AN54+0),IF(AP54&lt;&gt;"",IF(AP54="",0,AP54+0),1))-#REF!))*24,0)))</f>
        <v>0</v>
      </c>
      <c r="BU54" s="73">
        <f>IF(VALIDATURNO[[#This Row],[VALIDA_QNA]]="","",IFERROR(LEFT(K54,FIND(".",K54)-1)+((RIGHT(K54,2)+0)/100),0))</f>
        <v>0</v>
      </c>
      <c r="BV54" s="74">
        <f>IF(VALIDATURNO[[#This Row],[VALIDA_QNA]]=0,0,IF(VALIDATURNO[[#This Row],[Marcacion]]="ERROR MARCA", 0,IF(VALIDATURNO[[#This Row],[VALIDA_QNA]]="","",IF(ROUND(IFERROR(LEFT(K54,FIND(".",K54)-1)+((RIGHT(K54,2)+0)/100),0)+(IF(H55="Domingo",0,IF(AL55="",0,AL55*24)))-(IF(H54="Domingo",0,IF(AL54="",0,AL54*24))),2)&gt;=0,ROUND(IFERROR(LEFT(K54,FIND(".",K54)-1)+((RIGHT(K54,2)+0)/100),0)+(IF(H55="Domingo",0,IF(AL55="",0,AL55*24)))-(IF(H54="Domingo",0,IF(AL54="",0,AL54*24))),2),0))))</f>
        <v>0</v>
      </c>
      <c r="BW54" s="73">
        <f>IF(VALIDATURNO[[#This Row],[VALIDA_QNA]]="","",IFERROR(LEFT(T54,FIND(".",T54)-1)+((RIGHT(T54,2)+0)/100),0)+IF(N54="",0,IFERROR(LEFT(N54,FIND(".",N54)-1)+((RIGHT(N54,2)+0)/100),0)))</f>
        <v>0</v>
      </c>
      <c r="BX54" s="74">
        <f>IF(VALIDATURNO[[#This Row],[VALIDA_QNA]]=0,0,IF(VALIDATURNO[[#This Row],[Marcacion]]="ERROR MARCA", 0,IF(VALIDATURNO[[#This Row],[VALIDA_QNA]]="","",IF(VALIDATURNO[[#This Row],[Dom Noct calc]]+(IF(OR(H55="Domingo",M55&lt;&gt;"",N55&lt;&gt;""),IF(AL55="",0,AL55*24),0))-(IF(OR(H54="Domingo",M54&lt;&gt;"",N54&lt;&gt;""),IF(AL54="",0,AL54*24),0))&gt;=0,VALIDATURNO[[#This Row],[Dom Noct calc]]+(IF(OR(H55="Domingo",M55&lt;&gt;"",N55&lt;&gt;""),IF(AL55="",0,AL55*24),0))-(IF(OR(H54="Domingo",M54&lt;&gt;"",N54&lt;&gt;""),IF(AL54="",0,AL54*24),0)),0))))</f>
        <v>0</v>
      </c>
      <c r="BY54" s="73">
        <f>IF(VALIDATURNO[[#This Row],[VALIDA_QNA]]="","",IFERROR(LEFT(AD54,FIND(".",AD54)-1)+((RIGHT(AD54,2)+0)/100),0))</f>
        <v>0</v>
      </c>
      <c r="BZ54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54" s="75">
        <f>IF(VALIDATURNO[[#This Row],[VALIDA_QNA]]="","",IF(VALIDATURNO[[#This Row],[Trabajado real]]+0=0,0,1))</f>
        <v>0</v>
      </c>
      <c r="CB54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54" s="71"/>
      <c r="CD54" s="71"/>
      <c r="CE54" s="71"/>
      <c r="CF54" s="71"/>
      <c r="CG54" s="71"/>
      <c r="CH54" s="71"/>
      <c r="CI54" s="71"/>
      <c r="CJ54" s="71" t="str">
        <f>IF(AND(M54="",S54=""),"",IF(VALIDATURNO[[#This Row],[Marcacion]]="ERROR MARCA",6,IF(IFERROR(LEFT(M54,FIND(".",M54)-1)+((RIGHT(M54,2)+0)/100),0)+IFERROR(LEFT(S54,FIND(".",S54)-1)+((RIGHT(S54,2)+0)/100),0)=0,"",IFERROR(LEFT(M54,FIND(".",M54)-1)+((RIGHT(M54,2)+0)/100),0)+IFERROR(LEFT(S54,FIND(".",S54)-1)+((RIGHT(S54,2)+0)/100),0))))</f>
        <v/>
      </c>
      <c r="CK54" s="71" t="str">
        <f>IF(VALIDATURNO[[#This Row],[VALIDA_QNA]]="","",IF(VALIDATURNO[[#This Row],[Dom Noct Real]]=0,"",ROUND(VALIDATURNO[[#This Row],[Dom Noct Real]],2)))</f>
        <v/>
      </c>
      <c r="CL54" s="71"/>
      <c r="CM54" s="71"/>
      <c r="CN54" s="71"/>
      <c r="CO54" s="76" t="str">
        <f>IF(VALIDATURNO[[#This Row],[EXTRAS]]="","",IF(VALIDATURNO[[#This Row],[verifica extras D]]="",ROUND(VALIDATURNO[[#This Row],[EXTRAS]]*extra_diu,2),ROUND(VALIDATURNO[[#This Row],[verifica extras D]],2)))</f>
        <v/>
      </c>
      <c r="CP54" s="77" t="str">
        <f>IF(VALIDATURNO[[#This Row],[EXTRAS]]="","",IF(VALIDATURNO[[#This Row],[verifica extras N]]="",ROUND(VALIDATURNO[[#This Row],[EXTRAS]]*(1-extra_diu),2),ROUND(VALIDATURNO[[#This Row],[verifica extras N]],2)))</f>
        <v/>
      </c>
      <c r="CQ54" s="71"/>
      <c r="CR54" s="71"/>
      <c r="CS54" s="71"/>
      <c r="CT54" s="71"/>
      <c r="CU54" s="71" t="str">
        <f>IF(VALIDATURNO[[#This Row],[VALIDA_QNA]]="","",IF(VALIDATURNO[[#This Row],[Trabajado real]]=0,"",ROUND(VALIDATURNO[[#This Row],[Trabajado real]],2)))</f>
        <v/>
      </c>
      <c r="CV54" s="66" t="str">
        <f>IFERROR(VLOOKUP(VALIDATURNO[[#This Row],[Colaborador]]&amp;VALIDATURNO[[#This Row],[fecha]],Tabla2[],4,0),"")</f>
        <v/>
      </c>
      <c r="CW54" s="216"/>
      <c r="CX54" s="216"/>
      <c r="CY54" s="32" t="str">
        <f>IF(SUMIFS($BZ$6:BZ54,$DC$6:DC54,VALIDATURNO[[#This Row],[Colaborador]])-hope_hours-SUMIFS($CO$6:CO54,$DC$6:DC54,VALIDATURNO[[#This Row],[Colaborador]])-SUMIFS($CP$6:CP54,$DC$6:DC54,VALIDATURNO[[#This Row],[Colaborador]])&gt;0.5,SUMIFS($BZ$6:BZ54,$DC$6:DC54,VALIDATURNO[[#This Row],[Colaborador]])-hope_hours-SUMIFS($CO$6:CO54,$DC$6:DC54,VALIDATURNO[[#This Row],[Colaborador]])-SUMIFS($CP$6:CP54,$DC$6:DC54,VALIDATURNO[[#This Row],[Colaborador]]),"")</f>
        <v/>
      </c>
      <c r="CZ54" s="32" t="str">
        <f>IF(SUMIFS($BZ$6:BZ54,$DC$6:DC54,VALIDATURNO[[#This Row],[Colaborador]])-hope_hours&gt;0.5,SUMIFS($BZ$6:BZ54,$DC$6:DC54,VALIDATURNO[[#This Row],[Colaborador]])-hope_hours - SUMIFS($CZ$6:CZ53,$DC$6:DC53,DC54),"")</f>
        <v/>
      </c>
      <c r="DA54" s="32" t="str">
        <f>IF(SUMIFS($BZ$6:BZ54,$DC$6:DC54,VALIDATURNO[[#This Row],[Colaborador]])-hope_hours&gt;0.5,SUMIFS($BZ$6:BZ54,$DC$6:DC54,VALIDATURNO[[#This Row],[Colaborador]])-hope_hours,"")</f>
        <v/>
      </c>
      <c r="DB54" s="71" t="str">
        <f>IF(E54="","",IF(VALIDATURNO[[#This Row],[Cambia sede]]="",E54,VALIDATURNO[[#This Row],[Cambia sede]]))</f>
        <v>PANCE</v>
      </c>
      <c r="DC54" s="78" t="str">
        <f t="shared" si="3"/>
        <v>MACA PAREJA LAURA SOFIA</v>
      </c>
      <c r="DD54" s="83">
        <f>IF(VALIDATURNO[[#This Row],[VALIDA_QNA]]="","",I54+0)</f>
        <v>46104</v>
      </c>
      <c r="DE54" s="79" t="str">
        <f>IF(VALIDATURNO[[#This Row],[Marcacion]]="","",D54)</f>
        <v>AUXILIAR DE COCINA</v>
      </c>
      <c r="DF54" s="70" t="str">
        <f>IF(VALIDATURNO[[#This Row],[turno1]]="","",H54)</f>
        <v>Lunes</v>
      </c>
      <c r="DG54" s="70" t="str">
        <f>IF(VALIDATURNO[[#This Row],[turno2]]="","",AL54)</f>
        <v/>
      </c>
      <c r="DH54" s="70" t="str">
        <f>IF(VALIDATURNO[[#This Row],[turno1AM]]="","",AM54)</f>
        <v/>
      </c>
      <c r="DI54" s="70" t="str">
        <f>IF(VALIDATURNO[[#This Row],[turno2AM]]="","",AN54)</f>
        <v/>
      </c>
      <c r="DJ54" s="70" t="str">
        <f>IF(VALIDATURNO[[#This Row],[turno1AH]]="","",AO54)</f>
        <v/>
      </c>
      <c r="DK54" s="70" t="str">
        <f>IF(VALIDATURNO[[#This Row],[turno2AH]]="","",AP54)</f>
        <v/>
      </c>
      <c r="DL54" s="28" t="str">
        <f>IF(SUMIFS(VALIDATURNO[TOTAL],VALIDATURNO[Colaborador],VALIDATURNO[[#This Row],[Colaborador]])=0,"RET","OK")</f>
        <v>OK</v>
      </c>
      <c r="DM54" s="28">
        <f>IF(VALIDATURNO[[#This Row],[Trabajado real]]&gt;0,1,0)</f>
        <v>0</v>
      </c>
      <c r="DN54" s="28">
        <f>IF(DN53=$DN$5,1,IF(DC53=VALIDATURNO[[#This Row],[Colaborador]],0,1))</f>
        <v>1</v>
      </c>
      <c r="DO54" s="224"/>
      <c r="DP54" s="224"/>
      <c r="DQ54" s="224"/>
      <c r="DR54" s="224"/>
      <c r="DS54" s="224"/>
      <c r="DT54" s="224"/>
    </row>
    <row r="55" spans="1:124">
      <c r="A55" t="s">
        <v>550</v>
      </c>
      <c r="B55" t="s">
        <v>558</v>
      </c>
      <c r="C55" t="s">
        <v>558</v>
      </c>
      <c r="D55" t="s">
        <v>225</v>
      </c>
      <c r="E55" t="s">
        <v>84</v>
      </c>
      <c r="F55" t="s">
        <v>200</v>
      </c>
      <c r="G55" t="s">
        <v>200</v>
      </c>
      <c r="H55" t="s">
        <v>205</v>
      </c>
      <c r="I55" t="s">
        <v>564</v>
      </c>
      <c r="J55" t="s">
        <v>81</v>
      </c>
      <c r="K55" t="s">
        <v>81</v>
      </c>
      <c r="L55" t="s">
        <v>81</v>
      </c>
      <c r="M55" t="s">
        <v>81</v>
      </c>
      <c r="N55" t="s">
        <v>81</v>
      </c>
      <c r="O55" t="s">
        <v>81</v>
      </c>
      <c r="P55" t="s">
        <v>81</v>
      </c>
      <c r="Q55" t="s">
        <v>81</v>
      </c>
      <c r="R55" t="s">
        <v>81</v>
      </c>
      <c r="S55" t="s">
        <v>81</v>
      </c>
      <c r="T55" t="s">
        <v>81</v>
      </c>
      <c r="U55" t="s">
        <v>81</v>
      </c>
      <c r="V55" t="s">
        <v>81</v>
      </c>
      <c r="W55" t="s">
        <v>81</v>
      </c>
      <c r="X55" t="s">
        <v>81</v>
      </c>
      <c r="Y55" t="s">
        <v>81</v>
      </c>
      <c r="Z55" t="s">
        <v>81</v>
      </c>
      <c r="AA55" t="s">
        <v>81</v>
      </c>
      <c r="AB55" t="s">
        <v>81</v>
      </c>
      <c r="AC55" t="s">
        <v>81</v>
      </c>
      <c r="AD55" t="s">
        <v>81</v>
      </c>
      <c r="AE55" t="s">
        <v>81</v>
      </c>
      <c r="AF55" t="s">
        <v>81</v>
      </c>
      <c r="AG55" t="s">
        <v>81</v>
      </c>
      <c r="AH55" t="s">
        <v>81</v>
      </c>
      <c r="AI55" t="s">
        <v>81</v>
      </c>
      <c r="AJ55" t="s">
        <v>224</v>
      </c>
      <c r="AK55" t="s">
        <v>81</v>
      </c>
      <c r="AL55" t="s">
        <v>81</v>
      </c>
      <c r="AM55" t="s">
        <v>81</v>
      </c>
      <c r="AN55" t="s">
        <v>81</v>
      </c>
      <c r="AO55" t="s">
        <v>81</v>
      </c>
      <c r="AP55" t="s">
        <v>81</v>
      </c>
      <c r="AQ55" t="s">
        <v>81</v>
      </c>
      <c r="AR55" t="s">
        <v>81</v>
      </c>
      <c r="AS55" t="s">
        <v>204</v>
      </c>
      <c r="AT55" s="69">
        <f>IF(VALIDATURNO[[#This Row],[VALIDA_QNA]]="","",IF(AL55="",0,1))</f>
        <v>0</v>
      </c>
      <c r="AU55" s="67">
        <f>IF(VALIDATURNO[[#This Row],[VALIDA_QNA]]="","",IF(AL56="",0,1))</f>
        <v>0</v>
      </c>
      <c r="AV55" s="67">
        <f>IF(VALIDATURNO[[#This Row],[VALIDA_QNA]]="","",IF(AM55="",0,1))</f>
        <v>0</v>
      </c>
      <c r="AW55" s="67">
        <f>IF(VALIDATURNO[[#This Row],[VALIDA_QNA]]="","",IF(AN55="",0,1))</f>
        <v>0</v>
      </c>
      <c r="AX55" s="67">
        <f>IF(VALIDATURNO[[#This Row],[VALIDA_QNA]]="","",IF(AO55="",0,1))</f>
        <v>0</v>
      </c>
      <c r="AY55" s="67">
        <f>IF(VALIDATURNO[[#This Row],[VALIDA_QNA]]="","",IF(AP55="",0,1))</f>
        <v>0</v>
      </c>
      <c r="AZ55" s="67">
        <f>IF(VALIDATURNO[[#This Row],[VALIDA_QNA]]="","",IF(AL56="",0,1)*IF(AL56="",0,AL56))</f>
        <v>0</v>
      </c>
      <c r="BA55" s="67">
        <f>IF(VALIDATURNO[[#This Row],[VALIDA_QNA]]="","",IF(AL55="",0,1)*IF(AL55="",0,AL55))</f>
        <v>0</v>
      </c>
      <c r="BB55" s="67">
        <f>IF(VALIDATURNO[[#This Row],[VALIDA_QNA]]="","",IF(AM55="",0,1)*IF(AM55="",0,AM55))</f>
        <v>0</v>
      </c>
      <c r="BC55" s="67">
        <f>IF(VALIDATURNO[[#This Row],[VALIDA_QNA]]="","",IF(AN55="",0,1)*IF(AN55="",0,AN55))</f>
        <v>0</v>
      </c>
      <c r="BD55" s="67">
        <f>IF(VALIDATURNO[[#This Row],[VALIDA_QNA]]="","",IF(AO55="",0,1)*IF(AO55="",0,AO55))</f>
        <v>0</v>
      </c>
      <c r="BE55" s="67">
        <f>IF(VALIDATURNO[[#This Row],[VALIDA_QNA]]="","",IF(AP55="",0,1)*IF(AP55="",0,AP55))</f>
        <v>0</v>
      </c>
      <c r="BF55" s="67">
        <f>IF(VALIDATURNO[[#This Row],[VALIDA_QNA]]="","",5-COUNTBLANK(AM55:AP55)-COUNTBLANK(AL56))</f>
        <v>0</v>
      </c>
      <c r="BG55" s="68" t="str">
        <f>VALIDATURNO[[#This Row],[SALAM_H_BIN]]&amp;AU55&amp;AV55&amp;AW55&amp;AX55&amp;AY55</f>
        <v>000000</v>
      </c>
      <c r="BH55" s="70">
        <f t="shared" si="2"/>
        <v>1</v>
      </c>
      <c r="BI55" s="67" t="str">
        <f>IF(A55="","",IF(AND(AN55&lt;AM55,AN55&lt;&gt;""),"ERROR MARCA",IF(AND(VALIDATURNO[[#This Row],[ENT_2]]&lt;&gt;0,VALIDATURNO[[#This Row],[ENT_2]]&lt;VALIDATURNO[[#This Row],[SAL_1]]),"ERROR MARCA",IF(VALIDATURNO[[#This Row],[VALIDA_QNA]]=1,IF(OR(BG55="001100",BG55="011000",BG55="011110",BG55="001111",BG55="101100",BG55="111000",BG55="111110",BG55="101111"),"OK",IF(OR(BG55="000000",VALIDATURNO[[#This Row],[Escenario]]="100000"),"NULO","ERROR MARCA")),"NULO"))))</f>
        <v>NULO</v>
      </c>
      <c r="BJ55" s="67">
        <f>IF(VALIDATURNO[[#This Row],[VALIDA_QNA]]="","",IF(OR(BG55="101100",BG55="101111",BG55="001100",BG55="001111",BG55="111110",BG55="011110"),BC55-BB55,0)*24)</f>
        <v>0</v>
      </c>
      <c r="BK55" s="67">
        <f>IF(VALIDATURNO[[#This Row],[VALIDA_QNA]]="","",IF(OR(BG55="101111",BG55="001111"),BE55-BD55,0)*24)</f>
        <v>0</v>
      </c>
      <c r="BL55" s="67">
        <f>IF(VALIDATURNO[[#This Row],[VALIDA_QNA]]="","",IF(OR(BG55="111000",BG55="011000"),AZ55-BB55+1,0)*24)</f>
        <v>0</v>
      </c>
      <c r="BM55" s="67">
        <f>IF(VALIDATURNO[[#This Row],[VALIDA_QNA]]="","",IF(OR(BG55="111110",BG55="011110"),AZ55+1-BD55,0)*24)</f>
        <v>0</v>
      </c>
      <c r="BN55" s="67">
        <f>IF(VALIDATURNO[[#This Row],[VALIDA_QNA]]="","",IF(OR(BG55="011000",BG55="111000"),1-BB55,0)*24)</f>
        <v>0</v>
      </c>
      <c r="BO55" s="67">
        <f>IF(VALIDATURNO[[#This Row],[VALIDA_QNA]]="","",IF(OR(BG55="011110",BG55="111110"),1-BD55,0)*24)</f>
        <v>0</v>
      </c>
      <c r="BP55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55" s="71">
        <f>IF(VALIDATURNO[[#This Row],[VALIDA_QNA]]="","",VALIDATURNO[[#This Row],[turno1]]+VALIDATURNO[[#This Row],[turno2]]+VALIDATURNO[[#This Row],[turno1AM]]+VALIDATURNO[[#This Row],[turno2AM]])</f>
        <v>0</v>
      </c>
      <c r="BR55" s="71" t="str">
        <f>IF(VALIDATURNO[[#This Row],[VALIDA_QNA]]=0,"",IFERROR(LEFT(AD55,FIND(".",AD55)-1)+((RIGHT(AD55,2)+0)/100),""))</f>
        <v/>
      </c>
      <c r="BS5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descuentos]]="",0,IF(AND(BP55&gt;=9.5,AO55=""),1,0))+IF(AL56&lt;&gt;"",AL56*24,0)-IF(AL55&lt;&gt;"",AL55*24,0),"")))</f>
        <v>0</v>
      </c>
      <c r="BT55" s="70">
        <f>IF(VALIDATURNO[[#This Row],[VALIDA_QNA]]=0,"",IF(A55="","",IFERROR((IF(IF(AL55="",0,AL55+0)&lt;=(6/24),IF(AL55="",0,AL55+0),(6/24))*24),0)+IFERROR(IF(AM55="",0,IF((IF(AND(AO55="",AN55&lt;&gt;""),IF(AN55="",0,AN55+0),IF(AP55&lt;&gt;"",IF(AP55="",0,AP55+0),1))-#REF!)*24&gt;0,IF(AND(AO55="",AN55&lt;&gt;""),IF(AN55="",0,AN55+0),IF(AP55&lt;&gt;"",IF(AP55="",0,AP55+0),1))-#REF!))*24,0)))</f>
        <v>0</v>
      </c>
      <c r="BU55" s="73">
        <f>IF(VALIDATURNO[[#This Row],[VALIDA_QNA]]="","",IFERROR(LEFT(K55,FIND(".",K55)-1)+((RIGHT(K55,2)+0)/100),0))</f>
        <v>0</v>
      </c>
      <c r="BV55" s="74">
        <f>IF(VALIDATURNO[[#This Row],[VALIDA_QNA]]=0,0,IF(VALIDATURNO[[#This Row],[Marcacion]]="ERROR MARCA", 0,IF(VALIDATURNO[[#This Row],[VALIDA_QNA]]="","",IF(ROUND(IFERROR(LEFT(K55,FIND(".",K55)-1)+((RIGHT(K55,2)+0)/100),0)+(IF(H56="Domingo",0,IF(AL56="",0,AL56*24)))-(IF(H55="Domingo",0,IF(AL55="",0,AL55*24))),2)&gt;=0,ROUND(IFERROR(LEFT(K55,FIND(".",K55)-1)+((RIGHT(K55,2)+0)/100),0)+(IF(H56="Domingo",0,IF(AL56="",0,AL56*24)))-(IF(H55="Domingo",0,IF(AL55="",0,AL55*24))),2),0))))</f>
        <v>0</v>
      </c>
      <c r="BW55" s="73">
        <f>IF(VALIDATURNO[[#This Row],[VALIDA_QNA]]="","",IFERROR(LEFT(T55,FIND(".",T55)-1)+((RIGHT(T55,2)+0)/100),0)+IF(N55="",0,IFERROR(LEFT(N55,FIND(".",N55)-1)+((RIGHT(N55,2)+0)/100),0)))</f>
        <v>0</v>
      </c>
      <c r="BX55" s="74">
        <f>IF(VALIDATURNO[[#This Row],[VALIDA_QNA]]=0,0,IF(VALIDATURNO[[#This Row],[Marcacion]]="ERROR MARCA", 0,IF(VALIDATURNO[[#This Row],[VALIDA_QNA]]="","",IF(VALIDATURNO[[#This Row],[Dom Noct calc]]+(IF(OR(H56="Domingo",M56&lt;&gt;"",N56&lt;&gt;""),IF(AL56="",0,AL56*24),0))-(IF(OR(H55="Domingo",M55&lt;&gt;"",N55&lt;&gt;""),IF(AL55="",0,AL55*24),0))&gt;=0,VALIDATURNO[[#This Row],[Dom Noct calc]]+(IF(OR(H56="Domingo",M56&lt;&gt;"",N56&lt;&gt;""),IF(AL56="",0,AL56*24),0))-(IF(OR(H55="Domingo",M55&lt;&gt;"",N55&lt;&gt;""),IF(AL55="",0,AL55*24),0)),0))))</f>
        <v>0</v>
      </c>
      <c r="BY55" s="73">
        <f>IF(VALIDATURNO[[#This Row],[VALIDA_QNA]]="","",IFERROR(LEFT(AD55,FIND(".",AD55)-1)+((RIGHT(AD55,2)+0)/100),0))</f>
        <v>0</v>
      </c>
      <c r="BZ55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55" s="75">
        <f>IF(VALIDATURNO[[#This Row],[VALIDA_QNA]]="","",IF(VALIDATURNO[[#This Row],[Trabajado real]]+0=0,0,1))</f>
        <v>0</v>
      </c>
      <c r="CB55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55" s="71"/>
      <c r="CD55" s="71"/>
      <c r="CE55" s="71"/>
      <c r="CF55" s="71"/>
      <c r="CG55" s="71"/>
      <c r="CH55" s="71"/>
      <c r="CI55" s="71"/>
      <c r="CJ55" s="71" t="str">
        <f>IF(AND(M55="",S55=""),"",IF(VALIDATURNO[[#This Row],[Marcacion]]="ERROR MARCA",6,IF(IFERROR(LEFT(M55,FIND(".",M55)-1)+((RIGHT(M55,2)+0)/100),0)+IFERROR(LEFT(S55,FIND(".",S55)-1)+((RIGHT(S55,2)+0)/100),0)=0,"",IFERROR(LEFT(M55,FIND(".",M55)-1)+((RIGHT(M55,2)+0)/100),0)+IFERROR(LEFT(S55,FIND(".",S55)-1)+((RIGHT(S55,2)+0)/100),0))))</f>
        <v/>
      </c>
      <c r="CK55" s="71" t="str">
        <f>IF(VALIDATURNO[[#This Row],[VALIDA_QNA]]="","",IF(VALIDATURNO[[#This Row],[Dom Noct Real]]=0,"",ROUND(VALIDATURNO[[#This Row],[Dom Noct Real]],2)))</f>
        <v/>
      </c>
      <c r="CL55" s="71"/>
      <c r="CM55" s="71"/>
      <c r="CN55" s="71"/>
      <c r="CO55" s="76" t="str">
        <f>IF(VALIDATURNO[[#This Row],[EXTRAS]]="","",IF(VALIDATURNO[[#This Row],[verifica extras D]]="",ROUND(VALIDATURNO[[#This Row],[EXTRAS]]*extra_diu,2),ROUND(VALIDATURNO[[#This Row],[verifica extras D]],2)))</f>
        <v/>
      </c>
      <c r="CP55" s="77" t="str">
        <f>IF(VALIDATURNO[[#This Row],[EXTRAS]]="","",IF(VALIDATURNO[[#This Row],[verifica extras N]]="",ROUND(VALIDATURNO[[#This Row],[EXTRAS]]*(1-extra_diu),2),ROUND(VALIDATURNO[[#This Row],[verifica extras N]],2)))</f>
        <v/>
      </c>
      <c r="CQ55" s="71"/>
      <c r="CR55" s="71"/>
      <c r="CS55" s="71"/>
      <c r="CT55" s="71"/>
      <c r="CU55" s="71" t="str">
        <f>IF(VALIDATURNO[[#This Row],[VALIDA_QNA]]="","",IF(VALIDATURNO[[#This Row],[Trabajado real]]=0,"",ROUND(VALIDATURNO[[#This Row],[Trabajado real]],2)))</f>
        <v/>
      </c>
      <c r="CV55" s="66" t="str">
        <f>IFERROR(VLOOKUP(VALIDATURNO[[#This Row],[Colaborador]]&amp;VALIDATURNO[[#This Row],[fecha]],Tabla2[],4,0),"")</f>
        <v/>
      </c>
      <c r="CW55" s="216"/>
      <c r="CX55" s="216"/>
      <c r="CY55" s="32" t="str">
        <f>IF(SUMIFS($BZ$6:BZ55,$DC$6:DC55,VALIDATURNO[[#This Row],[Colaborador]])-hope_hours-SUMIFS($CO$6:CO55,$DC$6:DC55,VALIDATURNO[[#This Row],[Colaborador]])-SUMIFS($CP$6:CP55,$DC$6:DC55,VALIDATURNO[[#This Row],[Colaborador]])&gt;0.5,SUMIFS($BZ$6:BZ55,$DC$6:DC55,VALIDATURNO[[#This Row],[Colaborador]])-hope_hours-SUMIFS($CO$6:CO55,$DC$6:DC55,VALIDATURNO[[#This Row],[Colaborador]])-SUMIFS($CP$6:CP55,$DC$6:DC55,VALIDATURNO[[#This Row],[Colaborador]]),"")</f>
        <v/>
      </c>
      <c r="CZ55" s="32" t="str">
        <f>IF(SUMIFS($BZ$6:BZ55,$DC$6:DC55,VALIDATURNO[[#This Row],[Colaborador]])-hope_hours&gt;0.5,SUMIFS($BZ$6:BZ55,$DC$6:DC55,VALIDATURNO[[#This Row],[Colaborador]])-hope_hours - SUMIFS($CZ$6:CZ54,$DC$6:DC54,DC55),"")</f>
        <v/>
      </c>
      <c r="DA55" s="32" t="str">
        <f>IF(SUMIFS($BZ$6:BZ55,$DC$6:DC55,VALIDATURNO[[#This Row],[Colaborador]])-hope_hours&gt;0.5,SUMIFS($BZ$6:BZ55,$DC$6:DC55,VALIDATURNO[[#This Row],[Colaborador]])-hope_hours,"")</f>
        <v/>
      </c>
      <c r="DB55" s="71" t="str">
        <f>IF(E55="","",IF(VALIDATURNO[[#This Row],[Cambia sede]]="",E55,VALIDATURNO[[#This Row],[Cambia sede]]))</f>
        <v>PANCE</v>
      </c>
      <c r="DC55" s="78" t="str">
        <f t="shared" si="3"/>
        <v>MACA PAREJA LAURA SOFIA</v>
      </c>
      <c r="DD55" s="83">
        <f>IF(VALIDATURNO[[#This Row],[VALIDA_QNA]]="","",I55+0)</f>
        <v>46105</v>
      </c>
      <c r="DE55" s="79" t="str">
        <f>IF(VALIDATURNO[[#This Row],[Marcacion]]="","",D55)</f>
        <v>AUXILIAR DE COCINA</v>
      </c>
      <c r="DF55" s="70" t="str">
        <f>IF(VALIDATURNO[[#This Row],[turno1]]="","",H55)</f>
        <v>Martes</v>
      </c>
      <c r="DG55" s="70" t="str">
        <f>IF(VALIDATURNO[[#This Row],[turno2]]="","",AL55)</f>
        <v/>
      </c>
      <c r="DH55" s="70" t="str">
        <f>IF(VALIDATURNO[[#This Row],[turno1AM]]="","",AM55)</f>
        <v/>
      </c>
      <c r="DI55" s="70" t="str">
        <f>IF(VALIDATURNO[[#This Row],[turno2AM]]="","",AN55)</f>
        <v/>
      </c>
      <c r="DJ55" s="70" t="str">
        <f>IF(VALIDATURNO[[#This Row],[turno1AH]]="","",AO55)</f>
        <v/>
      </c>
      <c r="DK55" s="70" t="str">
        <f>IF(VALIDATURNO[[#This Row],[turno2AH]]="","",AP55)</f>
        <v/>
      </c>
      <c r="DL55" s="28" t="str">
        <f>IF(SUMIFS(VALIDATURNO[TOTAL],VALIDATURNO[Colaborador],VALIDATURNO[[#This Row],[Colaborador]])=0,"RET","OK")</f>
        <v>OK</v>
      </c>
      <c r="DM55" s="28">
        <f>IF(VALIDATURNO[[#This Row],[Trabajado real]]&gt;0,1,0)</f>
        <v>0</v>
      </c>
      <c r="DN55" s="28">
        <f>IF(DN54=$DN$5,1,IF(DC54=VALIDATURNO[[#This Row],[Colaborador]],0,1))</f>
        <v>0</v>
      </c>
      <c r="DO55" s="224"/>
      <c r="DP55" s="224"/>
      <c r="DQ55" s="224"/>
      <c r="DR55" s="224"/>
      <c r="DS55" s="224"/>
      <c r="DT55" s="224"/>
    </row>
    <row r="56" spans="1:124">
      <c r="A56" t="s">
        <v>550</v>
      </c>
      <c r="B56" t="s">
        <v>558</v>
      </c>
      <c r="C56" t="s">
        <v>558</v>
      </c>
      <c r="D56" t="s">
        <v>225</v>
      </c>
      <c r="E56" t="s">
        <v>84</v>
      </c>
      <c r="F56" t="s">
        <v>200</v>
      </c>
      <c r="G56" t="s">
        <v>200</v>
      </c>
      <c r="H56" t="s">
        <v>208</v>
      </c>
      <c r="I56" t="s">
        <v>565</v>
      </c>
      <c r="J56" t="s">
        <v>81</v>
      </c>
      <c r="K56" t="s">
        <v>81</v>
      </c>
      <c r="L56" t="s">
        <v>81</v>
      </c>
      <c r="M56" t="s">
        <v>81</v>
      </c>
      <c r="N56" t="s">
        <v>81</v>
      </c>
      <c r="O56" t="s">
        <v>81</v>
      </c>
      <c r="P56" t="s">
        <v>81</v>
      </c>
      <c r="Q56" t="s">
        <v>81</v>
      </c>
      <c r="R56" t="s">
        <v>81</v>
      </c>
      <c r="S56" t="s">
        <v>81</v>
      </c>
      <c r="T56" t="s">
        <v>81</v>
      </c>
      <c r="U56" t="s">
        <v>81</v>
      </c>
      <c r="V56" t="s">
        <v>81</v>
      </c>
      <c r="W56" t="s">
        <v>81</v>
      </c>
      <c r="X56" t="s">
        <v>81</v>
      </c>
      <c r="Y56" t="s">
        <v>81</v>
      </c>
      <c r="Z56" t="s">
        <v>81</v>
      </c>
      <c r="AA56" t="s">
        <v>81</v>
      </c>
      <c r="AB56" t="s">
        <v>81</v>
      </c>
      <c r="AC56" t="s">
        <v>81</v>
      </c>
      <c r="AD56" t="s">
        <v>81</v>
      </c>
      <c r="AE56" t="s">
        <v>81</v>
      </c>
      <c r="AF56" t="s">
        <v>81</v>
      </c>
      <c r="AG56" t="s">
        <v>81</v>
      </c>
      <c r="AH56" t="s">
        <v>81</v>
      </c>
      <c r="AI56" t="s">
        <v>81</v>
      </c>
      <c r="AJ56" t="s">
        <v>224</v>
      </c>
      <c r="AK56" t="s">
        <v>81</v>
      </c>
      <c r="AL56" t="s">
        <v>81</v>
      </c>
      <c r="AM56" t="s">
        <v>81</v>
      </c>
      <c r="AN56" t="s">
        <v>81</v>
      </c>
      <c r="AO56" t="s">
        <v>81</v>
      </c>
      <c r="AP56" t="s">
        <v>81</v>
      </c>
      <c r="AQ56" t="s">
        <v>81</v>
      </c>
      <c r="AR56" t="s">
        <v>81</v>
      </c>
      <c r="AS56" t="s">
        <v>204</v>
      </c>
      <c r="AT56" s="69">
        <f>IF(VALIDATURNO[[#This Row],[VALIDA_QNA]]="","",IF(AL56="",0,1))</f>
        <v>0</v>
      </c>
      <c r="AU56" s="67">
        <f>IF(VALIDATURNO[[#This Row],[VALIDA_QNA]]="","",IF(AL57="",0,1))</f>
        <v>0</v>
      </c>
      <c r="AV56" s="67">
        <f>IF(VALIDATURNO[[#This Row],[VALIDA_QNA]]="","",IF(AM56="",0,1))</f>
        <v>0</v>
      </c>
      <c r="AW56" s="67">
        <f>IF(VALIDATURNO[[#This Row],[VALIDA_QNA]]="","",IF(AN56="",0,1))</f>
        <v>0</v>
      </c>
      <c r="AX56" s="67">
        <f>IF(VALIDATURNO[[#This Row],[VALIDA_QNA]]="","",IF(AO56="",0,1))</f>
        <v>0</v>
      </c>
      <c r="AY56" s="67">
        <f>IF(VALIDATURNO[[#This Row],[VALIDA_QNA]]="","",IF(AP56="",0,1))</f>
        <v>0</v>
      </c>
      <c r="AZ56" s="67">
        <f>IF(VALIDATURNO[[#This Row],[VALIDA_QNA]]="","",IF(AL57="",0,1)*IF(AL57="",0,AL57))</f>
        <v>0</v>
      </c>
      <c r="BA56" s="67">
        <f>IF(VALIDATURNO[[#This Row],[VALIDA_QNA]]="","",IF(AL56="",0,1)*IF(AL56="",0,AL56))</f>
        <v>0</v>
      </c>
      <c r="BB56" s="67">
        <f>IF(VALIDATURNO[[#This Row],[VALIDA_QNA]]="","",IF(AM56="",0,1)*IF(AM56="",0,AM56))</f>
        <v>0</v>
      </c>
      <c r="BC56" s="67">
        <f>IF(VALIDATURNO[[#This Row],[VALIDA_QNA]]="","",IF(AN56="",0,1)*IF(AN56="",0,AN56))</f>
        <v>0</v>
      </c>
      <c r="BD56" s="67">
        <f>IF(VALIDATURNO[[#This Row],[VALIDA_QNA]]="","",IF(AO56="",0,1)*IF(AO56="",0,AO56))</f>
        <v>0</v>
      </c>
      <c r="BE56" s="67">
        <f>IF(VALIDATURNO[[#This Row],[VALIDA_QNA]]="","",IF(AP56="",0,1)*IF(AP56="",0,AP56))</f>
        <v>0</v>
      </c>
      <c r="BF56" s="67">
        <f>IF(VALIDATURNO[[#This Row],[VALIDA_QNA]]="","",5-COUNTBLANK(AM56:AP56)-COUNTBLANK(AL57))</f>
        <v>0</v>
      </c>
      <c r="BG56" s="68" t="str">
        <f>VALIDATURNO[[#This Row],[SALAM_H_BIN]]&amp;AU56&amp;AV56&amp;AW56&amp;AX56&amp;AY56</f>
        <v>000000</v>
      </c>
      <c r="BH56" s="70">
        <f t="shared" si="2"/>
        <v>1</v>
      </c>
      <c r="BI56" s="67" t="str">
        <f>IF(A56="","",IF(AND(AN56&lt;AM56,AN56&lt;&gt;""),"ERROR MARCA",IF(AND(VALIDATURNO[[#This Row],[ENT_2]]&lt;&gt;0,VALIDATURNO[[#This Row],[ENT_2]]&lt;VALIDATURNO[[#This Row],[SAL_1]]),"ERROR MARCA",IF(VALIDATURNO[[#This Row],[VALIDA_QNA]]=1,IF(OR(BG56="001100",BG56="011000",BG56="011110",BG56="001111",BG56="101100",BG56="111000",BG56="111110",BG56="101111"),"OK",IF(OR(BG56="000000",VALIDATURNO[[#This Row],[Escenario]]="100000"),"NULO","ERROR MARCA")),"NULO"))))</f>
        <v>NULO</v>
      </c>
      <c r="BJ56" s="67">
        <f>IF(VALIDATURNO[[#This Row],[VALIDA_QNA]]="","",IF(OR(BG56="101100",BG56="101111",BG56="001100",BG56="001111",BG56="111110",BG56="011110"),BC56-BB56,0)*24)</f>
        <v>0</v>
      </c>
      <c r="BK56" s="67">
        <f>IF(VALIDATURNO[[#This Row],[VALIDA_QNA]]="","",IF(OR(BG56="101111",BG56="001111"),BE56-BD56,0)*24)</f>
        <v>0</v>
      </c>
      <c r="BL56" s="67">
        <f>IF(VALIDATURNO[[#This Row],[VALIDA_QNA]]="","",IF(OR(BG56="111000",BG56="011000"),AZ56-BB56+1,0)*24)</f>
        <v>0</v>
      </c>
      <c r="BM56" s="67">
        <f>IF(VALIDATURNO[[#This Row],[VALIDA_QNA]]="","",IF(OR(BG56="111110",BG56="011110"),AZ56+1-BD56,0)*24)</f>
        <v>0</v>
      </c>
      <c r="BN56" s="67">
        <f>IF(VALIDATURNO[[#This Row],[VALIDA_QNA]]="","",IF(OR(BG56="011000",BG56="111000"),1-BB56,0)*24)</f>
        <v>0</v>
      </c>
      <c r="BO56" s="67">
        <f>IF(VALIDATURNO[[#This Row],[VALIDA_QNA]]="","",IF(OR(BG56="011110",BG56="111110"),1-BD56,0)*24)</f>
        <v>0</v>
      </c>
      <c r="BP56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56" s="71">
        <f>IF(VALIDATURNO[[#This Row],[VALIDA_QNA]]="","",VALIDATURNO[[#This Row],[turno1]]+VALIDATURNO[[#This Row],[turno2]]+VALIDATURNO[[#This Row],[turno1AM]]+VALIDATURNO[[#This Row],[turno2AM]])</f>
        <v>0</v>
      </c>
      <c r="BR56" s="71" t="str">
        <f>IF(VALIDATURNO[[#This Row],[VALIDA_QNA]]=0,"",IFERROR(LEFT(AD56,FIND(".",AD56)-1)+((RIGHT(AD56,2)+0)/100),""))</f>
        <v/>
      </c>
      <c r="BS5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descuentos]]="",0,IF(AND(BP56&gt;=9.5,AO56=""),1,0))+IF(AL57&lt;&gt;"",AL57*24,0)-IF(AL56&lt;&gt;"",AL56*24,0),"")))</f>
        <v>0</v>
      </c>
      <c r="BT56" s="70">
        <f>IF(VALIDATURNO[[#This Row],[VALIDA_QNA]]=0,"",IF(A56="","",IFERROR((IF(IF(AL56="",0,AL56+0)&lt;=(6/24),IF(AL56="",0,AL56+0),(6/24))*24),0)+IFERROR(IF(AM56="",0,IF((IF(AND(AO56="",AN56&lt;&gt;""),IF(AN56="",0,AN56+0),IF(AP56&lt;&gt;"",IF(AP56="",0,AP56+0),1))-#REF!)*24&gt;0,IF(AND(AO56="",AN56&lt;&gt;""),IF(AN56="",0,AN56+0),IF(AP56&lt;&gt;"",IF(AP56="",0,AP56+0),1))-#REF!))*24,0)))</f>
        <v>0</v>
      </c>
      <c r="BU56" s="73">
        <f>IF(VALIDATURNO[[#This Row],[VALIDA_QNA]]="","",IFERROR(LEFT(K56,FIND(".",K56)-1)+((RIGHT(K56,2)+0)/100),0))</f>
        <v>0</v>
      </c>
      <c r="BV56" s="74">
        <f>IF(VALIDATURNO[[#This Row],[VALIDA_QNA]]=0,0,IF(VALIDATURNO[[#This Row],[Marcacion]]="ERROR MARCA", 0,IF(VALIDATURNO[[#This Row],[VALIDA_QNA]]="","",IF(ROUND(IFERROR(LEFT(K56,FIND(".",K56)-1)+((RIGHT(K56,2)+0)/100),0)+(IF(H57="Domingo",0,IF(AL57="",0,AL57*24)))-(IF(H56="Domingo",0,IF(AL56="",0,AL56*24))),2)&gt;=0,ROUND(IFERROR(LEFT(K56,FIND(".",K56)-1)+((RIGHT(K56,2)+0)/100),0)+(IF(H57="Domingo",0,IF(AL57="",0,AL57*24)))-(IF(H56="Domingo",0,IF(AL56="",0,AL56*24))),2),0))))</f>
        <v>0</v>
      </c>
      <c r="BW56" s="73">
        <f>IF(VALIDATURNO[[#This Row],[VALIDA_QNA]]="","",IFERROR(LEFT(T56,FIND(".",T56)-1)+((RIGHT(T56,2)+0)/100),0)+IF(N56="",0,IFERROR(LEFT(N56,FIND(".",N56)-1)+((RIGHT(N56,2)+0)/100),0)))</f>
        <v>0</v>
      </c>
      <c r="BX56" s="74">
        <f>IF(VALIDATURNO[[#This Row],[VALIDA_QNA]]=0,0,IF(VALIDATURNO[[#This Row],[Marcacion]]="ERROR MARCA", 0,IF(VALIDATURNO[[#This Row],[VALIDA_QNA]]="","",IF(VALIDATURNO[[#This Row],[Dom Noct calc]]+(IF(OR(H57="Domingo",M57&lt;&gt;"",N57&lt;&gt;""),IF(AL57="",0,AL57*24),0))-(IF(OR(H56="Domingo",M56&lt;&gt;"",N56&lt;&gt;""),IF(AL56="",0,AL56*24),0))&gt;=0,VALIDATURNO[[#This Row],[Dom Noct calc]]+(IF(OR(H57="Domingo",M57&lt;&gt;"",N57&lt;&gt;""),IF(AL57="",0,AL57*24),0))-(IF(OR(H56="Domingo",M56&lt;&gt;"",N56&lt;&gt;""),IF(AL56="",0,AL56*24),0)),0))))</f>
        <v>0</v>
      </c>
      <c r="BY56" s="73">
        <f>IF(VALIDATURNO[[#This Row],[VALIDA_QNA]]="","",IFERROR(LEFT(AD56,FIND(".",AD56)-1)+((RIGHT(AD56,2)+0)/100),0))</f>
        <v>0</v>
      </c>
      <c r="BZ56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56" s="75">
        <f>IF(VALIDATURNO[[#This Row],[VALIDA_QNA]]="","",IF(VALIDATURNO[[#This Row],[Trabajado real]]+0=0,0,1))</f>
        <v>0</v>
      </c>
      <c r="CB56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56" s="71"/>
      <c r="CD56" s="71"/>
      <c r="CE56" s="71"/>
      <c r="CF56" s="71"/>
      <c r="CG56" s="71"/>
      <c r="CH56" s="71"/>
      <c r="CI56" s="71"/>
      <c r="CJ56" s="71" t="str">
        <f>IF(AND(M56="",S56=""),"",IF(VALIDATURNO[[#This Row],[Marcacion]]="ERROR MARCA",6,IF(IFERROR(LEFT(M56,FIND(".",M56)-1)+((RIGHT(M56,2)+0)/100),0)+IFERROR(LEFT(S56,FIND(".",S56)-1)+((RIGHT(S56,2)+0)/100),0)=0,"",IFERROR(LEFT(M56,FIND(".",M56)-1)+((RIGHT(M56,2)+0)/100),0)+IFERROR(LEFT(S56,FIND(".",S56)-1)+((RIGHT(S56,2)+0)/100),0))))</f>
        <v/>
      </c>
      <c r="CK56" s="71" t="str">
        <f>IF(VALIDATURNO[[#This Row],[VALIDA_QNA]]="","",IF(VALIDATURNO[[#This Row],[Dom Noct Real]]=0,"",ROUND(VALIDATURNO[[#This Row],[Dom Noct Real]],2)))</f>
        <v/>
      </c>
      <c r="CL56" s="71"/>
      <c r="CM56" s="71"/>
      <c r="CN56" s="71"/>
      <c r="CO56" s="76" t="str">
        <f>IF(VALIDATURNO[[#This Row],[EXTRAS]]="","",IF(VALIDATURNO[[#This Row],[verifica extras D]]="",ROUND(VALIDATURNO[[#This Row],[EXTRAS]]*extra_diu,2),ROUND(VALIDATURNO[[#This Row],[verifica extras D]],2)))</f>
        <v/>
      </c>
      <c r="CP56" s="77" t="str">
        <f>IF(VALIDATURNO[[#This Row],[EXTRAS]]="","",IF(VALIDATURNO[[#This Row],[verifica extras N]]="",ROUND(VALIDATURNO[[#This Row],[EXTRAS]]*(1-extra_diu),2),ROUND(VALIDATURNO[[#This Row],[verifica extras N]],2)))</f>
        <v/>
      </c>
      <c r="CQ56" s="71"/>
      <c r="CR56" s="71"/>
      <c r="CS56" s="71"/>
      <c r="CT56" s="71"/>
      <c r="CU56" s="71" t="str">
        <f>IF(VALIDATURNO[[#This Row],[VALIDA_QNA]]="","",IF(VALIDATURNO[[#This Row],[Trabajado real]]=0,"",ROUND(VALIDATURNO[[#This Row],[Trabajado real]],2)))</f>
        <v/>
      </c>
      <c r="CV56" s="66" t="str">
        <f>IFERROR(VLOOKUP(VALIDATURNO[[#This Row],[Colaborador]]&amp;VALIDATURNO[[#This Row],[fecha]],Tabla2[],4,0),"")</f>
        <v/>
      </c>
      <c r="CW56" s="216"/>
      <c r="CX56" s="216"/>
      <c r="CY56" s="32" t="str">
        <f>IF(SUMIFS($BZ$6:BZ56,$DC$6:DC56,VALIDATURNO[[#This Row],[Colaborador]])-hope_hours-SUMIFS($CO$6:CO56,$DC$6:DC56,VALIDATURNO[[#This Row],[Colaborador]])-SUMIFS($CP$6:CP56,$DC$6:DC56,VALIDATURNO[[#This Row],[Colaborador]])&gt;0.5,SUMIFS($BZ$6:BZ56,$DC$6:DC56,VALIDATURNO[[#This Row],[Colaborador]])-hope_hours-SUMIFS($CO$6:CO56,$DC$6:DC56,VALIDATURNO[[#This Row],[Colaborador]])-SUMIFS($CP$6:CP56,$DC$6:DC56,VALIDATURNO[[#This Row],[Colaborador]]),"")</f>
        <v/>
      </c>
      <c r="CZ56" s="32" t="str">
        <f>IF(SUMIFS($BZ$6:BZ56,$DC$6:DC56,VALIDATURNO[[#This Row],[Colaborador]])-hope_hours&gt;0.5,SUMIFS($BZ$6:BZ56,$DC$6:DC56,VALIDATURNO[[#This Row],[Colaborador]])-hope_hours - SUMIFS($CZ$6:CZ55,$DC$6:DC55,DC56),"")</f>
        <v/>
      </c>
      <c r="DA56" s="32" t="str">
        <f>IF(SUMIFS($BZ$6:BZ56,$DC$6:DC56,VALIDATURNO[[#This Row],[Colaborador]])-hope_hours&gt;0.5,SUMIFS($BZ$6:BZ56,$DC$6:DC56,VALIDATURNO[[#This Row],[Colaborador]])-hope_hours,"")</f>
        <v/>
      </c>
      <c r="DB56" s="71" t="str">
        <f>IF(E56="","",IF(VALIDATURNO[[#This Row],[Cambia sede]]="",E56,VALIDATURNO[[#This Row],[Cambia sede]]))</f>
        <v>PANCE</v>
      </c>
      <c r="DC56" s="78" t="str">
        <f t="shared" si="3"/>
        <v>MACA PAREJA LAURA SOFIA</v>
      </c>
      <c r="DD56" s="83">
        <f>IF(VALIDATURNO[[#This Row],[VALIDA_QNA]]="","",I56+0)</f>
        <v>46106</v>
      </c>
      <c r="DE56" s="79" t="str">
        <f>IF(VALIDATURNO[[#This Row],[Marcacion]]="","",D56)</f>
        <v>AUXILIAR DE COCINA</v>
      </c>
      <c r="DF56" s="70" t="str">
        <f>IF(VALIDATURNO[[#This Row],[turno1]]="","",H56)</f>
        <v>Miércoles</v>
      </c>
      <c r="DG56" s="70" t="str">
        <f>IF(VALIDATURNO[[#This Row],[turno2]]="","",AL56)</f>
        <v/>
      </c>
      <c r="DH56" s="70" t="str">
        <f>IF(VALIDATURNO[[#This Row],[turno1AM]]="","",AM56)</f>
        <v/>
      </c>
      <c r="DI56" s="70" t="str">
        <f>IF(VALIDATURNO[[#This Row],[turno2AM]]="","",AN56)</f>
        <v/>
      </c>
      <c r="DJ56" s="70" t="str">
        <f>IF(VALIDATURNO[[#This Row],[turno1AH]]="","",AO56)</f>
        <v/>
      </c>
      <c r="DK56" s="70" t="str">
        <f>IF(VALIDATURNO[[#This Row],[turno2AH]]="","",AP56)</f>
        <v/>
      </c>
      <c r="DL56" s="28" t="str">
        <f>IF(SUMIFS(VALIDATURNO[TOTAL],VALIDATURNO[Colaborador],VALIDATURNO[[#This Row],[Colaborador]])=0,"RET","OK")</f>
        <v>OK</v>
      </c>
      <c r="DM56" s="28">
        <f>IF(VALIDATURNO[[#This Row],[Trabajado real]]&gt;0,1,0)</f>
        <v>0</v>
      </c>
      <c r="DN56" s="28">
        <f>IF(DN55=$DN$5,1,IF(DC55=VALIDATURNO[[#This Row],[Colaborador]],0,1))</f>
        <v>0</v>
      </c>
      <c r="DO56" s="224"/>
      <c r="DP56" s="224"/>
      <c r="DQ56" s="224"/>
      <c r="DR56" s="224"/>
      <c r="DS56" s="224"/>
      <c r="DT56" s="224"/>
    </row>
    <row r="57" spans="1:124">
      <c r="A57" t="s">
        <v>550</v>
      </c>
      <c r="B57" t="s">
        <v>558</v>
      </c>
      <c r="C57" t="s">
        <v>558</v>
      </c>
      <c r="D57" t="s">
        <v>225</v>
      </c>
      <c r="E57" t="s">
        <v>84</v>
      </c>
      <c r="F57" t="s">
        <v>200</v>
      </c>
      <c r="G57" t="s">
        <v>200</v>
      </c>
      <c r="H57" t="s">
        <v>211</v>
      </c>
      <c r="I57" t="s">
        <v>566</v>
      </c>
      <c r="J57" t="s">
        <v>232</v>
      </c>
      <c r="K57" t="s">
        <v>226</v>
      </c>
      <c r="L57" t="s">
        <v>81</v>
      </c>
      <c r="M57" t="s">
        <v>81</v>
      </c>
      <c r="N57" t="s">
        <v>81</v>
      </c>
      <c r="O57" t="s">
        <v>81</v>
      </c>
      <c r="P57" t="s">
        <v>81</v>
      </c>
      <c r="Q57" t="s">
        <v>81</v>
      </c>
      <c r="R57" t="s">
        <v>81</v>
      </c>
      <c r="S57" t="s">
        <v>81</v>
      </c>
      <c r="T57" t="s">
        <v>81</v>
      </c>
      <c r="U57" t="s">
        <v>81</v>
      </c>
      <c r="V57" t="s">
        <v>81</v>
      </c>
      <c r="W57" t="s">
        <v>81</v>
      </c>
      <c r="X57" t="s">
        <v>81</v>
      </c>
      <c r="Y57" t="s">
        <v>81</v>
      </c>
      <c r="Z57" t="s">
        <v>81</v>
      </c>
      <c r="AA57" t="s">
        <v>81</v>
      </c>
      <c r="AB57" t="s">
        <v>81</v>
      </c>
      <c r="AC57" t="s">
        <v>81</v>
      </c>
      <c r="AD57" t="s">
        <v>232</v>
      </c>
      <c r="AE57" t="s">
        <v>81</v>
      </c>
      <c r="AF57" t="s">
        <v>81</v>
      </c>
      <c r="AG57" t="s">
        <v>81</v>
      </c>
      <c r="AH57" t="s">
        <v>81</v>
      </c>
      <c r="AI57" t="s">
        <v>81</v>
      </c>
      <c r="AJ57" t="s">
        <v>201</v>
      </c>
      <c r="AK57" t="s">
        <v>249</v>
      </c>
      <c r="AL57" t="s">
        <v>81</v>
      </c>
      <c r="AM57" t="s">
        <v>375</v>
      </c>
      <c r="AN57" t="s">
        <v>410</v>
      </c>
      <c r="AO57" t="s">
        <v>81</v>
      </c>
      <c r="AP57" t="s">
        <v>81</v>
      </c>
      <c r="AQ57" t="s">
        <v>203</v>
      </c>
      <c r="AR57" t="s">
        <v>81</v>
      </c>
      <c r="AS57" t="s">
        <v>204</v>
      </c>
      <c r="AT57" s="69">
        <f>IF(VALIDATURNO[[#This Row],[VALIDA_QNA]]="","",IF(AL57="",0,1))</f>
        <v>0</v>
      </c>
      <c r="AU57" s="67">
        <f>IF(VALIDATURNO[[#This Row],[VALIDA_QNA]]="","",IF(AL58="",0,1))</f>
        <v>0</v>
      </c>
      <c r="AV57" s="67">
        <f>IF(VALIDATURNO[[#This Row],[VALIDA_QNA]]="","",IF(AM57="",0,1))</f>
        <v>1</v>
      </c>
      <c r="AW57" s="67">
        <f>IF(VALIDATURNO[[#This Row],[VALIDA_QNA]]="","",IF(AN57="",0,1))</f>
        <v>1</v>
      </c>
      <c r="AX57" s="67">
        <f>IF(VALIDATURNO[[#This Row],[VALIDA_QNA]]="","",IF(AO57="",0,1))</f>
        <v>0</v>
      </c>
      <c r="AY57" s="67">
        <f>IF(VALIDATURNO[[#This Row],[VALIDA_QNA]]="","",IF(AP57="",0,1))</f>
        <v>0</v>
      </c>
      <c r="AZ57" s="67">
        <f>IF(VALIDATURNO[[#This Row],[VALIDA_QNA]]="","",IF(AL58="",0,1)*IF(AL58="",0,AL58))</f>
        <v>0</v>
      </c>
      <c r="BA57" s="67">
        <f>IF(VALIDATURNO[[#This Row],[VALIDA_QNA]]="","",IF(AL57="",0,1)*IF(AL57="",0,AL57))</f>
        <v>0</v>
      </c>
      <c r="BB57" s="67">
        <f>IF(VALIDATURNO[[#This Row],[VALIDA_QNA]]="","",IF(AM57="",0,1)*IF(AM57="",0,AM57))</f>
        <v>0.64930555555555558</v>
      </c>
      <c r="BC57" s="67">
        <f>IF(VALIDATURNO[[#This Row],[VALIDA_QNA]]="","",IF(AN57="",0,1)*IF(AN57="",0,AN57))</f>
        <v>0.91180555555555554</v>
      </c>
      <c r="BD57" s="67">
        <f>IF(VALIDATURNO[[#This Row],[VALIDA_QNA]]="","",IF(AO57="",0,1)*IF(AO57="",0,AO57))</f>
        <v>0</v>
      </c>
      <c r="BE57" s="67">
        <f>IF(VALIDATURNO[[#This Row],[VALIDA_QNA]]="","",IF(AP57="",0,1)*IF(AP57="",0,AP57))</f>
        <v>0</v>
      </c>
      <c r="BF57" s="67">
        <f>IF(VALIDATURNO[[#This Row],[VALIDA_QNA]]="","",5-COUNTBLANK(AM57:AP57)-COUNTBLANK(AL58))</f>
        <v>2</v>
      </c>
      <c r="BG57" s="68" t="str">
        <f>VALIDATURNO[[#This Row],[SALAM_H_BIN]]&amp;AU57&amp;AV57&amp;AW57&amp;AX57&amp;AY57</f>
        <v>001100</v>
      </c>
      <c r="BH57" s="70">
        <f t="shared" si="2"/>
        <v>1</v>
      </c>
      <c r="BI57" s="67" t="str">
        <f>IF(A57="","",IF(AND(AN57&lt;AM57,AN57&lt;&gt;""),"ERROR MARCA",IF(AND(VALIDATURNO[[#This Row],[ENT_2]]&lt;&gt;0,VALIDATURNO[[#This Row],[ENT_2]]&lt;VALIDATURNO[[#This Row],[SAL_1]]),"ERROR MARCA",IF(VALIDATURNO[[#This Row],[VALIDA_QNA]]=1,IF(OR(BG57="001100",BG57="011000",BG57="011110",BG57="001111",BG57="101100",BG57="111000",BG57="111110",BG57="101111"),"OK",IF(OR(BG57="000000",VALIDATURNO[[#This Row],[Escenario]]="100000"),"NULO","ERROR MARCA")),"NULO"))))</f>
        <v>OK</v>
      </c>
      <c r="BJ57" s="67">
        <f>IF(VALIDATURNO[[#This Row],[VALIDA_QNA]]="","",IF(OR(BG57="101100",BG57="101111",BG57="001100",BG57="001111",BG57="111110",BG57="011110"),BC57-BB57,0)*24)</f>
        <v>6.2999999999999989</v>
      </c>
      <c r="BK57" s="67">
        <f>IF(VALIDATURNO[[#This Row],[VALIDA_QNA]]="","",IF(OR(BG57="101111",BG57="001111"),BE57-BD57,0)*24)</f>
        <v>0</v>
      </c>
      <c r="BL57" s="67">
        <f>IF(VALIDATURNO[[#This Row],[VALIDA_QNA]]="","",IF(OR(BG57="111000",BG57="011000"),AZ57-BB57+1,0)*24)</f>
        <v>0</v>
      </c>
      <c r="BM57" s="67">
        <f>IF(VALIDATURNO[[#This Row],[VALIDA_QNA]]="","",IF(OR(BG57="111110",BG57="011110"),AZ57+1-BD57,0)*24)</f>
        <v>0</v>
      </c>
      <c r="BN57" s="67">
        <f>IF(VALIDATURNO[[#This Row],[VALIDA_QNA]]="","",IF(OR(BG57="011000",BG57="111000"),1-BB57,0)*24)</f>
        <v>0</v>
      </c>
      <c r="BO57" s="67">
        <f>IF(VALIDATURNO[[#This Row],[VALIDA_QNA]]="","",IF(OR(BG57="011110",BG57="111110"),1-BD57,0)*24)</f>
        <v>0</v>
      </c>
      <c r="BP57" s="71">
        <f>IF(VALIDATURNO[[#This Row],[VALIDA_QNA]]="","",VALIDATURNO[[#This Row],[turno1]]+VALIDATURNO[[#This Row],[turno2]]+VALIDATURNO[[#This Row],[turno1AH]]+VALIDATURNO[[#This Row],[turno2AH]]+VALIDATURNO[[#This Row],[SALAM_HOY]])</f>
        <v>6.2999999999999989</v>
      </c>
      <c r="BQ57" s="71">
        <f>IF(VALIDATURNO[[#This Row],[VALIDA_QNA]]="","",VALIDATURNO[[#This Row],[turno1]]+VALIDATURNO[[#This Row],[turno2]]+VALIDATURNO[[#This Row],[turno1AM]]+VALIDATURNO[[#This Row],[turno2AM]])</f>
        <v>6.2999999999999989</v>
      </c>
      <c r="BR57" s="71">
        <f>IF(VALIDATURNO[[#This Row],[VALIDA_QNA]]=0,"",IFERROR(LEFT(AD57,FIND(".",AD57)-1)+((RIGHT(AD57,2)+0)/100),""))</f>
        <v>6.25</v>
      </c>
      <c r="BS5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descuentos]]="",0,IF(AND(BP57&gt;=9.5,AO57=""),1,0))+IF(AL58&lt;&gt;"",AL58*24,0)-IF(AL57&lt;&gt;"",AL57*24,0),"")))</f>
        <v>-4.9999999999998934E-2</v>
      </c>
      <c r="BT57" s="70">
        <f>IF(VALIDATURNO[[#This Row],[VALIDA_QNA]]=0,"",IF(A57="","",IFERROR((IF(IF(AL57="",0,AL57+0)&lt;=(6/24),IF(AL57="",0,AL57+0),(6/24))*24),0)+IFERROR(IF(AM57="",0,IF((IF(AND(AO57="",AN57&lt;&gt;""),IF(AN57="",0,AN57+0),IF(AP57&lt;&gt;"",IF(AP57="",0,AP57+0),1))-#REF!)*24&gt;0,IF(AND(AO57="",AN57&lt;&gt;""),IF(AN57="",0,AN57+0),IF(AP57&lt;&gt;"",IF(AP57="",0,AP57+0),1))-#REF!))*24,0)))</f>
        <v>0</v>
      </c>
      <c r="BU57" s="73">
        <f>IF(VALIDATURNO[[#This Row],[VALIDA_QNA]]="","",IFERROR(LEFT(K57,FIND(".",K57)-1)+((RIGHT(K57,2)+0)/100),0))</f>
        <v>3</v>
      </c>
      <c r="BV57" s="74">
        <f>IF(VALIDATURNO[[#This Row],[VALIDA_QNA]]=0,0,IF(VALIDATURNO[[#This Row],[Marcacion]]="ERROR MARCA", 0,IF(VALIDATURNO[[#This Row],[VALIDA_QNA]]="","",IF(ROUND(IFERROR(LEFT(K57,FIND(".",K57)-1)+((RIGHT(K57,2)+0)/100),0)+(IF(H58="Domingo",0,IF(AL58="",0,AL58*24)))-(IF(H57="Domingo",0,IF(AL57="",0,AL57*24))),2)&gt;=0,ROUND(IFERROR(LEFT(K57,FIND(".",K57)-1)+((RIGHT(K57,2)+0)/100),0)+(IF(H58="Domingo",0,IF(AL58="",0,AL58*24)))-(IF(H57="Domingo",0,IF(AL57="",0,AL57*24))),2),0))))</f>
        <v>3</v>
      </c>
      <c r="BW57" s="73">
        <f>IF(VALIDATURNO[[#This Row],[VALIDA_QNA]]="","",IFERROR(LEFT(T57,FIND(".",T57)-1)+((RIGHT(T57,2)+0)/100),0)+IF(N57="",0,IFERROR(LEFT(N57,FIND(".",N57)-1)+((RIGHT(N57,2)+0)/100),0)))</f>
        <v>0</v>
      </c>
      <c r="BX57" s="74">
        <f>IF(VALIDATURNO[[#This Row],[VALIDA_QNA]]=0,0,IF(VALIDATURNO[[#This Row],[Marcacion]]="ERROR MARCA", 0,IF(VALIDATURNO[[#This Row],[VALIDA_QNA]]="","",IF(VALIDATURNO[[#This Row],[Dom Noct calc]]+(IF(OR(H58="Domingo",M58&lt;&gt;"",N58&lt;&gt;""),IF(AL58="",0,AL58*24),0))-(IF(OR(H57="Domingo",M57&lt;&gt;"",N57&lt;&gt;""),IF(AL57="",0,AL57*24),0))&gt;=0,VALIDATURNO[[#This Row],[Dom Noct calc]]+(IF(OR(H58="Domingo",M58&lt;&gt;"",N58&lt;&gt;""),IF(AL58="",0,AL58*24),0))-(IF(OR(H57="Domingo",M57&lt;&gt;"",N57&lt;&gt;""),IF(AL57="",0,AL57*24),0)),0))))</f>
        <v>0</v>
      </c>
      <c r="BY57" s="73">
        <f>IF(VALIDATURNO[[#This Row],[VALIDA_QNA]]="","",IFERROR(LEFT(AD57,FIND(".",AD57)-1)+((RIGHT(AD57,2)+0)/100),0))</f>
        <v>6.25</v>
      </c>
      <c r="BZ57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6.25</v>
      </c>
      <c r="CA57" s="75">
        <f>IF(VALIDATURNO[[#This Row],[VALIDA_QNA]]="","",IF(VALIDATURNO[[#This Row],[Trabajado real]]+0=0,0,1))</f>
        <v>1</v>
      </c>
      <c r="CB57" s="71">
        <f>IFERROR(IF(VALIDATURNO[[#This Row],[horas 
trabajadas]]&gt;14,ROUND(VALIDATURNO[[#This Row],[nocturnas 
trabajadas]],2),IF(VALIDATURNO[[#This Row],[Trabajado real]]=0,"",ROUND(VALIDATURNO[[#This Row],[Nocturnas reales]],2))),"")</f>
        <v>3</v>
      </c>
      <c r="CC57" s="71"/>
      <c r="CD57" s="71"/>
      <c r="CE57" s="71"/>
      <c r="CF57" s="71"/>
      <c r="CG57" s="71"/>
      <c r="CH57" s="71"/>
      <c r="CI57" s="71"/>
      <c r="CJ57" s="71" t="str">
        <f>IF(AND(M57="",S57=""),"",IF(VALIDATURNO[[#This Row],[Marcacion]]="ERROR MARCA",6,IF(IFERROR(LEFT(M57,FIND(".",M57)-1)+((RIGHT(M57,2)+0)/100),0)+IFERROR(LEFT(S57,FIND(".",S57)-1)+((RIGHT(S57,2)+0)/100),0)=0,"",IFERROR(LEFT(M57,FIND(".",M57)-1)+((RIGHT(M57,2)+0)/100),0)+IFERROR(LEFT(S57,FIND(".",S57)-1)+((RIGHT(S57,2)+0)/100),0))))</f>
        <v/>
      </c>
      <c r="CK57" s="71" t="str">
        <f>IF(VALIDATURNO[[#This Row],[VALIDA_QNA]]="","",IF(VALIDATURNO[[#This Row],[Dom Noct Real]]=0,"",ROUND(VALIDATURNO[[#This Row],[Dom Noct Real]],2)))</f>
        <v/>
      </c>
      <c r="CL57" s="71"/>
      <c r="CM57" s="71"/>
      <c r="CN57" s="71"/>
      <c r="CO57" s="76" t="str">
        <f>IF(VALIDATURNO[[#This Row],[EXTRAS]]="","",IF(VALIDATURNO[[#This Row],[verifica extras D]]="",ROUND(VALIDATURNO[[#This Row],[EXTRAS]]*extra_diu,2),ROUND(VALIDATURNO[[#This Row],[verifica extras D]],2)))</f>
        <v/>
      </c>
      <c r="CP57" s="77" t="str">
        <f>IF(VALIDATURNO[[#This Row],[EXTRAS]]="","",IF(VALIDATURNO[[#This Row],[verifica extras N]]="",ROUND(VALIDATURNO[[#This Row],[EXTRAS]]*(1-extra_diu),2),ROUND(VALIDATURNO[[#This Row],[verifica extras N]],2)))</f>
        <v/>
      </c>
      <c r="CQ57" s="71"/>
      <c r="CR57" s="71"/>
      <c r="CS57" s="71"/>
      <c r="CT57" s="71"/>
      <c r="CU57" s="71">
        <f>IF(VALIDATURNO[[#This Row],[VALIDA_QNA]]="","",IF(VALIDATURNO[[#This Row],[Trabajado real]]=0,"",ROUND(VALIDATURNO[[#This Row],[Trabajado real]],2)))</f>
        <v>6.25</v>
      </c>
      <c r="CV57" s="66" t="str">
        <f>IFERROR(VLOOKUP(VALIDATURNO[[#This Row],[Colaborador]]&amp;VALIDATURNO[[#This Row],[fecha]],Tabla2[],4,0),"")</f>
        <v/>
      </c>
      <c r="CW57" s="216"/>
      <c r="CX57" s="216"/>
      <c r="CY57" s="32" t="str">
        <f>IF(SUMIFS($BZ$6:BZ57,$DC$6:DC57,VALIDATURNO[[#This Row],[Colaborador]])-hope_hours-SUMIFS($CO$6:CO57,$DC$6:DC57,VALIDATURNO[[#This Row],[Colaborador]])-SUMIFS($CP$6:CP57,$DC$6:DC57,VALIDATURNO[[#This Row],[Colaborador]])&gt;0.5,SUMIFS($BZ$6:BZ57,$DC$6:DC57,VALIDATURNO[[#This Row],[Colaborador]])-hope_hours-SUMIFS($CO$6:CO57,$DC$6:DC57,VALIDATURNO[[#This Row],[Colaborador]])-SUMIFS($CP$6:CP57,$DC$6:DC57,VALIDATURNO[[#This Row],[Colaborador]]),"")</f>
        <v/>
      </c>
      <c r="CZ57" s="32" t="str">
        <f>IF(SUMIFS($BZ$6:BZ57,$DC$6:DC57,VALIDATURNO[[#This Row],[Colaborador]])-hope_hours&gt;0.5,SUMIFS($BZ$6:BZ57,$DC$6:DC57,VALIDATURNO[[#This Row],[Colaborador]])-hope_hours - SUMIFS($CZ$6:CZ56,$DC$6:DC56,DC57),"")</f>
        <v/>
      </c>
      <c r="DA57" s="32" t="str">
        <f>IF(SUMIFS($BZ$6:BZ57,$DC$6:DC57,VALIDATURNO[[#This Row],[Colaborador]])-hope_hours&gt;0.5,SUMIFS($BZ$6:BZ57,$DC$6:DC57,VALIDATURNO[[#This Row],[Colaborador]])-hope_hours,"")</f>
        <v/>
      </c>
      <c r="DB57" s="71" t="str">
        <f>IF(E57="","",IF(VALIDATURNO[[#This Row],[Cambia sede]]="",E57,VALIDATURNO[[#This Row],[Cambia sede]]))</f>
        <v>PANCE</v>
      </c>
      <c r="DC57" s="78" t="str">
        <f t="shared" si="3"/>
        <v>MACA PAREJA LAURA SOFIA</v>
      </c>
      <c r="DD57" s="83">
        <f>IF(VALIDATURNO[[#This Row],[VALIDA_QNA]]="","",I57+0)</f>
        <v>46107</v>
      </c>
      <c r="DE57" s="79" t="str">
        <f>IF(VALIDATURNO[[#This Row],[Marcacion]]="","",D57)</f>
        <v>AUXILIAR DE COCINA</v>
      </c>
      <c r="DF57" s="70" t="str">
        <f>IF(VALIDATURNO[[#This Row],[turno1]]="","",H57)</f>
        <v>Jueves</v>
      </c>
      <c r="DG57" s="70" t="str">
        <f>IF(VALIDATURNO[[#This Row],[turno2]]="","",AL57)</f>
        <v/>
      </c>
      <c r="DH57" s="70" t="str">
        <f>IF(VALIDATURNO[[#This Row],[turno1AM]]="","",AM57)</f>
        <v>15:35</v>
      </c>
      <c r="DI57" s="70" t="str">
        <f>IF(VALIDATURNO[[#This Row],[turno2AM]]="","",AN57)</f>
        <v>21:53</v>
      </c>
      <c r="DJ57" s="70" t="str">
        <f>IF(VALIDATURNO[[#This Row],[turno1AH]]="","",AO57)</f>
        <v/>
      </c>
      <c r="DK57" s="70" t="str">
        <f>IF(VALIDATURNO[[#This Row],[turno2AH]]="","",AP57)</f>
        <v/>
      </c>
      <c r="DL57" s="28" t="str">
        <f>IF(SUMIFS(VALIDATURNO[TOTAL],VALIDATURNO[Colaborador],VALIDATURNO[[#This Row],[Colaborador]])=0,"RET","OK")</f>
        <v>OK</v>
      </c>
      <c r="DM57" s="28">
        <f>IF(VALIDATURNO[[#This Row],[Trabajado real]]&gt;0,1,0)</f>
        <v>1</v>
      </c>
      <c r="DN57" s="28">
        <f>IF(DN56=$DN$5,1,IF(DC56=VALIDATURNO[[#This Row],[Colaborador]],0,1))</f>
        <v>0</v>
      </c>
      <c r="DO57" s="224"/>
      <c r="DP57" s="224"/>
      <c r="DQ57" s="224"/>
      <c r="DR57" s="224"/>
      <c r="DS57" s="224"/>
      <c r="DT57" s="224"/>
    </row>
    <row r="58" spans="1:124">
      <c r="A58" t="s">
        <v>550</v>
      </c>
      <c r="B58" t="s">
        <v>558</v>
      </c>
      <c r="C58" t="s">
        <v>558</v>
      </c>
      <c r="D58" t="s">
        <v>225</v>
      </c>
      <c r="E58" t="s">
        <v>84</v>
      </c>
      <c r="F58" t="s">
        <v>200</v>
      </c>
      <c r="G58" t="s">
        <v>200</v>
      </c>
      <c r="H58" t="s">
        <v>214</v>
      </c>
      <c r="I58" t="s">
        <v>567</v>
      </c>
      <c r="J58" t="s">
        <v>228</v>
      </c>
      <c r="K58" t="s">
        <v>227</v>
      </c>
      <c r="L58" t="s">
        <v>81</v>
      </c>
      <c r="M58" t="s">
        <v>81</v>
      </c>
      <c r="N58" t="s">
        <v>81</v>
      </c>
      <c r="O58" t="s">
        <v>81</v>
      </c>
      <c r="P58" t="s">
        <v>81</v>
      </c>
      <c r="Q58" t="s">
        <v>81</v>
      </c>
      <c r="R58" t="s">
        <v>81</v>
      </c>
      <c r="S58" t="s">
        <v>81</v>
      </c>
      <c r="T58" t="s">
        <v>81</v>
      </c>
      <c r="U58" t="s">
        <v>81</v>
      </c>
      <c r="V58" t="s">
        <v>81</v>
      </c>
      <c r="W58" t="s">
        <v>81</v>
      </c>
      <c r="X58" t="s">
        <v>81</v>
      </c>
      <c r="Y58" t="s">
        <v>81</v>
      </c>
      <c r="Z58" t="s">
        <v>81</v>
      </c>
      <c r="AA58" t="s">
        <v>81</v>
      </c>
      <c r="AB58" t="s">
        <v>81</v>
      </c>
      <c r="AC58" t="s">
        <v>81</v>
      </c>
      <c r="AD58" t="s">
        <v>228</v>
      </c>
      <c r="AE58" t="s">
        <v>81</v>
      </c>
      <c r="AF58" t="s">
        <v>81</v>
      </c>
      <c r="AG58" t="s">
        <v>81</v>
      </c>
      <c r="AH58" t="s">
        <v>81</v>
      </c>
      <c r="AI58" t="s">
        <v>81</v>
      </c>
      <c r="AJ58" t="s">
        <v>201</v>
      </c>
      <c r="AK58" t="s">
        <v>377</v>
      </c>
      <c r="AL58" t="s">
        <v>81</v>
      </c>
      <c r="AM58" t="s">
        <v>339</v>
      </c>
      <c r="AN58" t="s">
        <v>350</v>
      </c>
      <c r="AO58" t="s">
        <v>81</v>
      </c>
      <c r="AP58" t="s">
        <v>81</v>
      </c>
      <c r="AQ58" t="s">
        <v>203</v>
      </c>
      <c r="AR58" t="s">
        <v>81</v>
      </c>
      <c r="AS58" t="s">
        <v>204</v>
      </c>
      <c r="AT58" s="69">
        <f>IF(VALIDATURNO[[#This Row],[VALIDA_QNA]]="","",IF(AL58="",0,1))</f>
        <v>0</v>
      </c>
      <c r="AU58" s="67">
        <f>IF(VALIDATURNO[[#This Row],[VALIDA_QNA]]="","",IF(AL59="",0,1))</f>
        <v>0</v>
      </c>
      <c r="AV58" s="67">
        <f>IF(VALIDATURNO[[#This Row],[VALIDA_QNA]]="","",IF(AM58="",0,1))</f>
        <v>1</v>
      </c>
      <c r="AW58" s="67">
        <f>IF(VALIDATURNO[[#This Row],[VALIDA_QNA]]="","",IF(AN58="",0,1))</f>
        <v>1</v>
      </c>
      <c r="AX58" s="67">
        <f>IF(VALIDATURNO[[#This Row],[VALIDA_QNA]]="","",IF(AO58="",0,1))</f>
        <v>0</v>
      </c>
      <c r="AY58" s="67">
        <f>IF(VALIDATURNO[[#This Row],[VALIDA_QNA]]="","",IF(AP58="",0,1))</f>
        <v>0</v>
      </c>
      <c r="AZ58" s="67">
        <f>IF(VALIDATURNO[[#This Row],[VALIDA_QNA]]="","",IF(AL59="",0,1)*IF(AL59="",0,AL59))</f>
        <v>0</v>
      </c>
      <c r="BA58" s="67">
        <f>IF(VALIDATURNO[[#This Row],[VALIDA_QNA]]="","",IF(AL58="",0,1)*IF(AL58="",0,AL58))</f>
        <v>0</v>
      </c>
      <c r="BB58" s="67">
        <f>IF(VALIDATURNO[[#This Row],[VALIDA_QNA]]="","",IF(AM58="",0,1)*IF(AM58="",0,AM58))</f>
        <v>0.66388888888888886</v>
      </c>
      <c r="BC58" s="67">
        <f>IF(VALIDATURNO[[#This Row],[VALIDA_QNA]]="","",IF(AN58="",0,1)*IF(AN58="",0,AN58))</f>
        <v>0.94930555555555551</v>
      </c>
      <c r="BD58" s="67">
        <f>IF(VALIDATURNO[[#This Row],[VALIDA_QNA]]="","",IF(AO58="",0,1)*IF(AO58="",0,AO58))</f>
        <v>0</v>
      </c>
      <c r="BE58" s="67">
        <f>IF(VALIDATURNO[[#This Row],[VALIDA_QNA]]="","",IF(AP58="",0,1)*IF(AP58="",0,AP58))</f>
        <v>0</v>
      </c>
      <c r="BF58" s="67">
        <f>IF(VALIDATURNO[[#This Row],[VALIDA_QNA]]="","",5-COUNTBLANK(AM58:AP58)-COUNTBLANK(AL59))</f>
        <v>2</v>
      </c>
      <c r="BG58" s="68" t="str">
        <f>VALIDATURNO[[#This Row],[SALAM_H_BIN]]&amp;AU58&amp;AV58&amp;AW58&amp;AX58&amp;AY58</f>
        <v>001100</v>
      </c>
      <c r="BH58" s="70">
        <f t="shared" si="2"/>
        <v>1</v>
      </c>
      <c r="BI58" s="67" t="str">
        <f>IF(A58="","",IF(AND(AN58&lt;AM58,AN58&lt;&gt;""),"ERROR MARCA",IF(AND(VALIDATURNO[[#This Row],[ENT_2]]&lt;&gt;0,VALIDATURNO[[#This Row],[ENT_2]]&lt;VALIDATURNO[[#This Row],[SAL_1]]),"ERROR MARCA",IF(VALIDATURNO[[#This Row],[VALIDA_QNA]]=1,IF(OR(BG58="001100",BG58="011000",BG58="011110",BG58="001111",BG58="101100",BG58="111000",BG58="111110",BG58="101111"),"OK",IF(OR(BG58="000000",VALIDATURNO[[#This Row],[Escenario]]="100000"),"NULO","ERROR MARCA")),"NULO"))))</f>
        <v>OK</v>
      </c>
      <c r="BJ58" s="67">
        <f>IF(VALIDATURNO[[#This Row],[VALIDA_QNA]]="","",IF(OR(BG58="101100",BG58="101111",BG58="001100",BG58="001111",BG58="111110",BG58="011110"),BC58-BB58,0)*24)</f>
        <v>6.85</v>
      </c>
      <c r="BK58" s="67">
        <f>IF(VALIDATURNO[[#This Row],[VALIDA_QNA]]="","",IF(OR(BG58="101111",BG58="001111"),BE58-BD58,0)*24)</f>
        <v>0</v>
      </c>
      <c r="BL58" s="67">
        <f>IF(VALIDATURNO[[#This Row],[VALIDA_QNA]]="","",IF(OR(BG58="111000",BG58="011000"),AZ58-BB58+1,0)*24)</f>
        <v>0</v>
      </c>
      <c r="BM58" s="67">
        <f>IF(VALIDATURNO[[#This Row],[VALIDA_QNA]]="","",IF(OR(BG58="111110",BG58="011110"),AZ58+1-BD58,0)*24)</f>
        <v>0</v>
      </c>
      <c r="BN58" s="67">
        <f>IF(VALIDATURNO[[#This Row],[VALIDA_QNA]]="","",IF(OR(BG58="011000",BG58="111000"),1-BB58,0)*24)</f>
        <v>0</v>
      </c>
      <c r="BO58" s="67">
        <f>IF(VALIDATURNO[[#This Row],[VALIDA_QNA]]="","",IF(OR(BG58="011110",BG58="111110"),1-BD58,0)*24)</f>
        <v>0</v>
      </c>
      <c r="BP58" s="71">
        <f>IF(VALIDATURNO[[#This Row],[VALIDA_QNA]]="","",VALIDATURNO[[#This Row],[turno1]]+VALIDATURNO[[#This Row],[turno2]]+VALIDATURNO[[#This Row],[turno1AH]]+VALIDATURNO[[#This Row],[turno2AH]]+VALIDATURNO[[#This Row],[SALAM_HOY]])</f>
        <v>6.85</v>
      </c>
      <c r="BQ58" s="71">
        <f>IF(VALIDATURNO[[#This Row],[VALIDA_QNA]]="","",VALIDATURNO[[#This Row],[turno1]]+VALIDATURNO[[#This Row],[turno2]]+VALIDATURNO[[#This Row],[turno1AM]]+VALIDATURNO[[#This Row],[turno2AM]])</f>
        <v>6.85</v>
      </c>
      <c r="BR58" s="71">
        <f>IF(VALIDATURNO[[#This Row],[VALIDA_QNA]]=0,"",IFERROR(LEFT(AD58,FIND(".",AD58)-1)+((RIGHT(AD58,2)+0)/100),""))</f>
        <v>6.75</v>
      </c>
      <c r="BS5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descuentos]]="",0,IF(AND(BP58&gt;=9.5,AO58=""),1,0))+IF(AL59&lt;&gt;"",AL59*24,0)-IF(AL58&lt;&gt;"",AL58*24,0),"")))</f>
        <v>-9.9999999999999645E-2</v>
      </c>
      <c r="BT58" s="70">
        <f>IF(VALIDATURNO[[#This Row],[VALIDA_QNA]]=0,"",IF(A58="","",IFERROR((IF(IF(AL58="",0,AL58+0)&lt;=(6/24),IF(AL58="",0,AL58+0),(6/24))*24),0)+IFERROR(IF(AM58="",0,IF((IF(AND(AO58="",AN58&lt;&gt;""),IF(AN58="",0,AN58+0),IF(AP58&lt;&gt;"",IF(AP58="",0,AP58+0),1))-#REF!)*24&gt;0,IF(AND(AO58="",AN58&lt;&gt;""),IF(AN58="",0,AN58+0),IF(AP58&lt;&gt;"",IF(AP58="",0,AP58+0),1))-#REF!))*24,0)))</f>
        <v>0</v>
      </c>
      <c r="BU58" s="73">
        <f>IF(VALIDATURNO[[#This Row],[VALIDA_QNA]]="","",IFERROR(LEFT(K58,FIND(".",K58)-1)+((RIGHT(K58,2)+0)/100),0))</f>
        <v>3.75</v>
      </c>
      <c r="BV58" s="74">
        <f>IF(VALIDATURNO[[#This Row],[VALIDA_QNA]]=0,0,IF(VALIDATURNO[[#This Row],[Marcacion]]="ERROR MARCA", 0,IF(VALIDATURNO[[#This Row],[VALIDA_QNA]]="","",IF(ROUND(IFERROR(LEFT(K58,FIND(".",K58)-1)+((RIGHT(K58,2)+0)/100),0)+(IF(H59="Domingo",0,IF(AL59="",0,AL59*24)))-(IF(H58="Domingo",0,IF(AL58="",0,AL58*24))),2)&gt;=0,ROUND(IFERROR(LEFT(K58,FIND(".",K58)-1)+((RIGHT(K58,2)+0)/100),0)+(IF(H59="Domingo",0,IF(AL59="",0,AL59*24)))-(IF(H58="Domingo",0,IF(AL58="",0,AL58*24))),2),0))))</f>
        <v>3.75</v>
      </c>
      <c r="BW58" s="73">
        <f>IF(VALIDATURNO[[#This Row],[VALIDA_QNA]]="","",IFERROR(LEFT(T58,FIND(".",T58)-1)+((RIGHT(T58,2)+0)/100),0)+IF(N58="",0,IFERROR(LEFT(N58,FIND(".",N58)-1)+((RIGHT(N58,2)+0)/100),0)))</f>
        <v>0</v>
      </c>
      <c r="BX58" s="74">
        <f>IF(VALIDATURNO[[#This Row],[VALIDA_QNA]]=0,0,IF(VALIDATURNO[[#This Row],[Marcacion]]="ERROR MARCA", 0,IF(VALIDATURNO[[#This Row],[VALIDA_QNA]]="","",IF(VALIDATURNO[[#This Row],[Dom Noct calc]]+(IF(OR(H59="Domingo",M59&lt;&gt;"",N59&lt;&gt;""),IF(AL59="",0,AL59*24),0))-(IF(OR(H58="Domingo",M58&lt;&gt;"",N58&lt;&gt;""),IF(AL58="",0,AL58*24),0))&gt;=0,VALIDATURNO[[#This Row],[Dom Noct calc]]+(IF(OR(H59="Domingo",M59&lt;&gt;"",N59&lt;&gt;""),IF(AL59="",0,AL59*24),0))-(IF(OR(H58="Domingo",M58&lt;&gt;"",N58&lt;&gt;""),IF(AL58="",0,AL58*24),0)),0))))</f>
        <v>0</v>
      </c>
      <c r="BY58" s="73">
        <f>IF(VALIDATURNO[[#This Row],[VALIDA_QNA]]="","",IFERROR(LEFT(AD58,FIND(".",AD58)-1)+((RIGHT(AD58,2)+0)/100),0))</f>
        <v>6.75</v>
      </c>
      <c r="BZ58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6.75</v>
      </c>
      <c r="CA58" s="75">
        <f>IF(VALIDATURNO[[#This Row],[VALIDA_QNA]]="","",IF(VALIDATURNO[[#This Row],[Trabajado real]]+0=0,0,1))</f>
        <v>1</v>
      </c>
      <c r="CB58" s="71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58" s="71"/>
      <c r="CD58" s="71"/>
      <c r="CE58" s="71"/>
      <c r="CF58" s="71"/>
      <c r="CG58" s="71"/>
      <c r="CH58" s="71"/>
      <c r="CI58" s="71"/>
      <c r="CJ58" s="71" t="str">
        <f>IF(AND(M58="",S58=""),"",IF(VALIDATURNO[[#This Row],[Marcacion]]="ERROR MARCA",6,IF(IFERROR(LEFT(M58,FIND(".",M58)-1)+((RIGHT(M58,2)+0)/100),0)+IFERROR(LEFT(S58,FIND(".",S58)-1)+((RIGHT(S58,2)+0)/100),0)=0,"",IFERROR(LEFT(M58,FIND(".",M58)-1)+((RIGHT(M58,2)+0)/100),0)+IFERROR(LEFT(S58,FIND(".",S58)-1)+((RIGHT(S58,2)+0)/100),0))))</f>
        <v/>
      </c>
      <c r="CK58" s="71" t="str">
        <f>IF(VALIDATURNO[[#This Row],[VALIDA_QNA]]="","",IF(VALIDATURNO[[#This Row],[Dom Noct Real]]=0,"",ROUND(VALIDATURNO[[#This Row],[Dom Noct Real]],2)))</f>
        <v/>
      </c>
      <c r="CL58" s="71"/>
      <c r="CM58" s="71"/>
      <c r="CN58" s="71"/>
      <c r="CO58" s="76" t="str">
        <f>IF(VALIDATURNO[[#This Row],[EXTRAS]]="","",IF(VALIDATURNO[[#This Row],[verifica extras D]]="",ROUND(VALIDATURNO[[#This Row],[EXTRAS]]*extra_diu,2),ROUND(VALIDATURNO[[#This Row],[verifica extras D]],2)))</f>
        <v/>
      </c>
      <c r="CP58" s="77" t="str">
        <f>IF(VALIDATURNO[[#This Row],[EXTRAS]]="","",IF(VALIDATURNO[[#This Row],[verifica extras N]]="",ROUND(VALIDATURNO[[#This Row],[EXTRAS]]*(1-extra_diu),2),ROUND(VALIDATURNO[[#This Row],[verifica extras N]],2)))</f>
        <v/>
      </c>
      <c r="CQ58" s="71"/>
      <c r="CR58" s="71"/>
      <c r="CS58" s="71"/>
      <c r="CT58" s="71"/>
      <c r="CU58" s="71">
        <f>IF(VALIDATURNO[[#This Row],[VALIDA_QNA]]="","",IF(VALIDATURNO[[#This Row],[Trabajado real]]=0,"",ROUND(VALIDATURNO[[#This Row],[Trabajado real]],2)))</f>
        <v>6.75</v>
      </c>
      <c r="CV58" s="66" t="str">
        <f>IFERROR(VLOOKUP(VALIDATURNO[[#This Row],[Colaborador]]&amp;VALIDATURNO[[#This Row],[fecha]],Tabla2[],4,0),"")</f>
        <v/>
      </c>
      <c r="CW58" s="216"/>
      <c r="CX58" s="216"/>
      <c r="CY58" s="32" t="str">
        <f>IF(SUMIFS($BZ$6:BZ58,$DC$6:DC58,VALIDATURNO[[#This Row],[Colaborador]])-hope_hours-SUMIFS($CO$6:CO58,$DC$6:DC58,VALIDATURNO[[#This Row],[Colaborador]])-SUMIFS($CP$6:CP58,$DC$6:DC58,VALIDATURNO[[#This Row],[Colaborador]])&gt;0.5,SUMIFS($BZ$6:BZ58,$DC$6:DC58,VALIDATURNO[[#This Row],[Colaborador]])-hope_hours-SUMIFS($CO$6:CO58,$DC$6:DC58,VALIDATURNO[[#This Row],[Colaborador]])-SUMIFS($CP$6:CP58,$DC$6:DC58,VALIDATURNO[[#This Row],[Colaborador]]),"")</f>
        <v/>
      </c>
      <c r="CZ58" s="32" t="str">
        <f>IF(SUMIFS($BZ$6:BZ58,$DC$6:DC58,VALIDATURNO[[#This Row],[Colaborador]])-hope_hours&gt;0.5,SUMIFS($BZ$6:BZ58,$DC$6:DC58,VALIDATURNO[[#This Row],[Colaborador]])-hope_hours - SUMIFS($CZ$6:CZ57,$DC$6:DC57,DC58),"")</f>
        <v/>
      </c>
      <c r="DA58" s="32" t="str">
        <f>IF(SUMIFS($BZ$6:BZ58,$DC$6:DC58,VALIDATURNO[[#This Row],[Colaborador]])-hope_hours&gt;0.5,SUMIFS($BZ$6:BZ58,$DC$6:DC58,VALIDATURNO[[#This Row],[Colaborador]])-hope_hours,"")</f>
        <v/>
      </c>
      <c r="DB58" s="71" t="str">
        <f>IF(E58="","",IF(VALIDATURNO[[#This Row],[Cambia sede]]="",E58,VALIDATURNO[[#This Row],[Cambia sede]]))</f>
        <v>PANCE</v>
      </c>
      <c r="DC58" s="78" t="str">
        <f t="shared" si="3"/>
        <v>MACA PAREJA LAURA SOFIA</v>
      </c>
      <c r="DD58" s="83">
        <f>IF(VALIDATURNO[[#This Row],[VALIDA_QNA]]="","",I58+0)</f>
        <v>46108</v>
      </c>
      <c r="DE58" s="79" t="str">
        <f>IF(VALIDATURNO[[#This Row],[Marcacion]]="","",D58)</f>
        <v>AUXILIAR DE COCINA</v>
      </c>
      <c r="DF58" s="70" t="str">
        <f>IF(VALIDATURNO[[#This Row],[turno1]]="","",H58)</f>
        <v>Viernes</v>
      </c>
      <c r="DG58" s="70" t="str">
        <f>IF(VALIDATURNO[[#This Row],[turno2]]="","",AL58)</f>
        <v/>
      </c>
      <c r="DH58" s="70" t="str">
        <f>IF(VALIDATURNO[[#This Row],[turno1AM]]="","",AM58)</f>
        <v>15:56</v>
      </c>
      <c r="DI58" s="70" t="str">
        <f>IF(VALIDATURNO[[#This Row],[turno2AM]]="","",AN58)</f>
        <v>22:47</v>
      </c>
      <c r="DJ58" s="70" t="str">
        <f>IF(VALIDATURNO[[#This Row],[turno1AH]]="","",AO58)</f>
        <v/>
      </c>
      <c r="DK58" s="70" t="str">
        <f>IF(VALIDATURNO[[#This Row],[turno2AH]]="","",AP58)</f>
        <v/>
      </c>
      <c r="DL58" s="28" t="str">
        <f>IF(SUMIFS(VALIDATURNO[TOTAL],VALIDATURNO[Colaborador],VALIDATURNO[[#This Row],[Colaborador]])=0,"RET","OK")</f>
        <v>OK</v>
      </c>
      <c r="DM58" s="28">
        <f>IF(VALIDATURNO[[#This Row],[Trabajado real]]&gt;0,1,0)</f>
        <v>1</v>
      </c>
      <c r="DN58" s="28">
        <f>IF(DN57=$DN$5,1,IF(DC57=VALIDATURNO[[#This Row],[Colaborador]],0,1))</f>
        <v>0</v>
      </c>
      <c r="DO58" s="224"/>
      <c r="DP58" s="224"/>
      <c r="DQ58" s="224"/>
      <c r="DR58" s="224"/>
      <c r="DS58" s="224"/>
      <c r="DT58" s="224"/>
    </row>
    <row r="59" spans="1:124">
      <c r="A59" t="s">
        <v>550</v>
      </c>
      <c r="B59" t="s">
        <v>558</v>
      </c>
      <c r="C59" t="s">
        <v>558</v>
      </c>
      <c r="D59" t="s">
        <v>225</v>
      </c>
      <c r="E59" t="s">
        <v>84</v>
      </c>
      <c r="F59" t="s">
        <v>200</v>
      </c>
      <c r="G59" t="s">
        <v>200</v>
      </c>
      <c r="H59" t="s">
        <v>216</v>
      </c>
      <c r="I59" t="s">
        <v>568</v>
      </c>
      <c r="J59" t="s">
        <v>241</v>
      </c>
      <c r="K59" t="s">
        <v>250</v>
      </c>
      <c r="L59" t="s">
        <v>81</v>
      </c>
      <c r="M59" t="s">
        <v>81</v>
      </c>
      <c r="N59" t="s">
        <v>81</v>
      </c>
      <c r="O59" t="s">
        <v>81</v>
      </c>
      <c r="P59" t="s">
        <v>81</v>
      </c>
      <c r="Q59" t="s">
        <v>81</v>
      </c>
      <c r="R59" t="s">
        <v>81</v>
      </c>
      <c r="S59" t="s">
        <v>81</v>
      </c>
      <c r="T59" t="s">
        <v>81</v>
      </c>
      <c r="U59" t="s">
        <v>81</v>
      </c>
      <c r="V59" t="s">
        <v>81</v>
      </c>
      <c r="W59" t="s">
        <v>81</v>
      </c>
      <c r="X59" t="s">
        <v>81</v>
      </c>
      <c r="Y59" t="s">
        <v>81</v>
      </c>
      <c r="Z59" t="s">
        <v>81</v>
      </c>
      <c r="AA59" t="s">
        <v>81</v>
      </c>
      <c r="AB59" t="s">
        <v>81</v>
      </c>
      <c r="AC59" t="s">
        <v>81</v>
      </c>
      <c r="AD59" t="s">
        <v>241</v>
      </c>
      <c r="AE59" t="s">
        <v>81</v>
      </c>
      <c r="AF59" t="s">
        <v>81</v>
      </c>
      <c r="AG59" t="s">
        <v>81</v>
      </c>
      <c r="AH59" t="s">
        <v>81</v>
      </c>
      <c r="AI59" t="s">
        <v>81</v>
      </c>
      <c r="AJ59" t="s">
        <v>201</v>
      </c>
      <c r="AK59" t="s">
        <v>251</v>
      </c>
      <c r="AL59" t="s">
        <v>81</v>
      </c>
      <c r="AM59" t="s">
        <v>336</v>
      </c>
      <c r="AN59" t="s">
        <v>355</v>
      </c>
      <c r="AO59" t="s">
        <v>81</v>
      </c>
      <c r="AP59" t="s">
        <v>81</v>
      </c>
      <c r="AQ59" t="s">
        <v>203</v>
      </c>
      <c r="AR59" t="s">
        <v>81</v>
      </c>
      <c r="AS59" t="s">
        <v>204</v>
      </c>
      <c r="AT59" s="69">
        <f>IF(VALIDATURNO[[#This Row],[VALIDA_QNA]]="","",IF(AL59="",0,1))</f>
        <v>0</v>
      </c>
      <c r="AU59" s="67">
        <f>IF(VALIDATURNO[[#This Row],[VALIDA_QNA]]="","",IF(AL60="",0,1))</f>
        <v>0</v>
      </c>
      <c r="AV59" s="67">
        <f>IF(VALIDATURNO[[#This Row],[VALIDA_QNA]]="","",IF(AM59="",0,1))</f>
        <v>1</v>
      </c>
      <c r="AW59" s="67">
        <f>IF(VALIDATURNO[[#This Row],[VALIDA_QNA]]="","",IF(AN59="",0,1))</f>
        <v>1</v>
      </c>
      <c r="AX59" s="67">
        <f>IF(VALIDATURNO[[#This Row],[VALIDA_QNA]]="","",IF(AO59="",0,1))</f>
        <v>0</v>
      </c>
      <c r="AY59" s="67">
        <f>IF(VALIDATURNO[[#This Row],[VALIDA_QNA]]="","",IF(AP59="",0,1))</f>
        <v>0</v>
      </c>
      <c r="AZ59" s="67">
        <f>IF(VALIDATURNO[[#This Row],[VALIDA_QNA]]="","",IF(AL60="",0,1)*IF(AL60="",0,AL60))</f>
        <v>0</v>
      </c>
      <c r="BA59" s="67">
        <f>IF(VALIDATURNO[[#This Row],[VALIDA_QNA]]="","",IF(AL59="",0,1)*IF(AL59="",0,AL59))</f>
        <v>0</v>
      </c>
      <c r="BB59" s="67">
        <f>IF(VALIDATURNO[[#This Row],[VALIDA_QNA]]="","",IF(AM59="",0,1)*IF(AM59="",0,AM59))</f>
        <v>0.65833333333333333</v>
      </c>
      <c r="BC59" s="67">
        <f>IF(VALIDATURNO[[#This Row],[VALIDA_QNA]]="","",IF(AN59="",0,1)*IF(AN59="",0,AN59))</f>
        <v>0.95277777777777772</v>
      </c>
      <c r="BD59" s="67">
        <f>IF(VALIDATURNO[[#This Row],[VALIDA_QNA]]="","",IF(AO59="",0,1)*IF(AO59="",0,AO59))</f>
        <v>0</v>
      </c>
      <c r="BE59" s="67">
        <f>IF(VALIDATURNO[[#This Row],[VALIDA_QNA]]="","",IF(AP59="",0,1)*IF(AP59="",0,AP59))</f>
        <v>0</v>
      </c>
      <c r="BF59" s="67">
        <f>IF(VALIDATURNO[[#This Row],[VALIDA_QNA]]="","",5-COUNTBLANK(AM59:AP59)-COUNTBLANK(AL60))</f>
        <v>2</v>
      </c>
      <c r="BG59" s="68" t="str">
        <f>VALIDATURNO[[#This Row],[SALAM_H_BIN]]&amp;AU59&amp;AV59&amp;AW59&amp;AX59&amp;AY59</f>
        <v>001100</v>
      </c>
      <c r="BH59" s="70">
        <f t="shared" si="2"/>
        <v>1</v>
      </c>
      <c r="BI59" s="67" t="str">
        <f>IF(A59="","",IF(AND(AN59&lt;AM59,AN59&lt;&gt;""),"ERROR MARCA",IF(AND(VALIDATURNO[[#This Row],[ENT_2]]&lt;&gt;0,VALIDATURNO[[#This Row],[ENT_2]]&lt;VALIDATURNO[[#This Row],[SAL_1]]),"ERROR MARCA",IF(VALIDATURNO[[#This Row],[VALIDA_QNA]]=1,IF(OR(BG59="001100",BG59="011000",BG59="011110",BG59="001111",BG59="101100",BG59="111000",BG59="111110",BG59="101111"),"OK",IF(OR(BG59="000000",VALIDATURNO[[#This Row],[Escenario]]="100000"),"NULO","ERROR MARCA")),"NULO"))))</f>
        <v>OK</v>
      </c>
      <c r="BJ59" s="67">
        <f>IF(VALIDATURNO[[#This Row],[VALIDA_QNA]]="","",IF(OR(BG59="101100",BG59="101111",BG59="001100",BG59="001111",BG59="111110",BG59="011110"),BC59-BB59,0)*24)</f>
        <v>7.0666666666666655</v>
      </c>
      <c r="BK59" s="67">
        <f>IF(VALIDATURNO[[#This Row],[VALIDA_QNA]]="","",IF(OR(BG59="101111",BG59="001111"),BE59-BD59,0)*24)</f>
        <v>0</v>
      </c>
      <c r="BL59" s="67">
        <f>IF(VALIDATURNO[[#This Row],[VALIDA_QNA]]="","",IF(OR(BG59="111000",BG59="011000"),AZ59-BB59+1,0)*24)</f>
        <v>0</v>
      </c>
      <c r="BM59" s="67">
        <f>IF(VALIDATURNO[[#This Row],[VALIDA_QNA]]="","",IF(OR(BG59="111110",BG59="011110"),AZ59+1-BD59,0)*24)</f>
        <v>0</v>
      </c>
      <c r="BN59" s="67">
        <f>IF(VALIDATURNO[[#This Row],[VALIDA_QNA]]="","",IF(OR(BG59="011000",BG59="111000"),1-BB59,0)*24)</f>
        <v>0</v>
      </c>
      <c r="BO59" s="67">
        <f>IF(VALIDATURNO[[#This Row],[VALIDA_QNA]]="","",IF(OR(BG59="011110",BG59="111110"),1-BD59,0)*24)</f>
        <v>0</v>
      </c>
      <c r="BP59" s="71">
        <f>IF(VALIDATURNO[[#This Row],[VALIDA_QNA]]="","",VALIDATURNO[[#This Row],[turno1]]+VALIDATURNO[[#This Row],[turno2]]+VALIDATURNO[[#This Row],[turno1AH]]+VALIDATURNO[[#This Row],[turno2AH]]+VALIDATURNO[[#This Row],[SALAM_HOY]])</f>
        <v>7.0666666666666655</v>
      </c>
      <c r="BQ59" s="71">
        <f>IF(VALIDATURNO[[#This Row],[VALIDA_QNA]]="","",VALIDATURNO[[#This Row],[turno1]]+VALIDATURNO[[#This Row],[turno2]]+VALIDATURNO[[#This Row],[turno1AM]]+VALIDATURNO[[#This Row],[turno2AM]])</f>
        <v>7.0666666666666655</v>
      </c>
      <c r="BR59" s="71">
        <f>IF(VALIDATURNO[[#This Row],[VALIDA_QNA]]=0,"",IFERROR(LEFT(AD59,FIND(".",AD59)-1)+((RIGHT(AD59,2)+0)/100),""))</f>
        <v>7</v>
      </c>
      <c r="BS5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descuentos]]="",0,IF(AND(BP59&gt;=9.5,AO59=""),1,0))+IF(AL60&lt;&gt;"",AL60*24,0)-IF(AL59&lt;&gt;"",AL59*24,0),"")))</f>
        <v>-6.6666666666665542E-2</v>
      </c>
      <c r="BT59" s="70">
        <f>IF(VALIDATURNO[[#This Row],[VALIDA_QNA]]=0,"",IF(A59="","",IFERROR((IF(IF(AL59="",0,AL59+0)&lt;=(6/24),IF(AL59="",0,AL59+0),(6/24))*24),0)+IFERROR(IF(AM59="",0,IF((IF(AND(AO59="",AN59&lt;&gt;""),IF(AN59="",0,AN59+0),IF(AP59&lt;&gt;"",IF(AP59="",0,AP59+0),1))-#REF!)*24&gt;0,IF(AND(AO59="",AN59&lt;&gt;""),IF(AN59="",0,AN59+0),IF(AP59&lt;&gt;"",IF(AP59="",0,AP59+0),1))-#REF!))*24,0)))</f>
        <v>0</v>
      </c>
      <c r="BU59" s="73">
        <f>IF(VALIDATURNO[[#This Row],[VALIDA_QNA]]="","",IFERROR(LEFT(K59,FIND(".",K59)-1)+((RIGHT(K59,2)+0)/100),0))</f>
        <v>4</v>
      </c>
      <c r="BV59" s="74">
        <f>IF(VALIDATURNO[[#This Row],[VALIDA_QNA]]=0,0,IF(VALIDATURNO[[#This Row],[Marcacion]]="ERROR MARCA", 0,IF(VALIDATURNO[[#This Row],[VALIDA_QNA]]="","",IF(ROUND(IFERROR(LEFT(K59,FIND(".",K59)-1)+((RIGHT(K59,2)+0)/100),0)+(IF(H60="Domingo",0,IF(AL60="",0,AL60*24)))-(IF(H59="Domingo",0,IF(AL59="",0,AL59*24))),2)&gt;=0,ROUND(IFERROR(LEFT(K59,FIND(".",K59)-1)+((RIGHT(K59,2)+0)/100),0)+(IF(H60="Domingo",0,IF(AL60="",0,AL60*24)))-(IF(H59="Domingo",0,IF(AL59="",0,AL59*24))),2),0))))</f>
        <v>4</v>
      </c>
      <c r="BW59" s="73">
        <f>IF(VALIDATURNO[[#This Row],[VALIDA_QNA]]="","",IFERROR(LEFT(T59,FIND(".",T59)-1)+((RIGHT(T59,2)+0)/100),0)+IF(N59="",0,IFERROR(LEFT(N59,FIND(".",N59)-1)+((RIGHT(N59,2)+0)/100),0)))</f>
        <v>0</v>
      </c>
      <c r="BX59" s="74">
        <f>IF(VALIDATURNO[[#This Row],[VALIDA_QNA]]=0,0,IF(VALIDATURNO[[#This Row],[Marcacion]]="ERROR MARCA", 0,IF(VALIDATURNO[[#This Row],[VALIDA_QNA]]="","",IF(VALIDATURNO[[#This Row],[Dom Noct calc]]+(IF(OR(H60="Domingo",M60&lt;&gt;"",N60&lt;&gt;""),IF(AL60="",0,AL60*24),0))-(IF(OR(H59="Domingo",M59&lt;&gt;"",N59&lt;&gt;""),IF(AL59="",0,AL59*24),0))&gt;=0,VALIDATURNO[[#This Row],[Dom Noct calc]]+(IF(OR(H60="Domingo",M60&lt;&gt;"",N60&lt;&gt;""),IF(AL60="",0,AL60*24),0))-(IF(OR(H59="Domingo",M59&lt;&gt;"",N59&lt;&gt;""),IF(AL59="",0,AL59*24),0)),0))))</f>
        <v>0</v>
      </c>
      <c r="BY59" s="73">
        <f>IF(VALIDATURNO[[#This Row],[VALIDA_QNA]]="","",IFERROR(LEFT(AD59,FIND(".",AD59)-1)+((RIGHT(AD59,2)+0)/100),0))</f>
        <v>7</v>
      </c>
      <c r="BZ59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</v>
      </c>
      <c r="CA59" s="75">
        <f>IF(VALIDATURNO[[#This Row],[VALIDA_QNA]]="","",IF(VALIDATURNO[[#This Row],[Trabajado real]]+0=0,0,1))</f>
        <v>1</v>
      </c>
      <c r="CB59" s="71">
        <f>IFERROR(IF(VALIDATURNO[[#This Row],[horas 
trabajadas]]&gt;14,ROUND(VALIDATURNO[[#This Row],[nocturnas 
trabajadas]],2),IF(VALIDATURNO[[#This Row],[Trabajado real]]=0,"",ROUND(VALIDATURNO[[#This Row],[Nocturnas reales]],2))),"")</f>
        <v>4</v>
      </c>
      <c r="CC59" s="71"/>
      <c r="CD59" s="71"/>
      <c r="CE59" s="71"/>
      <c r="CF59" s="71"/>
      <c r="CG59" s="71"/>
      <c r="CH59" s="71"/>
      <c r="CI59" s="71"/>
      <c r="CJ59" s="71" t="str">
        <f>IF(AND(M59="",S59=""),"",IF(VALIDATURNO[[#This Row],[Marcacion]]="ERROR MARCA",6,IF(IFERROR(LEFT(M59,FIND(".",M59)-1)+((RIGHT(M59,2)+0)/100),0)+IFERROR(LEFT(S59,FIND(".",S59)-1)+((RIGHT(S59,2)+0)/100),0)=0,"",IFERROR(LEFT(M59,FIND(".",M59)-1)+((RIGHT(M59,2)+0)/100),0)+IFERROR(LEFT(S59,FIND(".",S59)-1)+((RIGHT(S59,2)+0)/100),0))))</f>
        <v/>
      </c>
      <c r="CK59" s="71" t="str">
        <f>IF(VALIDATURNO[[#This Row],[VALIDA_QNA]]="","",IF(VALIDATURNO[[#This Row],[Dom Noct Real]]=0,"",ROUND(VALIDATURNO[[#This Row],[Dom Noct Real]],2)))</f>
        <v/>
      </c>
      <c r="CL59" s="71"/>
      <c r="CM59" s="71"/>
      <c r="CN59" s="71"/>
      <c r="CO59" s="76" t="str">
        <f>IF(VALIDATURNO[[#This Row],[EXTRAS]]="","",IF(VALIDATURNO[[#This Row],[verifica extras D]]="",ROUND(VALIDATURNO[[#This Row],[EXTRAS]]*extra_diu,2),ROUND(VALIDATURNO[[#This Row],[verifica extras D]],2)))</f>
        <v/>
      </c>
      <c r="CP59" s="77" t="str">
        <f>IF(VALIDATURNO[[#This Row],[EXTRAS]]="","",IF(VALIDATURNO[[#This Row],[verifica extras N]]="",ROUND(VALIDATURNO[[#This Row],[EXTRAS]]*(1-extra_diu),2),ROUND(VALIDATURNO[[#This Row],[verifica extras N]],2)))</f>
        <v/>
      </c>
      <c r="CQ59" s="71"/>
      <c r="CR59" s="71"/>
      <c r="CS59" s="71"/>
      <c r="CT59" s="71"/>
      <c r="CU59" s="71">
        <f>IF(VALIDATURNO[[#This Row],[VALIDA_QNA]]="","",IF(VALIDATURNO[[#This Row],[Trabajado real]]=0,"",ROUND(VALIDATURNO[[#This Row],[Trabajado real]],2)))</f>
        <v>7</v>
      </c>
      <c r="CV59" s="66" t="str">
        <f>IFERROR(VLOOKUP(VALIDATURNO[[#This Row],[Colaborador]]&amp;VALIDATURNO[[#This Row],[fecha]],Tabla2[],4,0),"")</f>
        <v/>
      </c>
      <c r="CW59" s="216"/>
      <c r="CX59" s="216"/>
      <c r="CY59" s="32" t="str">
        <f>IF(SUMIFS($BZ$6:BZ59,$DC$6:DC59,VALIDATURNO[[#This Row],[Colaborador]])-hope_hours-SUMIFS($CO$6:CO59,$DC$6:DC59,VALIDATURNO[[#This Row],[Colaborador]])-SUMIFS($CP$6:CP59,$DC$6:DC59,VALIDATURNO[[#This Row],[Colaborador]])&gt;0.5,SUMIFS($BZ$6:BZ59,$DC$6:DC59,VALIDATURNO[[#This Row],[Colaborador]])-hope_hours-SUMIFS($CO$6:CO59,$DC$6:DC59,VALIDATURNO[[#This Row],[Colaborador]])-SUMIFS($CP$6:CP59,$DC$6:DC59,VALIDATURNO[[#This Row],[Colaborador]]),"")</f>
        <v/>
      </c>
      <c r="CZ59" s="32" t="str">
        <f>IF(SUMIFS($BZ$6:BZ59,$DC$6:DC59,VALIDATURNO[[#This Row],[Colaborador]])-hope_hours&gt;0.5,SUMIFS($BZ$6:BZ59,$DC$6:DC59,VALIDATURNO[[#This Row],[Colaborador]])-hope_hours - SUMIFS($CZ$6:CZ58,$DC$6:DC58,DC59),"")</f>
        <v/>
      </c>
      <c r="DA59" s="32" t="str">
        <f>IF(SUMIFS($BZ$6:BZ59,$DC$6:DC59,VALIDATURNO[[#This Row],[Colaborador]])-hope_hours&gt;0.5,SUMIFS($BZ$6:BZ59,$DC$6:DC59,VALIDATURNO[[#This Row],[Colaborador]])-hope_hours,"")</f>
        <v/>
      </c>
      <c r="DB59" s="71" t="str">
        <f>IF(E59="","",IF(VALIDATURNO[[#This Row],[Cambia sede]]="",E59,VALIDATURNO[[#This Row],[Cambia sede]]))</f>
        <v>PANCE</v>
      </c>
      <c r="DC59" s="78" t="str">
        <f t="shared" si="3"/>
        <v>MACA PAREJA LAURA SOFIA</v>
      </c>
      <c r="DD59" s="83">
        <f>IF(VALIDATURNO[[#This Row],[VALIDA_QNA]]="","",I59+0)</f>
        <v>46109</v>
      </c>
      <c r="DE59" s="79" t="str">
        <f>IF(VALIDATURNO[[#This Row],[Marcacion]]="","",D59)</f>
        <v>AUXILIAR DE COCINA</v>
      </c>
      <c r="DF59" s="70" t="str">
        <f>IF(VALIDATURNO[[#This Row],[turno1]]="","",H59)</f>
        <v>Sábado</v>
      </c>
      <c r="DG59" s="70" t="str">
        <f>IF(VALIDATURNO[[#This Row],[turno2]]="","",AL59)</f>
        <v/>
      </c>
      <c r="DH59" s="70" t="str">
        <f>IF(VALIDATURNO[[#This Row],[turno1AM]]="","",AM59)</f>
        <v>15:48</v>
      </c>
      <c r="DI59" s="70" t="str">
        <f>IF(VALIDATURNO[[#This Row],[turno2AM]]="","",AN59)</f>
        <v>22:52</v>
      </c>
      <c r="DJ59" s="70" t="str">
        <f>IF(VALIDATURNO[[#This Row],[turno1AH]]="","",AO59)</f>
        <v/>
      </c>
      <c r="DK59" s="70" t="str">
        <f>IF(VALIDATURNO[[#This Row],[turno2AH]]="","",AP59)</f>
        <v/>
      </c>
      <c r="DL59" s="28" t="str">
        <f>IF(SUMIFS(VALIDATURNO[TOTAL],VALIDATURNO[Colaborador],VALIDATURNO[[#This Row],[Colaborador]])=0,"RET","OK")</f>
        <v>OK</v>
      </c>
      <c r="DM59" s="28">
        <f>IF(VALIDATURNO[[#This Row],[Trabajado real]]&gt;0,1,0)</f>
        <v>1</v>
      </c>
      <c r="DN59" s="28">
        <f>IF(DN58=$DN$5,1,IF(DC58=VALIDATURNO[[#This Row],[Colaborador]],0,1))</f>
        <v>0</v>
      </c>
      <c r="DO59" s="224"/>
      <c r="DP59" s="224"/>
      <c r="DQ59" s="224"/>
      <c r="DR59" s="224"/>
      <c r="DS59" s="224"/>
      <c r="DT59" s="224"/>
    </row>
    <row r="60" spans="1:124">
      <c r="A60" t="s">
        <v>550</v>
      </c>
      <c r="B60" t="s">
        <v>558</v>
      </c>
      <c r="C60" t="s">
        <v>558</v>
      </c>
      <c r="D60" t="s">
        <v>225</v>
      </c>
      <c r="E60" t="s">
        <v>84</v>
      </c>
      <c r="F60" t="s">
        <v>200</v>
      </c>
      <c r="G60" t="s">
        <v>200</v>
      </c>
      <c r="H60" t="s">
        <v>173</v>
      </c>
      <c r="I60" t="s">
        <v>569</v>
      </c>
      <c r="J60" t="s">
        <v>81</v>
      </c>
      <c r="K60" t="s">
        <v>81</v>
      </c>
      <c r="L60" t="s">
        <v>81</v>
      </c>
      <c r="M60" t="s">
        <v>81</v>
      </c>
      <c r="N60" t="s">
        <v>81</v>
      </c>
      <c r="O60" t="s">
        <v>81</v>
      </c>
      <c r="P60" t="s">
        <v>81</v>
      </c>
      <c r="Q60" t="s">
        <v>81</v>
      </c>
      <c r="R60" t="s">
        <v>238</v>
      </c>
      <c r="S60" t="s">
        <v>81</v>
      </c>
      <c r="T60" t="s">
        <v>373</v>
      </c>
      <c r="U60" t="s">
        <v>81</v>
      </c>
      <c r="V60" t="s">
        <v>81</v>
      </c>
      <c r="W60" t="s">
        <v>81</v>
      </c>
      <c r="X60" t="s">
        <v>81</v>
      </c>
      <c r="Y60" t="s">
        <v>81</v>
      </c>
      <c r="Z60" t="s">
        <v>81</v>
      </c>
      <c r="AA60" t="s">
        <v>81</v>
      </c>
      <c r="AB60" t="s">
        <v>81</v>
      </c>
      <c r="AC60" t="s">
        <v>81</v>
      </c>
      <c r="AD60" t="s">
        <v>218</v>
      </c>
      <c r="AE60" t="s">
        <v>81</v>
      </c>
      <c r="AF60" t="s">
        <v>81</v>
      </c>
      <c r="AG60" t="s">
        <v>81</v>
      </c>
      <c r="AH60" t="s">
        <v>81</v>
      </c>
      <c r="AI60" t="s">
        <v>81</v>
      </c>
      <c r="AJ60" t="s">
        <v>201</v>
      </c>
      <c r="AK60" t="s">
        <v>389</v>
      </c>
      <c r="AL60" t="s">
        <v>81</v>
      </c>
      <c r="AM60" t="s">
        <v>595</v>
      </c>
      <c r="AN60" t="s">
        <v>596</v>
      </c>
      <c r="AO60" t="s">
        <v>81</v>
      </c>
      <c r="AP60" t="s">
        <v>81</v>
      </c>
      <c r="AQ60" t="s">
        <v>203</v>
      </c>
      <c r="AR60" t="s">
        <v>81</v>
      </c>
      <c r="AS60" t="s">
        <v>204</v>
      </c>
      <c r="AT60" s="69">
        <f>IF(VALIDATURNO[[#This Row],[VALIDA_QNA]]="","",IF(AL60="",0,1))</f>
        <v>0</v>
      </c>
      <c r="AU60" s="67">
        <f>IF(VALIDATURNO[[#This Row],[VALIDA_QNA]]="","",IF(AL61="",0,1))</f>
        <v>0</v>
      </c>
      <c r="AV60" s="67">
        <f>IF(VALIDATURNO[[#This Row],[VALIDA_QNA]]="","",IF(AM60="",0,1))</f>
        <v>1</v>
      </c>
      <c r="AW60" s="67">
        <f>IF(VALIDATURNO[[#This Row],[VALIDA_QNA]]="","",IF(AN60="",0,1))</f>
        <v>1</v>
      </c>
      <c r="AX60" s="67">
        <f>IF(VALIDATURNO[[#This Row],[VALIDA_QNA]]="","",IF(AO60="",0,1))</f>
        <v>0</v>
      </c>
      <c r="AY60" s="67">
        <f>IF(VALIDATURNO[[#This Row],[VALIDA_QNA]]="","",IF(AP60="",0,1))</f>
        <v>0</v>
      </c>
      <c r="AZ60" s="67">
        <f>IF(VALIDATURNO[[#This Row],[VALIDA_QNA]]="","",IF(AL61="",0,1)*IF(AL61="",0,AL61))</f>
        <v>0</v>
      </c>
      <c r="BA60" s="67">
        <f>IF(VALIDATURNO[[#This Row],[VALIDA_QNA]]="","",IF(AL60="",0,1)*IF(AL60="",0,AL60))</f>
        <v>0</v>
      </c>
      <c r="BB60" s="67">
        <f>IF(VALIDATURNO[[#This Row],[VALIDA_QNA]]="","",IF(AM60="",0,1)*IF(AM60="",0,AM60))</f>
        <v>0.54305555555555551</v>
      </c>
      <c r="BC60" s="67">
        <f>IF(VALIDATURNO[[#This Row],[VALIDA_QNA]]="","",IF(AN60="",0,1)*IF(AN60="",0,AN60))</f>
        <v>0.86875000000000002</v>
      </c>
      <c r="BD60" s="67">
        <f>IF(VALIDATURNO[[#This Row],[VALIDA_QNA]]="","",IF(AO60="",0,1)*IF(AO60="",0,AO60))</f>
        <v>0</v>
      </c>
      <c r="BE60" s="67">
        <f>IF(VALIDATURNO[[#This Row],[VALIDA_QNA]]="","",IF(AP60="",0,1)*IF(AP60="",0,AP60))</f>
        <v>0</v>
      </c>
      <c r="BF60" s="67">
        <f>IF(VALIDATURNO[[#This Row],[VALIDA_QNA]]="","",5-COUNTBLANK(AM60:AP60)-COUNTBLANK(AL61))</f>
        <v>2</v>
      </c>
      <c r="BG60" s="68" t="str">
        <f>VALIDATURNO[[#This Row],[SALAM_H_BIN]]&amp;AU60&amp;AV60&amp;AW60&amp;AX60&amp;AY60</f>
        <v>001100</v>
      </c>
      <c r="BH60" s="70">
        <f t="shared" si="2"/>
        <v>1</v>
      </c>
      <c r="BI60" s="67" t="str">
        <f>IF(A60="","",IF(AND(AN60&lt;AM60,AN60&lt;&gt;""),"ERROR MARCA",IF(AND(VALIDATURNO[[#This Row],[ENT_2]]&lt;&gt;0,VALIDATURNO[[#This Row],[ENT_2]]&lt;VALIDATURNO[[#This Row],[SAL_1]]),"ERROR MARCA",IF(VALIDATURNO[[#This Row],[VALIDA_QNA]]=1,IF(OR(BG60="001100",BG60="011000",BG60="011110",BG60="001111",BG60="101100",BG60="111000",BG60="111110",BG60="101111"),"OK",IF(OR(BG60="000000",VALIDATURNO[[#This Row],[Escenario]]="100000"),"NULO","ERROR MARCA")),"NULO"))))</f>
        <v>OK</v>
      </c>
      <c r="BJ60" s="67">
        <f>IF(VALIDATURNO[[#This Row],[VALIDA_QNA]]="","",IF(OR(BG60="101100",BG60="101111",BG60="001100",BG60="001111",BG60="111110",BG60="011110"),BC60-BB60,0)*24)</f>
        <v>7.8166666666666682</v>
      </c>
      <c r="BK60" s="67">
        <f>IF(VALIDATURNO[[#This Row],[VALIDA_QNA]]="","",IF(OR(BG60="101111",BG60="001111"),BE60-BD60,0)*24)</f>
        <v>0</v>
      </c>
      <c r="BL60" s="67">
        <f>IF(VALIDATURNO[[#This Row],[VALIDA_QNA]]="","",IF(OR(BG60="111000",BG60="011000"),AZ60-BB60+1,0)*24)</f>
        <v>0</v>
      </c>
      <c r="BM60" s="67">
        <f>IF(VALIDATURNO[[#This Row],[VALIDA_QNA]]="","",IF(OR(BG60="111110",BG60="011110"),AZ60+1-BD60,0)*24)</f>
        <v>0</v>
      </c>
      <c r="BN60" s="67">
        <f>IF(VALIDATURNO[[#This Row],[VALIDA_QNA]]="","",IF(OR(BG60="011000",BG60="111000"),1-BB60,0)*24)</f>
        <v>0</v>
      </c>
      <c r="BO60" s="67">
        <f>IF(VALIDATURNO[[#This Row],[VALIDA_QNA]]="","",IF(OR(BG60="011110",BG60="111110"),1-BD60,0)*24)</f>
        <v>0</v>
      </c>
      <c r="BP60" s="71">
        <f>IF(VALIDATURNO[[#This Row],[VALIDA_QNA]]="","",VALIDATURNO[[#This Row],[turno1]]+VALIDATURNO[[#This Row],[turno2]]+VALIDATURNO[[#This Row],[turno1AH]]+VALIDATURNO[[#This Row],[turno2AH]]+VALIDATURNO[[#This Row],[SALAM_HOY]])</f>
        <v>7.8166666666666682</v>
      </c>
      <c r="BQ60" s="71">
        <f>IF(VALIDATURNO[[#This Row],[VALIDA_QNA]]="","",VALIDATURNO[[#This Row],[turno1]]+VALIDATURNO[[#This Row],[turno2]]+VALIDATURNO[[#This Row],[turno1AM]]+VALIDATURNO[[#This Row],[turno2AM]])</f>
        <v>7.8166666666666682</v>
      </c>
      <c r="BR60" s="71">
        <f>IF(VALIDATURNO[[#This Row],[VALIDA_QNA]]=0,"",IFERROR(LEFT(AD60,FIND(".",AD60)-1)+((RIGHT(AD60,2)+0)/100),""))</f>
        <v>9.5</v>
      </c>
      <c r="BS6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descuentos]]="",0,IF(AND(BP60&gt;=9.5,AO60=""),1,0))+IF(AL61&lt;&gt;"",AL61*24,0)-IF(AL60&lt;&gt;"",AL60*24,0),"")))</f>
        <v>1.6833333333333318</v>
      </c>
      <c r="BT60" s="70">
        <f>IF(VALIDATURNO[[#This Row],[VALIDA_QNA]]=0,"",IF(A60="","",IFERROR((IF(IF(AL60="",0,AL60+0)&lt;=(6/24),IF(AL60="",0,AL60+0),(6/24))*24),0)+IFERROR(IF(AM60="",0,IF((IF(AND(AO60="",AN60&lt;&gt;""),IF(AN60="",0,AN60+0),IF(AP60&lt;&gt;"",IF(AP60="",0,AP60+0),1))-#REF!)*24&gt;0,IF(AND(AO60="",AN60&lt;&gt;""),IF(AN60="",0,AN60+0),IF(AP60&lt;&gt;"",IF(AP60="",0,AP60+0),1))-#REF!))*24,0)))</f>
        <v>0</v>
      </c>
      <c r="BU60" s="73">
        <f>IF(VALIDATURNO[[#This Row],[VALIDA_QNA]]="","",IFERROR(LEFT(K60,FIND(".",K60)-1)+((RIGHT(K60,2)+0)/100),0))</f>
        <v>0</v>
      </c>
      <c r="BV60" s="74">
        <f>IF(VALIDATURNO[[#This Row],[VALIDA_QNA]]=0,0,IF(VALIDATURNO[[#This Row],[Marcacion]]="ERROR MARCA", 0,IF(VALIDATURNO[[#This Row],[VALIDA_QNA]]="","",IF(ROUND(IFERROR(LEFT(K60,FIND(".",K60)-1)+((RIGHT(K60,2)+0)/100),0)+(IF(H61="Domingo",0,IF(AL61="",0,AL61*24)))-(IF(H60="Domingo",0,IF(AL60="",0,AL60*24))),2)&gt;=0,ROUND(IFERROR(LEFT(K60,FIND(".",K60)-1)+((RIGHT(K60,2)+0)/100),0)+(IF(H61="Domingo",0,IF(AL61="",0,AL61*24)))-(IF(H60="Domingo",0,IF(AL60="",0,AL60*24))),2),0))))</f>
        <v>0</v>
      </c>
      <c r="BW60" s="73">
        <f>IF(VALIDATURNO[[#This Row],[VALIDA_QNA]]="","",IFERROR(LEFT(T60,FIND(".",T60)-1)+((RIGHT(T60,2)+0)/100),0)+IF(N60="",0,IFERROR(LEFT(N60,FIND(".",N60)-1)+((RIGHT(N60,2)+0)/100),0)))</f>
        <v>1.75</v>
      </c>
      <c r="BX60" s="74">
        <f>IF(VALIDATURNO[[#This Row],[VALIDA_QNA]]=0,0,IF(VALIDATURNO[[#This Row],[Marcacion]]="ERROR MARCA", 0,IF(VALIDATURNO[[#This Row],[VALIDA_QNA]]="","",IF(VALIDATURNO[[#This Row],[Dom Noct calc]]+(IF(OR(H61="Domingo",M61&lt;&gt;"",N61&lt;&gt;""),IF(AL61="",0,AL61*24),0))-(IF(OR(H60="Domingo",M60&lt;&gt;"",N60&lt;&gt;""),IF(AL60="",0,AL60*24),0))&gt;=0,VALIDATURNO[[#This Row],[Dom Noct calc]]+(IF(OR(H61="Domingo",M61&lt;&gt;"",N61&lt;&gt;""),IF(AL61="",0,AL61*24),0))-(IF(OR(H60="Domingo",M60&lt;&gt;"",N60&lt;&gt;""),IF(AL60="",0,AL60*24),0)),0))))</f>
        <v>1.75</v>
      </c>
      <c r="BY60" s="73">
        <f>IF(VALIDATURNO[[#This Row],[VALIDA_QNA]]="","",IFERROR(LEFT(AD60,FIND(".",AD60)-1)+((RIGHT(AD60,2)+0)/100),0))</f>
        <v>9.5</v>
      </c>
      <c r="BZ60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9.5</v>
      </c>
      <c r="CA60" s="75">
        <f>IF(VALIDATURNO[[#This Row],[VALIDA_QNA]]="","",IF(VALIDATURNO[[#This Row],[Trabajado real]]+0=0,0,1))</f>
        <v>1</v>
      </c>
      <c r="CB60" s="71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60" s="71"/>
      <c r="CD60" s="71"/>
      <c r="CE60" s="71"/>
      <c r="CF60" s="71"/>
      <c r="CG60" s="71"/>
      <c r="CH60" s="71"/>
      <c r="CI60" s="71"/>
      <c r="CJ60" s="71" t="str">
        <f>IF(AND(M60="",S60=""),"",IF(VALIDATURNO[[#This Row],[Marcacion]]="ERROR MARCA",6,IF(IFERROR(LEFT(M60,FIND(".",M60)-1)+((RIGHT(M60,2)+0)/100),0)+IFERROR(LEFT(S60,FIND(".",S60)-1)+((RIGHT(S60,2)+0)/100),0)=0,"",IFERROR(LEFT(M60,FIND(".",M60)-1)+((RIGHT(M60,2)+0)/100),0)+IFERROR(LEFT(S60,FIND(".",S60)-1)+((RIGHT(S60,2)+0)/100),0))))</f>
        <v/>
      </c>
      <c r="CK60" s="71">
        <f>IF(VALIDATURNO[[#This Row],[VALIDA_QNA]]="","",IF(VALIDATURNO[[#This Row],[Dom Noct Real]]=0,"",ROUND(VALIDATURNO[[#This Row],[Dom Noct Real]],2)))</f>
        <v>1.75</v>
      </c>
      <c r="CL60" s="71"/>
      <c r="CM60" s="71"/>
      <c r="CN60" s="71"/>
      <c r="CO60" s="76" t="str">
        <f>IF(VALIDATURNO[[#This Row],[EXTRAS]]="","",IF(VALIDATURNO[[#This Row],[verifica extras D]]="",ROUND(VALIDATURNO[[#This Row],[EXTRAS]]*extra_diu,2),ROUND(VALIDATURNO[[#This Row],[verifica extras D]],2)))</f>
        <v/>
      </c>
      <c r="CP60" s="77" t="str">
        <f>IF(VALIDATURNO[[#This Row],[EXTRAS]]="","",IF(VALIDATURNO[[#This Row],[verifica extras N]]="",ROUND(VALIDATURNO[[#This Row],[EXTRAS]]*(1-extra_diu),2),ROUND(VALIDATURNO[[#This Row],[verifica extras N]],2)))</f>
        <v/>
      </c>
      <c r="CQ60" s="71"/>
      <c r="CR60" s="71"/>
      <c r="CS60" s="71"/>
      <c r="CT60" s="71"/>
      <c r="CU60" s="71">
        <f>IF(VALIDATURNO[[#This Row],[VALIDA_QNA]]="","",IF(VALIDATURNO[[#This Row],[Trabajado real]]=0,"",ROUND(VALIDATURNO[[#This Row],[Trabajado real]],2)))</f>
        <v>9.5</v>
      </c>
      <c r="CV60" s="66" t="str">
        <f>IFERROR(VLOOKUP(VALIDATURNO[[#This Row],[Colaborador]]&amp;VALIDATURNO[[#This Row],[fecha]],Tabla2[],4,0),"")</f>
        <v/>
      </c>
      <c r="CW60" s="216"/>
      <c r="CX60" s="216"/>
      <c r="CY60" s="32" t="str">
        <f>IF(SUMIFS($BZ$6:BZ60,$DC$6:DC60,VALIDATURNO[[#This Row],[Colaborador]])-hope_hours-SUMIFS($CO$6:CO60,$DC$6:DC60,VALIDATURNO[[#This Row],[Colaborador]])-SUMIFS($CP$6:CP60,$DC$6:DC60,VALIDATURNO[[#This Row],[Colaborador]])&gt;0.5,SUMIFS($BZ$6:BZ60,$DC$6:DC60,VALIDATURNO[[#This Row],[Colaborador]])-hope_hours-SUMIFS($CO$6:CO60,$DC$6:DC60,VALIDATURNO[[#This Row],[Colaborador]])-SUMIFS($CP$6:CP60,$DC$6:DC60,VALIDATURNO[[#This Row],[Colaborador]]),"")</f>
        <v/>
      </c>
      <c r="CZ60" s="32" t="str">
        <f>IF(SUMIFS($BZ$6:BZ60,$DC$6:DC60,VALIDATURNO[[#This Row],[Colaborador]])-hope_hours&gt;0.5,SUMIFS($BZ$6:BZ60,$DC$6:DC60,VALIDATURNO[[#This Row],[Colaborador]])-hope_hours - SUMIFS($CZ$6:CZ59,$DC$6:DC59,DC60),"")</f>
        <v/>
      </c>
      <c r="DA60" s="32" t="str">
        <f>IF(SUMIFS($BZ$6:BZ60,$DC$6:DC60,VALIDATURNO[[#This Row],[Colaborador]])-hope_hours&gt;0.5,SUMIFS($BZ$6:BZ60,$DC$6:DC60,VALIDATURNO[[#This Row],[Colaborador]])-hope_hours,"")</f>
        <v/>
      </c>
      <c r="DB60" s="71" t="str">
        <f>IF(E60="","",IF(VALIDATURNO[[#This Row],[Cambia sede]]="",E60,VALIDATURNO[[#This Row],[Cambia sede]]))</f>
        <v>PANCE</v>
      </c>
      <c r="DC60" s="78" t="str">
        <f t="shared" si="3"/>
        <v>MACA PAREJA LAURA SOFIA</v>
      </c>
      <c r="DD60" s="83">
        <f>IF(VALIDATURNO[[#This Row],[VALIDA_QNA]]="","",I60+0)</f>
        <v>46110</v>
      </c>
      <c r="DE60" s="79" t="str">
        <f>IF(VALIDATURNO[[#This Row],[Marcacion]]="","",D60)</f>
        <v>AUXILIAR DE COCINA</v>
      </c>
      <c r="DF60" s="70" t="str">
        <f>IF(VALIDATURNO[[#This Row],[turno1]]="","",H60)</f>
        <v>Domingo</v>
      </c>
      <c r="DG60" s="70" t="str">
        <f>IF(VALIDATURNO[[#This Row],[turno2]]="","",AL60)</f>
        <v/>
      </c>
      <c r="DH60" s="70" t="str">
        <f>IF(VALIDATURNO[[#This Row],[turno1AM]]="","",AM60)</f>
        <v>13:02</v>
      </c>
      <c r="DI60" s="70" t="str">
        <f>IF(VALIDATURNO[[#This Row],[turno2AM]]="","",AN60)</f>
        <v>20:51</v>
      </c>
      <c r="DJ60" s="70" t="str">
        <f>IF(VALIDATURNO[[#This Row],[turno1AH]]="","",AO60)</f>
        <v/>
      </c>
      <c r="DK60" s="70" t="str">
        <f>IF(VALIDATURNO[[#This Row],[turno2AH]]="","",AP60)</f>
        <v/>
      </c>
      <c r="DL60" s="28" t="str">
        <f>IF(SUMIFS(VALIDATURNO[TOTAL],VALIDATURNO[Colaborador],VALIDATURNO[[#This Row],[Colaborador]])=0,"RET","OK")</f>
        <v>OK</v>
      </c>
      <c r="DM60" s="28">
        <f>IF(VALIDATURNO[[#This Row],[Trabajado real]]&gt;0,1,0)</f>
        <v>1</v>
      </c>
      <c r="DN60" s="28">
        <f>IF(DN59=$DN$5,1,IF(DC59=VALIDATURNO[[#This Row],[Colaborador]],0,1))</f>
        <v>0</v>
      </c>
      <c r="DO60" s="224"/>
      <c r="DP60" s="224"/>
      <c r="DQ60" s="224"/>
      <c r="DR60" s="224"/>
      <c r="DS60" s="224"/>
      <c r="DT60" s="224"/>
    </row>
    <row r="61" spans="1:124">
      <c r="A61" t="s">
        <v>550</v>
      </c>
      <c r="B61" t="s">
        <v>558</v>
      </c>
      <c r="C61" t="s">
        <v>558</v>
      </c>
      <c r="D61" t="s">
        <v>225</v>
      </c>
      <c r="E61" t="s">
        <v>84</v>
      </c>
      <c r="F61" t="s">
        <v>200</v>
      </c>
      <c r="G61" t="s">
        <v>200</v>
      </c>
      <c r="H61" t="s">
        <v>172</v>
      </c>
      <c r="I61" t="s">
        <v>570</v>
      </c>
      <c r="J61" t="s">
        <v>81</v>
      </c>
      <c r="K61" t="s">
        <v>81</v>
      </c>
      <c r="L61" t="s">
        <v>81</v>
      </c>
      <c r="M61" t="s">
        <v>81</v>
      </c>
      <c r="N61" t="s">
        <v>81</v>
      </c>
      <c r="O61" t="s">
        <v>81</v>
      </c>
      <c r="P61" t="s">
        <v>81</v>
      </c>
      <c r="Q61" t="s">
        <v>81</v>
      </c>
      <c r="R61" t="s">
        <v>81</v>
      </c>
      <c r="S61" t="s">
        <v>81</v>
      </c>
      <c r="T61" t="s">
        <v>81</v>
      </c>
      <c r="U61" t="s">
        <v>81</v>
      </c>
      <c r="V61" t="s">
        <v>81</v>
      </c>
      <c r="W61" t="s">
        <v>81</v>
      </c>
      <c r="X61" t="s">
        <v>81</v>
      </c>
      <c r="Y61" t="s">
        <v>81</v>
      </c>
      <c r="Z61" t="s">
        <v>81</v>
      </c>
      <c r="AA61" t="s">
        <v>81</v>
      </c>
      <c r="AB61" t="s">
        <v>81</v>
      </c>
      <c r="AC61" t="s">
        <v>81</v>
      </c>
      <c r="AD61" t="s">
        <v>81</v>
      </c>
      <c r="AE61" t="s">
        <v>81</v>
      </c>
      <c r="AF61" t="s">
        <v>81</v>
      </c>
      <c r="AG61" t="s">
        <v>81</v>
      </c>
      <c r="AH61" t="s">
        <v>81</v>
      </c>
      <c r="AI61" t="s">
        <v>81</v>
      </c>
      <c r="AJ61" t="s">
        <v>224</v>
      </c>
      <c r="AK61" t="s">
        <v>81</v>
      </c>
      <c r="AL61" t="s">
        <v>81</v>
      </c>
      <c r="AM61" t="s">
        <v>81</v>
      </c>
      <c r="AN61" t="s">
        <v>81</v>
      </c>
      <c r="AO61" t="s">
        <v>81</v>
      </c>
      <c r="AP61" t="s">
        <v>81</v>
      </c>
      <c r="AQ61" t="s">
        <v>81</v>
      </c>
      <c r="AR61" t="s">
        <v>81</v>
      </c>
      <c r="AS61" t="s">
        <v>204</v>
      </c>
      <c r="AT61" s="69">
        <f>IF(VALIDATURNO[[#This Row],[VALIDA_QNA]]="","",IF(AL61="",0,1))</f>
        <v>0</v>
      </c>
      <c r="AU61" s="67">
        <f>IF(VALIDATURNO[[#This Row],[VALIDA_QNA]]="","",IF(AL62="",0,1))</f>
        <v>0</v>
      </c>
      <c r="AV61" s="67">
        <f>IF(VALIDATURNO[[#This Row],[VALIDA_QNA]]="","",IF(AM61="",0,1))</f>
        <v>0</v>
      </c>
      <c r="AW61" s="67">
        <f>IF(VALIDATURNO[[#This Row],[VALIDA_QNA]]="","",IF(AN61="",0,1))</f>
        <v>0</v>
      </c>
      <c r="AX61" s="67">
        <f>IF(VALIDATURNO[[#This Row],[VALIDA_QNA]]="","",IF(AO61="",0,1))</f>
        <v>0</v>
      </c>
      <c r="AY61" s="67">
        <f>IF(VALIDATURNO[[#This Row],[VALIDA_QNA]]="","",IF(AP61="",0,1))</f>
        <v>0</v>
      </c>
      <c r="AZ61" s="67">
        <f>IF(VALIDATURNO[[#This Row],[VALIDA_QNA]]="","",IF(AL62="",0,1)*IF(AL62="",0,AL62))</f>
        <v>0</v>
      </c>
      <c r="BA61" s="67">
        <f>IF(VALIDATURNO[[#This Row],[VALIDA_QNA]]="","",IF(AL61="",0,1)*IF(AL61="",0,AL61))</f>
        <v>0</v>
      </c>
      <c r="BB61" s="67">
        <f>IF(VALIDATURNO[[#This Row],[VALIDA_QNA]]="","",IF(AM61="",0,1)*IF(AM61="",0,AM61))</f>
        <v>0</v>
      </c>
      <c r="BC61" s="67">
        <f>IF(VALIDATURNO[[#This Row],[VALIDA_QNA]]="","",IF(AN61="",0,1)*IF(AN61="",0,AN61))</f>
        <v>0</v>
      </c>
      <c r="BD61" s="67">
        <f>IF(VALIDATURNO[[#This Row],[VALIDA_QNA]]="","",IF(AO61="",0,1)*IF(AO61="",0,AO61))</f>
        <v>0</v>
      </c>
      <c r="BE61" s="67">
        <f>IF(VALIDATURNO[[#This Row],[VALIDA_QNA]]="","",IF(AP61="",0,1)*IF(AP61="",0,AP61))</f>
        <v>0</v>
      </c>
      <c r="BF61" s="67">
        <f>IF(VALIDATURNO[[#This Row],[VALIDA_QNA]]="","",5-COUNTBLANK(AM61:AP61)-COUNTBLANK(AL62))</f>
        <v>0</v>
      </c>
      <c r="BG61" s="68" t="str">
        <f>VALIDATURNO[[#This Row],[SALAM_H_BIN]]&amp;AU61&amp;AV61&amp;AW61&amp;AX61&amp;AY61</f>
        <v>000000</v>
      </c>
      <c r="BH61" s="70">
        <f t="shared" si="2"/>
        <v>1</v>
      </c>
      <c r="BI61" s="67" t="str">
        <f>IF(A61="","",IF(AND(AN61&lt;AM61,AN61&lt;&gt;""),"ERROR MARCA",IF(AND(VALIDATURNO[[#This Row],[ENT_2]]&lt;&gt;0,VALIDATURNO[[#This Row],[ENT_2]]&lt;VALIDATURNO[[#This Row],[SAL_1]]),"ERROR MARCA",IF(VALIDATURNO[[#This Row],[VALIDA_QNA]]=1,IF(OR(BG61="001100",BG61="011000",BG61="011110",BG61="001111",BG61="101100",BG61="111000",BG61="111110",BG61="101111"),"OK",IF(OR(BG61="000000",VALIDATURNO[[#This Row],[Escenario]]="100000"),"NULO","ERROR MARCA")),"NULO"))))</f>
        <v>NULO</v>
      </c>
      <c r="BJ61" s="67">
        <f>IF(VALIDATURNO[[#This Row],[VALIDA_QNA]]="","",IF(OR(BG61="101100",BG61="101111",BG61="001100",BG61="001111",BG61="111110",BG61="011110"),BC61-BB61,0)*24)</f>
        <v>0</v>
      </c>
      <c r="BK61" s="67">
        <f>IF(VALIDATURNO[[#This Row],[VALIDA_QNA]]="","",IF(OR(BG61="101111",BG61="001111"),BE61-BD61,0)*24)</f>
        <v>0</v>
      </c>
      <c r="BL61" s="67">
        <f>IF(VALIDATURNO[[#This Row],[VALIDA_QNA]]="","",IF(OR(BG61="111000",BG61="011000"),AZ61-BB61+1,0)*24)</f>
        <v>0</v>
      </c>
      <c r="BM61" s="67">
        <f>IF(VALIDATURNO[[#This Row],[VALIDA_QNA]]="","",IF(OR(BG61="111110",BG61="011110"),AZ61+1-BD61,0)*24)</f>
        <v>0</v>
      </c>
      <c r="BN61" s="67">
        <f>IF(VALIDATURNO[[#This Row],[VALIDA_QNA]]="","",IF(OR(BG61="011000",BG61="111000"),1-BB61,0)*24)</f>
        <v>0</v>
      </c>
      <c r="BO61" s="67">
        <f>IF(VALIDATURNO[[#This Row],[VALIDA_QNA]]="","",IF(OR(BG61="011110",BG61="111110"),1-BD61,0)*24)</f>
        <v>0</v>
      </c>
      <c r="BP61" s="71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61" s="71">
        <f>IF(VALIDATURNO[[#This Row],[VALIDA_QNA]]="","",VALIDATURNO[[#This Row],[turno1]]+VALIDATURNO[[#This Row],[turno2]]+VALIDATURNO[[#This Row],[turno1AM]]+VALIDATURNO[[#This Row],[turno2AM]])</f>
        <v>0</v>
      </c>
      <c r="BR61" s="71" t="str">
        <f>IF(VALIDATURNO[[#This Row],[VALIDA_QNA]]=0,"",IFERROR(LEFT(AD61,FIND(".",AD61)-1)+((RIGHT(AD61,2)+0)/100),""))</f>
        <v/>
      </c>
      <c r="BS6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descuentos]]="",0,IF(AND(BP61&gt;=9.5,AO61=""),1,0))+IF(AL62&lt;&gt;"",AL62*24,0)-IF(AL61&lt;&gt;"",AL61*24,0),"")))</f>
        <v>0</v>
      </c>
      <c r="BT61" s="70">
        <f>IF(VALIDATURNO[[#This Row],[VALIDA_QNA]]=0,"",IF(A61="","",IFERROR((IF(IF(AL61="",0,AL61+0)&lt;=(6/24),IF(AL61="",0,AL61+0),(6/24))*24),0)+IFERROR(IF(AM61="",0,IF((IF(AND(AO61="",AN61&lt;&gt;""),IF(AN61="",0,AN61+0),IF(AP61&lt;&gt;"",IF(AP61="",0,AP61+0),1))-#REF!)*24&gt;0,IF(AND(AO61="",AN61&lt;&gt;""),IF(AN61="",0,AN61+0),IF(AP61&lt;&gt;"",IF(AP61="",0,AP61+0),1))-#REF!))*24,0)))</f>
        <v>0</v>
      </c>
      <c r="BU61" s="73">
        <f>IF(VALIDATURNO[[#This Row],[VALIDA_QNA]]="","",IFERROR(LEFT(K61,FIND(".",K61)-1)+((RIGHT(K61,2)+0)/100),0))</f>
        <v>0</v>
      </c>
      <c r="BV61" s="74">
        <f>IF(VALIDATURNO[[#This Row],[VALIDA_QNA]]=0,0,IF(VALIDATURNO[[#This Row],[Marcacion]]="ERROR MARCA", 0,IF(VALIDATURNO[[#This Row],[VALIDA_QNA]]="","",IF(ROUND(IFERROR(LEFT(K61,FIND(".",K61)-1)+((RIGHT(K61,2)+0)/100),0)+(IF(H62="Domingo",0,IF(AL62="",0,AL62*24)))-(IF(H61="Domingo",0,IF(AL61="",0,AL61*24))),2)&gt;=0,ROUND(IFERROR(LEFT(K61,FIND(".",K61)-1)+((RIGHT(K61,2)+0)/100),0)+(IF(H62="Domingo",0,IF(AL62="",0,AL62*24)))-(IF(H61="Domingo",0,IF(AL61="",0,AL61*24))),2),0))))</f>
        <v>0</v>
      </c>
      <c r="BW61" s="73">
        <f>IF(VALIDATURNO[[#This Row],[VALIDA_QNA]]="","",IFERROR(LEFT(T61,FIND(".",T61)-1)+((RIGHT(T61,2)+0)/100),0)+IF(N61="",0,IFERROR(LEFT(N61,FIND(".",N61)-1)+((RIGHT(N61,2)+0)/100),0)))</f>
        <v>0</v>
      </c>
      <c r="BX61" s="74">
        <f>IF(VALIDATURNO[[#This Row],[VALIDA_QNA]]=0,0,IF(VALIDATURNO[[#This Row],[Marcacion]]="ERROR MARCA", 0,IF(VALIDATURNO[[#This Row],[VALIDA_QNA]]="","",IF(VALIDATURNO[[#This Row],[Dom Noct calc]]+(IF(OR(H62="Domingo",M62&lt;&gt;"",N62&lt;&gt;""),IF(AL62="",0,AL62*24),0))-(IF(OR(H61="Domingo",M61&lt;&gt;"",N61&lt;&gt;""),IF(AL61="",0,AL61*24),0))&gt;=0,VALIDATURNO[[#This Row],[Dom Noct calc]]+(IF(OR(H62="Domingo",M62&lt;&gt;"",N62&lt;&gt;""),IF(AL62="",0,AL62*24),0))-(IF(OR(H61="Domingo",M61&lt;&gt;"",N61&lt;&gt;""),IF(AL61="",0,AL61*24),0)),0))))</f>
        <v>0</v>
      </c>
      <c r="BY61" s="73">
        <f>IF(VALIDATURNO[[#This Row],[VALIDA_QNA]]="","",IFERROR(LEFT(AD61,FIND(".",AD61)-1)+((RIGHT(AD61,2)+0)/100),0))</f>
        <v>0</v>
      </c>
      <c r="BZ61" s="7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61" s="75">
        <f>IF(VALIDATURNO[[#This Row],[VALIDA_QNA]]="","",IF(VALIDATURNO[[#This Row],[Trabajado real]]+0=0,0,1))</f>
        <v>0</v>
      </c>
      <c r="CB61" s="71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61" s="71"/>
      <c r="CD61" s="71"/>
      <c r="CE61" s="71"/>
      <c r="CF61" s="71"/>
      <c r="CG61" s="71"/>
      <c r="CH61" s="71"/>
      <c r="CI61" s="71"/>
      <c r="CJ61" s="71" t="str">
        <f>IF(AND(M61="",S61=""),"",IF(VALIDATURNO[[#This Row],[Marcacion]]="ERROR MARCA",6,IF(IFERROR(LEFT(M61,FIND(".",M61)-1)+((RIGHT(M61,2)+0)/100),0)+IFERROR(LEFT(S61,FIND(".",S61)-1)+((RIGHT(S61,2)+0)/100),0)=0,"",IFERROR(LEFT(M61,FIND(".",M61)-1)+((RIGHT(M61,2)+0)/100),0)+IFERROR(LEFT(S61,FIND(".",S61)-1)+((RIGHT(S61,2)+0)/100),0))))</f>
        <v/>
      </c>
      <c r="CK61" s="71" t="str">
        <f>IF(VALIDATURNO[[#This Row],[VALIDA_QNA]]="","",IF(VALIDATURNO[[#This Row],[Dom Noct Real]]=0,"",ROUND(VALIDATURNO[[#This Row],[Dom Noct Real]],2)))</f>
        <v/>
      </c>
      <c r="CL61" s="71"/>
      <c r="CM61" s="71"/>
      <c r="CN61" s="71"/>
      <c r="CO61" s="76" t="str">
        <f>IF(VALIDATURNO[[#This Row],[EXTRAS]]="","",IF(VALIDATURNO[[#This Row],[verifica extras D]]="",ROUND(VALIDATURNO[[#This Row],[EXTRAS]]*extra_diu,2),ROUND(VALIDATURNO[[#This Row],[verifica extras D]],2)))</f>
        <v/>
      </c>
      <c r="CP61" s="77" t="str">
        <f>IF(VALIDATURNO[[#This Row],[EXTRAS]]="","",IF(VALIDATURNO[[#This Row],[verifica extras N]]="",ROUND(VALIDATURNO[[#This Row],[EXTRAS]]*(1-extra_diu),2),ROUND(VALIDATURNO[[#This Row],[verifica extras N]],2)))</f>
        <v/>
      </c>
      <c r="CQ61" s="71"/>
      <c r="CR61" s="71"/>
      <c r="CS61" s="71"/>
      <c r="CT61" s="71"/>
      <c r="CU61" s="71" t="str">
        <f>IF(VALIDATURNO[[#This Row],[VALIDA_QNA]]="","",IF(VALIDATURNO[[#This Row],[Trabajado real]]=0,"",ROUND(VALIDATURNO[[#This Row],[Trabajado real]],2)))</f>
        <v/>
      </c>
      <c r="CV61" s="66" t="str">
        <f>IFERROR(VLOOKUP(VALIDATURNO[[#This Row],[Colaborador]]&amp;VALIDATURNO[[#This Row],[fecha]],Tabla2[],4,0),"")</f>
        <v/>
      </c>
      <c r="CW61" s="216"/>
      <c r="CX61" s="216"/>
      <c r="CY61" s="32" t="str">
        <f>IF(SUMIFS($BZ$6:BZ61,$DC$6:DC61,VALIDATURNO[[#This Row],[Colaborador]])-hope_hours-SUMIFS($CO$6:CO61,$DC$6:DC61,VALIDATURNO[[#This Row],[Colaborador]])-SUMIFS($CP$6:CP61,$DC$6:DC61,VALIDATURNO[[#This Row],[Colaborador]])&gt;0.5,SUMIFS($BZ$6:BZ61,$DC$6:DC61,VALIDATURNO[[#This Row],[Colaborador]])-hope_hours-SUMIFS($CO$6:CO61,$DC$6:DC61,VALIDATURNO[[#This Row],[Colaborador]])-SUMIFS($CP$6:CP61,$DC$6:DC61,VALIDATURNO[[#This Row],[Colaborador]]),"")</f>
        <v/>
      </c>
      <c r="CZ61" s="32" t="str">
        <f>IF(SUMIFS($BZ$6:BZ61,$DC$6:DC61,VALIDATURNO[[#This Row],[Colaborador]])-hope_hours&gt;0.5,SUMIFS($BZ$6:BZ61,$DC$6:DC61,VALIDATURNO[[#This Row],[Colaborador]])-hope_hours - SUMIFS($CZ$6:CZ60,$DC$6:DC60,DC61),"")</f>
        <v/>
      </c>
      <c r="DA61" s="32" t="str">
        <f>IF(SUMIFS($BZ$6:BZ61,$DC$6:DC61,VALIDATURNO[[#This Row],[Colaborador]])-hope_hours&gt;0.5,SUMIFS($BZ$6:BZ61,$DC$6:DC61,VALIDATURNO[[#This Row],[Colaborador]])-hope_hours,"")</f>
        <v/>
      </c>
      <c r="DB61" s="71" t="str">
        <f>IF(E61="","",IF(VALIDATURNO[[#This Row],[Cambia sede]]="",E61,VALIDATURNO[[#This Row],[Cambia sede]]))</f>
        <v>PANCE</v>
      </c>
      <c r="DC61" s="78" t="str">
        <f t="shared" si="3"/>
        <v>MACA PAREJA LAURA SOFIA</v>
      </c>
      <c r="DD61" s="83">
        <f>IF(VALIDATURNO[[#This Row],[VALIDA_QNA]]="","",I61+0)</f>
        <v>46111</v>
      </c>
      <c r="DE61" s="79" t="str">
        <f>IF(VALIDATURNO[[#This Row],[Marcacion]]="","",D61)</f>
        <v>AUXILIAR DE COCINA</v>
      </c>
      <c r="DF61" s="70" t="str">
        <f>IF(VALIDATURNO[[#This Row],[turno1]]="","",H61)</f>
        <v>Lunes</v>
      </c>
      <c r="DG61" s="70" t="str">
        <f>IF(VALIDATURNO[[#This Row],[turno2]]="","",AL61)</f>
        <v/>
      </c>
      <c r="DH61" s="70" t="str">
        <f>IF(VALIDATURNO[[#This Row],[turno1AM]]="","",AM61)</f>
        <v/>
      </c>
      <c r="DI61" s="70" t="str">
        <f>IF(VALIDATURNO[[#This Row],[turno2AM]]="","",AN61)</f>
        <v/>
      </c>
      <c r="DJ61" s="70" t="str">
        <f>IF(VALIDATURNO[[#This Row],[turno1AH]]="","",AO61)</f>
        <v/>
      </c>
      <c r="DK61" s="70" t="str">
        <f>IF(VALIDATURNO[[#This Row],[turno2AH]]="","",AP61)</f>
        <v/>
      </c>
      <c r="DL61" s="28" t="str">
        <f>IF(SUMIFS(VALIDATURNO[TOTAL],VALIDATURNO[Colaborador],VALIDATURNO[[#This Row],[Colaborador]])=0,"RET","OK")</f>
        <v>OK</v>
      </c>
      <c r="DM61" s="28">
        <f>IF(VALIDATURNO[[#This Row],[Trabajado real]]&gt;0,1,0)</f>
        <v>0</v>
      </c>
      <c r="DN61" s="28">
        <f>IF(DN60=$DN$5,1,IF(DC60=VALIDATURNO[[#This Row],[Colaborador]],0,1))</f>
        <v>0</v>
      </c>
      <c r="DO61" s="224"/>
      <c r="DP61" s="224"/>
      <c r="DQ61" s="224"/>
      <c r="DR61" s="224"/>
      <c r="DS61" s="224"/>
      <c r="DT61" s="224"/>
    </row>
    <row r="62" spans="1:124">
      <c r="A62" t="s">
        <v>162</v>
      </c>
      <c r="B62" t="s">
        <v>366</v>
      </c>
      <c r="C62" t="s">
        <v>366</v>
      </c>
      <c r="D62" t="s">
        <v>199</v>
      </c>
      <c r="E62" t="s">
        <v>84</v>
      </c>
      <c r="F62" t="s">
        <v>200</v>
      </c>
      <c r="G62" t="s">
        <v>200</v>
      </c>
      <c r="H62" t="s">
        <v>172</v>
      </c>
      <c r="I62" t="s">
        <v>563</v>
      </c>
      <c r="J62" t="s">
        <v>81</v>
      </c>
      <c r="K62" t="s">
        <v>81</v>
      </c>
      <c r="L62" t="s">
        <v>81</v>
      </c>
      <c r="M62" t="s">
        <v>207</v>
      </c>
      <c r="N62" t="s">
        <v>81</v>
      </c>
      <c r="O62" t="s">
        <v>81</v>
      </c>
      <c r="P62" t="s">
        <v>81</v>
      </c>
      <c r="Q62" t="s">
        <v>81</v>
      </c>
      <c r="R62" t="s">
        <v>81</v>
      </c>
      <c r="S62" t="s">
        <v>81</v>
      </c>
      <c r="T62" t="s">
        <v>81</v>
      </c>
      <c r="U62" t="s">
        <v>81</v>
      </c>
      <c r="V62" t="s">
        <v>81</v>
      </c>
      <c r="W62" t="s">
        <v>81</v>
      </c>
      <c r="X62" t="s">
        <v>81</v>
      </c>
      <c r="Y62" t="s">
        <v>81</v>
      </c>
      <c r="Z62" t="s">
        <v>81</v>
      </c>
      <c r="AA62" t="s">
        <v>81</v>
      </c>
      <c r="AB62" t="s">
        <v>81</v>
      </c>
      <c r="AC62" t="s">
        <v>81</v>
      </c>
      <c r="AD62" t="s">
        <v>207</v>
      </c>
      <c r="AE62" t="s">
        <v>81</v>
      </c>
      <c r="AF62" t="s">
        <v>81</v>
      </c>
      <c r="AG62" t="s">
        <v>81</v>
      </c>
      <c r="AH62" t="s">
        <v>81</v>
      </c>
      <c r="AI62" t="s">
        <v>81</v>
      </c>
      <c r="AJ62" t="s">
        <v>201</v>
      </c>
      <c r="AK62" t="s">
        <v>360</v>
      </c>
      <c r="AL62" t="s">
        <v>81</v>
      </c>
      <c r="AM62" t="s">
        <v>397</v>
      </c>
      <c r="AN62" t="s">
        <v>220</v>
      </c>
      <c r="AO62" t="s">
        <v>81</v>
      </c>
      <c r="AP62" t="s">
        <v>597</v>
      </c>
      <c r="AQ62" t="s">
        <v>203</v>
      </c>
      <c r="AR62" t="s">
        <v>81</v>
      </c>
      <c r="AS62" t="s">
        <v>222</v>
      </c>
      <c r="AT62" s="96">
        <f>IF(VALIDATURNO[[#This Row],[VALIDA_QNA]]="","",IF(AL62="",0,1))</f>
        <v>0</v>
      </c>
      <c r="AU62" s="67">
        <f>IF(VALIDATURNO[[#This Row],[VALIDA_QNA]]="","",IF(AL63="",0,1))</f>
        <v>0</v>
      </c>
      <c r="AV62" s="97">
        <f>IF(VALIDATURNO[[#This Row],[VALIDA_QNA]]="","",IF(AM62="",0,1))</f>
        <v>1</v>
      </c>
      <c r="AW62" s="97">
        <f>IF(VALIDATURNO[[#This Row],[VALIDA_QNA]]="","",IF(AN62="",0,1))</f>
        <v>1</v>
      </c>
      <c r="AX62" s="97">
        <f>IF(VALIDATURNO[[#This Row],[VALIDA_QNA]]="","",IF(AO62="",0,1))</f>
        <v>0</v>
      </c>
      <c r="AY62" s="97">
        <f>IF(VALIDATURNO[[#This Row],[VALIDA_QNA]]="","",IF(AP62="",0,1))</f>
        <v>1</v>
      </c>
      <c r="AZ62" s="67">
        <f>IF(VALIDATURNO[[#This Row],[VALIDA_QNA]]="","",IF(AL63="",0,1)*IF(AL63="",0,AL63))</f>
        <v>0</v>
      </c>
      <c r="BA62" s="97">
        <f>IF(VALIDATURNO[[#This Row],[VALIDA_QNA]]="","",IF(AL62="",0,1)*IF(AL62="",0,AL62))</f>
        <v>0</v>
      </c>
      <c r="BB62" s="97">
        <f>IF(VALIDATURNO[[#This Row],[VALIDA_QNA]]="","",IF(AM62="",0,1)*IF(AM62="",0,AM62))</f>
        <v>0.43472222222222223</v>
      </c>
      <c r="BC62" s="97">
        <f>IF(VALIDATURNO[[#This Row],[VALIDA_QNA]]="","",IF(AN62="",0,1)*IF(AN62="",0,AN62))</f>
        <v>0.67152777777777772</v>
      </c>
      <c r="BD62" s="97">
        <f>IF(VALIDATURNO[[#This Row],[VALIDA_QNA]]="","",IF(AO62="",0,1)*IF(AO62="",0,AO62))</f>
        <v>0</v>
      </c>
      <c r="BE62" s="97">
        <f>IF(VALIDATURNO[[#This Row],[VALIDA_QNA]]="","",IF(AP62="",0,1)*IF(AP62="",0,AP62))</f>
        <v>0.94652777777777775</v>
      </c>
      <c r="BF62" s="67">
        <f>IF(VALIDATURNO[[#This Row],[VALIDA_QNA]]="","",5-COUNTBLANK(AM62:AP62)-COUNTBLANK(AL63))</f>
        <v>3</v>
      </c>
      <c r="BG62" s="99" t="str">
        <f>VALIDATURNO[[#This Row],[SALAM_H_BIN]]&amp;AU62&amp;AV62&amp;AW62&amp;AX62&amp;AY62</f>
        <v>001101</v>
      </c>
      <c r="BH62" s="101">
        <f t="shared" si="2"/>
        <v>1</v>
      </c>
      <c r="BI62" s="97" t="str">
        <f>IF(A62="","",IF(AND(AN62&lt;AM62,AN62&lt;&gt;""),"ERROR MARCA",IF(AND(VALIDATURNO[[#This Row],[ENT_2]]&lt;&gt;0,VALIDATURNO[[#This Row],[ENT_2]]&lt;VALIDATURNO[[#This Row],[SAL_1]]),"ERROR MARCA",IF(VALIDATURNO[[#This Row],[VALIDA_QNA]]=1,IF(OR(BG62="001100",BG62="011000",BG62="011110",BG62="001111",BG62="101100",BG62="111000",BG62="111110",BG62="101111"),"OK",IF(OR(BG62="000000",VALIDATURNO[[#This Row],[Escenario]]="100000"),"NULO","ERROR MARCA")),"NULO"))))</f>
        <v>ERROR MARCA</v>
      </c>
      <c r="BJ62" s="97">
        <f>IF(VALIDATURNO[[#This Row],[VALIDA_QNA]]="","",IF(OR(BG62="101100",BG62="101111",BG62="001100",BG62="001111",BG62="111110",BG62="011110"),BC62-BB62,0)*24)</f>
        <v>0</v>
      </c>
      <c r="BK62" s="97">
        <f>IF(VALIDATURNO[[#This Row],[VALIDA_QNA]]="","",IF(OR(BG62="101111",BG62="001111"),BE62-BD62,0)*24)</f>
        <v>0</v>
      </c>
      <c r="BL62" s="97">
        <f>IF(VALIDATURNO[[#This Row],[VALIDA_QNA]]="","",IF(OR(BG62="111000",BG62="011000"),AZ62-BB62+1,0)*24)</f>
        <v>0</v>
      </c>
      <c r="BM62" s="97">
        <f>IF(VALIDATURNO[[#This Row],[VALIDA_QNA]]="","",IF(OR(BG62="111110",BG62="011110"),AZ62+1-BD62,0)*24)</f>
        <v>0</v>
      </c>
      <c r="BN62" s="97">
        <f>IF(VALIDATURNO[[#This Row],[VALIDA_QNA]]="","",IF(OR(BG62="011000",BG62="111000"),1-BB62,0)*24)</f>
        <v>0</v>
      </c>
      <c r="BO62" s="97">
        <f>IF(VALIDATURNO[[#This Row],[VALIDA_QNA]]="","",IF(OR(BG62="011110",BG62="111110"),1-BD62,0)*24)</f>
        <v>0</v>
      </c>
      <c r="BP62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62" s="103">
        <f>IF(VALIDATURNO[[#This Row],[VALIDA_QNA]]="","",VALIDATURNO[[#This Row],[turno1]]+VALIDATURNO[[#This Row],[turno2]]+VALIDATURNO[[#This Row],[turno1AM]]+VALIDATURNO[[#This Row],[turno2AM]])</f>
        <v>0</v>
      </c>
      <c r="BR62" s="103">
        <f>IF(VALIDATURNO[[#This Row],[VALIDA_QNA]]=0,"",IFERROR(LEFT(AD62,FIND(".",AD62)-1)+((RIGHT(AD62,2)+0)/100),""))</f>
        <v>5.75</v>
      </c>
      <c r="BS6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descuentos]]="",0,IF(AND(BP62&gt;=9.5,AO62=""),1,0))+IF(AL63&lt;&gt;"",AL63*24,0)-IF(AL62&lt;&gt;"",AL62*24,0),"")))</f>
        <v>5.75</v>
      </c>
      <c r="BT62" s="101">
        <f>IF(VALIDATURNO[[#This Row],[VALIDA_QNA]]=0,"",IF(A62="","",IFERROR((IF(IF(AL62="",0,AL62+0)&lt;=(6/24),IF(AL62="",0,AL62+0),(6/24))*24),0)+IFERROR(IF(AM62="",0,IF((IF(AND(AO62="",AN62&lt;&gt;""),IF(AN62="",0,AN62+0),IF(AP62&lt;&gt;"",IF(AP62="",0,AP62+0),1))-#REF!)*24&gt;0,IF(AND(AO62="",AN62&lt;&gt;""),IF(AN62="",0,AN62+0),IF(AP62&lt;&gt;"",IF(AP62="",0,AP62+0),1))-#REF!))*24,0)))</f>
        <v>0</v>
      </c>
      <c r="BU62" s="105">
        <f>IF(VALIDATURNO[[#This Row],[VALIDA_QNA]]="","",IFERROR(LEFT(K62,FIND(".",K62)-1)+((RIGHT(K62,2)+0)/100),0))</f>
        <v>0</v>
      </c>
      <c r="BV62" s="74">
        <f>IF(VALIDATURNO[[#This Row],[VALIDA_QNA]]=0,0,IF(VALIDATURNO[[#This Row],[Marcacion]]="ERROR MARCA", 0,IF(VALIDATURNO[[#This Row],[VALIDA_QNA]]="","",IF(ROUND(IFERROR(LEFT(K62,FIND(".",K62)-1)+((RIGHT(K62,2)+0)/100),0)+(IF(H63="Domingo",0,IF(AL63="",0,AL63*24)))-(IF(H62="Domingo",0,IF(AL62="",0,AL62*24))),2)&gt;=0,ROUND(IFERROR(LEFT(K62,FIND(".",K62)-1)+((RIGHT(K62,2)+0)/100),0)+(IF(H63="Domingo",0,IF(AL63="",0,AL63*24)))-(IF(H62="Domingo",0,IF(AL62="",0,AL62*24))),2),0))))</f>
        <v>0</v>
      </c>
      <c r="BW62" s="105">
        <f>IF(VALIDATURNO[[#This Row],[VALIDA_QNA]]="","",IFERROR(LEFT(T62,FIND(".",T62)-1)+((RIGHT(T62,2)+0)/100),0)+IF(N62="",0,IFERROR(LEFT(N62,FIND(".",N62)-1)+((RIGHT(N62,2)+0)/100),0)))</f>
        <v>0</v>
      </c>
      <c r="BX62" s="74">
        <f>IF(VALIDATURNO[[#This Row],[VALIDA_QNA]]=0,0,IF(VALIDATURNO[[#This Row],[Marcacion]]="ERROR MARCA", 0,IF(VALIDATURNO[[#This Row],[VALIDA_QNA]]="","",IF(VALIDATURNO[[#This Row],[Dom Noct calc]]+(IF(OR(H63="Domingo",M63&lt;&gt;"",N63&lt;&gt;""),IF(AL63="",0,AL63*24),0))-(IF(OR(H62="Domingo",M62&lt;&gt;"",N62&lt;&gt;""),IF(AL62="",0,AL62*24),0))&gt;=0,VALIDATURNO[[#This Row],[Dom Noct calc]]+(IF(OR(H63="Domingo",M63&lt;&gt;"",N63&lt;&gt;""),IF(AL63="",0,AL63*24),0))-(IF(OR(H62="Domingo",M62&lt;&gt;"",N62&lt;&gt;""),IF(AL62="",0,AL62*24),0)),0))))</f>
        <v>0</v>
      </c>
      <c r="BY62" s="105">
        <f>IF(VALIDATURNO[[#This Row],[VALIDA_QNA]]="","",IFERROR(LEFT(AD62,FIND(".",AD62)-1)+((RIGHT(AD62,2)+0)/100),0))</f>
        <v>5.75</v>
      </c>
      <c r="BZ62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</v>
      </c>
      <c r="CA62" s="109">
        <f>IF(VALIDATURNO[[#This Row],[VALIDA_QNA]]="","",IF(VALIDATURNO[[#This Row],[Trabajado real]]+0=0,0,1))</f>
        <v>1</v>
      </c>
      <c r="CB62" s="103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62" s="103"/>
      <c r="CD62" s="103"/>
      <c r="CE62" s="103"/>
      <c r="CF62" s="103"/>
      <c r="CG62" s="103"/>
      <c r="CH62" s="103"/>
      <c r="CI62" s="103"/>
      <c r="CJ62" s="103">
        <f>IF(AND(M62="",S62=""),"",IF(VALIDATURNO[[#This Row],[Marcacion]]="ERROR MARCA",6,IF(IFERROR(LEFT(M62,FIND(".",M62)-1)+((RIGHT(M62,2)+0)/100),0)+IFERROR(LEFT(S62,FIND(".",S62)-1)+((RIGHT(S62,2)+0)/100),0)=0,"",IFERROR(LEFT(M62,FIND(".",M62)-1)+((RIGHT(M62,2)+0)/100),0)+IFERROR(LEFT(S62,FIND(".",S62)-1)+((RIGHT(S62,2)+0)/100),0))))</f>
        <v>6</v>
      </c>
      <c r="CK62" s="103" t="str">
        <f>IF(VALIDATURNO[[#This Row],[VALIDA_QNA]]="","",IF(VALIDATURNO[[#This Row],[Dom Noct Real]]=0,"",ROUND(VALIDATURNO[[#This Row],[Dom Noct Real]],2)))</f>
        <v/>
      </c>
      <c r="CL62" s="103"/>
      <c r="CM62" s="103"/>
      <c r="CN62" s="103"/>
      <c r="CO62" s="111" t="str">
        <f>IF(VALIDATURNO[[#This Row],[EXTRAS]]="","",IF(VALIDATURNO[[#This Row],[verifica extras D]]="",ROUND(VALIDATURNO[[#This Row],[EXTRAS]]*extra_diu,2),ROUND(VALIDATURNO[[#This Row],[verifica extras D]],2)))</f>
        <v/>
      </c>
      <c r="CP62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2" s="103"/>
      <c r="CR62" s="103"/>
      <c r="CS62" s="103"/>
      <c r="CT62" s="103"/>
      <c r="CU62" s="103">
        <f>IF(VALIDATURNO[[#This Row],[VALIDA_QNA]]="","",IF(VALIDATURNO[[#This Row],[Trabajado real]]=0,"",ROUND(VALIDATURNO[[#This Row],[Trabajado real]],2)))</f>
        <v>6</v>
      </c>
      <c r="CV62" s="113" t="str">
        <f>IFERROR(VLOOKUP(VALIDATURNO[[#This Row],[Colaborador]]&amp;VALIDATURNO[[#This Row],[fecha]],Tabla2[],4,0),"")</f>
        <v/>
      </c>
      <c r="CW62" s="217"/>
      <c r="CX62" s="217"/>
      <c r="CY62" s="32" t="str">
        <f>IF(SUMIFS($BZ$6:BZ62,$DC$6:DC62,VALIDATURNO[[#This Row],[Colaborador]])-hope_hours-SUMIFS($CO$6:CO62,$DC$6:DC62,VALIDATURNO[[#This Row],[Colaborador]])-SUMIFS($CP$6:CP62,$DC$6:DC62,VALIDATURNO[[#This Row],[Colaborador]])&gt;0.5,SUMIFS($BZ$6:BZ62,$DC$6:DC62,VALIDATURNO[[#This Row],[Colaborador]])-hope_hours-SUMIFS($CO$6:CO62,$DC$6:DC62,VALIDATURNO[[#This Row],[Colaborador]])-SUMIFS($CP$6:CP62,$DC$6:DC62,VALIDATURNO[[#This Row],[Colaborador]]),"")</f>
        <v/>
      </c>
      <c r="CZ62" s="32" t="str">
        <f>IF(SUMIFS($BZ$6:BZ62,$DC$6:DC62,VALIDATURNO[[#This Row],[Colaborador]])-hope_hours&gt;0.5,SUMIFS($BZ$6:BZ62,$DC$6:DC62,VALIDATURNO[[#This Row],[Colaborador]])-hope_hours - SUMIFS($CZ$6:CZ61,$DC$6:DC61,DC62),"")</f>
        <v/>
      </c>
      <c r="DA62" s="32" t="str">
        <f>IF(SUMIFS($BZ$6:BZ62,$DC$6:DC62,VALIDATURNO[[#This Row],[Colaborador]])-hope_hours&gt;0.5,SUMIFS($BZ$6:BZ62,$DC$6:DC62,VALIDATURNO[[#This Row],[Colaborador]])-hope_hours,"")</f>
        <v/>
      </c>
      <c r="DB62" s="103" t="str">
        <f>IF(E62="","",IF(VALIDATURNO[[#This Row],[Cambia sede]]="",E62,VALIDATURNO[[#This Row],[Cambia sede]]))</f>
        <v>PANCE</v>
      </c>
      <c r="DC62" s="114" t="str">
        <f t="shared" si="3"/>
        <v>MARTINEZ CAMPO JULIAN ESTEBAN</v>
      </c>
      <c r="DD62" s="115">
        <f>IF(VALIDATURNO[[#This Row],[VALIDA_QNA]]="","",I62+0)</f>
        <v>46104</v>
      </c>
      <c r="DE62" s="117" t="str">
        <f>IF(VALIDATURNO[[#This Row],[Marcacion]]="","",D62)</f>
        <v>ASESOR DE EXPERIENCIA</v>
      </c>
      <c r="DF62" s="101" t="str">
        <f>IF(VALIDATURNO[[#This Row],[turno1]]="","",H62)</f>
        <v>Lunes</v>
      </c>
      <c r="DG62" s="101" t="str">
        <f>IF(VALIDATURNO[[#This Row],[turno2]]="","",AL62)</f>
        <v/>
      </c>
      <c r="DH62" s="101" t="str">
        <f>IF(VALIDATURNO[[#This Row],[turno1AM]]="","",AM62)</f>
        <v>10:26</v>
      </c>
      <c r="DI62" s="101" t="str">
        <f>IF(VALIDATURNO[[#This Row],[turno2AM]]="","",AN62)</f>
        <v>16:07</v>
      </c>
      <c r="DJ62" s="101" t="str">
        <f>IF(VALIDATURNO[[#This Row],[turno1AH]]="","",AO62)</f>
        <v/>
      </c>
      <c r="DK62" s="101" t="str">
        <f>IF(VALIDATURNO[[#This Row],[turno2AH]]="","",AP62)</f>
        <v>22:43</v>
      </c>
      <c r="DL62" s="28" t="str">
        <f>IF(SUMIFS(VALIDATURNO[TOTAL],VALIDATURNO[Colaborador],VALIDATURNO[[#This Row],[Colaborador]])=0,"RET","OK")</f>
        <v>OK</v>
      </c>
      <c r="DM62" s="28">
        <f>IF(VALIDATURNO[[#This Row],[Trabajado real]]&gt;0,1,0)</f>
        <v>1</v>
      </c>
      <c r="DN62" s="28">
        <f>IF(DN61=$DN$5,1,IF(DC61=VALIDATURNO[[#This Row],[Colaborador]],0,1))</f>
        <v>1</v>
      </c>
      <c r="DO62" s="224"/>
      <c r="DP62" s="224"/>
      <c r="DQ62" s="224"/>
      <c r="DR62" s="224"/>
      <c r="DS62" s="224"/>
      <c r="DT62" s="224"/>
    </row>
    <row r="63" spans="1:124">
      <c r="A63" t="s">
        <v>162</v>
      </c>
      <c r="B63" t="s">
        <v>366</v>
      </c>
      <c r="C63" t="s">
        <v>366</v>
      </c>
      <c r="D63" t="s">
        <v>199</v>
      </c>
      <c r="E63" t="s">
        <v>84</v>
      </c>
      <c r="F63" t="s">
        <v>200</v>
      </c>
      <c r="G63" t="s">
        <v>200</v>
      </c>
      <c r="H63" t="s">
        <v>205</v>
      </c>
      <c r="I63" t="s">
        <v>564</v>
      </c>
      <c r="J63" t="s">
        <v>227</v>
      </c>
      <c r="K63" t="s">
        <v>81</v>
      </c>
      <c r="L63" t="s">
        <v>81</v>
      </c>
      <c r="M63" t="s">
        <v>81</v>
      </c>
      <c r="N63" t="s">
        <v>81</v>
      </c>
      <c r="O63" t="s">
        <v>81</v>
      </c>
      <c r="P63" t="s">
        <v>81</v>
      </c>
      <c r="Q63" t="s">
        <v>81</v>
      </c>
      <c r="R63" t="s">
        <v>81</v>
      </c>
      <c r="S63" t="s">
        <v>81</v>
      </c>
      <c r="T63" t="s">
        <v>81</v>
      </c>
      <c r="U63" t="s">
        <v>81</v>
      </c>
      <c r="V63" t="s">
        <v>81</v>
      </c>
      <c r="W63" t="s">
        <v>81</v>
      </c>
      <c r="X63" t="s">
        <v>81</v>
      </c>
      <c r="Y63" t="s">
        <v>81</v>
      </c>
      <c r="Z63" t="s">
        <v>81</v>
      </c>
      <c r="AA63" t="s">
        <v>81</v>
      </c>
      <c r="AB63" t="s">
        <v>81</v>
      </c>
      <c r="AC63" t="s">
        <v>81</v>
      </c>
      <c r="AD63" t="s">
        <v>227</v>
      </c>
      <c r="AE63" t="s">
        <v>81</v>
      </c>
      <c r="AF63" t="s">
        <v>81</v>
      </c>
      <c r="AG63" t="s">
        <v>81</v>
      </c>
      <c r="AH63" t="s">
        <v>81</v>
      </c>
      <c r="AI63" t="s">
        <v>81</v>
      </c>
      <c r="AJ63" t="s">
        <v>201</v>
      </c>
      <c r="AK63" t="s">
        <v>285</v>
      </c>
      <c r="AL63" t="s">
        <v>81</v>
      </c>
      <c r="AM63" t="s">
        <v>404</v>
      </c>
      <c r="AN63" t="s">
        <v>313</v>
      </c>
      <c r="AO63" t="s">
        <v>81</v>
      </c>
      <c r="AP63" t="s">
        <v>81</v>
      </c>
      <c r="AQ63" t="s">
        <v>203</v>
      </c>
      <c r="AR63" t="s">
        <v>81</v>
      </c>
      <c r="AS63" t="s">
        <v>204</v>
      </c>
      <c r="AT63" s="96">
        <f>IF(VALIDATURNO[[#This Row],[VALIDA_QNA]]="","",IF(AL63="",0,1))</f>
        <v>0</v>
      </c>
      <c r="AU63" s="67">
        <f>IF(VALIDATURNO[[#This Row],[VALIDA_QNA]]="","",IF(AL64="",0,1))</f>
        <v>0</v>
      </c>
      <c r="AV63" s="97">
        <f>IF(VALIDATURNO[[#This Row],[VALIDA_QNA]]="","",IF(AM63="",0,1))</f>
        <v>1</v>
      </c>
      <c r="AW63" s="97">
        <f>IF(VALIDATURNO[[#This Row],[VALIDA_QNA]]="","",IF(AN63="",0,1))</f>
        <v>1</v>
      </c>
      <c r="AX63" s="97">
        <f>IF(VALIDATURNO[[#This Row],[VALIDA_QNA]]="","",IF(AO63="",0,1))</f>
        <v>0</v>
      </c>
      <c r="AY63" s="97">
        <f>IF(VALIDATURNO[[#This Row],[VALIDA_QNA]]="","",IF(AP63="",0,1))</f>
        <v>0</v>
      </c>
      <c r="AZ63" s="67">
        <f>IF(VALIDATURNO[[#This Row],[VALIDA_QNA]]="","",IF(AL64="",0,1)*IF(AL64="",0,AL64))</f>
        <v>0</v>
      </c>
      <c r="BA63" s="97">
        <f>IF(VALIDATURNO[[#This Row],[VALIDA_QNA]]="","",IF(AL63="",0,1)*IF(AL63="",0,AL63))</f>
        <v>0</v>
      </c>
      <c r="BB63" s="97">
        <f>IF(VALIDATURNO[[#This Row],[VALIDA_QNA]]="","",IF(AM63="",0,1)*IF(AM63="",0,AM63))</f>
        <v>0.42986111111111114</v>
      </c>
      <c r="BC63" s="97">
        <f>IF(VALIDATURNO[[#This Row],[VALIDA_QNA]]="","",IF(AN63="",0,1)*IF(AN63="",0,AN63))</f>
        <v>0.58611111111111114</v>
      </c>
      <c r="BD63" s="97">
        <f>IF(VALIDATURNO[[#This Row],[VALIDA_QNA]]="","",IF(AO63="",0,1)*IF(AO63="",0,AO63))</f>
        <v>0</v>
      </c>
      <c r="BE63" s="97">
        <f>IF(VALIDATURNO[[#This Row],[VALIDA_QNA]]="","",IF(AP63="",0,1)*IF(AP63="",0,AP63))</f>
        <v>0</v>
      </c>
      <c r="BF63" s="67">
        <f>IF(VALIDATURNO[[#This Row],[VALIDA_QNA]]="","",5-COUNTBLANK(AM63:AP63)-COUNTBLANK(AL64))</f>
        <v>2</v>
      </c>
      <c r="BG63" s="99" t="str">
        <f>VALIDATURNO[[#This Row],[SALAM_H_BIN]]&amp;AU63&amp;AV63&amp;AW63&amp;AX63&amp;AY63</f>
        <v>001100</v>
      </c>
      <c r="BH63" s="101">
        <f t="shared" si="2"/>
        <v>1</v>
      </c>
      <c r="BI63" s="97" t="str">
        <f>IF(A63="","",IF(AND(AN63&lt;AM63,AN63&lt;&gt;""),"ERROR MARCA",IF(AND(VALIDATURNO[[#This Row],[ENT_2]]&lt;&gt;0,VALIDATURNO[[#This Row],[ENT_2]]&lt;VALIDATURNO[[#This Row],[SAL_1]]),"ERROR MARCA",IF(VALIDATURNO[[#This Row],[VALIDA_QNA]]=1,IF(OR(BG63="001100",BG63="011000",BG63="011110",BG63="001111",BG63="101100",BG63="111000",BG63="111110",BG63="101111"),"OK",IF(OR(BG63="000000",VALIDATURNO[[#This Row],[Escenario]]="100000"),"NULO","ERROR MARCA")),"NULO"))))</f>
        <v>OK</v>
      </c>
      <c r="BJ63" s="97">
        <f>IF(VALIDATURNO[[#This Row],[VALIDA_QNA]]="","",IF(OR(BG63="101100",BG63="101111",BG63="001100",BG63="001111",BG63="111110",BG63="011110"),BC63-BB63,0)*24)</f>
        <v>3.75</v>
      </c>
      <c r="BK63" s="97">
        <f>IF(VALIDATURNO[[#This Row],[VALIDA_QNA]]="","",IF(OR(BG63="101111",BG63="001111"),BE63-BD63,0)*24)</f>
        <v>0</v>
      </c>
      <c r="BL63" s="97">
        <f>IF(VALIDATURNO[[#This Row],[VALIDA_QNA]]="","",IF(OR(BG63="111000",BG63="011000"),AZ63-BB63+1,0)*24)</f>
        <v>0</v>
      </c>
      <c r="BM63" s="97">
        <f>IF(VALIDATURNO[[#This Row],[VALIDA_QNA]]="","",IF(OR(BG63="111110",BG63="011110"),AZ63+1-BD63,0)*24)</f>
        <v>0</v>
      </c>
      <c r="BN63" s="97">
        <f>IF(VALIDATURNO[[#This Row],[VALIDA_QNA]]="","",IF(OR(BG63="011000",BG63="111000"),1-BB63,0)*24)</f>
        <v>0</v>
      </c>
      <c r="BO63" s="97">
        <f>IF(VALIDATURNO[[#This Row],[VALIDA_QNA]]="","",IF(OR(BG63="011110",BG63="111110"),1-BD63,0)*24)</f>
        <v>0</v>
      </c>
      <c r="BP63" s="103">
        <f>IF(VALIDATURNO[[#This Row],[VALIDA_QNA]]="","",VALIDATURNO[[#This Row],[turno1]]+VALIDATURNO[[#This Row],[turno2]]+VALIDATURNO[[#This Row],[turno1AH]]+VALIDATURNO[[#This Row],[turno2AH]]+VALIDATURNO[[#This Row],[SALAM_HOY]])</f>
        <v>3.75</v>
      </c>
      <c r="BQ63" s="103">
        <f>IF(VALIDATURNO[[#This Row],[VALIDA_QNA]]="","",VALIDATURNO[[#This Row],[turno1]]+VALIDATURNO[[#This Row],[turno2]]+VALIDATURNO[[#This Row],[turno1AM]]+VALIDATURNO[[#This Row],[turno2AM]])</f>
        <v>3.75</v>
      </c>
      <c r="BR63" s="103">
        <f>IF(VALIDATURNO[[#This Row],[VALIDA_QNA]]=0,"",IFERROR(LEFT(AD63,FIND(".",AD63)-1)+((RIGHT(AD63,2)+0)/100),""))</f>
        <v>3.75</v>
      </c>
      <c r="BS6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descuentos]]="",0,IF(AND(BP63&gt;=9.5,AO63=""),1,0))+IF(AL64&lt;&gt;"",AL64*24,0)-IF(AL63&lt;&gt;"",AL63*24,0),"")))</f>
        <v>0</v>
      </c>
      <c r="BT63" s="101">
        <f>IF(VALIDATURNO[[#This Row],[VALIDA_QNA]]=0,"",IF(A63="","",IFERROR((IF(IF(AL63="",0,AL63+0)&lt;=(6/24),IF(AL63="",0,AL63+0),(6/24))*24),0)+IFERROR(IF(AM63="",0,IF((IF(AND(AO63="",AN63&lt;&gt;""),IF(AN63="",0,AN63+0),IF(AP63&lt;&gt;"",IF(AP63="",0,AP63+0),1))-#REF!)*24&gt;0,IF(AND(AO63="",AN63&lt;&gt;""),IF(AN63="",0,AN63+0),IF(AP63&lt;&gt;"",IF(AP63="",0,AP63+0),1))-#REF!))*24,0)))</f>
        <v>0</v>
      </c>
      <c r="BU63" s="105">
        <f>IF(VALIDATURNO[[#This Row],[VALIDA_QNA]]="","",IFERROR(LEFT(K63,FIND(".",K63)-1)+((RIGHT(K63,2)+0)/100),0))</f>
        <v>0</v>
      </c>
      <c r="BV63" s="74">
        <f>IF(VALIDATURNO[[#This Row],[VALIDA_QNA]]=0,0,IF(VALIDATURNO[[#This Row],[Marcacion]]="ERROR MARCA", 0,IF(VALIDATURNO[[#This Row],[VALIDA_QNA]]="","",IF(ROUND(IFERROR(LEFT(K63,FIND(".",K63)-1)+((RIGHT(K63,2)+0)/100),0)+(IF(H64="Domingo",0,IF(AL64="",0,AL64*24)))-(IF(H63="Domingo",0,IF(AL63="",0,AL63*24))),2)&gt;=0,ROUND(IFERROR(LEFT(K63,FIND(".",K63)-1)+((RIGHT(K63,2)+0)/100),0)+(IF(H64="Domingo",0,IF(AL64="",0,AL64*24)))-(IF(H63="Domingo",0,IF(AL63="",0,AL63*24))),2),0))))</f>
        <v>0</v>
      </c>
      <c r="BW63" s="105">
        <f>IF(VALIDATURNO[[#This Row],[VALIDA_QNA]]="","",IFERROR(LEFT(T63,FIND(".",T63)-1)+((RIGHT(T63,2)+0)/100),0)+IF(N63="",0,IFERROR(LEFT(N63,FIND(".",N63)-1)+((RIGHT(N63,2)+0)/100),0)))</f>
        <v>0</v>
      </c>
      <c r="BX63" s="74">
        <f>IF(VALIDATURNO[[#This Row],[VALIDA_QNA]]=0,0,IF(VALIDATURNO[[#This Row],[Marcacion]]="ERROR MARCA", 0,IF(VALIDATURNO[[#This Row],[VALIDA_QNA]]="","",IF(VALIDATURNO[[#This Row],[Dom Noct calc]]+(IF(OR(H64="Domingo",M64&lt;&gt;"",N64&lt;&gt;""),IF(AL64="",0,AL64*24),0))-(IF(OR(H63="Domingo",M63&lt;&gt;"",N63&lt;&gt;""),IF(AL63="",0,AL63*24),0))&gt;=0,VALIDATURNO[[#This Row],[Dom Noct calc]]+(IF(OR(H64="Domingo",M64&lt;&gt;"",N64&lt;&gt;""),IF(AL64="",0,AL64*24),0))-(IF(OR(H63="Domingo",M63&lt;&gt;"",N63&lt;&gt;""),IF(AL63="",0,AL63*24),0)),0))))</f>
        <v>0</v>
      </c>
      <c r="BY63" s="105">
        <f>IF(VALIDATURNO[[#This Row],[VALIDA_QNA]]="","",IFERROR(LEFT(AD63,FIND(".",AD63)-1)+((RIGHT(AD63,2)+0)/100),0))</f>
        <v>3.75</v>
      </c>
      <c r="BZ63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3.75</v>
      </c>
      <c r="CA63" s="109">
        <f>IF(VALIDATURNO[[#This Row],[VALIDA_QNA]]="","",IF(VALIDATURNO[[#This Row],[Trabajado real]]+0=0,0,1))</f>
        <v>1</v>
      </c>
      <c r="CB63" s="103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63" s="103"/>
      <c r="CD63" s="103"/>
      <c r="CE63" s="103"/>
      <c r="CF63" s="103"/>
      <c r="CG63" s="103"/>
      <c r="CH63" s="103"/>
      <c r="CI63" s="103"/>
      <c r="CJ63" s="103" t="str">
        <f>IF(AND(M63="",S63=""),"",IF(VALIDATURNO[[#This Row],[Marcacion]]="ERROR MARCA",6,IF(IFERROR(LEFT(M63,FIND(".",M63)-1)+((RIGHT(M63,2)+0)/100),0)+IFERROR(LEFT(S63,FIND(".",S63)-1)+((RIGHT(S63,2)+0)/100),0)=0,"",IFERROR(LEFT(M63,FIND(".",M63)-1)+((RIGHT(M63,2)+0)/100),0)+IFERROR(LEFT(S63,FIND(".",S63)-1)+((RIGHT(S63,2)+0)/100),0))))</f>
        <v/>
      </c>
      <c r="CK63" s="103" t="str">
        <f>IF(VALIDATURNO[[#This Row],[VALIDA_QNA]]="","",IF(VALIDATURNO[[#This Row],[Dom Noct Real]]=0,"",ROUND(VALIDATURNO[[#This Row],[Dom Noct Real]],2)))</f>
        <v/>
      </c>
      <c r="CL63" s="103"/>
      <c r="CM63" s="103"/>
      <c r="CN63" s="103"/>
      <c r="CO63" s="111" t="str">
        <f>IF(VALIDATURNO[[#This Row],[EXTRAS]]="","",IF(VALIDATURNO[[#This Row],[verifica extras D]]="",ROUND(VALIDATURNO[[#This Row],[EXTRAS]]*extra_diu,2),ROUND(VALIDATURNO[[#This Row],[verifica extras D]],2)))</f>
        <v/>
      </c>
      <c r="CP63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3" s="103"/>
      <c r="CR63" s="103"/>
      <c r="CS63" s="103"/>
      <c r="CT63" s="103"/>
      <c r="CU63" s="103">
        <f>IF(VALIDATURNO[[#This Row],[VALIDA_QNA]]="","",IF(VALIDATURNO[[#This Row],[Trabajado real]]=0,"",ROUND(VALIDATURNO[[#This Row],[Trabajado real]],2)))</f>
        <v>3.75</v>
      </c>
      <c r="CV63" s="113" t="str">
        <f>IFERROR(VLOOKUP(VALIDATURNO[[#This Row],[Colaborador]]&amp;VALIDATURNO[[#This Row],[fecha]],Tabla2[],4,0),"")</f>
        <v/>
      </c>
      <c r="CW63" s="217"/>
      <c r="CX63" s="217"/>
      <c r="CY63" s="32" t="str">
        <f>IF(SUMIFS($BZ$6:BZ63,$DC$6:DC63,VALIDATURNO[[#This Row],[Colaborador]])-hope_hours-SUMIFS($CO$6:CO63,$DC$6:DC63,VALIDATURNO[[#This Row],[Colaborador]])-SUMIFS($CP$6:CP63,$DC$6:DC63,VALIDATURNO[[#This Row],[Colaborador]])&gt;0.5,SUMIFS($BZ$6:BZ63,$DC$6:DC63,VALIDATURNO[[#This Row],[Colaborador]])-hope_hours-SUMIFS($CO$6:CO63,$DC$6:DC63,VALIDATURNO[[#This Row],[Colaborador]])-SUMIFS($CP$6:CP63,$DC$6:DC63,VALIDATURNO[[#This Row],[Colaborador]]),"")</f>
        <v/>
      </c>
      <c r="CZ63" s="32" t="str">
        <f>IF(SUMIFS($BZ$6:BZ63,$DC$6:DC63,VALIDATURNO[[#This Row],[Colaborador]])-hope_hours&gt;0.5,SUMIFS($BZ$6:BZ63,$DC$6:DC63,VALIDATURNO[[#This Row],[Colaborador]])-hope_hours - SUMIFS($CZ$6:CZ62,$DC$6:DC62,DC63),"")</f>
        <v/>
      </c>
      <c r="DA63" s="32" t="str">
        <f>IF(SUMIFS($BZ$6:BZ63,$DC$6:DC63,VALIDATURNO[[#This Row],[Colaborador]])-hope_hours&gt;0.5,SUMIFS($BZ$6:BZ63,$DC$6:DC63,VALIDATURNO[[#This Row],[Colaborador]])-hope_hours,"")</f>
        <v/>
      </c>
      <c r="DB63" s="103" t="str">
        <f>IF(E63="","",IF(VALIDATURNO[[#This Row],[Cambia sede]]="",E63,VALIDATURNO[[#This Row],[Cambia sede]]))</f>
        <v>PANCE</v>
      </c>
      <c r="DC63" s="114" t="str">
        <f t="shared" si="3"/>
        <v>MARTINEZ CAMPO JULIAN ESTEBAN</v>
      </c>
      <c r="DD63" s="115">
        <f>IF(VALIDATURNO[[#This Row],[VALIDA_QNA]]="","",I63+0)</f>
        <v>46105</v>
      </c>
      <c r="DE63" s="117" t="str">
        <f>IF(VALIDATURNO[[#This Row],[Marcacion]]="","",D63)</f>
        <v>ASESOR DE EXPERIENCIA</v>
      </c>
      <c r="DF63" s="101" t="str">
        <f>IF(VALIDATURNO[[#This Row],[turno1]]="","",H63)</f>
        <v>Martes</v>
      </c>
      <c r="DG63" s="101" t="str">
        <f>IF(VALIDATURNO[[#This Row],[turno2]]="","",AL63)</f>
        <v/>
      </c>
      <c r="DH63" s="101" t="str">
        <f>IF(VALIDATURNO[[#This Row],[turno1AM]]="","",AM63)</f>
        <v>10:19</v>
      </c>
      <c r="DI63" s="101" t="str">
        <f>IF(VALIDATURNO[[#This Row],[turno2AM]]="","",AN63)</f>
        <v>14:04</v>
      </c>
      <c r="DJ63" s="101" t="str">
        <f>IF(VALIDATURNO[[#This Row],[turno1AH]]="","",AO63)</f>
        <v/>
      </c>
      <c r="DK63" s="101" t="str">
        <f>IF(VALIDATURNO[[#This Row],[turno2AH]]="","",AP63)</f>
        <v/>
      </c>
      <c r="DL63" s="28" t="str">
        <f>IF(SUMIFS(VALIDATURNO[TOTAL],VALIDATURNO[Colaborador],VALIDATURNO[[#This Row],[Colaborador]])=0,"RET","OK")</f>
        <v>OK</v>
      </c>
      <c r="DM63" s="28">
        <f>IF(VALIDATURNO[[#This Row],[Trabajado real]]&gt;0,1,0)</f>
        <v>1</v>
      </c>
      <c r="DN63" s="28">
        <f>IF(DN62=$DN$5,1,IF(DC62=VALIDATURNO[[#This Row],[Colaborador]],0,1))</f>
        <v>0</v>
      </c>
      <c r="DO63" s="224"/>
      <c r="DP63" s="224"/>
      <c r="DQ63" s="224"/>
      <c r="DR63" s="224"/>
      <c r="DS63" s="224"/>
      <c r="DT63" s="224"/>
    </row>
    <row r="64" spans="1:124">
      <c r="A64" t="s">
        <v>162</v>
      </c>
      <c r="B64" t="s">
        <v>366</v>
      </c>
      <c r="C64" t="s">
        <v>366</v>
      </c>
      <c r="D64" t="s">
        <v>199</v>
      </c>
      <c r="E64" t="s">
        <v>84</v>
      </c>
      <c r="F64" t="s">
        <v>200</v>
      </c>
      <c r="G64" t="s">
        <v>200</v>
      </c>
      <c r="H64" t="s">
        <v>208</v>
      </c>
      <c r="I64" t="s">
        <v>565</v>
      </c>
      <c r="J64" t="s">
        <v>81</v>
      </c>
      <c r="K64" t="s">
        <v>81</v>
      </c>
      <c r="L64" t="s">
        <v>81</v>
      </c>
      <c r="M64" t="s">
        <v>81</v>
      </c>
      <c r="N64" t="s">
        <v>81</v>
      </c>
      <c r="O64" t="s">
        <v>81</v>
      </c>
      <c r="P64" t="s">
        <v>81</v>
      </c>
      <c r="Q64" t="s">
        <v>81</v>
      </c>
      <c r="R64" t="s">
        <v>81</v>
      </c>
      <c r="S64" t="s">
        <v>81</v>
      </c>
      <c r="T64" t="s">
        <v>81</v>
      </c>
      <c r="U64" t="s">
        <v>81</v>
      </c>
      <c r="V64" t="s">
        <v>81</v>
      </c>
      <c r="W64" t="s">
        <v>81</v>
      </c>
      <c r="X64" t="s">
        <v>81</v>
      </c>
      <c r="Y64" t="s">
        <v>81</v>
      </c>
      <c r="Z64" t="s">
        <v>81</v>
      </c>
      <c r="AA64" t="s">
        <v>81</v>
      </c>
      <c r="AB64" t="s">
        <v>81</v>
      </c>
      <c r="AC64" t="s">
        <v>81</v>
      </c>
      <c r="AD64" t="s">
        <v>81</v>
      </c>
      <c r="AE64" t="s">
        <v>81</v>
      </c>
      <c r="AF64" t="s">
        <v>81</v>
      </c>
      <c r="AG64" t="s">
        <v>81</v>
      </c>
      <c r="AH64" t="s">
        <v>81</v>
      </c>
      <c r="AI64" t="s">
        <v>81</v>
      </c>
      <c r="AJ64" t="s">
        <v>224</v>
      </c>
      <c r="AK64" t="s">
        <v>81</v>
      </c>
      <c r="AL64" t="s">
        <v>81</v>
      </c>
      <c r="AM64" t="s">
        <v>81</v>
      </c>
      <c r="AN64" t="s">
        <v>81</v>
      </c>
      <c r="AO64" t="s">
        <v>81</v>
      </c>
      <c r="AP64" t="s">
        <v>81</v>
      </c>
      <c r="AQ64" t="s">
        <v>81</v>
      </c>
      <c r="AR64" t="s">
        <v>81</v>
      </c>
      <c r="AS64" t="s">
        <v>204</v>
      </c>
      <c r="AT64" s="96">
        <f>IF(VALIDATURNO[[#This Row],[VALIDA_QNA]]="","",IF(AL64="",0,1))</f>
        <v>0</v>
      </c>
      <c r="AU64" s="67">
        <f>IF(VALIDATURNO[[#This Row],[VALIDA_QNA]]="","",IF(AL65="",0,1))</f>
        <v>0</v>
      </c>
      <c r="AV64" s="97">
        <f>IF(VALIDATURNO[[#This Row],[VALIDA_QNA]]="","",IF(AM64="",0,1))</f>
        <v>0</v>
      </c>
      <c r="AW64" s="97">
        <f>IF(VALIDATURNO[[#This Row],[VALIDA_QNA]]="","",IF(AN64="",0,1))</f>
        <v>0</v>
      </c>
      <c r="AX64" s="97">
        <f>IF(VALIDATURNO[[#This Row],[VALIDA_QNA]]="","",IF(AO64="",0,1))</f>
        <v>0</v>
      </c>
      <c r="AY64" s="97">
        <f>IF(VALIDATURNO[[#This Row],[VALIDA_QNA]]="","",IF(AP64="",0,1))</f>
        <v>0</v>
      </c>
      <c r="AZ64" s="67">
        <f>IF(VALIDATURNO[[#This Row],[VALIDA_QNA]]="","",IF(AL65="",0,1)*IF(AL65="",0,AL65))</f>
        <v>0</v>
      </c>
      <c r="BA64" s="97">
        <f>IF(VALIDATURNO[[#This Row],[VALIDA_QNA]]="","",IF(AL64="",0,1)*IF(AL64="",0,AL64))</f>
        <v>0</v>
      </c>
      <c r="BB64" s="97">
        <f>IF(VALIDATURNO[[#This Row],[VALIDA_QNA]]="","",IF(AM64="",0,1)*IF(AM64="",0,AM64))</f>
        <v>0</v>
      </c>
      <c r="BC64" s="97">
        <f>IF(VALIDATURNO[[#This Row],[VALIDA_QNA]]="","",IF(AN64="",0,1)*IF(AN64="",0,AN64))</f>
        <v>0</v>
      </c>
      <c r="BD64" s="97">
        <f>IF(VALIDATURNO[[#This Row],[VALIDA_QNA]]="","",IF(AO64="",0,1)*IF(AO64="",0,AO64))</f>
        <v>0</v>
      </c>
      <c r="BE64" s="97">
        <f>IF(VALIDATURNO[[#This Row],[VALIDA_QNA]]="","",IF(AP64="",0,1)*IF(AP64="",0,AP64))</f>
        <v>0</v>
      </c>
      <c r="BF64" s="67">
        <f>IF(VALIDATURNO[[#This Row],[VALIDA_QNA]]="","",5-COUNTBLANK(AM64:AP64)-COUNTBLANK(AL65))</f>
        <v>0</v>
      </c>
      <c r="BG64" s="99" t="str">
        <f>VALIDATURNO[[#This Row],[SALAM_H_BIN]]&amp;AU64&amp;AV64&amp;AW64&amp;AX64&amp;AY64</f>
        <v>000000</v>
      </c>
      <c r="BH64" s="101">
        <f t="shared" si="2"/>
        <v>1</v>
      </c>
      <c r="BI64" s="97" t="str">
        <f>IF(A64="","",IF(AND(AN64&lt;AM64,AN64&lt;&gt;""),"ERROR MARCA",IF(AND(VALIDATURNO[[#This Row],[ENT_2]]&lt;&gt;0,VALIDATURNO[[#This Row],[ENT_2]]&lt;VALIDATURNO[[#This Row],[SAL_1]]),"ERROR MARCA",IF(VALIDATURNO[[#This Row],[VALIDA_QNA]]=1,IF(OR(BG64="001100",BG64="011000",BG64="011110",BG64="001111",BG64="101100",BG64="111000",BG64="111110",BG64="101111"),"OK",IF(OR(BG64="000000",VALIDATURNO[[#This Row],[Escenario]]="100000"),"NULO","ERROR MARCA")),"NULO"))))</f>
        <v>NULO</v>
      </c>
      <c r="BJ64" s="97">
        <f>IF(VALIDATURNO[[#This Row],[VALIDA_QNA]]="","",IF(OR(BG64="101100",BG64="101111",BG64="001100",BG64="001111",BG64="111110",BG64="011110"),BC64-BB64,0)*24)</f>
        <v>0</v>
      </c>
      <c r="BK64" s="97">
        <f>IF(VALIDATURNO[[#This Row],[VALIDA_QNA]]="","",IF(OR(BG64="101111",BG64="001111"),BE64-BD64,0)*24)</f>
        <v>0</v>
      </c>
      <c r="BL64" s="97">
        <f>IF(VALIDATURNO[[#This Row],[VALIDA_QNA]]="","",IF(OR(BG64="111000",BG64="011000"),AZ64-BB64+1,0)*24)</f>
        <v>0</v>
      </c>
      <c r="BM64" s="97">
        <f>IF(VALIDATURNO[[#This Row],[VALIDA_QNA]]="","",IF(OR(BG64="111110",BG64="011110"),AZ64+1-BD64,0)*24)</f>
        <v>0</v>
      </c>
      <c r="BN64" s="97">
        <f>IF(VALIDATURNO[[#This Row],[VALIDA_QNA]]="","",IF(OR(BG64="011000",BG64="111000"),1-BB64,0)*24)</f>
        <v>0</v>
      </c>
      <c r="BO64" s="97">
        <f>IF(VALIDATURNO[[#This Row],[VALIDA_QNA]]="","",IF(OR(BG64="011110",BG64="111110"),1-BD64,0)*24)</f>
        <v>0</v>
      </c>
      <c r="BP64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64" s="103">
        <f>IF(VALIDATURNO[[#This Row],[VALIDA_QNA]]="","",VALIDATURNO[[#This Row],[turno1]]+VALIDATURNO[[#This Row],[turno2]]+VALIDATURNO[[#This Row],[turno1AM]]+VALIDATURNO[[#This Row],[turno2AM]])</f>
        <v>0</v>
      </c>
      <c r="BR64" s="103" t="str">
        <f>IF(VALIDATURNO[[#This Row],[VALIDA_QNA]]=0,"",IFERROR(LEFT(AD64,FIND(".",AD64)-1)+((RIGHT(AD64,2)+0)/100),""))</f>
        <v/>
      </c>
      <c r="BS6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descuentos]]="",0,IF(AND(BP64&gt;=9.5,AO64=""),1,0))+IF(AL65&lt;&gt;"",AL65*24,0)-IF(AL64&lt;&gt;"",AL64*24,0),"")))</f>
        <v>0</v>
      </c>
      <c r="BT64" s="101">
        <f>IF(VALIDATURNO[[#This Row],[VALIDA_QNA]]=0,"",IF(A64="","",IFERROR((IF(IF(AL64="",0,AL64+0)&lt;=(6/24),IF(AL64="",0,AL64+0),(6/24))*24),0)+IFERROR(IF(AM64="",0,IF((IF(AND(AO64="",AN64&lt;&gt;""),IF(AN64="",0,AN64+0),IF(AP64&lt;&gt;"",IF(AP64="",0,AP64+0),1))-#REF!)*24&gt;0,IF(AND(AO64="",AN64&lt;&gt;""),IF(AN64="",0,AN64+0),IF(AP64&lt;&gt;"",IF(AP64="",0,AP64+0),1))-#REF!))*24,0)))</f>
        <v>0</v>
      </c>
      <c r="BU64" s="105">
        <f>IF(VALIDATURNO[[#This Row],[VALIDA_QNA]]="","",IFERROR(LEFT(K64,FIND(".",K64)-1)+((RIGHT(K64,2)+0)/100),0))</f>
        <v>0</v>
      </c>
      <c r="BV64" s="74">
        <f>IF(VALIDATURNO[[#This Row],[VALIDA_QNA]]=0,0,IF(VALIDATURNO[[#This Row],[Marcacion]]="ERROR MARCA", 0,IF(VALIDATURNO[[#This Row],[VALIDA_QNA]]="","",IF(ROUND(IFERROR(LEFT(K64,FIND(".",K64)-1)+((RIGHT(K64,2)+0)/100),0)+(IF(H65="Domingo",0,IF(AL65="",0,AL65*24)))-(IF(H64="Domingo",0,IF(AL64="",0,AL64*24))),2)&gt;=0,ROUND(IFERROR(LEFT(K64,FIND(".",K64)-1)+((RIGHT(K64,2)+0)/100),0)+(IF(H65="Domingo",0,IF(AL65="",0,AL65*24)))-(IF(H64="Domingo",0,IF(AL64="",0,AL64*24))),2),0))))</f>
        <v>0</v>
      </c>
      <c r="BW64" s="105">
        <f>IF(VALIDATURNO[[#This Row],[VALIDA_QNA]]="","",IFERROR(LEFT(T64,FIND(".",T64)-1)+((RIGHT(T64,2)+0)/100),0)+IF(N64="",0,IFERROR(LEFT(N64,FIND(".",N64)-1)+((RIGHT(N64,2)+0)/100),0)))</f>
        <v>0</v>
      </c>
      <c r="BX64" s="74">
        <f>IF(VALIDATURNO[[#This Row],[VALIDA_QNA]]=0,0,IF(VALIDATURNO[[#This Row],[Marcacion]]="ERROR MARCA", 0,IF(VALIDATURNO[[#This Row],[VALIDA_QNA]]="","",IF(VALIDATURNO[[#This Row],[Dom Noct calc]]+(IF(OR(H65="Domingo",M65&lt;&gt;"",N65&lt;&gt;""),IF(AL65="",0,AL65*24),0))-(IF(OR(H64="Domingo",M64&lt;&gt;"",N64&lt;&gt;""),IF(AL64="",0,AL64*24),0))&gt;=0,VALIDATURNO[[#This Row],[Dom Noct calc]]+(IF(OR(H65="Domingo",M65&lt;&gt;"",N65&lt;&gt;""),IF(AL65="",0,AL65*24),0))-(IF(OR(H64="Domingo",M64&lt;&gt;"",N64&lt;&gt;""),IF(AL64="",0,AL64*24),0)),0))))</f>
        <v>0</v>
      </c>
      <c r="BY64" s="105">
        <f>IF(VALIDATURNO[[#This Row],[VALIDA_QNA]]="","",IFERROR(LEFT(AD64,FIND(".",AD64)-1)+((RIGHT(AD64,2)+0)/100),0))</f>
        <v>0</v>
      </c>
      <c r="BZ64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64" s="109">
        <f>IF(VALIDATURNO[[#This Row],[VALIDA_QNA]]="","",IF(VALIDATURNO[[#This Row],[Trabajado real]]+0=0,0,1))</f>
        <v>0</v>
      </c>
      <c r="CB64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64" s="103"/>
      <c r="CD64" s="103"/>
      <c r="CE64" s="103"/>
      <c r="CF64" s="103"/>
      <c r="CG64" s="103"/>
      <c r="CH64" s="103"/>
      <c r="CI64" s="103"/>
      <c r="CJ64" s="103" t="str">
        <f>IF(AND(M64="",S64=""),"",IF(VALIDATURNO[[#This Row],[Marcacion]]="ERROR MARCA",6,IF(IFERROR(LEFT(M64,FIND(".",M64)-1)+((RIGHT(M64,2)+0)/100),0)+IFERROR(LEFT(S64,FIND(".",S64)-1)+((RIGHT(S64,2)+0)/100),0)=0,"",IFERROR(LEFT(M64,FIND(".",M64)-1)+((RIGHT(M64,2)+0)/100),0)+IFERROR(LEFT(S64,FIND(".",S64)-1)+((RIGHT(S64,2)+0)/100),0))))</f>
        <v/>
      </c>
      <c r="CK64" s="103" t="str">
        <f>IF(VALIDATURNO[[#This Row],[VALIDA_QNA]]="","",IF(VALIDATURNO[[#This Row],[Dom Noct Real]]=0,"",ROUND(VALIDATURNO[[#This Row],[Dom Noct Real]],2)))</f>
        <v/>
      </c>
      <c r="CL64" s="103"/>
      <c r="CM64" s="103"/>
      <c r="CN64" s="103"/>
      <c r="CO64" s="111" t="str">
        <f>IF(VALIDATURNO[[#This Row],[EXTRAS]]="","",IF(VALIDATURNO[[#This Row],[verifica extras D]]="",ROUND(VALIDATURNO[[#This Row],[EXTRAS]]*extra_diu,2),ROUND(VALIDATURNO[[#This Row],[verifica extras D]],2)))</f>
        <v/>
      </c>
      <c r="CP64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4" s="103"/>
      <c r="CR64" s="103"/>
      <c r="CS64" s="103"/>
      <c r="CT64" s="103"/>
      <c r="CU64" s="103" t="str">
        <f>IF(VALIDATURNO[[#This Row],[VALIDA_QNA]]="","",IF(VALIDATURNO[[#This Row],[Trabajado real]]=0,"",ROUND(VALIDATURNO[[#This Row],[Trabajado real]],2)))</f>
        <v/>
      </c>
      <c r="CV64" s="113" t="str">
        <f>IFERROR(VLOOKUP(VALIDATURNO[[#This Row],[Colaborador]]&amp;VALIDATURNO[[#This Row],[fecha]],Tabla2[],4,0),"")</f>
        <v/>
      </c>
      <c r="CW64" s="217"/>
      <c r="CX64" s="217"/>
      <c r="CY64" s="32" t="str">
        <f>IF(SUMIFS($BZ$6:BZ64,$DC$6:DC64,VALIDATURNO[[#This Row],[Colaborador]])-hope_hours-SUMIFS($CO$6:CO64,$DC$6:DC64,VALIDATURNO[[#This Row],[Colaborador]])-SUMIFS($CP$6:CP64,$DC$6:DC64,VALIDATURNO[[#This Row],[Colaborador]])&gt;0.5,SUMIFS($BZ$6:BZ64,$DC$6:DC64,VALIDATURNO[[#This Row],[Colaborador]])-hope_hours-SUMIFS($CO$6:CO64,$DC$6:DC64,VALIDATURNO[[#This Row],[Colaborador]])-SUMIFS($CP$6:CP64,$DC$6:DC64,VALIDATURNO[[#This Row],[Colaborador]]),"")</f>
        <v/>
      </c>
      <c r="CZ64" s="32" t="str">
        <f>IF(SUMIFS($BZ$6:BZ64,$DC$6:DC64,VALIDATURNO[[#This Row],[Colaborador]])-hope_hours&gt;0.5,SUMIFS($BZ$6:BZ64,$DC$6:DC64,VALIDATURNO[[#This Row],[Colaborador]])-hope_hours - SUMIFS($CZ$6:CZ63,$DC$6:DC63,DC64),"")</f>
        <v/>
      </c>
      <c r="DA64" s="32" t="str">
        <f>IF(SUMIFS($BZ$6:BZ64,$DC$6:DC64,VALIDATURNO[[#This Row],[Colaborador]])-hope_hours&gt;0.5,SUMIFS($BZ$6:BZ64,$DC$6:DC64,VALIDATURNO[[#This Row],[Colaborador]])-hope_hours,"")</f>
        <v/>
      </c>
      <c r="DB64" s="103" t="str">
        <f>IF(E64="","",IF(VALIDATURNO[[#This Row],[Cambia sede]]="",E64,VALIDATURNO[[#This Row],[Cambia sede]]))</f>
        <v>PANCE</v>
      </c>
      <c r="DC64" s="114" t="str">
        <f t="shared" si="3"/>
        <v>MARTINEZ CAMPO JULIAN ESTEBAN</v>
      </c>
      <c r="DD64" s="115">
        <f>IF(VALIDATURNO[[#This Row],[VALIDA_QNA]]="","",I64+0)</f>
        <v>46106</v>
      </c>
      <c r="DE64" s="117" t="str">
        <f>IF(VALIDATURNO[[#This Row],[Marcacion]]="","",D64)</f>
        <v>ASESOR DE EXPERIENCIA</v>
      </c>
      <c r="DF64" s="101" t="str">
        <f>IF(VALIDATURNO[[#This Row],[turno1]]="","",H64)</f>
        <v>Miércoles</v>
      </c>
      <c r="DG64" s="101" t="str">
        <f>IF(VALIDATURNO[[#This Row],[turno2]]="","",AL64)</f>
        <v/>
      </c>
      <c r="DH64" s="101" t="str">
        <f>IF(VALIDATURNO[[#This Row],[turno1AM]]="","",AM64)</f>
        <v/>
      </c>
      <c r="DI64" s="101" t="str">
        <f>IF(VALIDATURNO[[#This Row],[turno2AM]]="","",AN64)</f>
        <v/>
      </c>
      <c r="DJ64" s="101" t="str">
        <f>IF(VALIDATURNO[[#This Row],[turno1AH]]="","",AO64)</f>
        <v/>
      </c>
      <c r="DK64" s="101" t="str">
        <f>IF(VALIDATURNO[[#This Row],[turno2AH]]="","",AP64)</f>
        <v/>
      </c>
      <c r="DL64" s="28" t="str">
        <f>IF(SUMIFS(VALIDATURNO[TOTAL],VALIDATURNO[Colaborador],VALIDATURNO[[#This Row],[Colaborador]])=0,"RET","OK")</f>
        <v>OK</v>
      </c>
      <c r="DM64" s="28">
        <f>IF(VALIDATURNO[[#This Row],[Trabajado real]]&gt;0,1,0)</f>
        <v>0</v>
      </c>
      <c r="DN64" s="28">
        <f>IF(DN63=$DN$5,1,IF(DC63=VALIDATURNO[[#This Row],[Colaborador]],0,1))</f>
        <v>0</v>
      </c>
      <c r="DO64" s="224"/>
      <c r="DP64" s="224"/>
      <c r="DQ64" s="224"/>
      <c r="DR64" s="224"/>
      <c r="DS64" s="224"/>
      <c r="DT64" s="224"/>
    </row>
    <row r="65" spans="1:124">
      <c r="A65" t="s">
        <v>162</v>
      </c>
      <c r="B65" t="s">
        <v>366</v>
      </c>
      <c r="C65" t="s">
        <v>366</v>
      </c>
      <c r="D65" t="s">
        <v>199</v>
      </c>
      <c r="E65" t="s">
        <v>84</v>
      </c>
      <c r="F65" t="s">
        <v>200</v>
      </c>
      <c r="G65" t="s">
        <v>200</v>
      </c>
      <c r="H65" t="s">
        <v>211</v>
      </c>
      <c r="I65" t="s">
        <v>566</v>
      </c>
      <c r="J65" t="s">
        <v>232</v>
      </c>
      <c r="K65" t="s">
        <v>250</v>
      </c>
      <c r="L65" t="s">
        <v>81</v>
      </c>
      <c r="M65" t="s">
        <v>81</v>
      </c>
      <c r="N65" t="s">
        <v>81</v>
      </c>
      <c r="O65" t="s">
        <v>81</v>
      </c>
      <c r="P65" t="s">
        <v>81</v>
      </c>
      <c r="Q65" t="s">
        <v>81</v>
      </c>
      <c r="R65" t="s">
        <v>81</v>
      </c>
      <c r="S65" t="s">
        <v>81</v>
      </c>
      <c r="T65" t="s">
        <v>81</v>
      </c>
      <c r="U65" t="s">
        <v>81</v>
      </c>
      <c r="V65" t="s">
        <v>81</v>
      </c>
      <c r="W65" t="s">
        <v>81</v>
      </c>
      <c r="X65" t="s">
        <v>81</v>
      </c>
      <c r="Y65" t="s">
        <v>81</v>
      </c>
      <c r="Z65" t="s">
        <v>81</v>
      </c>
      <c r="AA65" t="s">
        <v>81</v>
      </c>
      <c r="AB65" t="s">
        <v>81</v>
      </c>
      <c r="AC65" t="s">
        <v>81</v>
      </c>
      <c r="AD65" t="s">
        <v>232</v>
      </c>
      <c r="AE65" t="s">
        <v>81</v>
      </c>
      <c r="AF65" t="s">
        <v>81</v>
      </c>
      <c r="AG65" t="s">
        <v>81</v>
      </c>
      <c r="AH65" t="s">
        <v>81</v>
      </c>
      <c r="AI65" t="s">
        <v>81</v>
      </c>
      <c r="AJ65" t="s">
        <v>201</v>
      </c>
      <c r="AK65" t="s">
        <v>598</v>
      </c>
      <c r="AL65" t="s">
        <v>81</v>
      </c>
      <c r="AM65" t="s">
        <v>599</v>
      </c>
      <c r="AN65" t="s">
        <v>230</v>
      </c>
      <c r="AO65" t="s">
        <v>323</v>
      </c>
      <c r="AP65" t="s">
        <v>294</v>
      </c>
      <c r="AQ65" t="s">
        <v>203</v>
      </c>
      <c r="AR65" t="s">
        <v>203</v>
      </c>
      <c r="AS65" t="s">
        <v>284</v>
      </c>
      <c r="AT65" s="96">
        <f>IF(VALIDATURNO[[#This Row],[VALIDA_QNA]]="","",IF(AL65="",0,1))</f>
        <v>0</v>
      </c>
      <c r="AU65" s="67">
        <f>IF(VALIDATURNO[[#This Row],[VALIDA_QNA]]="","",IF(AL66="",0,1))</f>
        <v>0</v>
      </c>
      <c r="AV65" s="97">
        <f>IF(VALIDATURNO[[#This Row],[VALIDA_QNA]]="","",IF(AM65="",0,1))</f>
        <v>1</v>
      </c>
      <c r="AW65" s="97">
        <f>IF(VALIDATURNO[[#This Row],[VALIDA_QNA]]="","",IF(AN65="",0,1))</f>
        <v>1</v>
      </c>
      <c r="AX65" s="97">
        <f>IF(VALIDATURNO[[#This Row],[VALIDA_QNA]]="","",IF(AO65="",0,1))</f>
        <v>1</v>
      </c>
      <c r="AY65" s="97">
        <f>IF(VALIDATURNO[[#This Row],[VALIDA_QNA]]="","",IF(AP65="",0,1))</f>
        <v>1</v>
      </c>
      <c r="AZ65" s="67">
        <f>IF(VALIDATURNO[[#This Row],[VALIDA_QNA]]="","",IF(AL66="",0,1)*IF(AL66="",0,AL66))</f>
        <v>0</v>
      </c>
      <c r="BA65" s="97">
        <f>IF(VALIDATURNO[[#This Row],[VALIDA_QNA]]="","",IF(AL65="",0,1)*IF(AL65="",0,AL65))</f>
        <v>0</v>
      </c>
      <c r="BB65" s="97">
        <f>IF(VALIDATURNO[[#This Row],[VALIDA_QNA]]="","",IF(AM65="",0,1)*IF(AM65="",0,AM65))</f>
        <v>0.55763888888888891</v>
      </c>
      <c r="BC65" s="97">
        <f>IF(VALIDATURNO[[#This Row],[VALIDA_QNA]]="","",IF(AN65="",0,1)*IF(AN65="",0,AN65))</f>
        <v>0.62777777777777777</v>
      </c>
      <c r="BD65" s="97">
        <f>IF(VALIDATURNO[[#This Row],[VALIDA_QNA]]="","",IF(AO65="",0,1)*IF(AO65="",0,AO65))</f>
        <v>0.70625000000000004</v>
      </c>
      <c r="BE65" s="97">
        <f>IF(VALIDATURNO[[#This Row],[VALIDA_QNA]]="","",IF(AP65="",0,1)*IF(AP65="",0,AP65))</f>
        <v>0.96111111111111114</v>
      </c>
      <c r="BF65" s="67">
        <f>IF(VALIDATURNO[[#This Row],[VALIDA_QNA]]="","",5-COUNTBLANK(AM65:AP65)-COUNTBLANK(AL66))</f>
        <v>4</v>
      </c>
      <c r="BG65" s="99" t="str">
        <f>VALIDATURNO[[#This Row],[SALAM_H_BIN]]&amp;AU65&amp;AV65&amp;AW65&amp;AX65&amp;AY65</f>
        <v>001111</v>
      </c>
      <c r="BH65" s="101">
        <f t="shared" si="2"/>
        <v>1</v>
      </c>
      <c r="BI65" s="97" t="str">
        <f>IF(A65="","",IF(AND(AN65&lt;AM65,AN65&lt;&gt;""),"ERROR MARCA",IF(AND(VALIDATURNO[[#This Row],[ENT_2]]&lt;&gt;0,VALIDATURNO[[#This Row],[ENT_2]]&lt;VALIDATURNO[[#This Row],[SAL_1]]),"ERROR MARCA",IF(VALIDATURNO[[#This Row],[VALIDA_QNA]]=1,IF(OR(BG65="001100",BG65="011000",BG65="011110",BG65="001111",BG65="101100",BG65="111000",BG65="111110",BG65="101111"),"OK",IF(OR(BG65="000000",VALIDATURNO[[#This Row],[Escenario]]="100000"),"NULO","ERROR MARCA")),"NULO"))))</f>
        <v>OK</v>
      </c>
      <c r="BJ65" s="97">
        <f>IF(VALIDATURNO[[#This Row],[VALIDA_QNA]]="","",IF(OR(BG65="101100",BG65="101111",BG65="001100",BG65="001111",BG65="111110",BG65="011110"),BC65-BB65,0)*24)</f>
        <v>1.6833333333333327</v>
      </c>
      <c r="BK65" s="97">
        <f>IF(VALIDATURNO[[#This Row],[VALIDA_QNA]]="","",IF(OR(BG65="101111",BG65="001111"),BE65-BD65,0)*24)</f>
        <v>6.1166666666666663</v>
      </c>
      <c r="BL65" s="97">
        <f>IF(VALIDATURNO[[#This Row],[VALIDA_QNA]]="","",IF(OR(BG65="111000",BG65="011000"),AZ65-BB65+1,0)*24)</f>
        <v>0</v>
      </c>
      <c r="BM65" s="97">
        <f>IF(VALIDATURNO[[#This Row],[VALIDA_QNA]]="","",IF(OR(BG65="111110",BG65="011110"),AZ65+1-BD65,0)*24)</f>
        <v>0</v>
      </c>
      <c r="BN65" s="97">
        <f>IF(VALIDATURNO[[#This Row],[VALIDA_QNA]]="","",IF(OR(BG65="011000",BG65="111000"),1-BB65,0)*24)</f>
        <v>0</v>
      </c>
      <c r="BO65" s="97">
        <f>IF(VALIDATURNO[[#This Row],[VALIDA_QNA]]="","",IF(OR(BG65="011110",BG65="111110"),1-BD65,0)*24)</f>
        <v>0</v>
      </c>
      <c r="BP65" s="103">
        <f>IF(VALIDATURNO[[#This Row],[VALIDA_QNA]]="","",VALIDATURNO[[#This Row],[turno1]]+VALIDATURNO[[#This Row],[turno2]]+VALIDATURNO[[#This Row],[turno1AH]]+VALIDATURNO[[#This Row],[turno2AH]]+VALIDATURNO[[#This Row],[SALAM_HOY]])</f>
        <v>7.7999999999999989</v>
      </c>
      <c r="BQ65" s="103">
        <f>IF(VALIDATURNO[[#This Row],[VALIDA_QNA]]="","",VALIDATURNO[[#This Row],[turno1]]+VALIDATURNO[[#This Row],[turno2]]+VALIDATURNO[[#This Row],[turno1AM]]+VALIDATURNO[[#This Row],[turno2AM]])</f>
        <v>7.7999999999999989</v>
      </c>
      <c r="BR65" s="103">
        <f>IF(VALIDATURNO[[#This Row],[VALIDA_QNA]]=0,"",IFERROR(LEFT(AD65,FIND(".",AD65)-1)+((RIGHT(AD65,2)+0)/100),""))</f>
        <v>6.25</v>
      </c>
      <c r="BS6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descuentos]]="",0,IF(AND(BP65&gt;=9.5,AO65=""),1,0))+IF(AL66&lt;&gt;"",AL66*24,0)-IF(AL65&lt;&gt;"",AL65*24,0),"")))</f>
        <v>-1.5499999999999989</v>
      </c>
      <c r="BT65" s="101">
        <f>IF(VALIDATURNO[[#This Row],[VALIDA_QNA]]=0,"",IF(A65="","",IFERROR((IF(IF(AL65="",0,AL65+0)&lt;=(6/24),IF(AL65="",0,AL65+0),(6/24))*24),0)+IFERROR(IF(AM65="",0,IF((IF(AND(AO65="",AN65&lt;&gt;""),IF(AN65="",0,AN65+0),IF(AP65&lt;&gt;"",IF(AP65="",0,AP65+0),1))-#REF!)*24&gt;0,IF(AND(AO65="",AN65&lt;&gt;""),IF(AN65="",0,AN65+0),IF(AP65&lt;&gt;"",IF(AP65="",0,AP65+0),1))-#REF!))*24,0)))</f>
        <v>0</v>
      </c>
      <c r="BU65" s="105">
        <f>IF(VALIDATURNO[[#This Row],[VALIDA_QNA]]="","",IFERROR(LEFT(K65,FIND(".",K65)-1)+((RIGHT(K65,2)+0)/100),0))</f>
        <v>4</v>
      </c>
      <c r="BV65" s="74">
        <f>IF(VALIDATURNO[[#This Row],[VALIDA_QNA]]=0,0,IF(VALIDATURNO[[#This Row],[Marcacion]]="ERROR MARCA", 0,IF(VALIDATURNO[[#This Row],[VALIDA_QNA]]="","",IF(ROUND(IFERROR(LEFT(K65,FIND(".",K65)-1)+((RIGHT(K65,2)+0)/100),0)+(IF(H66="Domingo",0,IF(AL66="",0,AL66*24)))-(IF(H65="Domingo",0,IF(AL65="",0,AL65*24))),2)&gt;=0,ROUND(IFERROR(LEFT(K65,FIND(".",K65)-1)+((RIGHT(K65,2)+0)/100),0)+(IF(H66="Domingo",0,IF(AL66="",0,AL66*24)))-(IF(H65="Domingo",0,IF(AL65="",0,AL65*24))),2),0))))</f>
        <v>4</v>
      </c>
      <c r="BW65" s="105">
        <f>IF(VALIDATURNO[[#This Row],[VALIDA_QNA]]="","",IFERROR(LEFT(T65,FIND(".",T65)-1)+((RIGHT(T65,2)+0)/100),0)+IF(N65="",0,IFERROR(LEFT(N65,FIND(".",N65)-1)+((RIGHT(N65,2)+0)/100),0)))</f>
        <v>0</v>
      </c>
      <c r="BX65" s="74">
        <f>IF(VALIDATURNO[[#This Row],[VALIDA_QNA]]=0,0,IF(VALIDATURNO[[#This Row],[Marcacion]]="ERROR MARCA", 0,IF(VALIDATURNO[[#This Row],[VALIDA_QNA]]="","",IF(VALIDATURNO[[#This Row],[Dom Noct calc]]+(IF(OR(H66="Domingo",M66&lt;&gt;"",N66&lt;&gt;""),IF(AL66="",0,AL66*24),0))-(IF(OR(H65="Domingo",M65&lt;&gt;"",N65&lt;&gt;""),IF(AL65="",0,AL65*24),0))&gt;=0,VALIDATURNO[[#This Row],[Dom Noct calc]]+(IF(OR(H66="Domingo",M66&lt;&gt;"",N66&lt;&gt;""),IF(AL66="",0,AL66*24),0))-(IF(OR(H65="Domingo",M65&lt;&gt;"",N65&lt;&gt;""),IF(AL65="",0,AL65*24),0)),0))))</f>
        <v>0</v>
      </c>
      <c r="BY65" s="105">
        <f>IF(VALIDATURNO[[#This Row],[VALIDA_QNA]]="","",IFERROR(LEFT(AD65,FIND(".",AD65)-1)+((RIGHT(AD65,2)+0)/100),0))</f>
        <v>6.25</v>
      </c>
      <c r="BZ65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6.25</v>
      </c>
      <c r="CA65" s="109">
        <f>IF(VALIDATURNO[[#This Row],[VALIDA_QNA]]="","",IF(VALIDATURNO[[#This Row],[Trabajado real]]+0=0,0,1))</f>
        <v>1</v>
      </c>
      <c r="CB65" s="103">
        <f>IFERROR(IF(VALIDATURNO[[#This Row],[horas 
trabajadas]]&gt;14,ROUND(VALIDATURNO[[#This Row],[nocturnas 
trabajadas]],2),IF(VALIDATURNO[[#This Row],[Trabajado real]]=0,"",ROUND(VALIDATURNO[[#This Row],[Nocturnas reales]],2))),"")</f>
        <v>4</v>
      </c>
      <c r="CC65" s="103"/>
      <c r="CD65" s="103"/>
      <c r="CE65" s="103"/>
      <c r="CF65" s="103"/>
      <c r="CG65" s="103"/>
      <c r="CH65" s="103"/>
      <c r="CI65" s="103"/>
      <c r="CJ65" s="103" t="str">
        <f>IF(AND(M65="",S65=""),"",IF(VALIDATURNO[[#This Row],[Marcacion]]="ERROR MARCA",6,IF(IFERROR(LEFT(M65,FIND(".",M65)-1)+((RIGHT(M65,2)+0)/100),0)+IFERROR(LEFT(S65,FIND(".",S65)-1)+((RIGHT(S65,2)+0)/100),0)=0,"",IFERROR(LEFT(M65,FIND(".",M65)-1)+((RIGHT(M65,2)+0)/100),0)+IFERROR(LEFT(S65,FIND(".",S65)-1)+((RIGHT(S65,2)+0)/100),0))))</f>
        <v/>
      </c>
      <c r="CK65" s="103" t="str">
        <f>IF(VALIDATURNO[[#This Row],[VALIDA_QNA]]="","",IF(VALIDATURNO[[#This Row],[Dom Noct Real]]=0,"",ROUND(VALIDATURNO[[#This Row],[Dom Noct Real]],2)))</f>
        <v/>
      </c>
      <c r="CL65" s="103"/>
      <c r="CM65" s="103"/>
      <c r="CN65" s="103"/>
      <c r="CO65" s="111" t="str">
        <f>IF(VALIDATURNO[[#This Row],[EXTRAS]]="","",IF(VALIDATURNO[[#This Row],[verifica extras D]]="",ROUND(VALIDATURNO[[#This Row],[EXTRAS]]*extra_diu,2),ROUND(VALIDATURNO[[#This Row],[verifica extras D]],2)))</f>
        <v/>
      </c>
      <c r="CP65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5" s="103"/>
      <c r="CR65" s="103"/>
      <c r="CS65" s="103"/>
      <c r="CT65" s="103"/>
      <c r="CU65" s="103">
        <f>IF(VALIDATURNO[[#This Row],[VALIDA_QNA]]="","",IF(VALIDATURNO[[#This Row],[Trabajado real]]=0,"",ROUND(VALIDATURNO[[#This Row],[Trabajado real]],2)))</f>
        <v>6.25</v>
      </c>
      <c r="CV65" s="113" t="str">
        <f>IFERROR(VLOOKUP(VALIDATURNO[[#This Row],[Colaborador]]&amp;VALIDATURNO[[#This Row],[fecha]],Tabla2[],4,0),"")</f>
        <v/>
      </c>
      <c r="CW65" s="217"/>
      <c r="CX65" s="217"/>
      <c r="CY65" s="32" t="str">
        <f>IF(SUMIFS($BZ$6:BZ65,$DC$6:DC65,VALIDATURNO[[#This Row],[Colaborador]])-hope_hours-SUMIFS($CO$6:CO65,$DC$6:DC65,VALIDATURNO[[#This Row],[Colaborador]])-SUMIFS($CP$6:CP65,$DC$6:DC65,VALIDATURNO[[#This Row],[Colaborador]])&gt;0.5,SUMIFS($BZ$6:BZ65,$DC$6:DC65,VALIDATURNO[[#This Row],[Colaborador]])-hope_hours-SUMIFS($CO$6:CO65,$DC$6:DC65,VALIDATURNO[[#This Row],[Colaborador]])-SUMIFS($CP$6:CP65,$DC$6:DC65,VALIDATURNO[[#This Row],[Colaborador]]),"")</f>
        <v/>
      </c>
      <c r="CZ65" s="32" t="str">
        <f>IF(SUMIFS($BZ$6:BZ65,$DC$6:DC65,VALIDATURNO[[#This Row],[Colaborador]])-hope_hours&gt;0.5,SUMIFS($BZ$6:BZ65,$DC$6:DC65,VALIDATURNO[[#This Row],[Colaborador]])-hope_hours - SUMIFS($CZ$6:CZ64,$DC$6:DC64,DC65),"")</f>
        <v/>
      </c>
      <c r="DA65" s="32" t="str">
        <f>IF(SUMIFS($BZ$6:BZ65,$DC$6:DC65,VALIDATURNO[[#This Row],[Colaborador]])-hope_hours&gt;0.5,SUMIFS($BZ$6:BZ65,$DC$6:DC65,VALIDATURNO[[#This Row],[Colaborador]])-hope_hours,"")</f>
        <v/>
      </c>
      <c r="DB65" s="103" t="str">
        <f>IF(E65="","",IF(VALIDATURNO[[#This Row],[Cambia sede]]="",E65,VALIDATURNO[[#This Row],[Cambia sede]]))</f>
        <v>PANCE</v>
      </c>
      <c r="DC65" s="114" t="str">
        <f t="shared" si="3"/>
        <v>MARTINEZ CAMPO JULIAN ESTEBAN</v>
      </c>
      <c r="DD65" s="115">
        <f>IF(VALIDATURNO[[#This Row],[VALIDA_QNA]]="","",I65+0)</f>
        <v>46107</v>
      </c>
      <c r="DE65" s="117" t="str">
        <f>IF(VALIDATURNO[[#This Row],[Marcacion]]="","",D65)</f>
        <v>ASESOR DE EXPERIENCIA</v>
      </c>
      <c r="DF65" s="101" t="str">
        <f>IF(VALIDATURNO[[#This Row],[turno1]]="","",H65)</f>
        <v>Jueves</v>
      </c>
      <c r="DG65" s="101" t="str">
        <f>IF(VALIDATURNO[[#This Row],[turno2]]="","",AL65)</f>
        <v/>
      </c>
      <c r="DH65" s="101" t="str">
        <f>IF(VALIDATURNO[[#This Row],[turno1AM]]="","",AM65)</f>
        <v>13:23</v>
      </c>
      <c r="DI65" s="101" t="str">
        <f>IF(VALIDATURNO[[#This Row],[turno2AM]]="","",AN65)</f>
        <v>15:04</v>
      </c>
      <c r="DJ65" s="101" t="str">
        <f>IF(VALIDATURNO[[#This Row],[turno1AH]]="","",AO65)</f>
        <v>16:57</v>
      </c>
      <c r="DK65" s="101" t="str">
        <f>IF(VALIDATURNO[[#This Row],[turno2AH]]="","",AP65)</f>
        <v>23:04</v>
      </c>
      <c r="DL65" s="28" t="str">
        <f>IF(SUMIFS(VALIDATURNO[TOTAL],VALIDATURNO[Colaborador],VALIDATURNO[[#This Row],[Colaborador]])=0,"RET","OK")</f>
        <v>OK</v>
      </c>
      <c r="DM65" s="28">
        <f>IF(VALIDATURNO[[#This Row],[Trabajado real]]&gt;0,1,0)</f>
        <v>1</v>
      </c>
      <c r="DN65" s="28">
        <f>IF(DN64=$DN$5,1,IF(DC64=VALIDATURNO[[#This Row],[Colaborador]],0,1))</f>
        <v>0</v>
      </c>
      <c r="DO65" s="224"/>
      <c r="DP65" s="224"/>
      <c r="DQ65" s="224"/>
      <c r="DR65" s="224"/>
      <c r="DS65" s="224"/>
      <c r="DT65" s="224"/>
    </row>
    <row r="66" spans="1:124">
      <c r="A66" t="s">
        <v>162</v>
      </c>
      <c r="B66" t="s">
        <v>366</v>
      </c>
      <c r="C66" t="s">
        <v>366</v>
      </c>
      <c r="D66" t="s">
        <v>199</v>
      </c>
      <c r="E66" t="s">
        <v>84</v>
      </c>
      <c r="F66" t="s">
        <v>200</v>
      </c>
      <c r="G66" t="s">
        <v>200</v>
      </c>
      <c r="H66" t="s">
        <v>214</v>
      </c>
      <c r="I66" t="s">
        <v>567</v>
      </c>
      <c r="J66" t="s">
        <v>238</v>
      </c>
      <c r="K66" t="s">
        <v>239</v>
      </c>
      <c r="L66" t="s">
        <v>81</v>
      </c>
      <c r="M66" t="s">
        <v>81</v>
      </c>
      <c r="N66" t="s">
        <v>81</v>
      </c>
      <c r="O66" t="s">
        <v>81</v>
      </c>
      <c r="P66" t="s">
        <v>81</v>
      </c>
      <c r="Q66" t="s">
        <v>81</v>
      </c>
      <c r="R66" t="s">
        <v>81</v>
      </c>
      <c r="S66" t="s">
        <v>81</v>
      </c>
      <c r="T66" t="s">
        <v>81</v>
      </c>
      <c r="U66" t="s">
        <v>81</v>
      </c>
      <c r="V66" t="s">
        <v>81</v>
      </c>
      <c r="W66" t="s">
        <v>81</v>
      </c>
      <c r="X66" t="s">
        <v>81</v>
      </c>
      <c r="Y66" t="s">
        <v>81</v>
      </c>
      <c r="Z66" t="s">
        <v>81</v>
      </c>
      <c r="AA66" t="s">
        <v>81</v>
      </c>
      <c r="AB66" t="s">
        <v>81</v>
      </c>
      <c r="AC66" t="s">
        <v>81</v>
      </c>
      <c r="AD66" t="s">
        <v>238</v>
      </c>
      <c r="AE66" t="s">
        <v>81</v>
      </c>
      <c r="AF66" t="s">
        <v>81</v>
      </c>
      <c r="AG66" t="s">
        <v>81</v>
      </c>
      <c r="AH66" t="s">
        <v>81</v>
      </c>
      <c r="AI66" t="s">
        <v>81</v>
      </c>
      <c r="AJ66" t="s">
        <v>201</v>
      </c>
      <c r="AK66" t="s">
        <v>272</v>
      </c>
      <c r="AL66" t="s">
        <v>81</v>
      </c>
      <c r="AM66" t="s">
        <v>296</v>
      </c>
      <c r="AN66" t="s">
        <v>81</v>
      </c>
      <c r="AO66" t="s">
        <v>81</v>
      </c>
      <c r="AP66" t="s">
        <v>81</v>
      </c>
      <c r="AQ66" t="s">
        <v>203</v>
      </c>
      <c r="AR66" t="s">
        <v>81</v>
      </c>
      <c r="AS66" t="s">
        <v>204</v>
      </c>
      <c r="AT66" s="96">
        <f>IF(VALIDATURNO[[#This Row],[VALIDA_QNA]]="","",IF(AL66="",0,1))</f>
        <v>0</v>
      </c>
      <c r="AU66" s="67">
        <f>IF(VALIDATURNO[[#This Row],[VALIDA_QNA]]="","",IF(AL67="",0,1))</f>
        <v>1</v>
      </c>
      <c r="AV66" s="97">
        <f>IF(VALIDATURNO[[#This Row],[VALIDA_QNA]]="","",IF(AM66="",0,1))</f>
        <v>1</v>
      </c>
      <c r="AW66" s="97">
        <f>IF(VALIDATURNO[[#This Row],[VALIDA_QNA]]="","",IF(AN66="",0,1))</f>
        <v>0</v>
      </c>
      <c r="AX66" s="97">
        <f>IF(VALIDATURNO[[#This Row],[VALIDA_QNA]]="","",IF(AO66="",0,1))</f>
        <v>0</v>
      </c>
      <c r="AY66" s="97">
        <f>IF(VALIDATURNO[[#This Row],[VALIDA_QNA]]="","",IF(AP66="",0,1))</f>
        <v>0</v>
      </c>
      <c r="AZ66" s="67">
        <f>IF(VALIDATURNO[[#This Row],[VALIDA_QNA]]="","",IF(AL67="",0,1)*IF(AL67="",0,AL67))</f>
        <v>1.3888888888888889E-3</v>
      </c>
      <c r="BA66" s="97">
        <f>IF(VALIDATURNO[[#This Row],[VALIDA_QNA]]="","",IF(AL66="",0,1)*IF(AL66="",0,AL66))</f>
        <v>0</v>
      </c>
      <c r="BB66" s="97">
        <f>IF(VALIDATURNO[[#This Row],[VALIDA_QNA]]="","",IF(AM66="",0,1)*IF(AM66="",0,AM66))</f>
        <v>0.67500000000000004</v>
      </c>
      <c r="BC66" s="97">
        <f>IF(VALIDATURNO[[#This Row],[VALIDA_QNA]]="","",IF(AN66="",0,1)*IF(AN66="",0,AN66))</f>
        <v>0</v>
      </c>
      <c r="BD66" s="97">
        <f>IF(VALIDATURNO[[#This Row],[VALIDA_QNA]]="","",IF(AO66="",0,1)*IF(AO66="",0,AO66))</f>
        <v>0</v>
      </c>
      <c r="BE66" s="97">
        <f>IF(VALIDATURNO[[#This Row],[VALIDA_QNA]]="","",IF(AP66="",0,1)*IF(AP66="",0,AP66))</f>
        <v>0</v>
      </c>
      <c r="BF66" s="67">
        <f>IF(VALIDATURNO[[#This Row],[VALIDA_QNA]]="","",5-COUNTBLANK(AM66:AP66)-COUNTBLANK(AL67))</f>
        <v>2</v>
      </c>
      <c r="BG66" s="99" t="str">
        <f>VALIDATURNO[[#This Row],[SALAM_H_BIN]]&amp;AU66&amp;AV66&amp;AW66&amp;AX66&amp;AY66</f>
        <v>011000</v>
      </c>
      <c r="BH66" s="101">
        <f t="shared" si="2"/>
        <v>1</v>
      </c>
      <c r="BI66" s="97" t="str">
        <f>IF(A66="","",IF(AND(AN66&lt;AM66,AN66&lt;&gt;""),"ERROR MARCA",IF(AND(VALIDATURNO[[#This Row],[ENT_2]]&lt;&gt;0,VALIDATURNO[[#This Row],[ENT_2]]&lt;VALIDATURNO[[#This Row],[SAL_1]]),"ERROR MARCA",IF(VALIDATURNO[[#This Row],[VALIDA_QNA]]=1,IF(OR(BG66="001100",BG66="011000",BG66="011110",BG66="001111",BG66="101100",BG66="111000",BG66="111110",BG66="101111"),"OK",IF(OR(BG66="000000",VALIDATURNO[[#This Row],[Escenario]]="100000"),"NULO","ERROR MARCA")),"NULO"))))</f>
        <v>OK</v>
      </c>
      <c r="BJ66" s="97">
        <f>IF(VALIDATURNO[[#This Row],[VALIDA_QNA]]="","",IF(OR(BG66="101100",BG66="101111",BG66="001100",BG66="001111",BG66="111110",BG66="011110"),BC66-BB66,0)*24)</f>
        <v>0</v>
      </c>
      <c r="BK66" s="97">
        <f>IF(VALIDATURNO[[#This Row],[VALIDA_QNA]]="","",IF(OR(BG66="101111",BG66="001111"),BE66-BD66,0)*24)</f>
        <v>0</v>
      </c>
      <c r="BL66" s="97">
        <f>IF(VALIDATURNO[[#This Row],[VALIDA_QNA]]="","",IF(OR(BG66="111000",BG66="011000"),AZ66-BB66+1,0)*24)</f>
        <v>7.8333333333333321</v>
      </c>
      <c r="BM66" s="97">
        <f>IF(VALIDATURNO[[#This Row],[VALIDA_QNA]]="","",IF(OR(BG66="111110",BG66="011110"),AZ66+1-BD66,0)*24)</f>
        <v>0</v>
      </c>
      <c r="BN66" s="97">
        <f>IF(VALIDATURNO[[#This Row],[VALIDA_QNA]]="","",IF(OR(BG66="011000",BG66="111000"),1-BB66,0)*24)</f>
        <v>7.7999999999999989</v>
      </c>
      <c r="BO66" s="97">
        <f>IF(VALIDATURNO[[#This Row],[VALIDA_QNA]]="","",IF(OR(BG66="011110",BG66="111110"),1-BD66,0)*24)</f>
        <v>0</v>
      </c>
      <c r="BP66" s="103">
        <f>IF(VALIDATURNO[[#This Row],[VALIDA_QNA]]="","",VALIDATURNO[[#This Row],[turno1]]+VALIDATURNO[[#This Row],[turno2]]+VALIDATURNO[[#This Row],[turno1AH]]+VALIDATURNO[[#This Row],[turno2AH]]+VALIDATURNO[[#This Row],[SALAM_HOY]])</f>
        <v>7.7999999999999989</v>
      </c>
      <c r="BQ66" s="103">
        <f>IF(VALIDATURNO[[#This Row],[VALIDA_QNA]]="","",VALIDATURNO[[#This Row],[turno1]]+VALIDATURNO[[#This Row],[turno2]]+VALIDATURNO[[#This Row],[turno1AM]]+VALIDATURNO[[#This Row],[turno2AM]])</f>
        <v>7.8333333333333321</v>
      </c>
      <c r="BR66" s="103">
        <f>IF(VALIDATURNO[[#This Row],[VALIDA_QNA]]=0,"",IFERROR(LEFT(AD66,FIND(".",AD66)-1)+((RIGHT(AD66,2)+0)/100),""))</f>
        <v>7.75</v>
      </c>
      <c r="BS6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descuentos]]="",0,IF(AND(BP66&gt;=9.5,AO66=""),1,0))+IF(AL67&lt;&gt;"",AL67*24,0)-IF(AL66&lt;&gt;"",AL66*24,0),"")))</f>
        <v>-4.9999999999998816E-2</v>
      </c>
      <c r="BT66" s="101">
        <f>IF(VALIDATURNO[[#This Row],[VALIDA_QNA]]=0,"",IF(A66="","",IFERROR((IF(IF(AL66="",0,AL66+0)&lt;=(6/24),IF(AL66="",0,AL66+0),(6/24))*24),0)+IFERROR(IF(AM66="",0,IF((IF(AND(AO66="",AN66&lt;&gt;""),IF(AN66="",0,AN66+0),IF(AP66&lt;&gt;"",IF(AP66="",0,AP66+0),1))-#REF!)*24&gt;0,IF(AND(AO66="",AN66&lt;&gt;""),IF(AN66="",0,AN66+0),IF(AP66&lt;&gt;"",IF(AP66="",0,AP66+0),1))-#REF!))*24,0)))</f>
        <v>0</v>
      </c>
      <c r="BU66" s="105">
        <f>IF(VALIDATURNO[[#This Row],[VALIDA_QNA]]="","",IFERROR(LEFT(K66,FIND(".",K66)-1)+((RIGHT(K66,2)+0)/100),0))</f>
        <v>5</v>
      </c>
      <c r="BV66" s="74">
        <f>IF(VALIDATURNO[[#This Row],[VALIDA_QNA]]=0,0,IF(VALIDATURNO[[#This Row],[Marcacion]]="ERROR MARCA", 0,IF(VALIDATURNO[[#This Row],[VALIDA_QNA]]="","",IF(ROUND(IFERROR(LEFT(K66,FIND(".",K66)-1)+((RIGHT(K66,2)+0)/100),0)+(IF(H67="Domingo",0,IF(AL67="",0,AL67*24)))-(IF(H66="Domingo",0,IF(AL66="",0,AL66*24))),2)&gt;=0,ROUND(IFERROR(LEFT(K66,FIND(".",K66)-1)+((RIGHT(K66,2)+0)/100),0)+(IF(H67="Domingo",0,IF(AL67="",0,AL67*24)))-(IF(H66="Domingo",0,IF(AL66="",0,AL66*24))),2),0))))</f>
        <v>5.03</v>
      </c>
      <c r="BW66" s="105">
        <f>IF(VALIDATURNO[[#This Row],[VALIDA_QNA]]="","",IFERROR(LEFT(T66,FIND(".",T66)-1)+((RIGHT(T66,2)+0)/100),0)+IF(N66="",0,IFERROR(LEFT(N66,FIND(".",N66)-1)+((RIGHT(N66,2)+0)/100),0)))</f>
        <v>0</v>
      </c>
      <c r="BX66" s="74">
        <f>IF(VALIDATURNO[[#This Row],[VALIDA_QNA]]=0,0,IF(VALIDATURNO[[#This Row],[Marcacion]]="ERROR MARCA", 0,IF(VALIDATURNO[[#This Row],[VALIDA_QNA]]="","",IF(VALIDATURNO[[#This Row],[Dom Noct calc]]+(IF(OR(H67="Domingo",M67&lt;&gt;"",N67&lt;&gt;""),IF(AL67="",0,AL67*24),0))-(IF(OR(H66="Domingo",M66&lt;&gt;"",N66&lt;&gt;""),IF(AL66="",0,AL66*24),0))&gt;=0,VALIDATURNO[[#This Row],[Dom Noct calc]]+(IF(OR(H67="Domingo",M67&lt;&gt;"",N67&lt;&gt;""),IF(AL67="",0,AL67*24),0))-(IF(OR(H66="Domingo",M66&lt;&gt;"",N66&lt;&gt;""),IF(AL66="",0,AL66*24),0)),0))))</f>
        <v>0</v>
      </c>
      <c r="BY66" s="105">
        <f>IF(VALIDATURNO[[#This Row],[VALIDA_QNA]]="","",IFERROR(LEFT(AD66,FIND(".",AD66)-1)+((RIGHT(AD66,2)+0)/100),0))</f>
        <v>7.75</v>
      </c>
      <c r="BZ66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7.7800000000000011</v>
      </c>
      <c r="CA66" s="109">
        <f>IF(VALIDATURNO[[#This Row],[VALIDA_QNA]]="","",IF(VALIDATURNO[[#This Row],[Trabajado real]]+0=0,0,1))</f>
        <v>1</v>
      </c>
      <c r="CB66" s="103">
        <f>IFERROR(IF(VALIDATURNO[[#This Row],[horas 
trabajadas]]&gt;14,ROUND(VALIDATURNO[[#This Row],[nocturnas 
trabajadas]],2),IF(VALIDATURNO[[#This Row],[Trabajado real]]=0,"",ROUND(VALIDATURNO[[#This Row],[Nocturnas reales]],2))),"")</f>
        <v>5.03</v>
      </c>
      <c r="CC66" s="103"/>
      <c r="CD66" s="103"/>
      <c r="CE66" s="103"/>
      <c r="CF66" s="103"/>
      <c r="CG66" s="103"/>
      <c r="CH66" s="103"/>
      <c r="CI66" s="103"/>
      <c r="CJ66" s="103" t="str">
        <f>IF(AND(M66="",S66=""),"",IF(VALIDATURNO[[#This Row],[Marcacion]]="ERROR MARCA",6,IF(IFERROR(LEFT(M66,FIND(".",M66)-1)+((RIGHT(M66,2)+0)/100),0)+IFERROR(LEFT(S66,FIND(".",S66)-1)+((RIGHT(S66,2)+0)/100),0)=0,"",IFERROR(LEFT(M66,FIND(".",M66)-1)+((RIGHT(M66,2)+0)/100),0)+IFERROR(LEFT(S66,FIND(".",S66)-1)+((RIGHT(S66,2)+0)/100),0))))</f>
        <v/>
      </c>
      <c r="CK66" s="103" t="str">
        <f>IF(VALIDATURNO[[#This Row],[VALIDA_QNA]]="","",IF(VALIDATURNO[[#This Row],[Dom Noct Real]]=0,"",ROUND(VALIDATURNO[[#This Row],[Dom Noct Real]],2)))</f>
        <v/>
      </c>
      <c r="CL66" s="103"/>
      <c r="CM66" s="103"/>
      <c r="CN66" s="103"/>
      <c r="CO66" s="111" t="str">
        <f>IF(VALIDATURNO[[#This Row],[EXTRAS]]="","",IF(VALIDATURNO[[#This Row],[verifica extras D]]="",ROUND(VALIDATURNO[[#This Row],[EXTRAS]]*extra_diu,2),ROUND(VALIDATURNO[[#This Row],[verifica extras D]],2)))</f>
        <v/>
      </c>
      <c r="CP66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6" s="103"/>
      <c r="CR66" s="103"/>
      <c r="CS66" s="103"/>
      <c r="CT66" s="103"/>
      <c r="CU66" s="103">
        <f>IF(VALIDATURNO[[#This Row],[VALIDA_QNA]]="","",IF(VALIDATURNO[[#This Row],[Trabajado real]]=0,"",ROUND(VALIDATURNO[[#This Row],[Trabajado real]],2)))</f>
        <v>7.78</v>
      </c>
      <c r="CV66" s="113" t="str">
        <f>IFERROR(VLOOKUP(VALIDATURNO[[#This Row],[Colaborador]]&amp;VALIDATURNO[[#This Row],[fecha]],Tabla2[],4,0),"")</f>
        <v/>
      </c>
      <c r="CW66" s="217"/>
      <c r="CX66" s="217"/>
      <c r="CY66" s="32" t="str">
        <f>IF(SUMIFS($BZ$6:BZ66,$DC$6:DC66,VALIDATURNO[[#This Row],[Colaborador]])-hope_hours-SUMIFS($CO$6:CO66,$DC$6:DC66,VALIDATURNO[[#This Row],[Colaborador]])-SUMIFS($CP$6:CP66,$DC$6:DC66,VALIDATURNO[[#This Row],[Colaborador]])&gt;0.5,SUMIFS($BZ$6:BZ66,$DC$6:DC66,VALIDATURNO[[#This Row],[Colaborador]])-hope_hours-SUMIFS($CO$6:CO66,$DC$6:DC66,VALIDATURNO[[#This Row],[Colaborador]])-SUMIFS($CP$6:CP66,$DC$6:DC66,VALIDATURNO[[#This Row],[Colaborador]]),"")</f>
        <v/>
      </c>
      <c r="CZ66" s="32" t="str">
        <f>IF(SUMIFS($BZ$6:BZ66,$DC$6:DC66,VALIDATURNO[[#This Row],[Colaborador]])-hope_hours&gt;0.5,SUMIFS($BZ$6:BZ66,$DC$6:DC66,VALIDATURNO[[#This Row],[Colaborador]])-hope_hours - SUMIFS($CZ$6:CZ65,$DC$6:DC65,DC66),"")</f>
        <v/>
      </c>
      <c r="DA66" s="32" t="str">
        <f>IF(SUMIFS($BZ$6:BZ66,$DC$6:DC66,VALIDATURNO[[#This Row],[Colaborador]])-hope_hours&gt;0.5,SUMIFS($BZ$6:BZ66,$DC$6:DC66,VALIDATURNO[[#This Row],[Colaborador]])-hope_hours,"")</f>
        <v/>
      </c>
      <c r="DB66" s="103" t="str">
        <f>IF(E66="","",IF(VALIDATURNO[[#This Row],[Cambia sede]]="",E66,VALIDATURNO[[#This Row],[Cambia sede]]))</f>
        <v>PANCE</v>
      </c>
      <c r="DC66" s="114" t="str">
        <f t="shared" si="3"/>
        <v>MARTINEZ CAMPO JULIAN ESTEBAN</v>
      </c>
      <c r="DD66" s="115">
        <f>IF(VALIDATURNO[[#This Row],[VALIDA_QNA]]="","",I66+0)</f>
        <v>46108</v>
      </c>
      <c r="DE66" s="117" t="str">
        <f>IF(VALIDATURNO[[#This Row],[Marcacion]]="","",D66)</f>
        <v>ASESOR DE EXPERIENCIA</v>
      </c>
      <c r="DF66" s="101" t="str">
        <f>IF(VALIDATURNO[[#This Row],[turno1]]="","",H66)</f>
        <v>Viernes</v>
      </c>
      <c r="DG66" s="101" t="str">
        <f>IF(VALIDATURNO[[#This Row],[turno2]]="","",AL66)</f>
        <v/>
      </c>
      <c r="DH66" s="101" t="str">
        <f>IF(VALIDATURNO[[#This Row],[turno1AM]]="","",AM66)</f>
        <v>16:12</v>
      </c>
      <c r="DI66" s="101" t="str">
        <f>IF(VALIDATURNO[[#This Row],[turno2AM]]="","",AN66)</f>
        <v/>
      </c>
      <c r="DJ66" s="101" t="str">
        <f>IF(VALIDATURNO[[#This Row],[turno1AH]]="","",AO66)</f>
        <v/>
      </c>
      <c r="DK66" s="101" t="str">
        <f>IF(VALIDATURNO[[#This Row],[turno2AH]]="","",AP66)</f>
        <v/>
      </c>
      <c r="DL66" s="28" t="str">
        <f>IF(SUMIFS(VALIDATURNO[TOTAL],VALIDATURNO[Colaborador],VALIDATURNO[[#This Row],[Colaborador]])=0,"RET","OK")</f>
        <v>OK</v>
      </c>
      <c r="DM66" s="28">
        <f>IF(VALIDATURNO[[#This Row],[Trabajado real]]&gt;0,1,0)</f>
        <v>1</v>
      </c>
      <c r="DN66" s="28">
        <f>IF(DN65=$DN$5,1,IF(DC65=VALIDATURNO[[#This Row],[Colaborador]],0,1))</f>
        <v>0</v>
      </c>
      <c r="DO66" s="224"/>
      <c r="DP66" s="224"/>
      <c r="DQ66" s="224"/>
      <c r="DR66" s="224"/>
      <c r="DS66" s="224"/>
      <c r="DT66" s="224"/>
    </row>
    <row r="67" spans="1:124">
      <c r="A67" t="s">
        <v>162</v>
      </c>
      <c r="B67" t="s">
        <v>366</v>
      </c>
      <c r="C67" t="s">
        <v>366</v>
      </c>
      <c r="D67" t="s">
        <v>199</v>
      </c>
      <c r="E67" t="s">
        <v>84</v>
      </c>
      <c r="F67" t="s">
        <v>200</v>
      </c>
      <c r="G67" t="s">
        <v>200</v>
      </c>
      <c r="H67" t="s">
        <v>216</v>
      </c>
      <c r="I67" t="s">
        <v>568</v>
      </c>
      <c r="J67" t="s">
        <v>280</v>
      </c>
      <c r="K67" t="s">
        <v>81</v>
      </c>
      <c r="L67" t="s">
        <v>81</v>
      </c>
      <c r="M67" t="s">
        <v>81</v>
      </c>
      <c r="N67" t="s">
        <v>81</v>
      </c>
      <c r="O67" t="s">
        <v>81</v>
      </c>
      <c r="P67" t="s">
        <v>81</v>
      </c>
      <c r="Q67" t="s">
        <v>81</v>
      </c>
      <c r="R67" t="s">
        <v>81</v>
      </c>
      <c r="S67" t="s">
        <v>81</v>
      </c>
      <c r="T67" t="s">
        <v>81</v>
      </c>
      <c r="U67" t="s">
        <v>81</v>
      </c>
      <c r="V67" t="s">
        <v>81</v>
      </c>
      <c r="W67" t="s">
        <v>81</v>
      </c>
      <c r="X67" t="s">
        <v>81</v>
      </c>
      <c r="Y67" t="s">
        <v>81</v>
      </c>
      <c r="Z67" t="s">
        <v>81</v>
      </c>
      <c r="AA67" t="s">
        <v>81</v>
      </c>
      <c r="AB67" t="s">
        <v>81</v>
      </c>
      <c r="AC67" t="s">
        <v>81</v>
      </c>
      <c r="AD67" t="s">
        <v>280</v>
      </c>
      <c r="AE67" t="s">
        <v>81</v>
      </c>
      <c r="AF67" t="s">
        <v>81</v>
      </c>
      <c r="AG67" t="s">
        <v>81</v>
      </c>
      <c r="AH67" t="s">
        <v>81</v>
      </c>
      <c r="AI67" t="s">
        <v>81</v>
      </c>
      <c r="AJ67" t="s">
        <v>201</v>
      </c>
      <c r="AK67" t="s">
        <v>376</v>
      </c>
      <c r="AL67" t="s">
        <v>600</v>
      </c>
      <c r="AM67" t="s">
        <v>361</v>
      </c>
      <c r="AN67" t="s">
        <v>220</v>
      </c>
      <c r="AO67" t="s">
        <v>220</v>
      </c>
      <c r="AP67" t="s">
        <v>223</v>
      </c>
      <c r="AQ67" t="s">
        <v>203</v>
      </c>
      <c r="AR67" t="s">
        <v>203</v>
      </c>
      <c r="AS67" t="s">
        <v>284</v>
      </c>
      <c r="AT67" s="96">
        <f>IF(VALIDATURNO[[#This Row],[VALIDA_QNA]]="","",IF(AL67="",0,1))</f>
        <v>1</v>
      </c>
      <c r="AU67" s="67">
        <f>IF(VALIDATURNO[[#This Row],[VALIDA_QNA]]="","",IF(AL68="",0,1))</f>
        <v>0</v>
      </c>
      <c r="AV67" s="97">
        <f>IF(VALIDATURNO[[#This Row],[VALIDA_QNA]]="","",IF(AM67="",0,1))</f>
        <v>1</v>
      </c>
      <c r="AW67" s="97">
        <f>IF(VALIDATURNO[[#This Row],[VALIDA_QNA]]="","",IF(AN67="",0,1))</f>
        <v>1</v>
      </c>
      <c r="AX67" s="97">
        <f>IF(VALIDATURNO[[#This Row],[VALIDA_QNA]]="","",IF(AO67="",0,1))</f>
        <v>1</v>
      </c>
      <c r="AY67" s="97">
        <f>IF(VALIDATURNO[[#This Row],[VALIDA_QNA]]="","",IF(AP67="",0,1))</f>
        <v>1</v>
      </c>
      <c r="AZ67" s="67">
        <f>IF(VALIDATURNO[[#This Row],[VALIDA_QNA]]="","",IF(AL68="",0,1)*IF(AL68="",0,AL68))</f>
        <v>0</v>
      </c>
      <c r="BA67" s="97">
        <f>IF(VALIDATURNO[[#This Row],[VALIDA_QNA]]="","",IF(AL67="",0,1)*IF(AL67="",0,AL67))</f>
        <v>1.3888888888888889E-3</v>
      </c>
      <c r="BB67" s="97">
        <f>IF(VALIDATURNO[[#This Row],[VALIDA_QNA]]="","",IF(AM67="",0,1)*IF(AM67="",0,AM67))</f>
        <v>0.42499999999999999</v>
      </c>
      <c r="BC67" s="97">
        <f>IF(VALIDATURNO[[#This Row],[VALIDA_QNA]]="","",IF(AN67="",0,1)*IF(AN67="",0,AN67))</f>
        <v>0.67152777777777772</v>
      </c>
      <c r="BD67" s="97">
        <f>IF(VALIDATURNO[[#This Row],[VALIDA_QNA]]="","",IF(AO67="",0,1)*IF(AO67="",0,AO67))</f>
        <v>0.67152777777777772</v>
      </c>
      <c r="BE67" s="97">
        <f>IF(VALIDATURNO[[#This Row],[VALIDA_QNA]]="","",IF(AP67="",0,1)*IF(AP67="",0,AP67))</f>
        <v>0.67638888888888893</v>
      </c>
      <c r="BF67" s="67">
        <f>IF(VALIDATURNO[[#This Row],[VALIDA_QNA]]="","",5-COUNTBLANK(AM67:AP67)-COUNTBLANK(AL68))</f>
        <v>4</v>
      </c>
      <c r="BG67" s="99" t="str">
        <f>VALIDATURNO[[#This Row],[SALAM_H_BIN]]&amp;AU67&amp;AV67&amp;AW67&amp;AX67&amp;AY67</f>
        <v>101111</v>
      </c>
      <c r="BH67" s="101">
        <f t="shared" si="2"/>
        <v>1</v>
      </c>
      <c r="BI67" s="97" t="str">
        <f>IF(A67="","",IF(AND(AN67&lt;AM67,AN67&lt;&gt;""),"ERROR MARCA",IF(AND(VALIDATURNO[[#This Row],[ENT_2]]&lt;&gt;0,VALIDATURNO[[#This Row],[ENT_2]]&lt;VALIDATURNO[[#This Row],[SAL_1]]),"ERROR MARCA",IF(VALIDATURNO[[#This Row],[VALIDA_QNA]]=1,IF(OR(BG67="001100",BG67="011000",BG67="011110",BG67="001111",BG67="101100",BG67="111000",BG67="111110",BG67="101111"),"OK",IF(OR(BG67="000000",VALIDATURNO[[#This Row],[Escenario]]="100000"),"NULO","ERROR MARCA")),"NULO"))))</f>
        <v>OK</v>
      </c>
      <c r="BJ67" s="97">
        <f>IF(VALIDATURNO[[#This Row],[VALIDA_QNA]]="","",IF(OR(BG67="101100",BG67="101111",BG67="001100",BG67="001111",BG67="111110",BG67="011110"),BC67-BB67,0)*24)</f>
        <v>5.9166666666666661</v>
      </c>
      <c r="BK67" s="97">
        <f>IF(VALIDATURNO[[#This Row],[VALIDA_QNA]]="","",IF(OR(BG67="101111",BG67="001111"),BE67-BD67,0)*24)</f>
        <v>0.11666666666666892</v>
      </c>
      <c r="BL67" s="97">
        <f>IF(VALIDATURNO[[#This Row],[VALIDA_QNA]]="","",IF(OR(BG67="111000",BG67="011000"),AZ67-BB67+1,0)*24)</f>
        <v>0</v>
      </c>
      <c r="BM67" s="97">
        <f>IF(VALIDATURNO[[#This Row],[VALIDA_QNA]]="","",IF(OR(BG67="111110",BG67="011110"),AZ67+1-BD67,0)*24)</f>
        <v>0</v>
      </c>
      <c r="BN67" s="97">
        <f>IF(VALIDATURNO[[#This Row],[VALIDA_QNA]]="","",IF(OR(BG67="011000",BG67="111000"),1-BB67,0)*24)</f>
        <v>0</v>
      </c>
      <c r="BO67" s="97">
        <f>IF(VALIDATURNO[[#This Row],[VALIDA_QNA]]="","",IF(OR(BG67="011110",BG67="111110"),1-BD67,0)*24)</f>
        <v>0</v>
      </c>
      <c r="BP67" s="103">
        <f>IF(VALIDATURNO[[#This Row],[VALIDA_QNA]]="","",VALIDATURNO[[#This Row],[turno1]]+VALIDATURNO[[#This Row],[turno2]]+VALIDATURNO[[#This Row],[turno1AH]]+VALIDATURNO[[#This Row],[turno2AH]]+VALIDATURNO[[#This Row],[SALAM_HOY]])</f>
        <v>6.0347222222222241</v>
      </c>
      <c r="BQ67" s="103">
        <f>IF(VALIDATURNO[[#This Row],[VALIDA_QNA]]="","",VALIDATURNO[[#This Row],[turno1]]+VALIDATURNO[[#This Row],[turno2]]+VALIDATURNO[[#This Row],[turno1AM]]+VALIDATURNO[[#This Row],[turno2AM]])</f>
        <v>6.033333333333335</v>
      </c>
      <c r="BR67" s="103">
        <f>IF(VALIDATURNO[[#This Row],[VALIDA_QNA]]=0,"",IFERROR(LEFT(AD67,FIND(".",AD67)-1)+((RIGHT(AD67,2)+0)/100),""))</f>
        <v>6</v>
      </c>
      <c r="BS6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descuentos]]="",0,IF(AND(BP67&gt;=9.5,AO67=""),1,0))+IF(AL68&lt;&gt;"",AL68*24,0)-IF(AL67&lt;&gt;"",AL67*24,0),"")))</f>
        <v>-6.6666666666668317E-2</v>
      </c>
      <c r="BT67" s="101">
        <f>IF(VALIDATURNO[[#This Row],[VALIDA_QNA]]=0,"",IF(A67="","",IFERROR((IF(IF(AL67="",0,AL67+0)&lt;=(6/24),IF(AL67="",0,AL67+0),(6/24))*24),0)+IFERROR(IF(AM67="",0,IF((IF(AND(AO67="",AN67&lt;&gt;""),IF(AN67="",0,AN67+0),IF(AP67&lt;&gt;"",IF(AP67="",0,AP67+0),1))-#REF!)*24&gt;0,IF(AND(AO67="",AN67&lt;&gt;""),IF(AN67="",0,AN67+0),IF(AP67&lt;&gt;"",IF(AP67="",0,AP67+0),1))-#REF!))*24,0)))</f>
        <v>3.3333333333333333E-2</v>
      </c>
      <c r="BU67" s="105">
        <f>IF(VALIDATURNO[[#This Row],[VALIDA_QNA]]="","",IFERROR(LEFT(K67,FIND(".",K67)-1)+((RIGHT(K67,2)+0)/100),0))</f>
        <v>0</v>
      </c>
      <c r="BV67" s="74">
        <f>IF(VALIDATURNO[[#This Row],[VALIDA_QNA]]=0,0,IF(VALIDATURNO[[#This Row],[Marcacion]]="ERROR MARCA", 0,IF(VALIDATURNO[[#This Row],[VALIDA_QNA]]="","",IF(ROUND(IFERROR(LEFT(K67,FIND(".",K67)-1)+((RIGHT(K67,2)+0)/100),0)+(IF(H68="Domingo",0,IF(AL68="",0,AL68*24)))-(IF(H67="Domingo",0,IF(AL67="",0,AL67*24))),2)&gt;=0,ROUND(IFERROR(LEFT(K67,FIND(".",K67)-1)+((RIGHT(K67,2)+0)/100),0)+(IF(H68="Domingo",0,IF(AL68="",0,AL68*24)))-(IF(H67="Domingo",0,IF(AL67="",0,AL67*24))),2),0))))</f>
        <v>0</v>
      </c>
      <c r="BW67" s="105">
        <f>IF(VALIDATURNO[[#This Row],[VALIDA_QNA]]="","",IFERROR(LEFT(T67,FIND(".",T67)-1)+((RIGHT(T67,2)+0)/100),0)+IF(N67="",0,IFERROR(LEFT(N67,FIND(".",N67)-1)+((RIGHT(N67,2)+0)/100),0)))</f>
        <v>0</v>
      </c>
      <c r="BX67" s="74">
        <f>IF(VALIDATURNO[[#This Row],[VALIDA_QNA]]=0,0,IF(VALIDATURNO[[#This Row],[Marcacion]]="ERROR MARCA", 0,IF(VALIDATURNO[[#This Row],[VALIDA_QNA]]="","",IF(VALIDATURNO[[#This Row],[Dom Noct calc]]+(IF(OR(H68="Domingo",M68&lt;&gt;"",N68&lt;&gt;""),IF(AL68="",0,AL68*24),0))-(IF(OR(H67="Domingo",M67&lt;&gt;"",N67&lt;&gt;""),IF(AL67="",0,AL67*24),0))&gt;=0,VALIDATURNO[[#This Row],[Dom Noct calc]]+(IF(OR(H68="Domingo",M68&lt;&gt;"",N68&lt;&gt;""),IF(AL68="",0,AL68*24),0))-(IF(OR(H67="Domingo",M67&lt;&gt;"",N67&lt;&gt;""),IF(AL67="",0,AL67*24),0)),0))))</f>
        <v>0</v>
      </c>
      <c r="BY67" s="105">
        <f>IF(VALIDATURNO[[#This Row],[VALIDA_QNA]]="","",IFERROR(LEFT(AD67,FIND(".",AD67)-1)+((RIGHT(AD67,2)+0)/100),0))</f>
        <v>6</v>
      </c>
      <c r="BZ67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</v>
      </c>
      <c r="CA67" s="109">
        <f>IF(VALIDATURNO[[#This Row],[VALIDA_QNA]]="","",IF(VALIDATURNO[[#This Row],[Trabajado real]]+0=0,0,1))</f>
        <v>1</v>
      </c>
      <c r="CB67" s="103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67" s="103"/>
      <c r="CD67" s="103"/>
      <c r="CE67" s="103"/>
      <c r="CF67" s="103"/>
      <c r="CG67" s="103"/>
      <c r="CH67" s="103"/>
      <c r="CI67" s="103"/>
      <c r="CJ67" s="103" t="str">
        <f>IF(AND(M67="",S67=""),"",IF(VALIDATURNO[[#This Row],[Marcacion]]="ERROR MARCA",6,IF(IFERROR(LEFT(M67,FIND(".",M67)-1)+((RIGHT(M67,2)+0)/100),0)+IFERROR(LEFT(S67,FIND(".",S67)-1)+((RIGHT(S67,2)+0)/100),0)=0,"",IFERROR(LEFT(M67,FIND(".",M67)-1)+((RIGHT(M67,2)+0)/100),0)+IFERROR(LEFT(S67,FIND(".",S67)-1)+((RIGHT(S67,2)+0)/100),0))))</f>
        <v/>
      </c>
      <c r="CK67" s="103" t="str">
        <f>IF(VALIDATURNO[[#This Row],[VALIDA_QNA]]="","",IF(VALIDATURNO[[#This Row],[Dom Noct Real]]=0,"",ROUND(VALIDATURNO[[#This Row],[Dom Noct Real]],2)))</f>
        <v/>
      </c>
      <c r="CL67" s="103"/>
      <c r="CM67" s="103"/>
      <c r="CN67" s="103"/>
      <c r="CO67" s="111" t="str">
        <f>IF(VALIDATURNO[[#This Row],[EXTRAS]]="","",IF(VALIDATURNO[[#This Row],[verifica extras D]]="",ROUND(VALIDATURNO[[#This Row],[EXTRAS]]*extra_diu,2),ROUND(VALIDATURNO[[#This Row],[verifica extras D]],2)))</f>
        <v/>
      </c>
      <c r="CP67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7" s="103"/>
      <c r="CR67" s="103"/>
      <c r="CS67" s="103"/>
      <c r="CT67" s="103"/>
      <c r="CU67" s="103">
        <f>IF(VALIDATURNO[[#This Row],[VALIDA_QNA]]="","",IF(VALIDATURNO[[#This Row],[Trabajado real]]=0,"",ROUND(VALIDATURNO[[#This Row],[Trabajado real]],2)))</f>
        <v>6</v>
      </c>
      <c r="CV67" s="113" t="str">
        <f>IFERROR(VLOOKUP(VALIDATURNO[[#This Row],[Colaborador]]&amp;VALIDATURNO[[#This Row],[fecha]],Tabla2[],4,0),"")</f>
        <v/>
      </c>
      <c r="CW67" s="217"/>
      <c r="CX67" s="217"/>
      <c r="CY67" s="32" t="str">
        <f>IF(SUMIFS($BZ$6:BZ67,$DC$6:DC67,VALIDATURNO[[#This Row],[Colaborador]])-hope_hours-SUMIFS($CO$6:CO67,$DC$6:DC67,VALIDATURNO[[#This Row],[Colaborador]])-SUMIFS($CP$6:CP67,$DC$6:DC67,VALIDATURNO[[#This Row],[Colaborador]])&gt;0.5,SUMIFS($BZ$6:BZ67,$DC$6:DC67,VALIDATURNO[[#This Row],[Colaborador]])-hope_hours-SUMIFS($CO$6:CO67,$DC$6:DC67,VALIDATURNO[[#This Row],[Colaborador]])-SUMIFS($CP$6:CP67,$DC$6:DC67,VALIDATURNO[[#This Row],[Colaborador]]),"")</f>
        <v/>
      </c>
      <c r="CZ67" s="32" t="str">
        <f>IF(SUMIFS($BZ$6:BZ67,$DC$6:DC67,VALIDATURNO[[#This Row],[Colaborador]])-hope_hours&gt;0.5,SUMIFS($BZ$6:BZ67,$DC$6:DC67,VALIDATURNO[[#This Row],[Colaborador]])-hope_hours - SUMIFS($CZ$6:CZ66,$DC$6:DC66,DC67),"")</f>
        <v/>
      </c>
      <c r="DA67" s="32" t="str">
        <f>IF(SUMIFS($BZ$6:BZ67,$DC$6:DC67,VALIDATURNO[[#This Row],[Colaborador]])-hope_hours&gt;0.5,SUMIFS($BZ$6:BZ67,$DC$6:DC67,VALIDATURNO[[#This Row],[Colaborador]])-hope_hours,"")</f>
        <v/>
      </c>
      <c r="DB67" s="103" t="str">
        <f>IF(E67="","",IF(VALIDATURNO[[#This Row],[Cambia sede]]="",E67,VALIDATURNO[[#This Row],[Cambia sede]]))</f>
        <v>PANCE</v>
      </c>
      <c r="DC67" s="114" t="str">
        <f t="shared" si="3"/>
        <v>MARTINEZ CAMPO JULIAN ESTEBAN</v>
      </c>
      <c r="DD67" s="115">
        <f>IF(VALIDATURNO[[#This Row],[VALIDA_QNA]]="","",I67+0)</f>
        <v>46109</v>
      </c>
      <c r="DE67" s="117" t="str">
        <f>IF(VALIDATURNO[[#This Row],[Marcacion]]="","",D67)</f>
        <v>ASESOR DE EXPERIENCIA</v>
      </c>
      <c r="DF67" s="101" t="str">
        <f>IF(VALIDATURNO[[#This Row],[turno1]]="","",H67)</f>
        <v>Sábado</v>
      </c>
      <c r="DG67" s="101" t="str">
        <f>IF(VALIDATURNO[[#This Row],[turno2]]="","",AL67)</f>
        <v>00:02</v>
      </c>
      <c r="DH67" s="101" t="str">
        <f>IF(VALIDATURNO[[#This Row],[turno1AM]]="","",AM67)</f>
        <v>10:12</v>
      </c>
      <c r="DI67" s="101" t="str">
        <f>IF(VALIDATURNO[[#This Row],[turno2AM]]="","",AN67)</f>
        <v>16:07</v>
      </c>
      <c r="DJ67" s="101" t="str">
        <f>IF(VALIDATURNO[[#This Row],[turno1AH]]="","",AO67)</f>
        <v>16:07</v>
      </c>
      <c r="DK67" s="101" t="str">
        <f>IF(VALIDATURNO[[#This Row],[turno2AH]]="","",AP67)</f>
        <v>16:14</v>
      </c>
      <c r="DL67" s="28" t="str">
        <f>IF(SUMIFS(VALIDATURNO[TOTAL],VALIDATURNO[Colaborador],VALIDATURNO[[#This Row],[Colaborador]])=0,"RET","OK")</f>
        <v>OK</v>
      </c>
      <c r="DM67" s="28">
        <f>IF(VALIDATURNO[[#This Row],[Trabajado real]]&gt;0,1,0)</f>
        <v>1</v>
      </c>
      <c r="DN67" s="28">
        <f>IF(DN66=$DN$5,1,IF(DC66=VALIDATURNO[[#This Row],[Colaborador]],0,1))</f>
        <v>0</v>
      </c>
      <c r="DO67" s="224"/>
      <c r="DP67" s="224"/>
      <c r="DQ67" s="224"/>
      <c r="DR67" s="224"/>
      <c r="DS67" s="224"/>
      <c r="DT67" s="224"/>
    </row>
    <row r="68" spans="1:124">
      <c r="A68" t="s">
        <v>162</v>
      </c>
      <c r="B68" t="s">
        <v>366</v>
      </c>
      <c r="C68" t="s">
        <v>366</v>
      </c>
      <c r="D68" t="s">
        <v>199</v>
      </c>
      <c r="E68" t="s">
        <v>84</v>
      </c>
      <c r="F68" t="s">
        <v>200</v>
      </c>
      <c r="G68" t="s">
        <v>200</v>
      </c>
      <c r="H68" t="s">
        <v>173</v>
      </c>
      <c r="I68" t="s">
        <v>569</v>
      </c>
      <c r="J68" t="s">
        <v>81</v>
      </c>
      <c r="K68" t="s">
        <v>81</v>
      </c>
      <c r="L68" t="s">
        <v>81</v>
      </c>
      <c r="M68" t="s">
        <v>81</v>
      </c>
      <c r="N68" t="s">
        <v>81</v>
      </c>
      <c r="O68" t="s">
        <v>81</v>
      </c>
      <c r="P68" t="s">
        <v>81</v>
      </c>
      <c r="Q68" t="s">
        <v>81</v>
      </c>
      <c r="R68" t="s">
        <v>81</v>
      </c>
      <c r="S68" t="s">
        <v>81</v>
      </c>
      <c r="T68" t="s">
        <v>81</v>
      </c>
      <c r="U68" t="s">
        <v>81</v>
      </c>
      <c r="V68" t="s">
        <v>81</v>
      </c>
      <c r="W68" t="s">
        <v>81</v>
      </c>
      <c r="X68" t="s">
        <v>81</v>
      </c>
      <c r="Y68" t="s">
        <v>81</v>
      </c>
      <c r="Z68" t="s">
        <v>81</v>
      </c>
      <c r="AA68" t="s">
        <v>81</v>
      </c>
      <c r="AB68" t="s">
        <v>81</v>
      </c>
      <c r="AC68" t="s">
        <v>81</v>
      </c>
      <c r="AD68" t="s">
        <v>81</v>
      </c>
      <c r="AE68" t="s">
        <v>81</v>
      </c>
      <c r="AF68" t="s">
        <v>81</v>
      </c>
      <c r="AG68" t="s">
        <v>81</v>
      </c>
      <c r="AH68" t="s">
        <v>81</v>
      </c>
      <c r="AI68" t="s">
        <v>81</v>
      </c>
      <c r="AJ68" t="s">
        <v>201</v>
      </c>
      <c r="AK68" t="s">
        <v>81</v>
      </c>
      <c r="AL68" t="s">
        <v>81</v>
      </c>
      <c r="AM68" t="s">
        <v>81</v>
      </c>
      <c r="AN68" t="s">
        <v>81</v>
      </c>
      <c r="AO68" t="s">
        <v>81</v>
      </c>
      <c r="AP68" t="s">
        <v>81</v>
      </c>
      <c r="AQ68" t="s">
        <v>81</v>
      </c>
      <c r="AR68" t="s">
        <v>81</v>
      </c>
      <c r="AS68" t="s">
        <v>201</v>
      </c>
      <c r="AT68" s="96">
        <f>IF(VALIDATURNO[[#This Row],[VALIDA_QNA]]="","",IF(AL68="",0,1))</f>
        <v>0</v>
      </c>
      <c r="AU68" s="67">
        <f>IF(VALIDATURNO[[#This Row],[VALIDA_QNA]]="","",IF(AL69="",0,1))</f>
        <v>0</v>
      </c>
      <c r="AV68" s="97">
        <f>IF(VALIDATURNO[[#This Row],[VALIDA_QNA]]="","",IF(AM68="",0,1))</f>
        <v>0</v>
      </c>
      <c r="AW68" s="97">
        <f>IF(VALIDATURNO[[#This Row],[VALIDA_QNA]]="","",IF(AN68="",0,1))</f>
        <v>0</v>
      </c>
      <c r="AX68" s="97">
        <f>IF(VALIDATURNO[[#This Row],[VALIDA_QNA]]="","",IF(AO68="",0,1))</f>
        <v>0</v>
      </c>
      <c r="AY68" s="97">
        <f>IF(VALIDATURNO[[#This Row],[VALIDA_QNA]]="","",IF(AP68="",0,1))</f>
        <v>0</v>
      </c>
      <c r="AZ68" s="67">
        <f>IF(VALIDATURNO[[#This Row],[VALIDA_QNA]]="","",IF(AL69="",0,1)*IF(AL69="",0,AL69))</f>
        <v>0</v>
      </c>
      <c r="BA68" s="97">
        <f>IF(VALIDATURNO[[#This Row],[VALIDA_QNA]]="","",IF(AL68="",0,1)*IF(AL68="",0,AL68))</f>
        <v>0</v>
      </c>
      <c r="BB68" s="97">
        <f>IF(VALIDATURNO[[#This Row],[VALIDA_QNA]]="","",IF(AM68="",0,1)*IF(AM68="",0,AM68))</f>
        <v>0</v>
      </c>
      <c r="BC68" s="97">
        <f>IF(VALIDATURNO[[#This Row],[VALIDA_QNA]]="","",IF(AN68="",0,1)*IF(AN68="",0,AN68))</f>
        <v>0</v>
      </c>
      <c r="BD68" s="97">
        <f>IF(VALIDATURNO[[#This Row],[VALIDA_QNA]]="","",IF(AO68="",0,1)*IF(AO68="",0,AO68))</f>
        <v>0</v>
      </c>
      <c r="BE68" s="97">
        <f>IF(VALIDATURNO[[#This Row],[VALIDA_QNA]]="","",IF(AP68="",0,1)*IF(AP68="",0,AP68))</f>
        <v>0</v>
      </c>
      <c r="BF68" s="67">
        <f>IF(VALIDATURNO[[#This Row],[VALIDA_QNA]]="","",5-COUNTBLANK(AM68:AP68)-COUNTBLANK(AL69))</f>
        <v>0</v>
      </c>
      <c r="BG68" s="99" t="str">
        <f>VALIDATURNO[[#This Row],[SALAM_H_BIN]]&amp;AU68&amp;AV68&amp;AW68&amp;AX68&amp;AY68</f>
        <v>000000</v>
      </c>
      <c r="BH68" s="101">
        <f t="shared" si="2"/>
        <v>1</v>
      </c>
      <c r="BI68" s="97" t="str">
        <f>IF(A68="","",IF(AND(AN68&lt;AM68,AN68&lt;&gt;""),"ERROR MARCA",IF(AND(VALIDATURNO[[#This Row],[ENT_2]]&lt;&gt;0,VALIDATURNO[[#This Row],[ENT_2]]&lt;VALIDATURNO[[#This Row],[SAL_1]]),"ERROR MARCA",IF(VALIDATURNO[[#This Row],[VALIDA_QNA]]=1,IF(OR(BG68="001100",BG68="011000",BG68="011110",BG68="001111",BG68="101100",BG68="111000",BG68="111110",BG68="101111"),"OK",IF(OR(BG68="000000",VALIDATURNO[[#This Row],[Escenario]]="100000"),"NULO","ERROR MARCA")),"NULO"))))</f>
        <v>NULO</v>
      </c>
      <c r="BJ68" s="97">
        <f>IF(VALIDATURNO[[#This Row],[VALIDA_QNA]]="","",IF(OR(BG68="101100",BG68="101111",BG68="001100",BG68="001111",BG68="111110",BG68="011110"),BC68-BB68,0)*24)</f>
        <v>0</v>
      </c>
      <c r="BK68" s="97">
        <f>IF(VALIDATURNO[[#This Row],[VALIDA_QNA]]="","",IF(OR(BG68="101111",BG68="001111"),BE68-BD68,0)*24)</f>
        <v>0</v>
      </c>
      <c r="BL68" s="97">
        <f>IF(VALIDATURNO[[#This Row],[VALIDA_QNA]]="","",IF(OR(BG68="111000",BG68="011000"),AZ68-BB68+1,0)*24)</f>
        <v>0</v>
      </c>
      <c r="BM68" s="97">
        <f>IF(VALIDATURNO[[#This Row],[VALIDA_QNA]]="","",IF(OR(BG68="111110",BG68="011110"),AZ68+1-BD68,0)*24)</f>
        <v>0</v>
      </c>
      <c r="BN68" s="97">
        <f>IF(VALIDATURNO[[#This Row],[VALIDA_QNA]]="","",IF(OR(BG68="011000",BG68="111000"),1-BB68,0)*24)</f>
        <v>0</v>
      </c>
      <c r="BO68" s="97">
        <f>IF(VALIDATURNO[[#This Row],[VALIDA_QNA]]="","",IF(OR(BG68="011110",BG68="111110"),1-BD68,0)*24)</f>
        <v>0</v>
      </c>
      <c r="BP68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68" s="103">
        <f>IF(VALIDATURNO[[#This Row],[VALIDA_QNA]]="","",VALIDATURNO[[#This Row],[turno1]]+VALIDATURNO[[#This Row],[turno2]]+VALIDATURNO[[#This Row],[turno1AM]]+VALIDATURNO[[#This Row],[turno2AM]])</f>
        <v>0</v>
      </c>
      <c r="BR68" s="103" t="str">
        <f>IF(VALIDATURNO[[#This Row],[VALIDA_QNA]]=0,"",IFERROR(LEFT(AD68,FIND(".",AD68)-1)+((RIGHT(AD68,2)+0)/100),""))</f>
        <v/>
      </c>
      <c r="BS6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descuentos]]="",0,IF(AND(BP68&gt;=9.5,AO68=""),1,0))+IF(AL69&lt;&gt;"",AL69*24,0)-IF(AL68&lt;&gt;"",AL68*24,0),"")))</f>
        <v>0</v>
      </c>
      <c r="BT68" s="101">
        <f>IF(VALIDATURNO[[#This Row],[VALIDA_QNA]]=0,"",IF(A68="","",IFERROR((IF(IF(AL68="",0,AL68+0)&lt;=(6/24),IF(AL68="",0,AL68+0),(6/24))*24),0)+IFERROR(IF(AM68="",0,IF((IF(AND(AO68="",AN68&lt;&gt;""),IF(AN68="",0,AN68+0),IF(AP68&lt;&gt;"",IF(AP68="",0,AP68+0),1))-#REF!)*24&gt;0,IF(AND(AO68="",AN68&lt;&gt;""),IF(AN68="",0,AN68+0),IF(AP68&lt;&gt;"",IF(AP68="",0,AP68+0),1))-#REF!))*24,0)))</f>
        <v>0</v>
      </c>
      <c r="BU68" s="105">
        <f>IF(VALIDATURNO[[#This Row],[VALIDA_QNA]]="","",IFERROR(LEFT(K68,FIND(".",K68)-1)+((RIGHT(K68,2)+0)/100),0))</f>
        <v>0</v>
      </c>
      <c r="BV68" s="74">
        <f>IF(VALIDATURNO[[#This Row],[VALIDA_QNA]]=0,0,IF(VALIDATURNO[[#This Row],[Marcacion]]="ERROR MARCA", 0,IF(VALIDATURNO[[#This Row],[VALIDA_QNA]]="","",IF(ROUND(IFERROR(LEFT(K68,FIND(".",K68)-1)+((RIGHT(K68,2)+0)/100),0)+(IF(H69="Domingo",0,IF(AL69="",0,AL69*24)))-(IF(H68="Domingo",0,IF(AL68="",0,AL68*24))),2)&gt;=0,ROUND(IFERROR(LEFT(K68,FIND(".",K68)-1)+((RIGHT(K68,2)+0)/100),0)+(IF(H69="Domingo",0,IF(AL69="",0,AL69*24)))-(IF(H68="Domingo",0,IF(AL68="",0,AL68*24))),2),0))))</f>
        <v>0</v>
      </c>
      <c r="BW68" s="105">
        <f>IF(VALIDATURNO[[#This Row],[VALIDA_QNA]]="","",IFERROR(LEFT(T68,FIND(".",T68)-1)+((RIGHT(T68,2)+0)/100),0)+IF(N68="",0,IFERROR(LEFT(N68,FIND(".",N68)-1)+((RIGHT(N68,2)+0)/100),0)))</f>
        <v>0</v>
      </c>
      <c r="BX68" s="74">
        <f>IF(VALIDATURNO[[#This Row],[VALIDA_QNA]]=0,0,IF(VALIDATURNO[[#This Row],[Marcacion]]="ERROR MARCA", 0,IF(VALIDATURNO[[#This Row],[VALIDA_QNA]]="","",IF(VALIDATURNO[[#This Row],[Dom Noct calc]]+(IF(OR(H69="Domingo",M69&lt;&gt;"",N69&lt;&gt;""),IF(AL69="",0,AL69*24),0))-(IF(OR(H68="Domingo",M68&lt;&gt;"",N68&lt;&gt;""),IF(AL68="",0,AL68*24),0))&gt;=0,VALIDATURNO[[#This Row],[Dom Noct calc]]+(IF(OR(H69="Domingo",M69&lt;&gt;"",N69&lt;&gt;""),IF(AL69="",0,AL69*24),0))-(IF(OR(H68="Domingo",M68&lt;&gt;"",N68&lt;&gt;""),IF(AL68="",0,AL68*24),0)),0))))</f>
        <v>0</v>
      </c>
      <c r="BY68" s="105">
        <f>IF(VALIDATURNO[[#This Row],[VALIDA_QNA]]="","",IFERROR(LEFT(AD68,FIND(".",AD68)-1)+((RIGHT(AD68,2)+0)/100),0))</f>
        <v>0</v>
      </c>
      <c r="BZ68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68" s="109">
        <f>IF(VALIDATURNO[[#This Row],[VALIDA_QNA]]="","",IF(VALIDATURNO[[#This Row],[Trabajado real]]+0=0,0,1))</f>
        <v>0</v>
      </c>
      <c r="CB68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68" s="103"/>
      <c r="CD68" s="103"/>
      <c r="CE68" s="103"/>
      <c r="CF68" s="103"/>
      <c r="CG68" s="103"/>
      <c r="CH68" s="103"/>
      <c r="CI68" s="103"/>
      <c r="CJ68" s="103" t="str">
        <f>IF(AND(M68="",S68=""),"",IF(VALIDATURNO[[#This Row],[Marcacion]]="ERROR MARCA",6,IF(IFERROR(LEFT(M68,FIND(".",M68)-1)+((RIGHT(M68,2)+0)/100),0)+IFERROR(LEFT(S68,FIND(".",S68)-1)+((RIGHT(S68,2)+0)/100),0)=0,"",IFERROR(LEFT(M68,FIND(".",M68)-1)+((RIGHT(M68,2)+0)/100),0)+IFERROR(LEFT(S68,FIND(".",S68)-1)+((RIGHT(S68,2)+0)/100),0))))</f>
        <v/>
      </c>
      <c r="CK68" s="103" t="str">
        <f>IF(VALIDATURNO[[#This Row],[VALIDA_QNA]]="","",IF(VALIDATURNO[[#This Row],[Dom Noct Real]]=0,"",ROUND(VALIDATURNO[[#This Row],[Dom Noct Real]],2)))</f>
        <v/>
      </c>
      <c r="CL68" s="103"/>
      <c r="CM68" s="103"/>
      <c r="CN68" s="103"/>
      <c r="CO68" s="111" t="str">
        <f>IF(VALIDATURNO[[#This Row],[EXTRAS]]="","",IF(VALIDATURNO[[#This Row],[verifica extras D]]="",ROUND(VALIDATURNO[[#This Row],[EXTRAS]]*extra_diu,2),ROUND(VALIDATURNO[[#This Row],[verifica extras D]],2)))</f>
        <v/>
      </c>
      <c r="CP68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8" s="103"/>
      <c r="CR68" s="103"/>
      <c r="CS68" s="103"/>
      <c r="CT68" s="103"/>
      <c r="CU68" s="103" t="str">
        <f>IF(VALIDATURNO[[#This Row],[VALIDA_QNA]]="","",IF(VALIDATURNO[[#This Row],[Trabajado real]]=0,"",ROUND(VALIDATURNO[[#This Row],[Trabajado real]],2)))</f>
        <v/>
      </c>
      <c r="CV68" s="113" t="str">
        <f>IFERROR(VLOOKUP(VALIDATURNO[[#This Row],[Colaborador]]&amp;VALIDATURNO[[#This Row],[fecha]],Tabla2[],4,0),"")</f>
        <v/>
      </c>
      <c r="CW68" s="217"/>
      <c r="CX68" s="217"/>
      <c r="CY68" s="32" t="str">
        <f>IF(SUMIFS($BZ$6:BZ68,$DC$6:DC68,VALIDATURNO[[#This Row],[Colaborador]])-hope_hours-SUMIFS($CO$6:CO68,$DC$6:DC68,VALIDATURNO[[#This Row],[Colaborador]])-SUMIFS($CP$6:CP68,$DC$6:DC68,VALIDATURNO[[#This Row],[Colaborador]])&gt;0.5,SUMIFS($BZ$6:BZ68,$DC$6:DC68,VALIDATURNO[[#This Row],[Colaborador]])-hope_hours-SUMIFS($CO$6:CO68,$DC$6:DC68,VALIDATURNO[[#This Row],[Colaborador]])-SUMIFS($CP$6:CP68,$DC$6:DC68,VALIDATURNO[[#This Row],[Colaborador]]),"")</f>
        <v/>
      </c>
      <c r="CZ68" s="32" t="str">
        <f>IF(SUMIFS($BZ$6:BZ68,$DC$6:DC68,VALIDATURNO[[#This Row],[Colaborador]])-hope_hours&gt;0.5,SUMIFS($BZ$6:BZ68,$DC$6:DC68,VALIDATURNO[[#This Row],[Colaborador]])-hope_hours - SUMIFS($CZ$6:CZ67,$DC$6:DC67,DC68),"")</f>
        <v/>
      </c>
      <c r="DA68" s="32" t="str">
        <f>IF(SUMIFS($BZ$6:BZ68,$DC$6:DC68,VALIDATURNO[[#This Row],[Colaborador]])-hope_hours&gt;0.5,SUMIFS($BZ$6:BZ68,$DC$6:DC68,VALIDATURNO[[#This Row],[Colaborador]])-hope_hours,"")</f>
        <v/>
      </c>
      <c r="DB68" s="103" t="str">
        <f>IF(E68="","",IF(VALIDATURNO[[#This Row],[Cambia sede]]="",E68,VALIDATURNO[[#This Row],[Cambia sede]]))</f>
        <v>PANCE</v>
      </c>
      <c r="DC68" s="114" t="str">
        <f t="shared" si="3"/>
        <v>MARTINEZ CAMPO JULIAN ESTEBAN</v>
      </c>
      <c r="DD68" s="115">
        <f>IF(VALIDATURNO[[#This Row],[VALIDA_QNA]]="","",I68+0)</f>
        <v>46110</v>
      </c>
      <c r="DE68" s="117" t="str">
        <f>IF(VALIDATURNO[[#This Row],[Marcacion]]="","",D68)</f>
        <v>ASESOR DE EXPERIENCIA</v>
      </c>
      <c r="DF68" s="101" t="str">
        <f>IF(VALIDATURNO[[#This Row],[turno1]]="","",H68)</f>
        <v>Domingo</v>
      </c>
      <c r="DG68" s="101" t="str">
        <f>IF(VALIDATURNO[[#This Row],[turno2]]="","",AL68)</f>
        <v/>
      </c>
      <c r="DH68" s="101" t="str">
        <f>IF(VALIDATURNO[[#This Row],[turno1AM]]="","",AM68)</f>
        <v/>
      </c>
      <c r="DI68" s="101" t="str">
        <f>IF(VALIDATURNO[[#This Row],[turno2AM]]="","",AN68)</f>
        <v/>
      </c>
      <c r="DJ68" s="101" t="str">
        <f>IF(VALIDATURNO[[#This Row],[turno1AH]]="","",AO68)</f>
        <v/>
      </c>
      <c r="DK68" s="101" t="str">
        <f>IF(VALIDATURNO[[#This Row],[turno2AH]]="","",AP68)</f>
        <v/>
      </c>
      <c r="DL68" s="28" t="str">
        <f>IF(SUMIFS(VALIDATURNO[TOTAL],VALIDATURNO[Colaborador],VALIDATURNO[[#This Row],[Colaborador]])=0,"RET","OK")</f>
        <v>OK</v>
      </c>
      <c r="DM68" s="28">
        <f>IF(VALIDATURNO[[#This Row],[Trabajado real]]&gt;0,1,0)</f>
        <v>0</v>
      </c>
      <c r="DN68" s="28">
        <f>IF(DN67=$DN$5,1,IF(DC67=VALIDATURNO[[#This Row],[Colaborador]],0,1))</f>
        <v>0</v>
      </c>
      <c r="DO68" s="224"/>
      <c r="DP68" s="224"/>
      <c r="DQ68" s="224"/>
      <c r="DR68" s="224"/>
      <c r="DS68" s="224"/>
      <c r="DT68" s="224"/>
    </row>
    <row r="69" spans="1:124">
      <c r="A69" t="s">
        <v>162</v>
      </c>
      <c r="B69" t="s">
        <v>366</v>
      </c>
      <c r="C69" t="s">
        <v>366</v>
      </c>
      <c r="D69" t="s">
        <v>199</v>
      </c>
      <c r="E69" t="s">
        <v>84</v>
      </c>
      <c r="F69" t="s">
        <v>200</v>
      </c>
      <c r="G69" t="s">
        <v>200</v>
      </c>
      <c r="H69" t="s">
        <v>172</v>
      </c>
      <c r="I69" t="s">
        <v>570</v>
      </c>
      <c r="J69" t="s">
        <v>207</v>
      </c>
      <c r="K69" t="s">
        <v>81</v>
      </c>
      <c r="L69" t="s">
        <v>81</v>
      </c>
      <c r="M69" t="s">
        <v>81</v>
      </c>
      <c r="N69" t="s">
        <v>81</v>
      </c>
      <c r="O69" t="s">
        <v>81</v>
      </c>
      <c r="P69" t="s">
        <v>81</v>
      </c>
      <c r="Q69" t="s">
        <v>81</v>
      </c>
      <c r="R69" t="s">
        <v>81</v>
      </c>
      <c r="S69" t="s">
        <v>81</v>
      </c>
      <c r="T69" t="s">
        <v>81</v>
      </c>
      <c r="U69" t="s">
        <v>81</v>
      </c>
      <c r="V69" t="s">
        <v>81</v>
      </c>
      <c r="W69" t="s">
        <v>81</v>
      </c>
      <c r="X69" t="s">
        <v>81</v>
      </c>
      <c r="Y69" t="s">
        <v>81</v>
      </c>
      <c r="Z69" t="s">
        <v>81</v>
      </c>
      <c r="AA69" t="s">
        <v>81</v>
      </c>
      <c r="AB69" t="s">
        <v>81</v>
      </c>
      <c r="AC69" t="s">
        <v>81</v>
      </c>
      <c r="AD69" t="s">
        <v>207</v>
      </c>
      <c r="AE69" t="s">
        <v>81</v>
      </c>
      <c r="AF69" t="s">
        <v>81</v>
      </c>
      <c r="AG69" t="s">
        <v>81</v>
      </c>
      <c r="AH69" t="s">
        <v>81</v>
      </c>
      <c r="AI69" t="s">
        <v>81</v>
      </c>
      <c r="AJ69" t="s">
        <v>201</v>
      </c>
      <c r="AK69" t="s">
        <v>399</v>
      </c>
      <c r="AL69" t="s">
        <v>81</v>
      </c>
      <c r="AM69" t="s">
        <v>400</v>
      </c>
      <c r="AN69" t="s">
        <v>283</v>
      </c>
      <c r="AO69" t="s">
        <v>81</v>
      </c>
      <c r="AP69" t="s">
        <v>81</v>
      </c>
      <c r="AQ69" t="s">
        <v>203</v>
      </c>
      <c r="AR69" t="s">
        <v>81</v>
      </c>
      <c r="AS69" t="s">
        <v>204</v>
      </c>
      <c r="AT69" s="96">
        <f>IF(VALIDATURNO[[#This Row],[VALIDA_QNA]]="","",IF(AL69="",0,1))</f>
        <v>0</v>
      </c>
      <c r="AU69" s="67">
        <f>IF(VALIDATURNO[[#This Row],[VALIDA_QNA]]="","",IF(AL70="",0,1))</f>
        <v>0</v>
      </c>
      <c r="AV69" s="97">
        <f>IF(VALIDATURNO[[#This Row],[VALIDA_QNA]]="","",IF(AM69="",0,1))</f>
        <v>1</v>
      </c>
      <c r="AW69" s="97">
        <f>IF(VALIDATURNO[[#This Row],[VALIDA_QNA]]="","",IF(AN69="",0,1))</f>
        <v>1</v>
      </c>
      <c r="AX69" s="97">
        <f>IF(VALIDATURNO[[#This Row],[VALIDA_QNA]]="","",IF(AO69="",0,1))</f>
        <v>0</v>
      </c>
      <c r="AY69" s="97">
        <f>IF(VALIDATURNO[[#This Row],[VALIDA_QNA]]="","",IF(AP69="",0,1))</f>
        <v>0</v>
      </c>
      <c r="AZ69" s="67">
        <f>IF(VALIDATURNO[[#This Row],[VALIDA_QNA]]="","",IF(AL70="",0,1)*IF(AL70="",0,AL70))</f>
        <v>0</v>
      </c>
      <c r="BA69" s="97">
        <f>IF(VALIDATURNO[[#This Row],[VALIDA_QNA]]="","",IF(AL69="",0,1)*IF(AL69="",0,AL69))</f>
        <v>0</v>
      </c>
      <c r="BB69" s="97">
        <f>IF(VALIDATURNO[[#This Row],[VALIDA_QNA]]="","",IF(AM69="",0,1)*IF(AM69="",0,AM69))</f>
        <v>0.4284722222222222</v>
      </c>
      <c r="BC69" s="97">
        <f>IF(VALIDATURNO[[#This Row],[VALIDA_QNA]]="","",IF(AN69="",0,1)*IF(AN69="",0,AN69))</f>
        <v>0.66736111111111107</v>
      </c>
      <c r="BD69" s="97">
        <f>IF(VALIDATURNO[[#This Row],[VALIDA_QNA]]="","",IF(AO69="",0,1)*IF(AO69="",0,AO69))</f>
        <v>0</v>
      </c>
      <c r="BE69" s="97">
        <f>IF(VALIDATURNO[[#This Row],[VALIDA_QNA]]="","",IF(AP69="",0,1)*IF(AP69="",0,AP69))</f>
        <v>0</v>
      </c>
      <c r="BF69" s="67">
        <f>IF(VALIDATURNO[[#This Row],[VALIDA_QNA]]="","",5-COUNTBLANK(AM69:AP69)-COUNTBLANK(AL70))</f>
        <v>2</v>
      </c>
      <c r="BG69" s="99" t="str">
        <f>VALIDATURNO[[#This Row],[SALAM_H_BIN]]&amp;AU69&amp;AV69&amp;AW69&amp;AX69&amp;AY69</f>
        <v>001100</v>
      </c>
      <c r="BH69" s="101">
        <f t="shared" si="2"/>
        <v>1</v>
      </c>
      <c r="BI69" s="97" t="str">
        <f>IF(A69="","",IF(AND(AN69&lt;AM69,AN69&lt;&gt;""),"ERROR MARCA",IF(AND(VALIDATURNO[[#This Row],[ENT_2]]&lt;&gt;0,VALIDATURNO[[#This Row],[ENT_2]]&lt;VALIDATURNO[[#This Row],[SAL_1]]),"ERROR MARCA",IF(VALIDATURNO[[#This Row],[VALIDA_QNA]]=1,IF(OR(BG69="001100",BG69="011000",BG69="011110",BG69="001111",BG69="101100",BG69="111000",BG69="111110",BG69="101111"),"OK",IF(OR(BG69="000000",VALIDATURNO[[#This Row],[Escenario]]="100000"),"NULO","ERROR MARCA")),"NULO"))))</f>
        <v>OK</v>
      </c>
      <c r="BJ69" s="97">
        <f>IF(VALIDATURNO[[#This Row],[VALIDA_QNA]]="","",IF(OR(BG69="101100",BG69="101111",BG69="001100",BG69="001111",BG69="111110",BG69="011110"),BC69-BB69,0)*24)</f>
        <v>5.7333333333333325</v>
      </c>
      <c r="BK69" s="97">
        <f>IF(VALIDATURNO[[#This Row],[VALIDA_QNA]]="","",IF(OR(BG69="101111",BG69="001111"),BE69-BD69,0)*24)</f>
        <v>0</v>
      </c>
      <c r="BL69" s="97">
        <f>IF(VALIDATURNO[[#This Row],[VALIDA_QNA]]="","",IF(OR(BG69="111000",BG69="011000"),AZ69-BB69+1,0)*24)</f>
        <v>0</v>
      </c>
      <c r="BM69" s="97">
        <f>IF(VALIDATURNO[[#This Row],[VALIDA_QNA]]="","",IF(OR(BG69="111110",BG69="011110"),AZ69+1-BD69,0)*24)</f>
        <v>0</v>
      </c>
      <c r="BN69" s="97">
        <f>IF(VALIDATURNO[[#This Row],[VALIDA_QNA]]="","",IF(OR(BG69="011000",BG69="111000"),1-BB69,0)*24)</f>
        <v>0</v>
      </c>
      <c r="BO69" s="97">
        <f>IF(VALIDATURNO[[#This Row],[VALIDA_QNA]]="","",IF(OR(BG69="011110",BG69="111110"),1-BD69,0)*24)</f>
        <v>0</v>
      </c>
      <c r="BP69" s="103">
        <f>IF(VALIDATURNO[[#This Row],[VALIDA_QNA]]="","",VALIDATURNO[[#This Row],[turno1]]+VALIDATURNO[[#This Row],[turno2]]+VALIDATURNO[[#This Row],[turno1AH]]+VALIDATURNO[[#This Row],[turno2AH]]+VALIDATURNO[[#This Row],[SALAM_HOY]])</f>
        <v>5.7333333333333325</v>
      </c>
      <c r="BQ69" s="103">
        <f>IF(VALIDATURNO[[#This Row],[VALIDA_QNA]]="","",VALIDATURNO[[#This Row],[turno1]]+VALIDATURNO[[#This Row],[turno2]]+VALIDATURNO[[#This Row],[turno1AM]]+VALIDATURNO[[#This Row],[turno2AM]])</f>
        <v>5.7333333333333325</v>
      </c>
      <c r="BR69" s="103">
        <f>IF(VALIDATURNO[[#This Row],[VALIDA_QNA]]=0,"",IFERROR(LEFT(AD69,FIND(".",AD69)-1)+((RIGHT(AD69,2)+0)/100),""))</f>
        <v>5.75</v>
      </c>
      <c r="BS6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descuentos]]="",0,IF(AND(BP69&gt;=9.5,AO69=""),1,0))+IF(AL70&lt;&gt;"",AL70*24,0)-IF(AL69&lt;&gt;"",AL69*24,0),"")))</f>
        <v>1.6666666666667496E-2</v>
      </c>
      <c r="BT69" s="101">
        <f>IF(VALIDATURNO[[#This Row],[VALIDA_QNA]]=0,"",IF(A69="","",IFERROR((IF(IF(AL69="",0,AL69+0)&lt;=(6/24),IF(AL69="",0,AL69+0),(6/24))*24),0)+IFERROR(IF(AM69="",0,IF((IF(AND(AO69="",AN69&lt;&gt;""),IF(AN69="",0,AN69+0),IF(AP69&lt;&gt;"",IF(AP69="",0,AP69+0),1))-#REF!)*24&gt;0,IF(AND(AO69="",AN69&lt;&gt;""),IF(AN69="",0,AN69+0),IF(AP69&lt;&gt;"",IF(AP69="",0,AP69+0),1))-#REF!))*24,0)))</f>
        <v>0</v>
      </c>
      <c r="BU69" s="105">
        <f>IF(VALIDATURNO[[#This Row],[VALIDA_QNA]]="","",IFERROR(LEFT(K69,FIND(".",K69)-1)+((RIGHT(K69,2)+0)/100),0))</f>
        <v>0</v>
      </c>
      <c r="BV69" s="74">
        <f>IF(VALIDATURNO[[#This Row],[VALIDA_QNA]]=0,0,IF(VALIDATURNO[[#This Row],[Marcacion]]="ERROR MARCA", 0,IF(VALIDATURNO[[#This Row],[VALIDA_QNA]]="","",IF(ROUND(IFERROR(LEFT(K69,FIND(".",K69)-1)+((RIGHT(K69,2)+0)/100),0)+(IF(H70="Domingo",0,IF(AL70="",0,AL70*24)))-(IF(H69="Domingo",0,IF(AL69="",0,AL69*24))),2)&gt;=0,ROUND(IFERROR(LEFT(K69,FIND(".",K69)-1)+((RIGHT(K69,2)+0)/100),0)+(IF(H70="Domingo",0,IF(AL70="",0,AL70*24)))-(IF(H69="Domingo",0,IF(AL69="",0,AL69*24))),2),0))))</f>
        <v>0</v>
      </c>
      <c r="BW69" s="105">
        <f>IF(VALIDATURNO[[#This Row],[VALIDA_QNA]]="","",IFERROR(LEFT(T69,FIND(".",T69)-1)+((RIGHT(T69,2)+0)/100),0)+IF(N69="",0,IFERROR(LEFT(N69,FIND(".",N69)-1)+((RIGHT(N69,2)+0)/100),0)))</f>
        <v>0</v>
      </c>
      <c r="BX69" s="74">
        <f>IF(VALIDATURNO[[#This Row],[VALIDA_QNA]]=0,0,IF(VALIDATURNO[[#This Row],[Marcacion]]="ERROR MARCA", 0,IF(VALIDATURNO[[#This Row],[VALIDA_QNA]]="","",IF(VALIDATURNO[[#This Row],[Dom Noct calc]]+(IF(OR(H70="Domingo",M70&lt;&gt;"",N70&lt;&gt;""),IF(AL70="",0,AL70*24),0))-(IF(OR(H69="Domingo",M69&lt;&gt;"",N69&lt;&gt;""),IF(AL69="",0,AL69*24),0))&gt;=0,VALIDATURNO[[#This Row],[Dom Noct calc]]+(IF(OR(H70="Domingo",M70&lt;&gt;"",N70&lt;&gt;""),IF(AL70="",0,AL70*24),0))-(IF(OR(H69="Domingo",M69&lt;&gt;"",N69&lt;&gt;""),IF(AL69="",0,AL69*24),0)),0))))</f>
        <v>0</v>
      </c>
      <c r="BY69" s="105">
        <f>IF(VALIDATURNO[[#This Row],[VALIDA_QNA]]="","",IFERROR(LEFT(AD69,FIND(".",AD69)-1)+((RIGHT(AD69,2)+0)/100),0))</f>
        <v>5.75</v>
      </c>
      <c r="BZ69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5.75</v>
      </c>
      <c r="CA69" s="109">
        <f>IF(VALIDATURNO[[#This Row],[VALIDA_QNA]]="","",IF(VALIDATURNO[[#This Row],[Trabajado real]]+0=0,0,1))</f>
        <v>1</v>
      </c>
      <c r="CB69" s="103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69" s="103"/>
      <c r="CD69" s="103"/>
      <c r="CE69" s="103"/>
      <c r="CF69" s="103"/>
      <c r="CG69" s="103"/>
      <c r="CH69" s="103"/>
      <c r="CI69" s="103"/>
      <c r="CJ69" s="103" t="str">
        <f>IF(AND(M69="",S69=""),"",IF(VALIDATURNO[[#This Row],[Marcacion]]="ERROR MARCA",6,IF(IFERROR(LEFT(M69,FIND(".",M69)-1)+((RIGHT(M69,2)+0)/100),0)+IFERROR(LEFT(S69,FIND(".",S69)-1)+((RIGHT(S69,2)+0)/100),0)=0,"",IFERROR(LEFT(M69,FIND(".",M69)-1)+((RIGHT(M69,2)+0)/100),0)+IFERROR(LEFT(S69,FIND(".",S69)-1)+((RIGHT(S69,2)+0)/100),0))))</f>
        <v/>
      </c>
      <c r="CK69" s="103" t="str">
        <f>IF(VALIDATURNO[[#This Row],[VALIDA_QNA]]="","",IF(VALIDATURNO[[#This Row],[Dom Noct Real]]=0,"",ROUND(VALIDATURNO[[#This Row],[Dom Noct Real]],2)))</f>
        <v/>
      </c>
      <c r="CL69" s="103"/>
      <c r="CM69" s="103"/>
      <c r="CN69" s="103"/>
      <c r="CO69" s="111" t="str">
        <f>IF(VALIDATURNO[[#This Row],[EXTRAS]]="","",IF(VALIDATURNO[[#This Row],[verifica extras D]]="",ROUND(VALIDATURNO[[#This Row],[EXTRAS]]*extra_diu,2),ROUND(VALIDATURNO[[#This Row],[verifica extras D]],2)))</f>
        <v/>
      </c>
      <c r="CP69" s="112" t="str">
        <f>IF(VALIDATURNO[[#This Row],[EXTRAS]]="","",IF(VALIDATURNO[[#This Row],[verifica extras N]]="",ROUND(VALIDATURNO[[#This Row],[EXTRAS]]*(1-extra_diu),2),ROUND(VALIDATURNO[[#This Row],[verifica extras N]],2)))</f>
        <v/>
      </c>
      <c r="CQ69" s="103"/>
      <c r="CR69" s="103"/>
      <c r="CS69" s="103"/>
      <c r="CT69" s="103"/>
      <c r="CU69" s="103">
        <f>IF(VALIDATURNO[[#This Row],[VALIDA_QNA]]="","",IF(VALIDATURNO[[#This Row],[Trabajado real]]=0,"",ROUND(VALIDATURNO[[#This Row],[Trabajado real]],2)))</f>
        <v>5.75</v>
      </c>
      <c r="CV69" s="113" t="str">
        <f>IFERROR(VLOOKUP(VALIDATURNO[[#This Row],[Colaborador]]&amp;VALIDATURNO[[#This Row],[fecha]],Tabla2[],4,0),"")</f>
        <v/>
      </c>
      <c r="CW69" s="217"/>
      <c r="CX69" s="217"/>
      <c r="CY69" s="32" t="str">
        <f>IF(SUMIFS($BZ$6:BZ69,$DC$6:DC69,VALIDATURNO[[#This Row],[Colaborador]])-hope_hours-SUMIFS($CO$6:CO69,$DC$6:DC69,VALIDATURNO[[#This Row],[Colaborador]])-SUMIFS($CP$6:CP69,$DC$6:DC69,VALIDATURNO[[#This Row],[Colaborador]])&gt;0.5,SUMIFS($BZ$6:BZ69,$DC$6:DC69,VALIDATURNO[[#This Row],[Colaborador]])-hope_hours-SUMIFS($CO$6:CO69,$DC$6:DC69,VALIDATURNO[[#This Row],[Colaborador]])-SUMIFS($CP$6:CP69,$DC$6:DC69,VALIDATURNO[[#This Row],[Colaborador]]),"")</f>
        <v/>
      </c>
      <c r="CZ69" s="32" t="str">
        <f>IF(SUMIFS($BZ$6:BZ69,$DC$6:DC69,VALIDATURNO[[#This Row],[Colaborador]])-hope_hours&gt;0.5,SUMIFS($BZ$6:BZ69,$DC$6:DC69,VALIDATURNO[[#This Row],[Colaborador]])-hope_hours - SUMIFS($CZ$6:CZ68,$DC$6:DC68,DC69),"")</f>
        <v/>
      </c>
      <c r="DA69" s="32" t="str">
        <f>IF(SUMIFS($BZ$6:BZ69,$DC$6:DC69,VALIDATURNO[[#This Row],[Colaborador]])-hope_hours&gt;0.5,SUMIFS($BZ$6:BZ69,$DC$6:DC69,VALIDATURNO[[#This Row],[Colaborador]])-hope_hours,"")</f>
        <v/>
      </c>
      <c r="DB69" s="103" t="str">
        <f>IF(E69="","",IF(VALIDATURNO[[#This Row],[Cambia sede]]="",E69,VALIDATURNO[[#This Row],[Cambia sede]]))</f>
        <v>PANCE</v>
      </c>
      <c r="DC69" s="114" t="str">
        <f t="shared" si="3"/>
        <v>MARTINEZ CAMPO JULIAN ESTEBAN</v>
      </c>
      <c r="DD69" s="115">
        <f>IF(VALIDATURNO[[#This Row],[VALIDA_QNA]]="","",I69+0)</f>
        <v>46111</v>
      </c>
      <c r="DE69" s="117" t="str">
        <f>IF(VALIDATURNO[[#This Row],[Marcacion]]="","",D69)</f>
        <v>ASESOR DE EXPERIENCIA</v>
      </c>
      <c r="DF69" s="101" t="str">
        <f>IF(VALIDATURNO[[#This Row],[turno1]]="","",H69)</f>
        <v>Lunes</v>
      </c>
      <c r="DG69" s="101" t="str">
        <f>IF(VALIDATURNO[[#This Row],[turno2]]="","",AL69)</f>
        <v/>
      </c>
      <c r="DH69" s="101" t="str">
        <f>IF(VALIDATURNO[[#This Row],[turno1AM]]="","",AM69)</f>
        <v>10:17</v>
      </c>
      <c r="DI69" s="101" t="str">
        <f>IF(VALIDATURNO[[#This Row],[turno2AM]]="","",AN69)</f>
        <v>16:01</v>
      </c>
      <c r="DJ69" s="101" t="str">
        <f>IF(VALIDATURNO[[#This Row],[turno1AH]]="","",AO69)</f>
        <v/>
      </c>
      <c r="DK69" s="101" t="str">
        <f>IF(VALIDATURNO[[#This Row],[turno2AH]]="","",AP69)</f>
        <v/>
      </c>
      <c r="DL69" s="28" t="str">
        <f>IF(SUMIFS(VALIDATURNO[TOTAL],VALIDATURNO[Colaborador],VALIDATURNO[[#This Row],[Colaborador]])=0,"RET","OK")</f>
        <v>OK</v>
      </c>
      <c r="DM69" s="28">
        <f>IF(VALIDATURNO[[#This Row],[Trabajado real]]&gt;0,1,0)</f>
        <v>1</v>
      </c>
      <c r="DN69" s="28">
        <f>IF(DN68=$DN$5,1,IF(DC68=VALIDATURNO[[#This Row],[Colaborador]],0,1))</f>
        <v>0</v>
      </c>
      <c r="DO69" s="224"/>
      <c r="DP69" s="224"/>
      <c r="DQ69" s="224"/>
      <c r="DR69" s="224"/>
      <c r="DS69" s="224"/>
      <c r="DT69" s="224"/>
    </row>
    <row r="70" spans="1:124">
      <c r="A70" t="s">
        <v>155</v>
      </c>
      <c r="B70" t="s">
        <v>370</v>
      </c>
      <c r="C70" t="s">
        <v>370</v>
      </c>
      <c r="D70" t="s">
        <v>10</v>
      </c>
      <c r="E70" t="s">
        <v>84</v>
      </c>
      <c r="F70" t="s">
        <v>200</v>
      </c>
      <c r="G70" t="s">
        <v>200</v>
      </c>
      <c r="H70" t="s">
        <v>172</v>
      </c>
      <c r="I70" t="s">
        <v>563</v>
      </c>
      <c r="J70" t="s">
        <v>81</v>
      </c>
      <c r="K70" t="s">
        <v>81</v>
      </c>
      <c r="L70" t="s">
        <v>81</v>
      </c>
      <c r="M70" t="s">
        <v>81</v>
      </c>
      <c r="N70" t="s">
        <v>81</v>
      </c>
      <c r="O70" t="s">
        <v>81</v>
      </c>
      <c r="P70" t="s">
        <v>81</v>
      </c>
      <c r="Q70" t="s">
        <v>81</v>
      </c>
      <c r="R70" t="s">
        <v>81</v>
      </c>
      <c r="S70" t="s">
        <v>81</v>
      </c>
      <c r="T70" t="s">
        <v>81</v>
      </c>
      <c r="U70" t="s">
        <v>81</v>
      </c>
      <c r="V70" t="s">
        <v>81</v>
      </c>
      <c r="W70" t="s">
        <v>81</v>
      </c>
      <c r="X70" t="s">
        <v>81</v>
      </c>
      <c r="Y70" t="s">
        <v>81</v>
      </c>
      <c r="Z70" t="s">
        <v>81</v>
      </c>
      <c r="AA70" t="s">
        <v>81</v>
      </c>
      <c r="AB70" t="s">
        <v>81</v>
      </c>
      <c r="AC70" t="s">
        <v>81</v>
      </c>
      <c r="AD70" t="s">
        <v>81</v>
      </c>
      <c r="AE70" t="s">
        <v>81</v>
      </c>
      <c r="AF70" t="s">
        <v>81</v>
      </c>
      <c r="AG70" t="s">
        <v>81</v>
      </c>
      <c r="AH70" t="s">
        <v>81</v>
      </c>
      <c r="AI70" t="s">
        <v>81</v>
      </c>
      <c r="AJ70" t="s">
        <v>201</v>
      </c>
      <c r="AK70" t="s">
        <v>81</v>
      </c>
      <c r="AL70" t="s">
        <v>81</v>
      </c>
      <c r="AM70" t="s">
        <v>81</v>
      </c>
      <c r="AN70" t="s">
        <v>81</v>
      </c>
      <c r="AO70" t="s">
        <v>81</v>
      </c>
      <c r="AP70" t="s">
        <v>81</v>
      </c>
      <c r="AQ70" t="s">
        <v>81</v>
      </c>
      <c r="AR70" t="s">
        <v>81</v>
      </c>
      <c r="AS70" t="s">
        <v>201</v>
      </c>
      <c r="AT70" s="96">
        <f>IF(VALIDATURNO[[#This Row],[VALIDA_QNA]]="","",IF(AL70="",0,1))</f>
        <v>0</v>
      </c>
      <c r="AU70" s="67">
        <f>IF(VALIDATURNO[[#This Row],[VALIDA_QNA]]="","",IF(AL71="",0,1))</f>
        <v>0</v>
      </c>
      <c r="AV70" s="97">
        <f>IF(VALIDATURNO[[#This Row],[VALIDA_QNA]]="","",IF(AM70="",0,1))</f>
        <v>0</v>
      </c>
      <c r="AW70" s="97">
        <f>IF(VALIDATURNO[[#This Row],[VALIDA_QNA]]="","",IF(AN70="",0,1))</f>
        <v>0</v>
      </c>
      <c r="AX70" s="97">
        <f>IF(VALIDATURNO[[#This Row],[VALIDA_QNA]]="","",IF(AO70="",0,1))</f>
        <v>0</v>
      </c>
      <c r="AY70" s="97">
        <f>IF(VALIDATURNO[[#This Row],[VALIDA_QNA]]="","",IF(AP70="",0,1))</f>
        <v>0</v>
      </c>
      <c r="AZ70" s="67">
        <f>IF(VALIDATURNO[[#This Row],[VALIDA_QNA]]="","",IF(AL71="",0,1)*IF(AL71="",0,AL71))</f>
        <v>0</v>
      </c>
      <c r="BA70" s="97">
        <f>IF(VALIDATURNO[[#This Row],[VALIDA_QNA]]="","",IF(AL70="",0,1)*IF(AL70="",0,AL70))</f>
        <v>0</v>
      </c>
      <c r="BB70" s="97">
        <f>IF(VALIDATURNO[[#This Row],[VALIDA_QNA]]="","",IF(AM70="",0,1)*IF(AM70="",0,AM70))</f>
        <v>0</v>
      </c>
      <c r="BC70" s="97">
        <f>IF(VALIDATURNO[[#This Row],[VALIDA_QNA]]="","",IF(AN70="",0,1)*IF(AN70="",0,AN70))</f>
        <v>0</v>
      </c>
      <c r="BD70" s="97">
        <f>IF(VALIDATURNO[[#This Row],[VALIDA_QNA]]="","",IF(AO70="",0,1)*IF(AO70="",0,AO70))</f>
        <v>0</v>
      </c>
      <c r="BE70" s="97">
        <f>IF(VALIDATURNO[[#This Row],[VALIDA_QNA]]="","",IF(AP70="",0,1)*IF(AP70="",0,AP70))</f>
        <v>0</v>
      </c>
      <c r="BF70" s="67">
        <f>IF(VALIDATURNO[[#This Row],[VALIDA_QNA]]="","",5-COUNTBLANK(AM70:AP70)-COUNTBLANK(AL71))</f>
        <v>0</v>
      </c>
      <c r="BG70" s="99" t="str">
        <f>VALIDATURNO[[#This Row],[SALAM_H_BIN]]&amp;AU70&amp;AV70&amp;AW70&amp;AX70&amp;AY70</f>
        <v>000000</v>
      </c>
      <c r="BH70" s="101">
        <f t="shared" ref="BH70:BH93" si="4">IF(A70="","",IF(AND((DIA_INI+0)=1,DAY(I70)&lt;16,MONTH(I70)=MES_QNA),1,IF(AND((DIA_INI+0)=16,MONTH(I70)= MES_QNA + 0),1,0)))</f>
        <v>1</v>
      </c>
      <c r="BI70" s="97" t="str">
        <f>IF(A70="","",IF(AND(AN70&lt;AM70,AN70&lt;&gt;""),"ERROR MARCA",IF(AND(VALIDATURNO[[#This Row],[ENT_2]]&lt;&gt;0,VALIDATURNO[[#This Row],[ENT_2]]&lt;VALIDATURNO[[#This Row],[SAL_1]]),"ERROR MARCA",IF(VALIDATURNO[[#This Row],[VALIDA_QNA]]=1,IF(OR(BG70="001100",BG70="011000",BG70="011110",BG70="001111",BG70="101100",BG70="111000",BG70="111110",BG70="101111"),"OK",IF(OR(BG70="000000",VALIDATURNO[[#This Row],[Escenario]]="100000"),"NULO","ERROR MARCA")),"NULO"))))</f>
        <v>NULO</v>
      </c>
      <c r="BJ70" s="97">
        <f>IF(VALIDATURNO[[#This Row],[VALIDA_QNA]]="","",IF(OR(BG70="101100",BG70="101111",BG70="001100",BG70="001111",BG70="111110",BG70="011110"),BC70-BB70,0)*24)</f>
        <v>0</v>
      </c>
      <c r="BK70" s="97">
        <f>IF(VALIDATURNO[[#This Row],[VALIDA_QNA]]="","",IF(OR(BG70="101111",BG70="001111"),BE70-BD70,0)*24)</f>
        <v>0</v>
      </c>
      <c r="BL70" s="97">
        <f>IF(VALIDATURNO[[#This Row],[VALIDA_QNA]]="","",IF(OR(BG70="111000",BG70="011000"),AZ70-BB70+1,0)*24)</f>
        <v>0</v>
      </c>
      <c r="BM70" s="97">
        <f>IF(VALIDATURNO[[#This Row],[VALIDA_QNA]]="","",IF(OR(BG70="111110",BG70="011110"),AZ70+1-BD70,0)*24)</f>
        <v>0</v>
      </c>
      <c r="BN70" s="97">
        <f>IF(VALIDATURNO[[#This Row],[VALIDA_QNA]]="","",IF(OR(BG70="011000",BG70="111000"),1-BB70,0)*24)</f>
        <v>0</v>
      </c>
      <c r="BO70" s="97">
        <f>IF(VALIDATURNO[[#This Row],[VALIDA_QNA]]="","",IF(OR(BG70="011110",BG70="111110"),1-BD70,0)*24)</f>
        <v>0</v>
      </c>
      <c r="BP70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0" s="103">
        <f>IF(VALIDATURNO[[#This Row],[VALIDA_QNA]]="","",VALIDATURNO[[#This Row],[turno1]]+VALIDATURNO[[#This Row],[turno2]]+VALIDATURNO[[#This Row],[turno1AM]]+VALIDATURNO[[#This Row],[turno2AM]])</f>
        <v>0</v>
      </c>
      <c r="BR70" s="103" t="str">
        <f>IF(VALIDATURNO[[#This Row],[VALIDA_QNA]]=0,"",IFERROR(LEFT(AD70,FIND(".",AD70)-1)+((RIGHT(AD70,2)+0)/100),""))</f>
        <v/>
      </c>
      <c r="BS7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descuentos]]="",0,IF(AND(BP70&gt;=9.5,AO70=""),1,0))+IF(AL71&lt;&gt;"",AL71*24,0)-IF(AL70&lt;&gt;"",AL70*24,0),"")))</f>
        <v>0</v>
      </c>
      <c r="BT70" s="101">
        <f>IF(VALIDATURNO[[#This Row],[VALIDA_QNA]]=0,"",IF(A70="","",IFERROR((IF(IF(AL70="",0,AL70+0)&lt;=(6/24),IF(AL70="",0,AL70+0),(6/24))*24),0)+IFERROR(IF(AM70="",0,IF((IF(AND(AO70="",AN70&lt;&gt;""),IF(AN70="",0,AN70+0),IF(AP70&lt;&gt;"",IF(AP70="",0,AP70+0),1))-#REF!)*24&gt;0,IF(AND(AO70="",AN70&lt;&gt;""),IF(AN70="",0,AN70+0),IF(AP70&lt;&gt;"",IF(AP70="",0,AP70+0),1))-#REF!))*24,0)))</f>
        <v>0</v>
      </c>
      <c r="BU70" s="105">
        <f>IF(VALIDATURNO[[#This Row],[VALIDA_QNA]]="","",IFERROR(LEFT(K70,FIND(".",K70)-1)+((RIGHT(K70,2)+0)/100),0))</f>
        <v>0</v>
      </c>
      <c r="BV70" s="74">
        <f>IF(VALIDATURNO[[#This Row],[VALIDA_QNA]]=0,0,IF(VALIDATURNO[[#This Row],[Marcacion]]="ERROR MARCA", 0,IF(VALIDATURNO[[#This Row],[VALIDA_QNA]]="","",IF(ROUND(IFERROR(LEFT(K70,FIND(".",K70)-1)+((RIGHT(K70,2)+0)/100),0)+(IF(H71="Domingo",0,IF(AL71="",0,AL71*24)))-(IF(H70="Domingo",0,IF(AL70="",0,AL70*24))),2)&gt;=0,ROUND(IFERROR(LEFT(K70,FIND(".",K70)-1)+((RIGHT(K70,2)+0)/100),0)+(IF(H71="Domingo",0,IF(AL71="",0,AL71*24)))-(IF(H70="Domingo",0,IF(AL70="",0,AL70*24))),2),0))))</f>
        <v>0</v>
      </c>
      <c r="BW70" s="105">
        <f>IF(VALIDATURNO[[#This Row],[VALIDA_QNA]]="","",IFERROR(LEFT(T70,FIND(".",T70)-1)+((RIGHT(T70,2)+0)/100),0)+IF(N70="",0,IFERROR(LEFT(N70,FIND(".",N70)-1)+((RIGHT(N70,2)+0)/100),0)))</f>
        <v>0</v>
      </c>
      <c r="BX70" s="74">
        <f>IF(VALIDATURNO[[#This Row],[VALIDA_QNA]]=0,0,IF(VALIDATURNO[[#This Row],[Marcacion]]="ERROR MARCA", 0,IF(VALIDATURNO[[#This Row],[VALIDA_QNA]]="","",IF(VALIDATURNO[[#This Row],[Dom Noct calc]]+(IF(OR(H71="Domingo",M71&lt;&gt;"",N71&lt;&gt;""),IF(AL71="",0,AL71*24),0))-(IF(OR(H70="Domingo",M70&lt;&gt;"",N70&lt;&gt;""),IF(AL70="",0,AL70*24),0))&gt;=0,VALIDATURNO[[#This Row],[Dom Noct calc]]+(IF(OR(H71="Domingo",M71&lt;&gt;"",N71&lt;&gt;""),IF(AL71="",0,AL71*24),0))-(IF(OR(H70="Domingo",M70&lt;&gt;"",N70&lt;&gt;""),IF(AL70="",0,AL70*24),0)),0))))</f>
        <v>0</v>
      </c>
      <c r="BY70" s="105">
        <f>IF(VALIDATURNO[[#This Row],[VALIDA_QNA]]="","",IFERROR(LEFT(AD70,FIND(".",AD70)-1)+((RIGHT(AD70,2)+0)/100),0))</f>
        <v>0</v>
      </c>
      <c r="BZ70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0" s="109">
        <f>IF(VALIDATURNO[[#This Row],[VALIDA_QNA]]="","",IF(VALIDATURNO[[#This Row],[Trabajado real]]+0=0,0,1))</f>
        <v>0</v>
      </c>
      <c r="CB70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0" s="103"/>
      <c r="CD70" s="103"/>
      <c r="CE70" s="103"/>
      <c r="CF70" s="103"/>
      <c r="CG70" s="103"/>
      <c r="CH70" s="103"/>
      <c r="CI70" s="103"/>
      <c r="CJ70" s="103" t="str">
        <f>IF(AND(M70="",S70=""),"",IF(VALIDATURNO[[#This Row],[Marcacion]]="ERROR MARCA",6,IF(IFERROR(LEFT(M70,FIND(".",M70)-1)+((RIGHT(M70,2)+0)/100),0)+IFERROR(LEFT(S70,FIND(".",S70)-1)+((RIGHT(S70,2)+0)/100),0)=0,"",IFERROR(LEFT(M70,FIND(".",M70)-1)+((RIGHT(M70,2)+0)/100),0)+IFERROR(LEFT(S70,FIND(".",S70)-1)+((RIGHT(S70,2)+0)/100),0))))</f>
        <v/>
      </c>
      <c r="CK70" s="103" t="str">
        <f>IF(VALIDATURNO[[#This Row],[VALIDA_QNA]]="","",IF(VALIDATURNO[[#This Row],[Dom Noct Real]]=0,"",ROUND(VALIDATURNO[[#This Row],[Dom Noct Real]],2)))</f>
        <v/>
      </c>
      <c r="CL70" s="103"/>
      <c r="CM70" s="103"/>
      <c r="CN70" s="103"/>
      <c r="CO70" s="111" t="str">
        <f>IF(VALIDATURNO[[#This Row],[EXTRAS]]="","",IF(VALIDATURNO[[#This Row],[verifica extras D]]="",ROUND(VALIDATURNO[[#This Row],[EXTRAS]]*extra_diu,2),ROUND(VALIDATURNO[[#This Row],[verifica extras D]],2)))</f>
        <v/>
      </c>
      <c r="CP70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0" s="103"/>
      <c r="CR70" s="103"/>
      <c r="CS70" s="103"/>
      <c r="CT70" s="103"/>
      <c r="CU70" s="103" t="str">
        <f>IF(VALIDATURNO[[#This Row],[VALIDA_QNA]]="","",IF(VALIDATURNO[[#This Row],[Trabajado real]]=0,"",ROUND(VALIDATURNO[[#This Row],[Trabajado real]],2)))</f>
        <v/>
      </c>
      <c r="CV70" s="113" t="str">
        <f>IFERROR(VLOOKUP(VALIDATURNO[[#This Row],[Colaborador]]&amp;VALIDATURNO[[#This Row],[fecha]],Tabla2[],4,0),"")</f>
        <v/>
      </c>
      <c r="CW70" s="217"/>
      <c r="CX70" s="217"/>
      <c r="CY70" s="32" t="str">
        <f>IF(SUMIFS($BZ$6:BZ70,$DC$6:DC70,VALIDATURNO[[#This Row],[Colaborador]])-hope_hours-SUMIFS($CO$6:CO70,$DC$6:DC70,VALIDATURNO[[#This Row],[Colaborador]])-SUMIFS($CP$6:CP70,$DC$6:DC70,VALIDATURNO[[#This Row],[Colaborador]])&gt;0.5,SUMIFS($BZ$6:BZ70,$DC$6:DC70,VALIDATURNO[[#This Row],[Colaborador]])-hope_hours-SUMIFS($CO$6:CO70,$DC$6:DC70,VALIDATURNO[[#This Row],[Colaborador]])-SUMIFS($CP$6:CP70,$DC$6:DC70,VALIDATURNO[[#This Row],[Colaborador]]),"")</f>
        <v/>
      </c>
      <c r="CZ70" s="32" t="str">
        <f>IF(SUMIFS($BZ$6:BZ70,$DC$6:DC70,VALIDATURNO[[#This Row],[Colaborador]])-hope_hours&gt;0.5,SUMIFS($BZ$6:BZ70,$DC$6:DC70,VALIDATURNO[[#This Row],[Colaborador]])-hope_hours - SUMIFS($CZ$6:CZ69,$DC$6:DC69,DC70),"")</f>
        <v/>
      </c>
      <c r="DA70" s="32" t="str">
        <f>IF(SUMIFS($BZ$6:BZ70,$DC$6:DC70,VALIDATURNO[[#This Row],[Colaborador]])-hope_hours&gt;0.5,SUMIFS($BZ$6:BZ70,$DC$6:DC70,VALIDATURNO[[#This Row],[Colaborador]])-hope_hours,"")</f>
        <v/>
      </c>
      <c r="DB70" s="103" t="str">
        <f>IF(E70="","",IF(VALIDATURNO[[#This Row],[Cambia sede]]="",E70,VALIDATURNO[[#This Row],[Cambia sede]]))</f>
        <v>PANCE</v>
      </c>
      <c r="DC70" s="114" t="str">
        <f t="shared" ref="DC70:DC93" si="5">IF(A70="","",A70)</f>
        <v>MEJIA SOLANILLA ELIZABETH</v>
      </c>
      <c r="DD70" s="115">
        <f>IF(VALIDATURNO[[#This Row],[VALIDA_QNA]]="","",I70+0)</f>
        <v>46104</v>
      </c>
      <c r="DE70" s="117" t="str">
        <f>IF(VALIDATURNO[[#This Row],[Marcacion]]="","",D70)</f>
        <v>ADMINISTRADOR</v>
      </c>
      <c r="DF70" s="101" t="str">
        <f>IF(VALIDATURNO[[#This Row],[turno1]]="","",H70)</f>
        <v>Lunes</v>
      </c>
      <c r="DG70" s="101" t="str">
        <f>IF(VALIDATURNO[[#This Row],[turno2]]="","",AL70)</f>
        <v/>
      </c>
      <c r="DH70" s="101" t="str">
        <f>IF(VALIDATURNO[[#This Row],[turno1AM]]="","",AM70)</f>
        <v/>
      </c>
      <c r="DI70" s="101" t="str">
        <f>IF(VALIDATURNO[[#This Row],[turno2AM]]="","",AN70)</f>
        <v/>
      </c>
      <c r="DJ70" s="101" t="str">
        <f>IF(VALIDATURNO[[#This Row],[turno1AH]]="","",AO70)</f>
        <v/>
      </c>
      <c r="DK70" s="101" t="str">
        <f>IF(VALIDATURNO[[#This Row],[turno2AH]]="","",AP70)</f>
        <v/>
      </c>
      <c r="DL70" s="28" t="str">
        <f>IF(SUMIFS(VALIDATURNO[TOTAL],VALIDATURNO[Colaborador],VALIDATURNO[[#This Row],[Colaborador]])=0,"RET","OK")</f>
        <v>OK</v>
      </c>
      <c r="DM70" s="28">
        <f>IF(VALIDATURNO[[#This Row],[Trabajado real]]&gt;0,1,0)</f>
        <v>0</v>
      </c>
      <c r="DN70" s="28">
        <f>IF(DN69=$DN$5,1,IF(DC69=VALIDATURNO[[#This Row],[Colaborador]],0,1))</f>
        <v>1</v>
      </c>
      <c r="DO70" s="224"/>
      <c r="DP70" s="224"/>
      <c r="DQ70" s="224"/>
      <c r="DR70" s="224"/>
      <c r="DS70" s="224"/>
      <c r="DT70" s="224"/>
    </row>
    <row r="71" spans="1:124">
      <c r="A71" t="s">
        <v>155</v>
      </c>
      <c r="B71" t="s">
        <v>370</v>
      </c>
      <c r="C71" t="s">
        <v>370</v>
      </c>
      <c r="D71" t="s">
        <v>10</v>
      </c>
      <c r="E71" t="s">
        <v>84</v>
      </c>
      <c r="F71" t="s">
        <v>200</v>
      </c>
      <c r="G71" t="s">
        <v>200</v>
      </c>
      <c r="H71" t="s">
        <v>205</v>
      </c>
      <c r="I71" t="s">
        <v>564</v>
      </c>
      <c r="J71" t="s">
        <v>81</v>
      </c>
      <c r="K71" t="s">
        <v>81</v>
      </c>
      <c r="L71" t="s">
        <v>81</v>
      </c>
      <c r="M71" t="s">
        <v>81</v>
      </c>
      <c r="N71" t="s">
        <v>81</v>
      </c>
      <c r="O71" t="s">
        <v>81</v>
      </c>
      <c r="P71" t="s">
        <v>81</v>
      </c>
      <c r="Q71" t="s">
        <v>81</v>
      </c>
      <c r="R71" t="s">
        <v>81</v>
      </c>
      <c r="S71" t="s">
        <v>81</v>
      </c>
      <c r="T71" t="s">
        <v>81</v>
      </c>
      <c r="U71" t="s">
        <v>81</v>
      </c>
      <c r="V71" t="s">
        <v>81</v>
      </c>
      <c r="W71" t="s">
        <v>81</v>
      </c>
      <c r="X71" t="s">
        <v>81</v>
      </c>
      <c r="Y71" t="s">
        <v>81</v>
      </c>
      <c r="Z71" t="s">
        <v>81</v>
      </c>
      <c r="AA71" t="s">
        <v>81</v>
      </c>
      <c r="AB71" t="s">
        <v>81</v>
      </c>
      <c r="AC71" t="s">
        <v>81</v>
      </c>
      <c r="AD71" t="s">
        <v>81</v>
      </c>
      <c r="AE71" t="s">
        <v>81</v>
      </c>
      <c r="AF71" t="s">
        <v>81</v>
      </c>
      <c r="AG71" t="s">
        <v>81</v>
      </c>
      <c r="AH71" t="s">
        <v>81</v>
      </c>
      <c r="AI71" t="s">
        <v>81</v>
      </c>
      <c r="AJ71" t="s">
        <v>224</v>
      </c>
      <c r="AK71" t="s">
        <v>81</v>
      </c>
      <c r="AL71" t="s">
        <v>81</v>
      </c>
      <c r="AM71" t="s">
        <v>81</v>
      </c>
      <c r="AN71" t="s">
        <v>81</v>
      </c>
      <c r="AO71" t="s">
        <v>81</v>
      </c>
      <c r="AP71" t="s">
        <v>81</v>
      </c>
      <c r="AQ71" t="s">
        <v>81</v>
      </c>
      <c r="AR71" t="s">
        <v>81</v>
      </c>
      <c r="AS71" t="s">
        <v>204</v>
      </c>
      <c r="AT71" s="96">
        <f>IF(VALIDATURNO[[#This Row],[VALIDA_QNA]]="","",IF(AL71="",0,1))</f>
        <v>0</v>
      </c>
      <c r="AU71" s="67">
        <f>IF(VALIDATURNO[[#This Row],[VALIDA_QNA]]="","",IF(AL72="",0,1))</f>
        <v>0</v>
      </c>
      <c r="AV71" s="97">
        <f>IF(VALIDATURNO[[#This Row],[VALIDA_QNA]]="","",IF(AM71="",0,1))</f>
        <v>0</v>
      </c>
      <c r="AW71" s="97">
        <f>IF(VALIDATURNO[[#This Row],[VALIDA_QNA]]="","",IF(AN71="",0,1))</f>
        <v>0</v>
      </c>
      <c r="AX71" s="97">
        <f>IF(VALIDATURNO[[#This Row],[VALIDA_QNA]]="","",IF(AO71="",0,1))</f>
        <v>0</v>
      </c>
      <c r="AY71" s="97">
        <f>IF(VALIDATURNO[[#This Row],[VALIDA_QNA]]="","",IF(AP71="",0,1))</f>
        <v>0</v>
      </c>
      <c r="AZ71" s="67">
        <f>IF(VALIDATURNO[[#This Row],[VALIDA_QNA]]="","",IF(AL72="",0,1)*IF(AL72="",0,AL72))</f>
        <v>0</v>
      </c>
      <c r="BA71" s="97">
        <f>IF(VALIDATURNO[[#This Row],[VALIDA_QNA]]="","",IF(AL71="",0,1)*IF(AL71="",0,AL71))</f>
        <v>0</v>
      </c>
      <c r="BB71" s="97">
        <f>IF(VALIDATURNO[[#This Row],[VALIDA_QNA]]="","",IF(AM71="",0,1)*IF(AM71="",0,AM71))</f>
        <v>0</v>
      </c>
      <c r="BC71" s="97">
        <f>IF(VALIDATURNO[[#This Row],[VALIDA_QNA]]="","",IF(AN71="",0,1)*IF(AN71="",0,AN71))</f>
        <v>0</v>
      </c>
      <c r="BD71" s="97">
        <f>IF(VALIDATURNO[[#This Row],[VALIDA_QNA]]="","",IF(AO71="",0,1)*IF(AO71="",0,AO71))</f>
        <v>0</v>
      </c>
      <c r="BE71" s="97">
        <f>IF(VALIDATURNO[[#This Row],[VALIDA_QNA]]="","",IF(AP71="",0,1)*IF(AP71="",0,AP71))</f>
        <v>0</v>
      </c>
      <c r="BF71" s="67">
        <f>IF(VALIDATURNO[[#This Row],[VALIDA_QNA]]="","",5-COUNTBLANK(AM71:AP71)-COUNTBLANK(AL72))</f>
        <v>0</v>
      </c>
      <c r="BG71" s="99" t="str">
        <f>VALIDATURNO[[#This Row],[SALAM_H_BIN]]&amp;AU71&amp;AV71&amp;AW71&amp;AX71&amp;AY71</f>
        <v>000000</v>
      </c>
      <c r="BH71" s="101">
        <f t="shared" si="4"/>
        <v>1</v>
      </c>
      <c r="BI71" s="97" t="str">
        <f>IF(A71="","",IF(AND(AN71&lt;AM71,AN71&lt;&gt;""),"ERROR MARCA",IF(AND(VALIDATURNO[[#This Row],[ENT_2]]&lt;&gt;0,VALIDATURNO[[#This Row],[ENT_2]]&lt;VALIDATURNO[[#This Row],[SAL_1]]),"ERROR MARCA",IF(VALIDATURNO[[#This Row],[VALIDA_QNA]]=1,IF(OR(BG71="001100",BG71="011000",BG71="011110",BG71="001111",BG71="101100",BG71="111000",BG71="111110",BG71="101111"),"OK",IF(OR(BG71="000000",VALIDATURNO[[#This Row],[Escenario]]="100000"),"NULO","ERROR MARCA")),"NULO"))))</f>
        <v>NULO</v>
      </c>
      <c r="BJ71" s="97">
        <f>IF(VALIDATURNO[[#This Row],[VALIDA_QNA]]="","",IF(OR(BG71="101100",BG71="101111",BG71="001100",BG71="001111",BG71="111110",BG71="011110"),BC71-BB71,0)*24)</f>
        <v>0</v>
      </c>
      <c r="BK71" s="97">
        <f>IF(VALIDATURNO[[#This Row],[VALIDA_QNA]]="","",IF(OR(BG71="101111",BG71="001111"),BE71-BD71,0)*24)</f>
        <v>0</v>
      </c>
      <c r="BL71" s="97">
        <f>IF(VALIDATURNO[[#This Row],[VALIDA_QNA]]="","",IF(OR(BG71="111000",BG71="011000"),AZ71-BB71+1,0)*24)</f>
        <v>0</v>
      </c>
      <c r="BM71" s="97">
        <f>IF(VALIDATURNO[[#This Row],[VALIDA_QNA]]="","",IF(OR(BG71="111110",BG71="011110"),AZ71+1-BD71,0)*24)</f>
        <v>0</v>
      </c>
      <c r="BN71" s="97">
        <f>IF(VALIDATURNO[[#This Row],[VALIDA_QNA]]="","",IF(OR(BG71="011000",BG71="111000"),1-BB71,0)*24)</f>
        <v>0</v>
      </c>
      <c r="BO71" s="97">
        <f>IF(VALIDATURNO[[#This Row],[VALIDA_QNA]]="","",IF(OR(BG71="011110",BG71="111110"),1-BD71,0)*24)</f>
        <v>0</v>
      </c>
      <c r="BP71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1" s="103">
        <f>IF(VALIDATURNO[[#This Row],[VALIDA_QNA]]="","",VALIDATURNO[[#This Row],[turno1]]+VALIDATURNO[[#This Row],[turno2]]+VALIDATURNO[[#This Row],[turno1AM]]+VALIDATURNO[[#This Row],[turno2AM]])</f>
        <v>0</v>
      </c>
      <c r="BR71" s="103" t="str">
        <f>IF(VALIDATURNO[[#This Row],[VALIDA_QNA]]=0,"",IFERROR(LEFT(AD71,FIND(".",AD71)-1)+((RIGHT(AD71,2)+0)/100),""))</f>
        <v/>
      </c>
      <c r="BS7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descuentos]]="",0,IF(AND(BP71&gt;=9.5,AO71=""),1,0))+IF(AL72&lt;&gt;"",AL72*24,0)-IF(AL71&lt;&gt;"",AL71*24,0),"")))</f>
        <v>0</v>
      </c>
      <c r="BT71" s="101">
        <f>IF(VALIDATURNO[[#This Row],[VALIDA_QNA]]=0,"",IF(A71="","",IFERROR((IF(IF(AL71="",0,AL71+0)&lt;=(6/24),IF(AL71="",0,AL71+0),(6/24))*24),0)+IFERROR(IF(AM71="",0,IF((IF(AND(AO71="",AN71&lt;&gt;""),IF(AN71="",0,AN71+0),IF(AP71&lt;&gt;"",IF(AP71="",0,AP71+0),1))-#REF!)*24&gt;0,IF(AND(AO71="",AN71&lt;&gt;""),IF(AN71="",0,AN71+0),IF(AP71&lt;&gt;"",IF(AP71="",0,AP71+0),1))-#REF!))*24,0)))</f>
        <v>0</v>
      </c>
      <c r="BU71" s="105">
        <f>IF(VALIDATURNO[[#This Row],[VALIDA_QNA]]="","",IFERROR(LEFT(K71,FIND(".",K71)-1)+((RIGHT(K71,2)+0)/100),0))</f>
        <v>0</v>
      </c>
      <c r="BV71" s="74">
        <f>IF(VALIDATURNO[[#This Row],[VALIDA_QNA]]=0,0,IF(VALIDATURNO[[#This Row],[Marcacion]]="ERROR MARCA", 0,IF(VALIDATURNO[[#This Row],[VALIDA_QNA]]="","",IF(ROUND(IFERROR(LEFT(K71,FIND(".",K71)-1)+((RIGHT(K71,2)+0)/100),0)+(IF(H72="Domingo",0,IF(AL72="",0,AL72*24)))-(IF(H71="Domingo",0,IF(AL71="",0,AL71*24))),2)&gt;=0,ROUND(IFERROR(LEFT(K71,FIND(".",K71)-1)+((RIGHT(K71,2)+0)/100),0)+(IF(H72="Domingo",0,IF(AL72="",0,AL72*24)))-(IF(H71="Domingo",0,IF(AL71="",0,AL71*24))),2),0))))</f>
        <v>0</v>
      </c>
      <c r="BW71" s="105">
        <f>IF(VALIDATURNO[[#This Row],[VALIDA_QNA]]="","",IFERROR(LEFT(T71,FIND(".",T71)-1)+((RIGHT(T71,2)+0)/100),0)+IF(N71="",0,IFERROR(LEFT(N71,FIND(".",N71)-1)+((RIGHT(N71,2)+0)/100),0)))</f>
        <v>0</v>
      </c>
      <c r="BX71" s="74">
        <f>IF(VALIDATURNO[[#This Row],[VALIDA_QNA]]=0,0,IF(VALIDATURNO[[#This Row],[Marcacion]]="ERROR MARCA", 0,IF(VALIDATURNO[[#This Row],[VALIDA_QNA]]="","",IF(VALIDATURNO[[#This Row],[Dom Noct calc]]+(IF(OR(H72="Domingo",M72&lt;&gt;"",N72&lt;&gt;""),IF(AL72="",0,AL72*24),0))-(IF(OR(H71="Domingo",M71&lt;&gt;"",N71&lt;&gt;""),IF(AL71="",0,AL71*24),0))&gt;=0,VALIDATURNO[[#This Row],[Dom Noct calc]]+(IF(OR(H72="Domingo",M72&lt;&gt;"",N72&lt;&gt;""),IF(AL72="",0,AL72*24),0))-(IF(OR(H71="Domingo",M71&lt;&gt;"",N71&lt;&gt;""),IF(AL71="",0,AL71*24),0)),0))))</f>
        <v>0</v>
      </c>
      <c r="BY71" s="105">
        <f>IF(VALIDATURNO[[#This Row],[VALIDA_QNA]]="","",IFERROR(LEFT(AD71,FIND(".",AD71)-1)+((RIGHT(AD71,2)+0)/100),0))</f>
        <v>0</v>
      </c>
      <c r="BZ71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1" s="109">
        <f>IF(VALIDATURNO[[#This Row],[VALIDA_QNA]]="","",IF(VALIDATURNO[[#This Row],[Trabajado real]]+0=0,0,1))</f>
        <v>0</v>
      </c>
      <c r="CB71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1" s="103"/>
      <c r="CD71" s="103"/>
      <c r="CE71" s="103"/>
      <c r="CF71" s="103"/>
      <c r="CG71" s="103"/>
      <c r="CH71" s="103"/>
      <c r="CI71" s="103"/>
      <c r="CJ71" s="103" t="str">
        <f>IF(AND(M71="",S71=""),"",IF(VALIDATURNO[[#This Row],[Marcacion]]="ERROR MARCA",6,IF(IFERROR(LEFT(M71,FIND(".",M71)-1)+((RIGHT(M71,2)+0)/100),0)+IFERROR(LEFT(S71,FIND(".",S71)-1)+((RIGHT(S71,2)+0)/100),0)=0,"",IFERROR(LEFT(M71,FIND(".",M71)-1)+((RIGHT(M71,2)+0)/100),0)+IFERROR(LEFT(S71,FIND(".",S71)-1)+((RIGHT(S71,2)+0)/100),0))))</f>
        <v/>
      </c>
      <c r="CK71" s="103" t="str">
        <f>IF(VALIDATURNO[[#This Row],[VALIDA_QNA]]="","",IF(VALIDATURNO[[#This Row],[Dom Noct Real]]=0,"",ROUND(VALIDATURNO[[#This Row],[Dom Noct Real]],2)))</f>
        <v/>
      </c>
      <c r="CL71" s="103"/>
      <c r="CM71" s="103"/>
      <c r="CN71" s="103"/>
      <c r="CO71" s="111" t="str">
        <f>IF(VALIDATURNO[[#This Row],[EXTRAS]]="","",IF(VALIDATURNO[[#This Row],[verifica extras D]]="",ROUND(VALIDATURNO[[#This Row],[EXTRAS]]*extra_diu,2),ROUND(VALIDATURNO[[#This Row],[verifica extras D]],2)))</f>
        <v/>
      </c>
      <c r="CP71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1" s="103"/>
      <c r="CR71" s="103"/>
      <c r="CS71" s="103"/>
      <c r="CT71" s="103"/>
      <c r="CU71" s="103" t="str">
        <f>IF(VALIDATURNO[[#This Row],[VALIDA_QNA]]="","",IF(VALIDATURNO[[#This Row],[Trabajado real]]=0,"",ROUND(VALIDATURNO[[#This Row],[Trabajado real]],2)))</f>
        <v/>
      </c>
      <c r="CV71" s="113" t="str">
        <f>IFERROR(VLOOKUP(VALIDATURNO[[#This Row],[Colaborador]]&amp;VALIDATURNO[[#This Row],[fecha]],Tabla2[],4,0),"")</f>
        <v/>
      </c>
      <c r="CW71" s="217"/>
      <c r="CX71" s="217"/>
      <c r="CY71" s="32" t="str">
        <f>IF(SUMIFS($BZ$6:BZ71,$DC$6:DC71,VALIDATURNO[[#This Row],[Colaborador]])-hope_hours-SUMIFS($CO$6:CO71,$DC$6:DC71,VALIDATURNO[[#This Row],[Colaborador]])-SUMIFS($CP$6:CP71,$DC$6:DC71,VALIDATURNO[[#This Row],[Colaborador]])&gt;0.5,SUMIFS($BZ$6:BZ71,$DC$6:DC71,VALIDATURNO[[#This Row],[Colaborador]])-hope_hours-SUMIFS($CO$6:CO71,$DC$6:DC71,VALIDATURNO[[#This Row],[Colaborador]])-SUMIFS($CP$6:CP71,$DC$6:DC71,VALIDATURNO[[#This Row],[Colaborador]]),"")</f>
        <v/>
      </c>
      <c r="CZ71" s="32" t="str">
        <f>IF(SUMIFS($BZ$6:BZ71,$DC$6:DC71,VALIDATURNO[[#This Row],[Colaborador]])-hope_hours&gt;0.5,SUMIFS($BZ$6:BZ71,$DC$6:DC71,VALIDATURNO[[#This Row],[Colaborador]])-hope_hours - SUMIFS($CZ$6:CZ70,$DC$6:DC70,DC71),"")</f>
        <v/>
      </c>
      <c r="DA71" s="32" t="str">
        <f>IF(SUMIFS($BZ$6:BZ71,$DC$6:DC71,VALIDATURNO[[#This Row],[Colaborador]])-hope_hours&gt;0.5,SUMIFS($BZ$6:BZ71,$DC$6:DC71,VALIDATURNO[[#This Row],[Colaborador]])-hope_hours,"")</f>
        <v/>
      </c>
      <c r="DB71" s="103" t="str">
        <f>IF(E71="","",IF(VALIDATURNO[[#This Row],[Cambia sede]]="",E71,VALIDATURNO[[#This Row],[Cambia sede]]))</f>
        <v>PANCE</v>
      </c>
      <c r="DC71" s="114" t="str">
        <f t="shared" si="5"/>
        <v>MEJIA SOLANILLA ELIZABETH</v>
      </c>
      <c r="DD71" s="115">
        <f>IF(VALIDATURNO[[#This Row],[VALIDA_QNA]]="","",I71+0)</f>
        <v>46105</v>
      </c>
      <c r="DE71" s="117" t="str">
        <f>IF(VALIDATURNO[[#This Row],[Marcacion]]="","",D71)</f>
        <v>ADMINISTRADOR</v>
      </c>
      <c r="DF71" s="101" t="str">
        <f>IF(VALIDATURNO[[#This Row],[turno1]]="","",H71)</f>
        <v>Martes</v>
      </c>
      <c r="DG71" s="101" t="str">
        <f>IF(VALIDATURNO[[#This Row],[turno2]]="","",AL71)</f>
        <v/>
      </c>
      <c r="DH71" s="101" t="str">
        <f>IF(VALIDATURNO[[#This Row],[turno1AM]]="","",AM71)</f>
        <v/>
      </c>
      <c r="DI71" s="101" t="str">
        <f>IF(VALIDATURNO[[#This Row],[turno2AM]]="","",AN71)</f>
        <v/>
      </c>
      <c r="DJ71" s="101" t="str">
        <f>IF(VALIDATURNO[[#This Row],[turno1AH]]="","",AO71)</f>
        <v/>
      </c>
      <c r="DK71" s="101" t="str">
        <f>IF(VALIDATURNO[[#This Row],[turno2AH]]="","",AP71)</f>
        <v/>
      </c>
      <c r="DL71" s="28" t="str">
        <f>IF(SUMIFS(VALIDATURNO[TOTAL],VALIDATURNO[Colaborador],VALIDATURNO[[#This Row],[Colaborador]])=0,"RET","OK")</f>
        <v>OK</v>
      </c>
      <c r="DM71" s="28">
        <f>IF(VALIDATURNO[[#This Row],[Trabajado real]]&gt;0,1,0)</f>
        <v>0</v>
      </c>
      <c r="DN71" s="28">
        <f>IF(DN70=$DN$5,1,IF(DC70=VALIDATURNO[[#This Row],[Colaborador]],0,1))</f>
        <v>0</v>
      </c>
      <c r="DO71" s="224"/>
      <c r="DP71" s="224"/>
      <c r="DQ71" s="224"/>
      <c r="DR71" s="224"/>
      <c r="DS71" s="224"/>
      <c r="DT71" s="224"/>
    </row>
    <row r="72" spans="1:124">
      <c r="A72" t="s">
        <v>155</v>
      </c>
      <c r="B72" t="s">
        <v>370</v>
      </c>
      <c r="C72" t="s">
        <v>370</v>
      </c>
      <c r="D72" t="s">
        <v>10</v>
      </c>
      <c r="E72" t="s">
        <v>84</v>
      </c>
      <c r="F72" t="s">
        <v>200</v>
      </c>
      <c r="G72" t="s">
        <v>200</v>
      </c>
      <c r="H72" t="s">
        <v>208</v>
      </c>
      <c r="I72" t="s">
        <v>565</v>
      </c>
      <c r="J72" t="s">
        <v>81</v>
      </c>
      <c r="K72" t="s">
        <v>81</v>
      </c>
      <c r="L72" t="s">
        <v>81</v>
      </c>
      <c r="M72" t="s">
        <v>81</v>
      </c>
      <c r="N72" t="s">
        <v>81</v>
      </c>
      <c r="O72" t="s">
        <v>81</v>
      </c>
      <c r="P72" t="s">
        <v>81</v>
      </c>
      <c r="Q72" t="s">
        <v>81</v>
      </c>
      <c r="R72" t="s">
        <v>81</v>
      </c>
      <c r="S72" t="s">
        <v>81</v>
      </c>
      <c r="T72" t="s">
        <v>81</v>
      </c>
      <c r="U72" t="s">
        <v>81</v>
      </c>
      <c r="V72" t="s">
        <v>81</v>
      </c>
      <c r="W72" t="s">
        <v>81</v>
      </c>
      <c r="X72" t="s">
        <v>81</v>
      </c>
      <c r="Y72" t="s">
        <v>81</v>
      </c>
      <c r="Z72" t="s">
        <v>81</v>
      </c>
      <c r="AA72" t="s">
        <v>81</v>
      </c>
      <c r="AB72" t="s">
        <v>81</v>
      </c>
      <c r="AC72" t="s">
        <v>81</v>
      </c>
      <c r="AD72" t="s">
        <v>81</v>
      </c>
      <c r="AE72" t="s">
        <v>81</v>
      </c>
      <c r="AF72" t="s">
        <v>81</v>
      </c>
      <c r="AG72" t="s">
        <v>81</v>
      </c>
      <c r="AH72" t="s">
        <v>81</v>
      </c>
      <c r="AI72" t="s">
        <v>81</v>
      </c>
      <c r="AJ72" t="s">
        <v>224</v>
      </c>
      <c r="AK72" t="s">
        <v>81</v>
      </c>
      <c r="AL72" t="s">
        <v>81</v>
      </c>
      <c r="AM72" t="s">
        <v>81</v>
      </c>
      <c r="AN72" t="s">
        <v>81</v>
      </c>
      <c r="AO72" t="s">
        <v>81</v>
      </c>
      <c r="AP72" t="s">
        <v>81</v>
      </c>
      <c r="AQ72" t="s">
        <v>81</v>
      </c>
      <c r="AR72" t="s">
        <v>81</v>
      </c>
      <c r="AS72" t="s">
        <v>204</v>
      </c>
      <c r="AT72" s="96">
        <f>IF(VALIDATURNO[[#This Row],[VALIDA_QNA]]="","",IF(AL72="",0,1))</f>
        <v>0</v>
      </c>
      <c r="AU72" s="67">
        <f>IF(VALIDATURNO[[#This Row],[VALIDA_QNA]]="","",IF(AL73="",0,1))</f>
        <v>0</v>
      </c>
      <c r="AV72" s="97">
        <f>IF(VALIDATURNO[[#This Row],[VALIDA_QNA]]="","",IF(AM72="",0,1))</f>
        <v>0</v>
      </c>
      <c r="AW72" s="97">
        <f>IF(VALIDATURNO[[#This Row],[VALIDA_QNA]]="","",IF(AN72="",0,1))</f>
        <v>0</v>
      </c>
      <c r="AX72" s="97">
        <f>IF(VALIDATURNO[[#This Row],[VALIDA_QNA]]="","",IF(AO72="",0,1))</f>
        <v>0</v>
      </c>
      <c r="AY72" s="97">
        <f>IF(VALIDATURNO[[#This Row],[VALIDA_QNA]]="","",IF(AP72="",0,1))</f>
        <v>0</v>
      </c>
      <c r="AZ72" s="67">
        <f>IF(VALIDATURNO[[#This Row],[VALIDA_QNA]]="","",IF(AL73="",0,1)*IF(AL73="",0,AL73))</f>
        <v>0</v>
      </c>
      <c r="BA72" s="97">
        <f>IF(VALIDATURNO[[#This Row],[VALIDA_QNA]]="","",IF(AL72="",0,1)*IF(AL72="",0,AL72))</f>
        <v>0</v>
      </c>
      <c r="BB72" s="97">
        <f>IF(VALIDATURNO[[#This Row],[VALIDA_QNA]]="","",IF(AM72="",0,1)*IF(AM72="",0,AM72))</f>
        <v>0</v>
      </c>
      <c r="BC72" s="97">
        <f>IF(VALIDATURNO[[#This Row],[VALIDA_QNA]]="","",IF(AN72="",0,1)*IF(AN72="",0,AN72))</f>
        <v>0</v>
      </c>
      <c r="BD72" s="97">
        <f>IF(VALIDATURNO[[#This Row],[VALIDA_QNA]]="","",IF(AO72="",0,1)*IF(AO72="",0,AO72))</f>
        <v>0</v>
      </c>
      <c r="BE72" s="97">
        <f>IF(VALIDATURNO[[#This Row],[VALIDA_QNA]]="","",IF(AP72="",0,1)*IF(AP72="",0,AP72))</f>
        <v>0</v>
      </c>
      <c r="BF72" s="67">
        <f>IF(VALIDATURNO[[#This Row],[VALIDA_QNA]]="","",5-COUNTBLANK(AM72:AP72)-COUNTBLANK(AL73))</f>
        <v>0</v>
      </c>
      <c r="BG72" s="99" t="str">
        <f>VALIDATURNO[[#This Row],[SALAM_H_BIN]]&amp;AU72&amp;AV72&amp;AW72&amp;AX72&amp;AY72</f>
        <v>000000</v>
      </c>
      <c r="BH72" s="101">
        <f t="shared" si="4"/>
        <v>1</v>
      </c>
      <c r="BI72" s="97" t="str">
        <f>IF(A72="","",IF(AND(AN72&lt;AM72,AN72&lt;&gt;""),"ERROR MARCA",IF(AND(VALIDATURNO[[#This Row],[ENT_2]]&lt;&gt;0,VALIDATURNO[[#This Row],[ENT_2]]&lt;VALIDATURNO[[#This Row],[SAL_1]]),"ERROR MARCA",IF(VALIDATURNO[[#This Row],[VALIDA_QNA]]=1,IF(OR(BG72="001100",BG72="011000",BG72="011110",BG72="001111",BG72="101100",BG72="111000",BG72="111110",BG72="101111"),"OK",IF(OR(BG72="000000",VALIDATURNO[[#This Row],[Escenario]]="100000"),"NULO","ERROR MARCA")),"NULO"))))</f>
        <v>NULO</v>
      </c>
      <c r="BJ72" s="97">
        <f>IF(VALIDATURNO[[#This Row],[VALIDA_QNA]]="","",IF(OR(BG72="101100",BG72="101111",BG72="001100",BG72="001111",BG72="111110",BG72="011110"),BC72-BB72,0)*24)</f>
        <v>0</v>
      </c>
      <c r="BK72" s="97">
        <f>IF(VALIDATURNO[[#This Row],[VALIDA_QNA]]="","",IF(OR(BG72="101111",BG72="001111"),BE72-BD72,0)*24)</f>
        <v>0</v>
      </c>
      <c r="BL72" s="97">
        <f>IF(VALIDATURNO[[#This Row],[VALIDA_QNA]]="","",IF(OR(BG72="111000",BG72="011000"),AZ72-BB72+1,0)*24)</f>
        <v>0</v>
      </c>
      <c r="BM72" s="97">
        <f>IF(VALIDATURNO[[#This Row],[VALIDA_QNA]]="","",IF(OR(BG72="111110",BG72="011110"),AZ72+1-BD72,0)*24)</f>
        <v>0</v>
      </c>
      <c r="BN72" s="97">
        <f>IF(VALIDATURNO[[#This Row],[VALIDA_QNA]]="","",IF(OR(BG72="011000",BG72="111000"),1-BB72,0)*24)</f>
        <v>0</v>
      </c>
      <c r="BO72" s="97">
        <f>IF(VALIDATURNO[[#This Row],[VALIDA_QNA]]="","",IF(OR(BG72="011110",BG72="111110"),1-BD72,0)*24)</f>
        <v>0</v>
      </c>
      <c r="BP72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2" s="103">
        <f>IF(VALIDATURNO[[#This Row],[VALIDA_QNA]]="","",VALIDATURNO[[#This Row],[turno1]]+VALIDATURNO[[#This Row],[turno2]]+VALIDATURNO[[#This Row],[turno1AM]]+VALIDATURNO[[#This Row],[turno2AM]])</f>
        <v>0</v>
      </c>
      <c r="BR72" s="103" t="str">
        <f>IF(VALIDATURNO[[#This Row],[VALIDA_QNA]]=0,"",IFERROR(LEFT(AD72,FIND(".",AD72)-1)+((RIGHT(AD72,2)+0)/100),""))</f>
        <v/>
      </c>
      <c r="BS7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descuentos]]="",0,IF(AND(BP72&gt;=9.5,AO72=""),1,0))+IF(AL73&lt;&gt;"",AL73*24,0)-IF(AL72&lt;&gt;"",AL72*24,0),"")))</f>
        <v>0</v>
      </c>
      <c r="BT72" s="101">
        <f>IF(VALIDATURNO[[#This Row],[VALIDA_QNA]]=0,"",IF(A72="","",IFERROR((IF(IF(AL72="",0,AL72+0)&lt;=(6/24),IF(AL72="",0,AL72+0),(6/24))*24),0)+IFERROR(IF(AM72="",0,IF((IF(AND(AO72="",AN72&lt;&gt;""),IF(AN72="",0,AN72+0),IF(AP72&lt;&gt;"",IF(AP72="",0,AP72+0),1))-#REF!)*24&gt;0,IF(AND(AO72="",AN72&lt;&gt;""),IF(AN72="",0,AN72+0),IF(AP72&lt;&gt;"",IF(AP72="",0,AP72+0),1))-#REF!))*24,0)))</f>
        <v>0</v>
      </c>
      <c r="BU72" s="105">
        <f>IF(VALIDATURNO[[#This Row],[VALIDA_QNA]]="","",IFERROR(LEFT(K72,FIND(".",K72)-1)+((RIGHT(K72,2)+0)/100),0))</f>
        <v>0</v>
      </c>
      <c r="BV72" s="74">
        <f>IF(VALIDATURNO[[#This Row],[VALIDA_QNA]]=0,0,IF(VALIDATURNO[[#This Row],[Marcacion]]="ERROR MARCA", 0,IF(VALIDATURNO[[#This Row],[VALIDA_QNA]]="","",IF(ROUND(IFERROR(LEFT(K72,FIND(".",K72)-1)+((RIGHT(K72,2)+0)/100),0)+(IF(H73="Domingo",0,IF(AL73="",0,AL73*24)))-(IF(H72="Domingo",0,IF(AL72="",0,AL72*24))),2)&gt;=0,ROUND(IFERROR(LEFT(K72,FIND(".",K72)-1)+((RIGHT(K72,2)+0)/100),0)+(IF(H73="Domingo",0,IF(AL73="",0,AL73*24)))-(IF(H72="Domingo",0,IF(AL72="",0,AL72*24))),2),0))))</f>
        <v>0</v>
      </c>
      <c r="BW72" s="105">
        <f>IF(VALIDATURNO[[#This Row],[VALIDA_QNA]]="","",IFERROR(LEFT(T72,FIND(".",T72)-1)+((RIGHT(T72,2)+0)/100),0)+IF(N72="",0,IFERROR(LEFT(N72,FIND(".",N72)-1)+((RIGHT(N72,2)+0)/100),0)))</f>
        <v>0</v>
      </c>
      <c r="BX72" s="74">
        <f>IF(VALIDATURNO[[#This Row],[VALIDA_QNA]]=0,0,IF(VALIDATURNO[[#This Row],[Marcacion]]="ERROR MARCA", 0,IF(VALIDATURNO[[#This Row],[VALIDA_QNA]]="","",IF(VALIDATURNO[[#This Row],[Dom Noct calc]]+(IF(OR(H73="Domingo",M73&lt;&gt;"",N73&lt;&gt;""),IF(AL73="",0,AL73*24),0))-(IF(OR(H72="Domingo",M72&lt;&gt;"",N72&lt;&gt;""),IF(AL72="",0,AL72*24),0))&gt;=0,VALIDATURNO[[#This Row],[Dom Noct calc]]+(IF(OR(H73="Domingo",M73&lt;&gt;"",N73&lt;&gt;""),IF(AL73="",0,AL73*24),0))-(IF(OR(H72="Domingo",M72&lt;&gt;"",N72&lt;&gt;""),IF(AL72="",0,AL72*24),0)),0))))</f>
        <v>0</v>
      </c>
      <c r="BY72" s="105">
        <f>IF(VALIDATURNO[[#This Row],[VALIDA_QNA]]="","",IFERROR(LEFT(AD72,FIND(".",AD72)-1)+((RIGHT(AD72,2)+0)/100),0))</f>
        <v>0</v>
      </c>
      <c r="BZ72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2" s="109">
        <f>IF(VALIDATURNO[[#This Row],[VALIDA_QNA]]="","",IF(VALIDATURNO[[#This Row],[Trabajado real]]+0=0,0,1))</f>
        <v>0</v>
      </c>
      <c r="CB72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2" s="103"/>
      <c r="CD72" s="103"/>
      <c r="CE72" s="103"/>
      <c r="CF72" s="103"/>
      <c r="CG72" s="103"/>
      <c r="CH72" s="103"/>
      <c r="CI72" s="103"/>
      <c r="CJ72" s="103" t="str">
        <f>IF(AND(M72="",S72=""),"",IF(VALIDATURNO[[#This Row],[Marcacion]]="ERROR MARCA",6,IF(IFERROR(LEFT(M72,FIND(".",M72)-1)+((RIGHT(M72,2)+0)/100),0)+IFERROR(LEFT(S72,FIND(".",S72)-1)+((RIGHT(S72,2)+0)/100),0)=0,"",IFERROR(LEFT(M72,FIND(".",M72)-1)+((RIGHT(M72,2)+0)/100),0)+IFERROR(LEFT(S72,FIND(".",S72)-1)+((RIGHT(S72,2)+0)/100),0))))</f>
        <v/>
      </c>
      <c r="CK72" s="103" t="str">
        <f>IF(VALIDATURNO[[#This Row],[VALIDA_QNA]]="","",IF(VALIDATURNO[[#This Row],[Dom Noct Real]]=0,"",ROUND(VALIDATURNO[[#This Row],[Dom Noct Real]],2)))</f>
        <v/>
      </c>
      <c r="CL72" s="103"/>
      <c r="CM72" s="103"/>
      <c r="CN72" s="103"/>
      <c r="CO72" s="111" t="str">
        <f>IF(VALIDATURNO[[#This Row],[EXTRAS]]="","",IF(VALIDATURNO[[#This Row],[verifica extras D]]="",ROUND(VALIDATURNO[[#This Row],[EXTRAS]]*extra_diu,2),ROUND(VALIDATURNO[[#This Row],[verifica extras D]],2)))</f>
        <v/>
      </c>
      <c r="CP72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2" s="103"/>
      <c r="CR72" s="103"/>
      <c r="CS72" s="103"/>
      <c r="CT72" s="103"/>
      <c r="CU72" s="103" t="str">
        <f>IF(VALIDATURNO[[#This Row],[VALIDA_QNA]]="","",IF(VALIDATURNO[[#This Row],[Trabajado real]]=0,"",ROUND(VALIDATURNO[[#This Row],[Trabajado real]],2)))</f>
        <v/>
      </c>
      <c r="CV72" s="113" t="str">
        <f>IFERROR(VLOOKUP(VALIDATURNO[[#This Row],[Colaborador]]&amp;VALIDATURNO[[#This Row],[fecha]],Tabla2[],4,0),"")</f>
        <v/>
      </c>
      <c r="CW72" s="217"/>
      <c r="CX72" s="217"/>
      <c r="CY72" s="32" t="str">
        <f>IF(SUMIFS($BZ$6:BZ72,$DC$6:DC72,VALIDATURNO[[#This Row],[Colaborador]])-hope_hours-SUMIFS($CO$6:CO72,$DC$6:DC72,VALIDATURNO[[#This Row],[Colaborador]])-SUMIFS($CP$6:CP72,$DC$6:DC72,VALIDATURNO[[#This Row],[Colaborador]])&gt;0.5,SUMIFS($BZ$6:BZ72,$DC$6:DC72,VALIDATURNO[[#This Row],[Colaborador]])-hope_hours-SUMIFS($CO$6:CO72,$DC$6:DC72,VALIDATURNO[[#This Row],[Colaborador]])-SUMIFS($CP$6:CP72,$DC$6:DC72,VALIDATURNO[[#This Row],[Colaborador]]),"")</f>
        <v/>
      </c>
      <c r="CZ72" s="32" t="str">
        <f>IF(SUMIFS($BZ$6:BZ72,$DC$6:DC72,VALIDATURNO[[#This Row],[Colaborador]])-hope_hours&gt;0.5,SUMIFS($BZ$6:BZ72,$DC$6:DC72,VALIDATURNO[[#This Row],[Colaborador]])-hope_hours - SUMIFS($CZ$6:CZ71,$DC$6:DC71,DC72),"")</f>
        <v/>
      </c>
      <c r="DA72" s="32" t="str">
        <f>IF(SUMIFS($BZ$6:BZ72,$DC$6:DC72,VALIDATURNO[[#This Row],[Colaborador]])-hope_hours&gt;0.5,SUMIFS($BZ$6:BZ72,$DC$6:DC72,VALIDATURNO[[#This Row],[Colaborador]])-hope_hours,"")</f>
        <v/>
      </c>
      <c r="DB72" s="103" t="str">
        <f>IF(E72="","",IF(VALIDATURNO[[#This Row],[Cambia sede]]="",E72,VALIDATURNO[[#This Row],[Cambia sede]]))</f>
        <v>PANCE</v>
      </c>
      <c r="DC72" s="114" t="str">
        <f t="shared" si="5"/>
        <v>MEJIA SOLANILLA ELIZABETH</v>
      </c>
      <c r="DD72" s="115">
        <f>IF(VALIDATURNO[[#This Row],[VALIDA_QNA]]="","",I72+0)</f>
        <v>46106</v>
      </c>
      <c r="DE72" s="117" t="str">
        <f>IF(VALIDATURNO[[#This Row],[Marcacion]]="","",D72)</f>
        <v>ADMINISTRADOR</v>
      </c>
      <c r="DF72" s="101" t="str">
        <f>IF(VALIDATURNO[[#This Row],[turno1]]="","",H72)</f>
        <v>Miércoles</v>
      </c>
      <c r="DG72" s="101" t="str">
        <f>IF(VALIDATURNO[[#This Row],[turno2]]="","",AL72)</f>
        <v/>
      </c>
      <c r="DH72" s="101" t="str">
        <f>IF(VALIDATURNO[[#This Row],[turno1AM]]="","",AM72)</f>
        <v/>
      </c>
      <c r="DI72" s="101" t="str">
        <f>IF(VALIDATURNO[[#This Row],[turno2AM]]="","",AN72)</f>
        <v/>
      </c>
      <c r="DJ72" s="101" t="str">
        <f>IF(VALIDATURNO[[#This Row],[turno1AH]]="","",AO72)</f>
        <v/>
      </c>
      <c r="DK72" s="101" t="str">
        <f>IF(VALIDATURNO[[#This Row],[turno2AH]]="","",AP72)</f>
        <v/>
      </c>
      <c r="DL72" s="28" t="str">
        <f>IF(SUMIFS(VALIDATURNO[TOTAL],VALIDATURNO[Colaborador],VALIDATURNO[[#This Row],[Colaborador]])=0,"RET","OK")</f>
        <v>OK</v>
      </c>
      <c r="DM72" s="28">
        <f>IF(VALIDATURNO[[#This Row],[Trabajado real]]&gt;0,1,0)</f>
        <v>0</v>
      </c>
      <c r="DN72" s="28">
        <f>IF(DN71=$DN$5,1,IF(DC71=VALIDATURNO[[#This Row],[Colaborador]],0,1))</f>
        <v>0</v>
      </c>
      <c r="DO72" s="224"/>
      <c r="DP72" s="224"/>
      <c r="DQ72" s="224"/>
      <c r="DR72" s="224"/>
      <c r="DS72" s="224"/>
      <c r="DT72" s="224"/>
    </row>
    <row r="73" spans="1:124">
      <c r="A73" t="s">
        <v>155</v>
      </c>
      <c r="B73" t="s">
        <v>370</v>
      </c>
      <c r="C73" t="s">
        <v>370</v>
      </c>
      <c r="D73" t="s">
        <v>10</v>
      </c>
      <c r="E73" t="s">
        <v>84</v>
      </c>
      <c r="F73" t="s">
        <v>200</v>
      </c>
      <c r="G73" t="s">
        <v>200</v>
      </c>
      <c r="H73" t="s">
        <v>211</v>
      </c>
      <c r="I73" t="s">
        <v>566</v>
      </c>
      <c r="J73" t="s">
        <v>81</v>
      </c>
      <c r="K73" t="s">
        <v>81</v>
      </c>
      <c r="L73" t="s">
        <v>81</v>
      </c>
      <c r="M73" t="s">
        <v>81</v>
      </c>
      <c r="N73" t="s">
        <v>81</v>
      </c>
      <c r="O73" t="s">
        <v>81</v>
      </c>
      <c r="P73" t="s">
        <v>81</v>
      </c>
      <c r="Q73" t="s">
        <v>81</v>
      </c>
      <c r="R73" t="s">
        <v>81</v>
      </c>
      <c r="S73" t="s">
        <v>81</v>
      </c>
      <c r="T73" t="s">
        <v>81</v>
      </c>
      <c r="U73" t="s">
        <v>81</v>
      </c>
      <c r="V73" t="s">
        <v>81</v>
      </c>
      <c r="W73" t="s">
        <v>81</v>
      </c>
      <c r="X73" t="s">
        <v>81</v>
      </c>
      <c r="Y73" t="s">
        <v>81</v>
      </c>
      <c r="Z73" t="s">
        <v>81</v>
      </c>
      <c r="AA73" t="s">
        <v>81</v>
      </c>
      <c r="AB73" t="s">
        <v>81</v>
      </c>
      <c r="AC73" t="s">
        <v>81</v>
      </c>
      <c r="AD73" t="s">
        <v>81</v>
      </c>
      <c r="AE73" t="s">
        <v>81</v>
      </c>
      <c r="AF73" t="s">
        <v>81</v>
      </c>
      <c r="AG73" t="s">
        <v>81</v>
      </c>
      <c r="AH73" t="s">
        <v>81</v>
      </c>
      <c r="AI73" t="s">
        <v>81</v>
      </c>
      <c r="AJ73" t="s">
        <v>224</v>
      </c>
      <c r="AK73" t="s">
        <v>81</v>
      </c>
      <c r="AL73" t="s">
        <v>81</v>
      </c>
      <c r="AM73" t="s">
        <v>81</v>
      </c>
      <c r="AN73" t="s">
        <v>81</v>
      </c>
      <c r="AO73" t="s">
        <v>81</v>
      </c>
      <c r="AP73" t="s">
        <v>81</v>
      </c>
      <c r="AQ73" t="s">
        <v>81</v>
      </c>
      <c r="AR73" t="s">
        <v>81</v>
      </c>
      <c r="AS73" t="s">
        <v>204</v>
      </c>
      <c r="AT73" s="96">
        <f>IF(VALIDATURNO[[#This Row],[VALIDA_QNA]]="","",IF(AL73="",0,1))</f>
        <v>0</v>
      </c>
      <c r="AU73" s="67">
        <f>IF(VALIDATURNO[[#This Row],[VALIDA_QNA]]="","",IF(AL74="",0,1))</f>
        <v>0</v>
      </c>
      <c r="AV73" s="97">
        <f>IF(VALIDATURNO[[#This Row],[VALIDA_QNA]]="","",IF(AM73="",0,1))</f>
        <v>0</v>
      </c>
      <c r="AW73" s="97">
        <f>IF(VALIDATURNO[[#This Row],[VALIDA_QNA]]="","",IF(AN73="",0,1))</f>
        <v>0</v>
      </c>
      <c r="AX73" s="97">
        <f>IF(VALIDATURNO[[#This Row],[VALIDA_QNA]]="","",IF(AO73="",0,1))</f>
        <v>0</v>
      </c>
      <c r="AY73" s="97">
        <f>IF(VALIDATURNO[[#This Row],[VALIDA_QNA]]="","",IF(AP73="",0,1))</f>
        <v>0</v>
      </c>
      <c r="AZ73" s="67">
        <f>IF(VALIDATURNO[[#This Row],[VALIDA_QNA]]="","",IF(AL74="",0,1)*IF(AL74="",0,AL74))</f>
        <v>0</v>
      </c>
      <c r="BA73" s="97">
        <f>IF(VALIDATURNO[[#This Row],[VALIDA_QNA]]="","",IF(AL73="",0,1)*IF(AL73="",0,AL73))</f>
        <v>0</v>
      </c>
      <c r="BB73" s="97">
        <f>IF(VALIDATURNO[[#This Row],[VALIDA_QNA]]="","",IF(AM73="",0,1)*IF(AM73="",0,AM73))</f>
        <v>0</v>
      </c>
      <c r="BC73" s="97">
        <f>IF(VALIDATURNO[[#This Row],[VALIDA_QNA]]="","",IF(AN73="",0,1)*IF(AN73="",0,AN73))</f>
        <v>0</v>
      </c>
      <c r="BD73" s="97">
        <f>IF(VALIDATURNO[[#This Row],[VALIDA_QNA]]="","",IF(AO73="",0,1)*IF(AO73="",0,AO73))</f>
        <v>0</v>
      </c>
      <c r="BE73" s="97">
        <f>IF(VALIDATURNO[[#This Row],[VALIDA_QNA]]="","",IF(AP73="",0,1)*IF(AP73="",0,AP73))</f>
        <v>0</v>
      </c>
      <c r="BF73" s="67">
        <f>IF(VALIDATURNO[[#This Row],[VALIDA_QNA]]="","",5-COUNTBLANK(AM73:AP73)-COUNTBLANK(AL74))</f>
        <v>0</v>
      </c>
      <c r="BG73" s="99" t="str">
        <f>VALIDATURNO[[#This Row],[SALAM_H_BIN]]&amp;AU73&amp;AV73&amp;AW73&amp;AX73&amp;AY73</f>
        <v>000000</v>
      </c>
      <c r="BH73" s="101">
        <f t="shared" si="4"/>
        <v>1</v>
      </c>
      <c r="BI73" s="97" t="str">
        <f>IF(A73="","",IF(AND(AN73&lt;AM73,AN73&lt;&gt;""),"ERROR MARCA",IF(AND(VALIDATURNO[[#This Row],[ENT_2]]&lt;&gt;0,VALIDATURNO[[#This Row],[ENT_2]]&lt;VALIDATURNO[[#This Row],[SAL_1]]),"ERROR MARCA",IF(VALIDATURNO[[#This Row],[VALIDA_QNA]]=1,IF(OR(BG73="001100",BG73="011000",BG73="011110",BG73="001111",BG73="101100",BG73="111000",BG73="111110",BG73="101111"),"OK",IF(OR(BG73="000000",VALIDATURNO[[#This Row],[Escenario]]="100000"),"NULO","ERROR MARCA")),"NULO"))))</f>
        <v>NULO</v>
      </c>
      <c r="BJ73" s="97">
        <f>IF(VALIDATURNO[[#This Row],[VALIDA_QNA]]="","",IF(OR(BG73="101100",BG73="101111",BG73="001100",BG73="001111",BG73="111110",BG73="011110"),BC73-BB73,0)*24)</f>
        <v>0</v>
      </c>
      <c r="BK73" s="97">
        <f>IF(VALIDATURNO[[#This Row],[VALIDA_QNA]]="","",IF(OR(BG73="101111",BG73="001111"),BE73-BD73,0)*24)</f>
        <v>0</v>
      </c>
      <c r="BL73" s="97">
        <f>IF(VALIDATURNO[[#This Row],[VALIDA_QNA]]="","",IF(OR(BG73="111000",BG73="011000"),AZ73-BB73+1,0)*24)</f>
        <v>0</v>
      </c>
      <c r="BM73" s="97">
        <f>IF(VALIDATURNO[[#This Row],[VALIDA_QNA]]="","",IF(OR(BG73="111110",BG73="011110"),AZ73+1-BD73,0)*24)</f>
        <v>0</v>
      </c>
      <c r="BN73" s="97">
        <f>IF(VALIDATURNO[[#This Row],[VALIDA_QNA]]="","",IF(OR(BG73="011000",BG73="111000"),1-BB73,0)*24)</f>
        <v>0</v>
      </c>
      <c r="BO73" s="97">
        <f>IF(VALIDATURNO[[#This Row],[VALIDA_QNA]]="","",IF(OR(BG73="011110",BG73="111110"),1-BD73,0)*24)</f>
        <v>0</v>
      </c>
      <c r="BP73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3" s="103">
        <f>IF(VALIDATURNO[[#This Row],[VALIDA_QNA]]="","",VALIDATURNO[[#This Row],[turno1]]+VALIDATURNO[[#This Row],[turno2]]+VALIDATURNO[[#This Row],[turno1AM]]+VALIDATURNO[[#This Row],[turno2AM]])</f>
        <v>0</v>
      </c>
      <c r="BR73" s="103" t="str">
        <f>IF(VALIDATURNO[[#This Row],[VALIDA_QNA]]=0,"",IFERROR(LEFT(AD73,FIND(".",AD73)-1)+((RIGHT(AD73,2)+0)/100),""))</f>
        <v/>
      </c>
      <c r="BS7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descuentos]]="",0,IF(AND(BP73&gt;=9.5,AO73=""),1,0))+IF(AL74&lt;&gt;"",AL74*24,0)-IF(AL73&lt;&gt;"",AL73*24,0),"")))</f>
        <v>0</v>
      </c>
      <c r="BT73" s="101">
        <f>IF(VALIDATURNO[[#This Row],[VALIDA_QNA]]=0,"",IF(A73="","",IFERROR((IF(IF(AL73="",0,AL73+0)&lt;=(6/24),IF(AL73="",0,AL73+0),(6/24))*24),0)+IFERROR(IF(AM73="",0,IF((IF(AND(AO73="",AN73&lt;&gt;""),IF(AN73="",0,AN73+0),IF(AP73&lt;&gt;"",IF(AP73="",0,AP73+0),1))-#REF!)*24&gt;0,IF(AND(AO73="",AN73&lt;&gt;""),IF(AN73="",0,AN73+0),IF(AP73&lt;&gt;"",IF(AP73="",0,AP73+0),1))-#REF!))*24,0)))</f>
        <v>0</v>
      </c>
      <c r="BU73" s="105">
        <f>IF(VALIDATURNO[[#This Row],[VALIDA_QNA]]="","",IFERROR(LEFT(K73,FIND(".",K73)-1)+((RIGHT(K73,2)+0)/100),0))</f>
        <v>0</v>
      </c>
      <c r="BV73" s="74">
        <f>IF(VALIDATURNO[[#This Row],[VALIDA_QNA]]=0,0,IF(VALIDATURNO[[#This Row],[Marcacion]]="ERROR MARCA", 0,IF(VALIDATURNO[[#This Row],[VALIDA_QNA]]="","",IF(ROUND(IFERROR(LEFT(K73,FIND(".",K73)-1)+((RIGHT(K73,2)+0)/100),0)+(IF(H74="Domingo",0,IF(AL74="",0,AL74*24)))-(IF(H73="Domingo",0,IF(AL73="",0,AL73*24))),2)&gt;=0,ROUND(IFERROR(LEFT(K73,FIND(".",K73)-1)+((RIGHT(K73,2)+0)/100),0)+(IF(H74="Domingo",0,IF(AL74="",0,AL74*24)))-(IF(H73="Domingo",0,IF(AL73="",0,AL73*24))),2),0))))</f>
        <v>0</v>
      </c>
      <c r="BW73" s="105">
        <f>IF(VALIDATURNO[[#This Row],[VALIDA_QNA]]="","",IFERROR(LEFT(T73,FIND(".",T73)-1)+((RIGHT(T73,2)+0)/100),0)+IF(N73="",0,IFERROR(LEFT(N73,FIND(".",N73)-1)+((RIGHT(N73,2)+0)/100),0)))</f>
        <v>0</v>
      </c>
      <c r="BX73" s="74">
        <f>IF(VALIDATURNO[[#This Row],[VALIDA_QNA]]=0,0,IF(VALIDATURNO[[#This Row],[Marcacion]]="ERROR MARCA", 0,IF(VALIDATURNO[[#This Row],[VALIDA_QNA]]="","",IF(VALIDATURNO[[#This Row],[Dom Noct calc]]+(IF(OR(H74="Domingo",M74&lt;&gt;"",N74&lt;&gt;""),IF(AL74="",0,AL74*24),0))-(IF(OR(H73="Domingo",M73&lt;&gt;"",N73&lt;&gt;""),IF(AL73="",0,AL73*24),0))&gt;=0,VALIDATURNO[[#This Row],[Dom Noct calc]]+(IF(OR(H74="Domingo",M74&lt;&gt;"",N74&lt;&gt;""),IF(AL74="",0,AL74*24),0))-(IF(OR(H73="Domingo",M73&lt;&gt;"",N73&lt;&gt;""),IF(AL73="",0,AL73*24),0)),0))))</f>
        <v>0</v>
      </c>
      <c r="BY73" s="105">
        <f>IF(VALIDATURNO[[#This Row],[VALIDA_QNA]]="","",IFERROR(LEFT(AD73,FIND(".",AD73)-1)+((RIGHT(AD73,2)+0)/100),0))</f>
        <v>0</v>
      </c>
      <c r="BZ73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3" s="109">
        <f>IF(VALIDATURNO[[#This Row],[VALIDA_QNA]]="","",IF(VALIDATURNO[[#This Row],[Trabajado real]]+0=0,0,1))</f>
        <v>0</v>
      </c>
      <c r="CB73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3" s="103"/>
      <c r="CD73" s="103"/>
      <c r="CE73" s="103"/>
      <c r="CF73" s="103"/>
      <c r="CG73" s="103"/>
      <c r="CH73" s="103"/>
      <c r="CI73" s="103"/>
      <c r="CJ73" s="103" t="str">
        <f>IF(AND(M73="",S73=""),"",IF(VALIDATURNO[[#This Row],[Marcacion]]="ERROR MARCA",6,IF(IFERROR(LEFT(M73,FIND(".",M73)-1)+((RIGHT(M73,2)+0)/100),0)+IFERROR(LEFT(S73,FIND(".",S73)-1)+((RIGHT(S73,2)+0)/100),0)=0,"",IFERROR(LEFT(M73,FIND(".",M73)-1)+((RIGHT(M73,2)+0)/100),0)+IFERROR(LEFT(S73,FIND(".",S73)-1)+((RIGHT(S73,2)+0)/100),0))))</f>
        <v/>
      </c>
      <c r="CK73" s="103" t="str">
        <f>IF(VALIDATURNO[[#This Row],[VALIDA_QNA]]="","",IF(VALIDATURNO[[#This Row],[Dom Noct Real]]=0,"",ROUND(VALIDATURNO[[#This Row],[Dom Noct Real]],2)))</f>
        <v/>
      </c>
      <c r="CL73" s="103"/>
      <c r="CM73" s="103"/>
      <c r="CN73" s="103"/>
      <c r="CO73" s="111" t="str">
        <f>IF(VALIDATURNO[[#This Row],[EXTRAS]]="","",IF(VALIDATURNO[[#This Row],[verifica extras D]]="",ROUND(VALIDATURNO[[#This Row],[EXTRAS]]*extra_diu,2),ROUND(VALIDATURNO[[#This Row],[verifica extras D]],2)))</f>
        <v/>
      </c>
      <c r="CP73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3" s="103"/>
      <c r="CR73" s="103"/>
      <c r="CS73" s="103"/>
      <c r="CT73" s="103"/>
      <c r="CU73" s="103" t="str">
        <f>IF(VALIDATURNO[[#This Row],[VALIDA_QNA]]="","",IF(VALIDATURNO[[#This Row],[Trabajado real]]=0,"",ROUND(VALIDATURNO[[#This Row],[Trabajado real]],2)))</f>
        <v/>
      </c>
      <c r="CV73" s="113" t="str">
        <f>IFERROR(VLOOKUP(VALIDATURNO[[#This Row],[Colaborador]]&amp;VALIDATURNO[[#This Row],[fecha]],Tabla2[],4,0),"")</f>
        <v/>
      </c>
      <c r="CW73" s="217"/>
      <c r="CX73" s="217"/>
      <c r="CY73" s="32" t="str">
        <f>IF(SUMIFS($BZ$6:BZ73,$DC$6:DC73,VALIDATURNO[[#This Row],[Colaborador]])-hope_hours-SUMIFS($CO$6:CO73,$DC$6:DC73,VALIDATURNO[[#This Row],[Colaborador]])-SUMIFS($CP$6:CP73,$DC$6:DC73,VALIDATURNO[[#This Row],[Colaborador]])&gt;0.5,SUMIFS($BZ$6:BZ73,$DC$6:DC73,VALIDATURNO[[#This Row],[Colaborador]])-hope_hours-SUMIFS($CO$6:CO73,$DC$6:DC73,VALIDATURNO[[#This Row],[Colaborador]])-SUMIFS($CP$6:CP73,$DC$6:DC73,VALIDATURNO[[#This Row],[Colaborador]]),"")</f>
        <v/>
      </c>
      <c r="CZ73" s="32" t="str">
        <f>IF(SUMIFS($BZ$6:BZ73,$DC$6:DC73,VALIDATURNO[[#This Row],[Colaborador]])-hope_hours&gt;0.5,SUMIFS($BZ$6:BZ73,$DC$6:DC73,VALIDATURNO[[#This Row],[Colaborador]])-hope_hours - SUMIFS($CZ$6:CZ72,$DC$6:DC72,DC73),"")</f>
        <v/>
      </c>
      <c r="DA73" s="32" t="str">
        <f>IF(SUMIFS($BZ$6:BZ73,$DC$6:DC73,VALIDATURNO[[#This Row],[Colaborador]])-hope_hours&gt;0.5,SUMIFS($BZ$6:BZ73,$DC$6:DC73,VALIDATURNO[[#This Row],[Colaborador]])-hope_hours,"")</f>
        <v/>
      </c>
      <c r="DB73" s="103" t="str">
        <f>IF(E73="","",IF(VALIDATURNO[[#This Row],[Cambia sede]]="",E73,VALIDATURNO[[#This Row],[Cambia sede]]))</f>
        <v>PANCE</v>
      </c>
      <c r="DC73" s="114" t="str">
        <f t="shared" si="5"/>
        <v>MEJIA SOLANILLA ELIZABETH</v>
      </c>
      <c r="DD73" s="115">
        <f>IF(VALIDATURNO[[#This Row],[VALIDA_QNA]]="","",I73+0)</f>
        <v>46107</v>
      </c>
      <c r="DE73" s="117" t="str">
        <f>IF(VALIDATURNO[[#This Row],[Marcacion]]="","",D73)</f>
        <v>ADMINISTRADOR</v>
      </c>
      <c r="DF73" s="101" t="str">
        <f>IF(VALIDATURNO[[#This Row],[turno1]]="","",H73)</f>
        <v>Jueves</v>
      </c>
      <c r="DG73" s="101" t="str">
        <f>IF(VALIDATURNO[[#This Row],[turno2]]="","",AL73)</f>
        <v/>
      </c>
      <c r="DH73" s="101" t="str">
        <f>IF(VALIDATURNO[[#This Row],[turno1AM]]="","",AM73)</f>
        <v/>
      </c>
      <c r="DI73" s="101" t="str">
        <f>IF(VALIDATURNO[[#This Row],[turno2AM]]="","",AN73)</f>
        <v/>
      </c>
      <c r="DJ73" s="101" t="str">
        <f>IF(VALIDATURNO[[#This Row],[turno1AH]]="","",AO73)</f>
        <v/>
      </c>
      <c r="DK73" s="101" t="str">
        <f>IF(VALIDATURNO[[#This Row],[turno2AH]]="","",AP73)</f>
        <v/>
      </c>
      <c r="DL73" s="28" t="str">
        <f>IF(SUMIFS(VALIDATURNO[TOTAL],VALIDATURNO[Colaborador],VALIDATURNO[[#This Row],[Colaborador]])=0,"RET","OK")</f>
        <v>OK</v>
      </c>
      <c r="DM73" s="28">
        <f>IF(VALIDATURNO[[#This Row],[Trabajado real]]&gt;0,1,0)</f>
        <v>0</v>
      </c>
      <c r="DN73" s="28">
        <f>IF(DN72=$DN$5,1,IF(DC72=VALIDATURNO[[#This Row],[Colaborador]],0,1))</f>
        <v>0</v>
      </c>
      <c r="DO73" s="224"/>
      <c r="DP73" s="224"/>
      <c r="DQ73" s="224"/>
      <c r="DR73" s="224"/>
      <c r="DS73" s="224"/>
      <c r="DT73" s="224"/>
    </row>
    <row r="74" spans="1:124">
      <c r="A74" t="s">
        <v>155</v>
      </c>
      <c r="B74" t="s">
        <v>370</v>
      </c>
      <c r="C74" t="s">
        <v>370</v>
      </c>
      <c r="D74" t="s">
        <v>10</v>
      </c>
      <c r="E74" t="s">
        <v>84</v>
      </c>
      <c r="F74" t="s">
        <v>200</v>
      </c>
      <c r="G74" t="s">
        <v>200</v>
      </c>
      <c r="H74" t="s">
        <v>214</v>
      </c>
      <c r="I74" t="s">
        <v>567</v>
      </c>
      <c r="J74" t="s">
        <v>81</v>
      </c>
      <c r="K74" t="s">
        <v>81</v>
      </c>
      <c r="L74" t="s">
        <v>81</v>
      </c>
      <c r="M74" t="s">
        <v>81</v>
      </c>
      <c r="N74" t="s">
        <v>81</v>
      </c>
      <c r="O74" t="s">
        <v>81</v>
      </c>
      <c r="P74" t="s">
        <v>81</v>
      </c>
      <c r="Q74" t="s">
        <v>81</v>
      </c>
      <c r="R74" t="s">
        <v>81</v>
      </c>
      <c r="S74" t="s">
        <v>81</v>
      </c>
      <c r="T74" t="s">
        <v>81</v>
      </c>
      <c r="U74" t="s">
        <v>81</v>
      </c>
      <c r="V74" t="s">
        <v>81</v>
      </c>
      <c r="W74" t="s">
        <v>81</v>
      </c>
      <c r="X74" t="s">
        <v>81</v>
      </c>
      <c r="Y74" t="s">
        <v>81</v>
      </c>
      <c r="Z74" t="s">
        <v>81</v>
      </c>
      <c r="AA74" t="s">
        <v>81</v>
      </c>
      <c r="AB74" t="s">
        <v>81</v>
      </c>
      <c r="AC74" t="s">
        <v>81</v>
      </c>
      <c r="AD74" t="s">
        <v>81</v>
      </c>
      <c r="AE74" t="s">
        <v>81</v>
      </c>
      <c r="AF74" t="s">
        <v>81</v>
      </c>
      <c r="AG74" t="s">
        <v>81</v>
      </c>
      <c r="AH74" t="s">
        <v>81</v>
      </c>
      <c r="AI74" t="s">
        <v>81</v>
      </c>
      <c r="AJ74" t="s">
        <v>224</v>
      </c>
      <c r="AK74" t="s">
        <v>81</v>
      </c>
      <c r="AL74" t="s">
        <v>81</v>
      </c>
      <c r="AM74" t="s">
        <v>81</v>
      </c>
      <c r="AN74" t="s">
        <v>81</v>
      </c>
      <c r="AO74" t="s">
        <v>81</v>
      </c>
      <c r="AP74" t="s">
        <v>81</v>
      </c>
      <c r="AQ74" t="s">
        <v>81</v>
      </c>
      <c r="AR74" t="s">
        <v>81</v>
      </c>
      <c r="AS74" t="s">
        <v>204</v>
      </c>
      <c r="AT74" s="96">
        <f>IF(VALIDATURNO[[#This Row],[VALIDA_QNA]]="","",IF(AL74="",0,1))</f>
        <v>0</v>
      </c>
      <c r="AU74" s="67">
        <f>IF(VALIDATURNO[[#This Row],[VALIDA_QNA]]="","",IF(AL75="",0,1))</f>
        <v>0</v>
      </c>
      <c r="AV74" s="97">
        <f>IF(VALIDATURNO[[#This Row],[VALIDA_QNA]]="","",IF(AM74="",0,1))</f>
        <v>0</v>
      </c>
      <c r="AW74" s="97">
        <f>IF(VALIDATURNO[[#This Row],[VALIDA_QNA]]="","",IF(AN74="",0,1))</f>
        <v>0</v>
      </c>
      <c r="AX74" s="97">
        <f>IF(VALIDATURNO[[#This Row],[VALIDA_QNA]]="","",IF(AO74="",0,1))</f>
        <v>0</v>
      </c>
      <c r="AY74" s="97">
        <f>IF(VALIDATURNO[[#This Row],[VALIDA_QNA]]="","",IF(AP74="",0,1))</f>
        <v>0</v>
      </c>
      <c r="AZ74" s="67">
        <f>IF(VALIDATURNO[[#This Row],[VALIDA_QNA]]="","",IF(AL75="",0,1)*IF(AL75="",0,AL75))</f>
        <v>0</v>
      </c>
      <c r="BA74" s="97">
        <f>IF(VALIDATURNO[[#This Row],[VALIDA_QNA]]="","",IF(AL74="",0,1)*IF(AL74="",0,AL74))</f>
        <v>0</v>
      </c>
      <c r="BB74" s="97">
        <f>IF(VALIDATURNO[[#This Row],[VALIDA_QNA]]="","",IF(AM74="",0,1)*IF(AM74="",0,AM74))</f>
        <v>0</v>
      </c>
      <c r="BC74" s="97">
        <f>IF(VALIDATURNO[[#This Row],[VALIDA_QNA]]="","",IF(AN74="",0,1)*IF(AN74="",0,AN74))</f>
        <v>0</v>
      </c>
      <c r="BD74" s="97">
        <f>IF(VALIDATURNO[[#This Row],[VALIDA_QNA]]="","",IF(AO74="",0,1)*IF(AO74="",0,AO74))</f>
        <v>0</v>
      </c>
      <c r="BE74" s="97">
        <f>IF(VALIDATURNO[[#This Row],[VALIDA_QNA]]="","",IF(AP74="",0,1)*IF(AP74="",0,AP74))</f>
        <v>0</v>
      </c>
      <c r="BF74" s="67">
        <f>IF(VALIDATURNO[[#This Row],[VALIDA_QNA]]="","",5-COUNTBLANK(AM74:AP74)-COUNTBLANK(AL75))</f>
        <v>0</v>
      </c>
      <c r="BG74" s="99" t="str">
        <f>VALIDATURNO[[#This Row],[SALAM_H_BIN]]&amp;AU74&amp;AV74&amp;AW74&amp;AX74&amp;AY74</f>
        <v>000000</v>
      </c>
      <c r="BH74" s="101">
        <f t="shared" si="4"/>
        <v>1</v>
      </c>
      <c r="BI74" s="97" t="str">
        <f>IF(A74="","",IF(AND(AN74&lt;AM74,AN74&lt;&gt;""),"ERROR MARCA",IF(AND(VALIDATURNO[[#This Row],[ENT_2]]&lt;&gt;0,VALIDATURNO[[#This Row],[ENT_2]]&lt;VALIDATURNO[[#This Row],[SAL_1]]),"ERROR MARCA",IF(VALIDATURNO[[#This Row],[VALIDA_QNA]]=1,IF(OR(BG74="001100",BG74="011000",BG74="011110",BG74="001111",BG74="101100",BG74="111000",BG74="111110",BG74="101111"),"OK",IF(OR(BG74="000000",VALIDATURNO[[#This Row],[Escenario]]="100000"),"NULO","ERROR MARCA")),"NULO"))))</f>
        <v>NULO</v>
      </c>
      <c r="BJ74" s="97">
        <f>IF(VALIDATURNO[[#This Row],[VALIDA_QNA]]="","",IF(OR(BG74="101100",BG74="101111",BG74="001100",BG74="001111",BG74="111110",BG74="011110"),BC74-BB74,0)*24)</f>
        <v>0</v>
      </c>
      <c r="BK74" s="97">
        <f>IF(VALIDATURNO[[#This Row],[VALIDA_QNA]]="","",IF(OR(BG74="101111",BG74="001111"),BE74-BD74,0)*24)</f>
        <v>0</v>
      </c>
      <c r="BL74" s="97">
        <f>IF(VALIDATURNO[[#This Row],[VALIDA_QNA]]="","",IF(OR(BG74="111000",BG74="011000"),AZ74-BB74+1,0)*24)</f>
        <v>0</v>
      </c>
      <c r="BM74" s="97">
        <f>IF(VALIDATURNO[[#This Row],[VALIDA_QNA]]="","",IF(OR(BG74="111110",BG74="011110"),AZ74+1-BD74,0)*24)</f>
        <v>0</v>
      </c>
      <c r="BN74" s="97">
        <f>IF(VALIDATURNO[[#This Row],[VALIDA_QNA]]="","",IF(OR(BG74="011000",BG74="111000"),1-BB74,0)*24)</f>
        <v>0</v>
      </c>
      <c r="BO74" s="97">
        <f>IF(VALIDATURNO[[#This Row],[VALIDA_QNA]]="","",IF(OR(BG74="011110",BG74="111110"),1-BD74,0)*24)</f>
        <v>0</v>
      </c>
      <c r="BP74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4" s="103">
        <f>IF(VALIDATURNO[[#This Row],[VALIDA_QNA]]="","",VALIDATURNO[[#This Row],[turno1]]+VALIDATURNO[[#This Row],[turno2]]+VALIDATURNO[[#This Row],[turno1AM]]+VALIDATURNO[[#This Row],[turno2AM]])</f>
        <v>0</v>
      </c>
      <c r="BR74" s="103" t="str">
        <f>IF(VALIDATURNO[[#This Row],[VALIDA_QNA]]=0,"",IFERROR(LEFT(AD74,FIND(".",AD74)-1)+((RIGHT(AD74,2)+0)/100),""))</f>
        <v/>
      </c>
      <c r="BS7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descuentos]]="",0,IF(AND(BP74&gt;=9.5,AO74=""),1,0))+IF(AL75&lt;&gt;"",AL75*24,0)-IF(AL74&lt;&gt;"",AL74*24,0),"")))</f>
        <v>0</v>
      </c>
      <c r="BT74" s="101">
        <f>IF(VALIDATURNO[[#This Row],[VALIDA_QNA]]=0,"",IF(A74="","",IFERROR((IF(IF(AL74="",0,AL74+0)&lt;=(6/24),IF(AL74="",0,AL74+0),(6/24))*24),0)+IFERROR(IF(AM74="",0,IF((IF(AND(AO74="",AN74&lt;&gt;""),IF(AN74="",0,AN74+0),IF(AP74&lt;&gt;"",IF(AP74="",0,AP74+0),1))-#REF!)*24&gt;0,IF(AND(AO74="",AN74&lt;&gt;""),IF(AN74="",0,AN74+0),IF(AP74&lt;&gt;"",IF(AP74="",0,AP74+0),1))-#REF!))*24,0)))</f>
        <v>0</v>
      </c>
      <c r="BU74" s="105">
        <f>IF(VALIDATURNO[[#This Row],[VALIDA_QNA]]="","",IFERROR(LEFT(K74,FIND(".",K74)-1)+((RIGHT(K74,2)+0)/100),0))</f>
        <v>0</v>
      </c>
      <c r="BV74" s="74">
        <f>IF(VALIDATURNO[[#This Row],[VALIDA_QNA]]=0,0,IF(VALIDATURNO[[#This Row],[Marcacion]]="ERROR MARCA", 0,IF(VALIDATURNO[[#This Row],[VALIDA_QNA]]="","",IF(ROUND(IFERROR(LEFT(K74,FIND(".",K74)-1)+((RIGHT(K74,2)+0)/100),0)+(IF(H75="Domingo",0,IF(AL75="",0,AL75*24)))-(IF(H74="Domingo",0,IF(AL74="",0,AL74*24))),2)&gt;=0,ROUND(IFERROR(LEFT(K74,FIND(".",K74)-1)+((RIGHT(K74,2)+0)/100),0)+(IF(H75="Domingo",0,IF(AL75="",0,AL75*24)))-(IF(H74="Domingo",0,IF(AL74="",0,AL74*24))),2),0))))</f>
        <v>0</v>
      </c>
      <c r="BW74" s="105">
        <f>IF(VALIDATURNO[[#This Row],[VALIDA_QNA]]="","",IFERROR(LEFT(T74,FIND(".",T74)-1)+((RIGHT(T74,2)+0)/100),0)+IF(N74="",0,IFERROR(LEFT(N74,FIND(".",N74)-1)+((RIGHT(N74,2)+0)/100),0)))</f>
        <v>0</v>
      </c>
      <c r="BX74" s="74">
        <f>IF(VALIDATURNO[[#This Row],[VALIDA_QNA]]=0,0,IF(VALIDATURNO[[#This Row],[Marcacion]]="ERROR MARCA", 0,IF(VALIDATURNO[[#This Row],[VALIDA_QNA]]="","",IF(VALIDATURNO[[#This Row],[Dom Noct calc]]+(IF(OR(H75="Domingo",M75&lt;&gt;"",N75&lt;&gt;""),IF(AL75="",0,AL75*24),0))-(IF(OR(H74="Domingo",M74&lt;&gt;"",N74&lt;&gt;""),IF(AL74="",0,AL74*24),0))&gt;=0,VALIDATURNO[[#This Row],[Dom Noct calc]]+(IF(OR(H75="Domingo",M75&lt;&gt;"",N75&lt;&gt;""),IF(AL75="",0,AL75*24),0))-(IF(OR(H74="Domingo",M74&lt;&gt;"",N74&lt;&gt;""),IF(AL74="",0,AL74*24),0)),0))))</f>
        <v>0</v>
      </c>
      <c r="BY74" s="105">
        <f>IF(VALIDATURNO[[#This Row],[VALIDA_QNA]]="","",IFERROR(LEFT(AD74,FIND(".",AD74)-1)+((RIGHT(AD74,2)+0)/100),0))</f>
        <v>0</v>
      </c>
      <c r="BZ74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4" s="109">
        <f>IF(VALIDATURNO[[#This Row],[VALIDA_QNA]]="","",IF(VALIDATURNO[[#This Row],[Trabajado real]]+0=0,0,1))</f>
        <v>0</v>
      </c>
      <c r="CB74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4" s="103"/>
      <c r="CD74" s="103"/>
      <c r="CE74" s="103"/>
      <c r="CF74" s="103"/>
      <c r="CG74" s="103"/>
      <c r="CH74" s="103"/>
      <c r="CI74" s="103"/>
      <c r="CJ74" s="103" t="str">
        <f>IF(AND(M74="",S74=""),"",IF(VALIDATURNO[[#This Row],[Marcacion]]="ERROR MARCA",6,IF(IFERROR(LEFT(M74,FIND(".",M74)-1)+((RIGHT(M74,2)+0)/100),0)+IFERROR(LEFT(S74,FIND(".",S74)-1)+((RIGHT(S74,2)+0)/100),0)=0,"",IFERROR(LEFT(M74,FIND(".",M74)-1)+((RIGHT(M74,2)+0)/100),0)+IFERROR(LEFT(S74,FIND(".",S74)-1)+((RIGHT(S74,2)+0)/100),0))))</f>
        <v/>
      </c>
      <c r="CK74" s="103" t="str">
        <f>IF(VALIDATURNO[[#This Row],[VALIDA_QNA]]="","",IF(VALIDATURNO[[#This Row],[Dom Noct Real]]=0,"",ROUND(VALIDATURNO[[#This Row],[Dom Noct Real]],2)))</f>
        <v/>
      </c>
      <c r="CL74" s="103"/>
      <c r="CM74" s="103"/>
      <c r="CN74" s="103"/>
      <c r="CO74" s="111" t="str">
        <f>IF(VALIDATURNO[[#This Row],[EXTRAS]]="","",IF(VALIDATURNO[[#This Row],[verifica extras D]]="",ROUND(VALIDATURNO[[#This Row],[EXTRAS]]*extra_diu,2),ROUND(VALIDATURNO[[#This Row],[verifica extras D]],2)))</f>
        <v/>
      </c>
      <c r="CP74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4" s="103"/>
      <c r="CR74" s="103"/>
      <c r="CS74" s="103"/>
      <c r="CT74" s="103"/>
      <c r="CU74" s="103" t="str">
        <f>IF(VALIDATURNO[[#This Row],[VALIDA_QNA]]="","",IF(VALIDATURNO[[#This Row],[Trabajado real]]=0,"",ROUND(VALIDATURNO[[#This Row],[Trabajado real]],2)))</f>
        <v/>
      </c>
      <c r="CV74" s="113" t="str">
        <f>IFERROR(VLOOKUP(VALIDATURNO[[#This Row],[Colaborador]]&amp;VALIDATURNO[[#This Row],[fecha]],Tabla2[],4,0),"")</f>
        <v/>
      </c>
      <c r="CW74" s="217"/>
      <c r="CX74" s="217"/>
      <c r="CY74" s="32" t="str">
        <f>IF(SUMIFS($BZ$6:BZ74,$DC$6:DC74,VALIDATURNO[[#This Row],[Colaborador]])-hope_hours-SUMIFS($CO$6:CO74,$DC$6:DC74,VALIDATURNO[[#This Row],[Colaborador]])-SUMIFS($CP$6:CP74,$DC$6:DC74,VALIDATURNO[[#This Row],[Colaborador]])&gt;0.5,SUMIFS($BZ$6:BZ74,$DC$6:DC74,VALIDATURNO[[#This Row],[Colaborador]])-hope_hours-SUMIFS($CO$6:CO74,$DC$6:DC74,VALIDATURNO[[#This Row],[Colaborador]])-SUMIFS($CP$6:CP74,$DC$6:DC74,VALIDATURNO[[#This Row],[Colaborador]]),"")</f>
        <v/>
      </c>
      <c r="CZ74" s="32" t="str">
        <f>IF(SUMIFS($BZ$6:BZ74,$DC$6:DC74,VALIDATURNO[[#This Row],[Colaborador]])-hope_hours&gt;0.5,SUMIFS($BZ$6:BZ74,$DC$6:DC74,VALIDATURNO[[#This Row],[Colaborador]])-hope_hours - SUMIFS($CZ$6:CZ73,$DC$6:DC73,DC74),"")</f>
        <v/>
      </c>
      <c r="DA74" s="32" t="str">
        <f>IF(SUMIFS($BZ$6:BZ74,$DC$6:DC74,VALIDATURNO[[#This Row],[Colaborador]])-hope_hours&gt;0.5,SUMIFS($BZ$6:BZ74,$DC$6:DC74,VALIDATURNO[[#This Row],[Colaborador]])-hope_hours,"")</f>
        <v/>
      </c>
      <c r="DB74" s="103" t="str">
        <f>IF(E74="","",IF(VALIDATURNO[[#This Row],[Cambia sede]]="",E74,VALIDATURNO[[#This Row],[Cambia sede]]))</f>
        <v>PANCE</v>
      </c>
      <c r="DC74" s="114" t="str">
        <f t="shared" si="5"/>
        <v>MEJIA SOLANILLA ELIZABETH</v>
      </c>
      <c r="DD74" s="115">
        <f>IF(VALIDATURNO[[#This Row],[VALIDA_QNA]]="","",I74+0)</f>
        <v>46108</v>
      </c>
      <c r="DE74" s="117" t="str">
        <f>IF(VALIDATURNO[[#This Row],[Marcacion]]="","",D74)</f>
        <v>ADMINISTRADOR</v>
      </c>
      <c r="DF74" s="101" t="str">
        <f>IF(VALIDATURNO[[#This Row],[turno1]]="","",H74)</f>
        <v>Viernes</v>
      </c>
      <c r="DG74" s="101" t="str">
        <f>IF(VALIDATURNO[[#This Row],[turno2]]="","",AL74)</f>
        <v/>
      </c>
      <c r="DH74" s="101" t="str">
        <f>IF(VALIDATURNO[[#This Row],[turno1AM]]="","",AM74)</f>
        <v/>
      </c>
      <c r="DI74" s="101" t="str">
        <f>IF(VALIDATURNO[[#This Row],[turno2AM]]="","",AN74)</f>
        <v/>
      </c>
      <c r="DJ74" s="101" t="str">
        <f>IF(VALIDATURNO[[#This Row],[turno1AH]]="","",AO74)</f>
        <v/>
      </c>
      <c r="DK74" s="101" t="str">
        <f>IF(VALIDATURNO[[#This Row],[turno2AH]]="","",AP74)</f>
        <v/>
      </c>
      <c r="DL74" s="28" t="str">
        <f>IF(SUMIFS(VALIDATURNO[TOTAL],VALIDATURNO[Colaborador],VALIDATURNO[[#This Row],[Colaborador]])=0,"RET","OK")</f>
        <v>OK</v>
      </c>
      <c r="DM74" s="28">
        <f>IF(VALIDATURNO[[#This Row],[Trabajado real]]&gt;0,1,0)</f>
        <v>0</v>
      </c>
      <c r="DN74" s="28">
        <f>IF(DN73=$DN$5,1,IF(DC73=VALIDATURNO[[#This Row],[Colaborador]],0,1))</f>
        <v>0</v>
      </c>
      <c r="DO74" s="224"/>
      <c r="DP74" s="224"/>
      <c r="DQ74" s="224"/>
      <c r="DR74" s="224"/>
      <c r="DS74" s="224"/>
      <c r="DT74" s="224"/>
    </row>
    <row r="75" spans="1:124">
      <c r="A75" t="s">
        <v>155</v>
      </c>
      <c r="B75" t="s">
        <v>370</v>
      </c>
      <c r="C75" t="s">
        <v>370</v>
      </c>
      <c r="D75" t="s">
        <v>10</v>
      </c>
      <c r="E75" t="s">
        <v>84</v>
      </c>
      <c r="F75" t="s">
        <v>200</v>
      </c>
      <c r="G75" t="s">
        <v>200</v>
      </c>
      <c r="H75" t="s">
        <v>216</v>
      </c>
      <c r="I75" t="s">
        <v>568</v>
      </c>
      <c r="J75" t="s">
        <v>81</v>
      </c>
      <c r="K75" t="s">
        <v>81</v>
      </c>
      <c r="L75" t="s">
        <v>81</v>
      </c>
      <c r="M75" t="s">
        <v>81</v>
      </c>
      <c r="N75" t="s">
        <v>81</v>
      </c>
      <c r="O75" t="s">
        <v>81</v>
      </c>
      <c r="P75" t="s">
        <v>81</v>
      </c>
      <c r="Q75" t="s">
        <v>81</v>
      </c>
      <c r="R75" t="s">
        <v>81</v>
      </c>
      <c r="S75" t="s">
        <v>81</v>
      </c>
      <c r="T75" t="s">
        <v>81</v>
      </c>
      <c r="U75" t="s">
        <v>81</v>
      </c>
      <c r="V75" t="s">
        <v>81</v>
      </c>
      <c r="W75" t="s">
        <v>81</v>
      </c>
      <c r="X75" t="s">
        <v>81</v>
      </c>
      <c r="Y75" t="s">
        <v>81</v>
      </c>
      <c r="Z75" t="s">
        <v>81</v>
      </c>
      <c r="AA75" t="s">
        <v>81</v>
      </c>
      <c r="AB75" t="s">
        <v>81</v>
      </c>
      <c r="AC75" t="s">
        <v>81</v>
      </c>
      <c r="AD75" t="s">
        <v>81</v>
      </c>
      <c r="AE75" t="s">
        <v>81</v>
      </c>
      <c r="AF75" t="s">
        <v>81</v>
      </c>
      <c r="AG75" t="s">
        <v>81</v>
      </c>
      <c r="AH75" t="s">
        <v>81</v>
      </c>
      <c r="AI75" t="s">
        <v>81</v>
      </c>
      <c r="AJ75" t="s">
        <v>201</v>
      </c>
      <c r="AK75" t="s">
        <v>81</v>
      </c>
      <c r="AL75" t="s">
        <v>81</v>
      </c>
      <c r="AM75" t="s">
        <v>81</v>
      </c>
      <c r="AN75" t="s">
        <v>81</v>
      </c>
      <c r="AO75" t="s">
        <v>81</v>
      </c>
      <c r="AP75" t="s">
        <v>81</v>
      </c>
      <c r="AQ75" t="s">
        <v>81</v>
      </c>
      <c r="AR75" t="s">
        <v>81</v>
      </c>
      <c r="AS75" t="s">
        <v>201</v>
      </c>
      <c r="AT75" s="96">
        <f>IF(VALIDATURNO[[#This Row],[VALIDA_QNA]]="","",IF(AL75="",0,1))</f>
        <v>0</v>
      </c>
      <c r="AU75" s="67">
        <f>IF(VALIDATURNO[[#This Row],[VALIDA_QNA]]="","",IF(AL76="",0,1))</f>
        <v>0</v>
      </c>
      <c r="AV75" s="97">
        <f>IF(VALIDATURNO[[#This Row],[VALIDA_QNA]]="","",IF(AM75="",0,1))</f>
        <v>0</v>
      </c>
      <c r="AW75" s="97">
        <f>IF(VALIDATURNO[[#This Row],[VALIDA_QNA]]="","",IF(AN75="",0,1))</f>
        <v>0</v>
      </c>
      <c r="AX75" s="97">
        <f>IF(VALIDATURNO[[#This Row],[VALIDA_QNA]]="","",IF(AO75="",0,1))</f>
        <v>0</v>
      </c>
      <c r="AY75" s="97">
        <f>IF(VALIDATURNO[[#This Row],[VALIDA_QNA]]="","",IF(AP75="",0,1))</f>
        <v>0</v>
      </c>
      <c r="AZ75" s="67">
        <f>IF(VALIDATURNO[[#This Row],[VALIDA_QNA]]="","",IF(AL76="",0,1)*IF(AL76="",0,AL76))</f>
        <v>0</v>
      </c>
      <c r="BA75" s="97">
        <f>IF(VALIDATURNO[[#This Row],[VALIDA_QNA]]="","",IF(AL75="",0,1)*IF(AL75="",0,AL75))</f>
        <v>0</v>
      </c>
      <c r="BB75" s="97">
        <f>IF(VALIDATURNO[[#This Row],[VALIDA_QNA]]="","",IF(AM75="",0,1)*IF(AM75="",0,AM75))</f>
        <v>0</v>
      </c>
      <c r="BC75" s="97">
        <f>IF(VALIDATURNO[[#This Row],[VALIDA_QNA]]="","",IF(AN75="",0,1)*IF(AN75="",0,AN75))</f>
        <v>0</v>
      </c>
      <c r="BD75" s="97">
        <f>IF(VALIDATURNO[[#This Row],[VALIDA_QNA]]="","",IF(AO75="",0,1)*IF(AO75="",0,AO75))</f>
        <v>0</v>
      </c>
      <c r="BE75" s="97">
        <f>IF(VALIDATURNO[[#This Row],[VALIDA_QNA]]="","",IF(AP75="",0,1)*IF(AP75="",0,AP75))</f>
        <v>0</v>
      </c>
      <c r="BF75" s="67">
        <f>IF(VALIDATURNO[[#This Row],[VALIDA_QNA]]="","",5-COUNTBLANK(AM75:AP75)-COUNTBLANK(AL76))</f>
        <v>0</v>
      </c>
      <c r="BG75" s="99" t="str">
        <f>VALIDATURNO[[#This Row],[SALAM_H_BIN]]&amp;AU75&amp;AV75&amp;AW75&amp;AX75&amp;AY75</f>
        <v>000000</v>
      </c>
      <c r="BH75" s="101">
        <f t="shared" si="4"/>
        <v>1</v>
      </c>
      <c r="BI75" s="97" t="str">
        <f>IF(A75="","",IF(AND(AN75&lt;AM75,AN75&lt;&gt;""),"ERROR MARCA",IF(AND(VALIDATURNO[[#This Row],[ENT_2]]&lt;&gt;0,VALIDATURNO[[#This Row],[ENT_2]]&lt;VALIDATURNO[[#This Row],[SAL_1]]),"ERROR MARCA",IF(VALIDATURNO[[#This Row],[VALIDA_QNA]]=1,IF(OR(BG75="001100",BG75="011000",BG75="011110",BG75="001111",BG75="101100",BG75="111000",BG75="111110",BG75="101111"),"OK",IF(OR(BG75="000000",VALIDATURNO[[#This Row],[Escenario]]="100000"),"NULO","ERROR MARCA")),"NULO"))))</f>
        <v>NULO</v>
      </c>
      <c r="BJ75" s="97">
        <f>IF(VALIDATURNO[[#This Row],[VALIDA_QNA]]="","",IF(OR(BG75="101100",BG75="101111",BG75="001100",BG75="001111",BG75="111110",BG75="011110"),BC75-BB75,0)*24)</f>
        <v>0</v>
      </c>
      <c r="BK75" s="97">
        <f>IF(VALIDATURNO[[#This Row],[VALIDA_QNA]]="","",IF(OR(BG75="101111",BG75="001111"),BE75-BD75,0)*24)</f>
        <v>0</v>
      </c>
      <c r="BL75" s="97">
        <f>IF(VALIDATURNO[[#This Row],[VALIDA_QNA]]="","",IF(OR(BG75="111000",BG75="011000"),AZ75-BB75+1,0)*24)</f>
        <v>0</v>
      </c>
      <c r="BM75" s="97">
        <f>IF(VALIDATURNO[[#This Row],[VALIDA_QNA]]="","",IF(OR(BG75="111110",BG75="011110"),AZ75+1-BD75,0)*24)</f>
        <v>0</v>
      </c>
      <c r="BN75" s="97">
        <f>IF(VALIDATURNO[[#This Row],[VALIDA_QNA]]="","",IF(OR(BG75="011000",BG75="111000"),1-BB75,0)*24)</f>
        <v>0</v>
      </c>
      <c r="BO75" s="97">
        <f>IF(VALIDATURNO[[#This Row],[VALIDA_QNA]]="","",IF(OR(BG75="011110",BG75="111110"),1-BD75,0)*24)</f>
        <v>0</v>
      </c>
      <c r="BP75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5" s="103">
        <f>IF(VALIDATURNO[[#This Row],[VALIDA_QNA]]="","",VALIDATURNO[[#This Row],[turno1]]+VALIDATURNO[[#This Row],[turno2]]+VALIDATURNO[[#This Row],[turno1AM]]+VALIDATURNO[[#This Row],[turno2AM]])</f>
        <v>0</v>
      </c>
      <c r="BR75" s="103" t="str">
        <f>IF(VALIDATURNO[[#This Row],[VALIDA_QNA]]=0,"",IFERROR(LEFT(AD75,FIND(".",AD75)-1)+((RIGHT(AD75,2)+0)/100),""))</f>
        <v/>
      </c>
      <c r="BS7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descuentos]]="",0,IF(AND(BP75&gt;=9.5,AO75=""),1,0))+IF(AL76&lt;&gt;"",AL76*24,0)-IF(AL75&lt;&gt;"",AL75*24,0),"")))</f>
        <v>0</v>
      </c>
      <c r="BT75" s="101">
        <f>IF(VALIDATURNO[[#This Row],[VALIDA_QNA]]=0,"",IF(A75="","",IFERROR((IF(IF(AL75="",0,AL75+0)&lt;=(6/24),IF(AL75="",0,AL75+0),(6/24))*24),0)+IFERROR(IF(AM75="",0,IF((IF(AND(AO75="",AN75&lt;&gt;""),IF(AN75="",0,AN75+0),IF(AP75&lt;&gt;"",IF(AP75="",0,AP75+0),1))-#REF!)*24&gt;0,IF(AND(AO75="",AN75&lt;&gt;""),IF(AN75="",0,AN75+0),IF(AP75&lt;&gt;"",IF(AP75="",0,AP75+0),1))-#REF!))*24,0)))</f>
        <v>0</v>
      </c>
      <c r="BU75" s="105">
        <f>IF(VALIDATURNO[[#This Row],[VALIDA_QNA]]="","",IFERROR(LEFT(K75,FIND(".",K75)-1)+((RIGHT(K75,2)+0)/100),0))</f>
        <v>0</v>
      </c>
      <c r="BV75" s="74">
        <f>IF(VALIDATURNO[[#This Row],[VALIDA_QNA]]=0,0,IF(VALIDATURNO[[#This Row],[Marcacion]]="ERROR MARCA", 0,IF(VALIDATURNO[[#This Row],[VALIDA_QNA]]="","",IF(ROUND(IFERROR(LEFT(K75,FIND(".",K75)-1)+((RIGHT(K75,2)+0)/100),0)+(IF(H76="Domingo",0,IF(AL76="",0,AL76*24)))-(IF(H75="Domingo",0,IF(AL75="",0,AL75*24))),2)&gt;=0,ROUND(IFERROR(LEFT(K75,FIND(".",K75)-1)+((RIGHT(K75,2)+0)/100),0)+(IF(H76="Domingo",0,IF(AL76="",0,AL76*24)))-(IF(H75="Domingo",0,IF(AL75="",0,AL75*24))),2),0))))</f>
        <v>0</v>
      </c>
      <c r="BW75" s="105">
        <f>IF(VALIDATURNO[[#This Row],[VALIDA_QNA]]="","",IFERROR(LEFT(T75,FIND(".",T75)-1)+((RIGHT(T75,2)+0)/100),0)+IF(N75="",0,IFERROR(LEFT(N75,FIND(".",N75)-1)+((RIGHT(N75,2)+0)/100),0)))</f>
        <v>0</v>
      </c>
      <c r="BX75" s="74">
        <f>IF(VALIDATURNO[[#This Row],[VALIDA_QNA]]=0,0,IF(VALIDATURNO[[#This Row],[Marcacion]]="ERROR MARCA", 0,IF(VALIDATURNO[[#This Row],[VALIDA_QNA]]="","",IF(VALIDATURNO[[#This Row],[Dom Noct calc]]+(IF(OR(H76="Domingo",M76&lt;&gt;"",N76&lt;&gt;""),IF(AL76="",0,AL76*24),0))-(IF(OR(H75="Domingo",M75&lt;&gt;"",N75&lt;&gt;""),IF(AL75="",0,AL75*24),0))&gt;=0,VALIDATURNO[[#This Row],[Dom Noct calc]]+(IF(OR(H76="Domingo",M76&lt;&gt;"",N76&lt;&gt;""),IF(AL76="",0,AL76*24),0))-(IF(OR(H75="Domingo",M75&lt;&gt;"",N75&lt;&gt;""),IF(AL75="",0,AL75*24),0)),0))))</f>
        <v>0</v>
      </c>
      <c r="BY75" s="105">
        <f>IF(VALIDATURNO[[#This Row],[VALIDA_QNA]]="","",IFERROR(LEFT(AD75,FIND(".",AD75)-1)+((RIGHT(AD75,2)+0)/100),0))</f>
        <v>0</v>
      </c>
      <c r="BZ75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5" s="109">
        <f>IF(VALIDATURNO[[#This Row],[VALIDA_QNA]]="","",IF(VALIDATURNO[[#This Row],[Trabajado real]]+0=0,0,1))</f>
        <v>0</v>
      </c>
      <c r="CB75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5" s="103"/>
      <c r="CD75" s="103"/>
      <c r="CE75" s="103"/>
      <c r="CF75" s="103"/>
      <c r="CG75" s="103"/>
      <c r="CH75" s="103"/>
      <c r="CI75" s="103"/>
      <c r="CJ75" s="103" t="str">
        <f>IF(AND(M75="",S75=""),"",IF(VALIDATURNO[[#This Row],[Marcacion]]="ERROR MARCA",6,IF(IFERROR(LEFT(M75,FIND(".",M75)-1)+((RIGHT(M75,2)+0)/100),0)+IFERROR(LEFT(S75,FIND(".",S75)-1)+((RIGHT(S75,2)+0)/100),0)=0,"",IFERROR(LEFT(M75,FIND(".",M75)-1)+((RIGHT(M75,2)+0)/100),0)+IFERROR(LEFT(S75,FIND(".",S75)-1)+((RIGHT(S75,2)+0)/100),0))))</f>
        <v/>
      </c>
      <c r="CK75" s="103" t="str">
        <f>IF(VALIDATURNO[[#This Row],[VALIDA_QNA]]="","",IF(VALIDATURNO[[#This Row],[Dom Noct Real]]=0,"",ROUND(VALIDATURNO[[#This Row],[Dom Noct Real]],2)))</f>
        <v/>
      </c>
      <c r="CL75" s="103"/>
      <c r="CM75" s="103"/>
      <c r="CN75" s="103"/>
      <c r="CO75" s="111" t="str">
        <f>IF(VALIDATURNO[[#This Row],[EXTRAS]]="","",IF(VALIDATURNO[[#This Row],[verifica extras D]]="",ROUND(VALIDATURNO[[#This Row],[EXTRAS]]*extra_diu,2),ROUND(VALIDATURNO[[#This Row],[verifica extras D]],2)))</f>
        <v/>
      </c>
      <c r="CP75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5" s="103"/>
      <c r="CR75" s="103"/>
      <c r="CS75" s="103"/>
      <c r="CT75" s="103"/>
      <c r="CU75" s="103" t="str">
        <f>IF(VALIDATURNO[[#This Row],[VALIDA_QNA]]="","",IF(VALIDATURNO[[#This Row],[Trabajado real]]=0,"",ROUND(VALIDATURNO[[#This Row],[Trabajado real]],2)))</f>
        <v/>
      </c>
      <c r="CV75" s="113" t="str">
        <f>IFERROR(VLOOKUP(VALIDATURNO[[#This Row],[Colaborador]]&amp;VALIDATURNO[[#This Row],[fecha]],Tabla2[],4,0),"")</f>
        <v/>
      </c>
      <c r="CW75" s="217"/>
      <c r="CX75" s="217"/>
      <c r="CY75" s="32" t="str">
        <f>IF(SUMIFS($BZ$6:BZ75,$DC$6:DC75,VALIDATURNO[[#This Row],[Colaborador]])-hope_hours-SUMIFS($CO$6:CO75,$DC$6:DC75,VALIDATURNO[[#This Row],[Colaborador]])-SUMIFS($CP$6:CP75,$DC$6:DC75,VALIDATURNO[[#This Row],[Colaborador]])&gt;0.5,SUMIFS($BZ$6:BZ75,$DC$6:DC75,VALIDATURNO[[#This Row],[Colaborador]])-hope_hours-SUMIFS($CO$6:CO75,$DC$6:DC75,VALIDATURNO[[#This Row],[Colaborador]])-SUMIFS($CP$6:CP75,$DC$6:DC75,VALIDATURNO[[#This Row],[Colaborador]]),"")</f>
        <v/>
      </c>
      <c r="CZ75" s="32" t="str">
        <f>IF(SUMIFS($BZ$6:BZ75,$DC$6:DC75,VALIDATURNO[[#This Row],[Colaborador]])-hope_hours&gt;0.5,SUMIFS($BZ$6:BZ75,$DC$6:DC75,VALIDATURNO[[#This Row],[Colaborador]])-hope_hours - SUMIFS($CZ$6:CZ74,$DC$6:DC74,DC75),"")</f>
        <v/>
      </c>
      <c r="DA75" s="32" t="str">
        <f>IF(SUMIFS($BZ$6:BZ75,$DC$6:DC75,VALIDATURNO[[#This Row],[Colaborador]])-hope_hours&gt;0.5,SUMIFS($BZ$6:BZ75,$DC$6:DC75,VALIDATURNO[[#This Row],[Colaborador]])-hope_hours,"")</f>
        <v/>
      </c>
      <c r="DB75" s="103" t="str">
        <f>IF(E75="","",IF(VALIDATURNO[[#This Row],[Cambia sede]]="",E75,VALIDATURNO[[#This Row],[Cambia sede]]))</f>
        <v>PANCE</v>
      </c>
      <c r="DC75" s="114" t="str">
        <f t="shared" si="5"/>
        <v>MEJIA SOLANILLA ELIZABETH</v>
      </c>
      <c r="DD75" s="115">
        <f>IF(VALIDATURNO[[#This Row],[VALIDA_QNA]]="","",I75+0)</f>
        <v>46109</v>
      </c>
      <c r="DE75" s="117" t="str">
        <f>IF(VALIDATURNO[[#This Row],[Marcacion]]="","",D75)</f>
        <v>ADMINISTRADOR</v>
      </c>
      <c r="DF75" s="101" t="str">
        <f>IF(VALIDATURNO[[#This Row],[turno1]]="","",H75)</f>
        <v>Sábado</v>
      </c>
      <c r="DG75" s="101" t="str">
        <f>IF(VALIDATURNO[[#This Row],[turno2]]="","",AL75)</f>
        <v/>
      </c>
      <c r="DH75" s="101" t="str">
        <f>IF(VALIDATURNO[[#This Row],[turno1AM]]="","",AM75)</f>
        <v/>
      </c>
      <c r="DI75" s="101" t="str">
        <f>IF(VALIDATURNO[[#This Row],[turno2AM]]="","",AN75)</f>
        <v/>
      </c>
      <c r="DJ75" s="101" t="str">
        <f>IF(VALIDATURNO[[#This Row],[turno1AH]]="","",AO75)</f>
        <v/>
      </c>
      <c r="DK75" s="101" t="str">
        <f>IF(VALIDATURNO[[#This Row],[turno2AH]]="","",AP75)</f>
        <v/>
      </c>
      <c r="DL75" s="28" t="str">
        <f>IF(SUMIFS(VALIDATURNO[TOTAL],VALIDATURNO[Colaborador],VALIDATURNO[[#This Row],[Colaborador]])=0,"RET","OK")</f>
        <v>OK</v>
      </c>
      <c r="DM75" s="28">
        <f>IF(VALIDATURNO[[#This Row],[Trabajado real]]&gt;0,1,0)</f>
        <v>0</v>
      </c>
      <c r="DN75" s="28">
        <f>IF(DN74=$DN$5,1,IF(DC74=VALIDATURNO[[#This Row],[Colaborador]],0,1))</f>
        <v>0</v>
      </c>
      <c r="DO75" s="224"/>
      <c r="DP75" s="224"/>
      <c r="DQ75" s="224"/>
      <c r="DR75" s="224"/>
      <c r="DS75" s="224"/>
      <c r="DT75" s="224"/>
    </row>
    <row r="76" spans="1:124">
      <c r="A76" t="s">
        <v>155</v>
      </c>
      <c r="B76" t="s">
        <v>370</v>
      </c>
      <c r="C76" t="s">
        <v>370</v>
      </c>
      <c r="D76" t="s">
        <v>10</v>
      </c>
      <c r="E76" t="s">
        <v>84</v>
      </c>
      <c r="F76" t="s">
        <v>200</v>
      </c>
      <c r="G76" t="s">
        <v>200</v>
      </c>
      <c r="H76" t="s">
        <v>173</v>
      </c>
      <c r="I76" t="s">
        <v>569</v>
      </c>
      <c r="J76" t="s">
        <v>81</v>
      </c>
      <c r="K76" t="s">
        <v>81</v>
      </c>
      <c r="L76" t="s">
        <v>81</v>
      </c>
      <c r="M76" t="s">
        <v>81</v>
      </c>
      <c r="N76" t="s">
        <v>81</v>
      </c>
      <c r="O76" t="s">
        <v>81</v>
      </c>
      <c r="P76" t="s">
        <v>81</v>
      </c>
      <c r="Q76" t="s">
        <v>81</v>
      </c>
      <c r="R76" t="s">
        <v>81</v>
      </c>
      <c r="S76" t="s">
        <v>81</v>
      </c>
      <c r="T76" t="s">
        <v>81</v>
      </c>
      <c r="U76" t="s">
        <v>81</v>
      </c>
      <c r="V76" t="s">
        <v>81</v>
      </c>
      <c r="W76" t="s">
        <v>81</v>
      </c>
      <c r="X76" t="s">
        <v>81</v>
      </c>
      <c r="Y76" t="s">
        <v>81</v>
      </c>
      <c r="Z76" t="s">
        <v>81</v>
      </c>
      <c r="AA76" t="s">
        <v>81</v>
      </c>
      <c r="AB76" t="s">
        <v>81</v>
      </c>
      <c r="AC76" t="s">
        <v>81</v>
      </c>
      <c r="AD76" t="s">
        <v>81</v>
      </c>
      <c r="AE76" t="s">
        <v>81</v>
      </c>
      <c r="AF76" t="s">
        <v>81</v>
      </c>
      <c r="AG76" t="s">
        <v>81</v>
      </c>
      <c r="AH76" t="s">
        <v>81</v>
      </c>
      <c r="AI76" t="s">
        <v>81</v>
      </c>
      <c r="AJ76" t="s">
        <v>201</v>
      </c>
      <c r="AK76" t="s">
        <v>81</v>
      </c>
      <c r="AL76" t="s">
        <v>81</v>
      </c>
      <c r="AM76" t="s">
        <v>81</v>
      </c>
      <c r="AN76" t="s">
        <v>81</v>
      </c>
      <c r="AO76" t="s">
        <v>81</v>
      </c>
      <c r="AP76" t="s">
        <v>81</v>
      </c>
      <c r="AQ76" t="s">
        <v>81</v>
      </c>
      <c r="AR76" t="s">
        <v>81</v>
      </c>
      <c r="AS76" t="s">
        <v>201</v>
      </c>
      <c r="AT76" s="96">
        <f>IF(VALIDATURNO[[#This Row],[VALIDA_QNA]]="","",IF(AL76="",0,1))</f>
        <v>0</v>
      </c>
      <c r="AU76" s="67">
        <f>IF(VALIDATURNO[[#This Row],[VALIDA_QNA]]="","",IF(AL77="",0,1))</f>
        <v>0</v>
      </c>
      <c r="AV76" s="97">
        <f>IF(VALIDATURNO[[#This Row],[VALIDA_QNA]]="","",IF(AM76="",0,1))</f>
        <v>0</v>
      </c>
      <c r="AW76" s="97">
        <f>IF(VALIDATURNO[[#This Row],[VALIDA_QNA]]="","",IF(AN76="",0,1))</f>
        <v>0</v>
      </c>
      <c r="AX76" s="97">
        <f>IF(VALIDATURNO[[#This Row],[VALIDA_QNA]]="","",IF(AO76="",0,1))</f>
        <v>0</v>
      </c>
      <c r="AY76" s="97">
        <f>IF(VALIDATURNO[[#This Row],[VALIDA_QNA]]="","",IF(AP76="",0,1))</f>
        <v>0</v>
      </c>
      <c r="AZ76" s="67">
        <f>IF(VALIDATURNO[[#This Row],[VALIDA_QNA]]="","",IF(AL77="",0,1)*IF(AL77="",0,AL77))</f>
        <v>0</v>
      </c>
      <c r="BA76" s="97">
        <f>IF(VALIDATURNO[[#This Row],[VALIDA_QNA]]="","",IF(AL76="",0,1)*IF(AL76="",0,AL76))</f>
        <v>0</v>
      </c>
      <c r="BB76" s="97">
        <f>IF(VALIDATURNO[[#This Row],[VALIDA_QNA]]="","",IF(AM76="",0,1)*IF(AM76="",0,AM76))</f>
        <v>0</v>
      </c>
      <c r="BC76" s="97">
        <f>IF(VALIDATURNO[[#This Row],[VALIDA_QNA]]="","",IF(AN76="",0,1)*IF(AN76="",0,AN76))</f>
        <v>0</v>
      </c>
      <c r="BD76" s="97">
        <f>IF(VALIDATURNO[[#This Row],[VALIDA_QNA]]="","",IF(AO76="",0,1)*IF(AO76="",0,AO76))</f>
        <v>0</v>
      </c>
      <c r="BE76" s="97">
        <f>IF(VALIDATURNO[[#This Row],[VALIDA_QNA]]="","",IF(AP76="",0,1)*IF(AP76="",0,AP76))</f>
        <v>0</v>
      </c>
      <c r="BF76" s="67">
        <f>IF(VALIDATURNO[[#This Row],[VALIDA_QNA]]="","",5-COUNTBLANK(AM76:AP76)-COUNTBLANK(AL77))</f>
        <v>0</v>
      </c>
      <c r="BG76" s="99" t="str">
        <f>VALIDATURNO[[#This Row],[SALAM_H_BIN]]&amp;AU76&amp;AV76&amp;AW76&amp;AX76&amp;AY76</f>
        <v>000000</v>
      </c>
      <c r="BH76" s="101">
        <f t="shared" si="4"/>
        <v>1</v>
      </c>
      <c r="BI76" s="97" t="str">
        <f>IF(A76="","",IF(AND(AN76&lt;AM76,AN76&lt;&gt;""),"ERROR MARCA",IF(AND(VALIDATURNO[[#This Row],[ENT_2]]&lt;&gt;0,VALIDATURNO[[#This Row],[ENT_2]]&lt;VALIDATURNO[[#This Row],[SAL_1]]),"ERROR MARCA",IF(VALIDATURNO[[#This Row],[VALIDA_QNA]]=1,IF(OR(BG76="001100",BG76="011000",BG76="011110",BG76="001111",BG76="101100",BG76="111000",BG76="111110",BG76="101111"),"OK",IF(OR(BG76="000000",VALIDATURNO[[#This Row],[Escenario]]="100000"),"NULO","ERROR MARCA")),"NULO"))))</f>
        <v>NULO</v>
      </c>
      <c r="BJ76" s="97">
        <f>IF(VALIDATURNO[[#This Row],[VALIDA_QNA]]="","",IF(OR(BG76="101100",BG76="101111",BG76="001100",BG76="001111",BG76="111110",BG76="011110"),BC76-BB76,0)*24)</f>
        <v>0</v>
      </c>
      <c r="BK76" s="97">
        <f>IF(VALIDATURNO[[#This Row],[VALIDA_QNA]]="","",IF(OR(BG76="101111",BG76="001111"),BE76-BD76,0)*24)</f>
        <v>0</v>
      </c>
      <c r="BL76" s="97">
        <f>IF(VALIDATURNO[[#This Row],[VALIDA_QNA]]="","",IF(OR(BG76="111000",BG76="011000"),AZ76-BB76+1,0)*24)</f>
        <v>0</v>
      </c>
      <c r="BM76" s="97">
        <f>IF(VALIDATURNO[[#This Row],[VALIDA_QNA]]="","",IF(OR(BG76="111110",BG76="011110"),AZ76+1-BD76,0)*24)</f>
        <v>0</v>
      </c>
      <c r="BN76" s="97">
        <f>IF(VALIDATURNO[[#This Row],[VALIDA_QNA]]="","",IF(OR(BG76="011000",BG76="111000"),1-BB76,0)*24)</f>
        <v>0</v>
      </c>
      <c r="BO76" s="97">
        <f>IF(VALIDATURNO[[#This Row],[VALIDA_QNA]]="","",IF(OR(BG76="011110",BG76="111110"),1-BD76,0)*24)</f>
        <v>0</v>
      </c>
      <c r="BP76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76" s="103">
        <f>IF(VALIDATURNO[[#This Row],[VALIDA_QNA]]="","",VALIDATURNO[[#This Row],[turno1]]+VALIDATURNO[[#This Row],[turno2]]+VALIDATURNO[[#This Row],[turno1AM]]+VALIDATURNO[[#This Row],[turno2AM]])</f>
        <v>0</v>
      </c>
      <c r="BR76" s="103" t="str">
        <f>IF(VALIDATURNO[[#This Row],[VALIDA_QNA]]=0,"",IFERROR(LEFT(AD76,FIND(".",AD76)-1)+((RIGHT(AD76,2)+0)/100),""))</f>
        <v/>
      </c>
      <c r="BS7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descuentos]]="",0,IF(AND(BP76&gt;=9.5,AO76=""),1,0))+IF(AL77&lt;&gt;"",AL77*24,0)-IF(AL76&lt;&gt;"",AL76*24,0),"")))</f>
        <v>0</v>
      </c>
      <c r="BT76" s="101">
        <f>IF(VALIDATURNO[[#This Row],[VALIDA_QNA]]=0,"",IF(A76="","",IFERROR((IF(IF(AL76="",0,AL76+0)&lt;=(6/24),IF(AL76="",0,AL76+0),(6/24))*24),0)+IFERROR(IF(AM76="",0,IF((IF(AND(AO76="",AN76&lt;&gt;""),IF(AN76="",0,AN76+0),IF(AP76&lt;&gt;"",IF(AP76="",0,AP76+0),1))-#REF!)*24&gt;0,IF(AND(AO76="",AN76&lt;&gt;""),IF(AN76="",0,AN76+0),IF(AP76&lt;&gt;"",IF(AP76="",0,AP76+0),1))-#REF!))*24,0)))</f>
        <v>0</v>
      </c>
      <c r="BU76" s="105">
        <f>IF(VALIDATURNO[[#This Row],[VALIDA_QNA]]="","",IFERROR(LEFT(K76,FIND(".",K76)-1)+((RIGHT(K76,2)+0)/100),0))</f>
        <v>0</v>
      </c>
      <c r="BV76" s="74">
        <f>IF(VALIDATURNO[[#This Row],[VALIDA_QNA]]=0,0,IF(VALIDATURNO[[#This Row],[Marcacion]]="ERROR MARCA", 0,IF(VALIDATURNO[[#This Row],[VALIDA_QNA]]="","",IF(ROUND(IFERROR(LEFT(K76,FIND(".",K76)-1)+((RIGHT(K76,2)+0)/100),0)+(IF(H77="Domingo",0,IF(AL77="",0,AL77*24)))-(IF(H76="Domingo",0,IF(AL76="",0,AL76*24))),2)&gt;=0,ROUND(IFERROR(LEFT(K76,FIND(".",K76)-1)+((RIGHT(K76,2)+0)/100),0)+(IF(H77="Domingo",0,IF(AL77="",0,AL77*24)))-(IF(H76="Domingo",0,IF(AL76="",0,AL76*24))),2),0))))</f>
        <v>0</v>
      </c>
      <c r="BW76" s="105">
        <f>IF(VALIDATURNO[[#This Row],[VALIDA_QNA]]="","",IFERROR(LEFT(T76,FIND(".",T76)-1)+((RIGHT(T76,2)+0)/100),0)+IF(N76="",0,IFERROR(LEFT(N76,FIND(".",N76)-1)+((RIGHT(N76,2)+0)/100),0)))</f>
        <v>0</v>
      </c>
      <c r="BX76" s="74">
        <f>IF(VALIDATURNO[[#This Row],[VALIDA_QNA]]=0,0,IF(VALIDATURNO[[#This Row],[Marcacion]]="ERROR MARCA", 0,IF(VALIDATURNO[[#This Row],[VALIDA_QNA]]="","",IF(VALIDATURNO[[#This Row],[Dom Noct calc]]+(IF(OR(H77="Domingo",M77&lt;&gt;"",N77&lt;&gt;""),IF(AL77="",0,AL77*24),0))-(IF(OR(H76="Domingo",M76&lt;&gt;"",N76&lt;&gt;""),IF(AL76="",0,AL76*24),0))&gt;=0,VALIDATURNO[[#This Row],[Dom Noct calc]]+(IF(OR(H77="Domingo",M77&lt;&gt;"",N77&lt;&gt;""),IF(AL77="",0,AL77*24),0))-(IF(OR(H76="Domingo",M76&lt;&gt;"",N76&lt;&gt;""),IF(AL76="",0,AL76*24),0)),0))))</f>
        <v>0</v>
      </c>
      <c r="BY76" s="105">
        <f>IF(VALIDATURNO[[#This Row],[VALIDA_QNA]]="","",IFERROR(LEFT(AD76,FIND(".",AD76)-1)+((RIGHT(AD76,2)+0)/100),0))</f>
        <v>0</v>
      </c>
      <c r="BZ76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76" s="109">
        <f>IF(VALIDATURNO[[#This Row],[VALIDA_QNA]]="","",IF(VALIDATURNO[[#This Row],[Trabajado real]]+0=0,0,1))</f>
        <v>0</v>
      </c>
      <c r="CB76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76" s="103"/>
      <c r="CD76" s="103"/>
      <c r="CE76" s="103"/>
      <c r="CF76" s="103"/>
      <c r="CG76" s="103"/>
      <c r="CH76" s="103"/>
      <c r="CI76" s="103"/>
      <c r="CJ76" s="103" t="str">
        <f>IF(AND(M76="",S76=""),"",IF(VALIDATURNO[[#This Row],[Marcacion]]="ERROR MARCA",6,IF(IFERROR(LEFT(M76,FIND(".",M76)-1)+((RIGHT(M76,2)+0)/100),0)+IFERROR(LEFT(S76,FIND(".",S76)-1)+((RIGHT(S76,2)+0)/100),0)=0,"",IFERROR(LEFT(M76,FIND(".",M76)-1)+((RIGHT(M76,2)+0)/100),0)+IFERROR(LEFT(S76,FIND(".",S76)-1)+((RIGHT(S76,2)+0)/100),0))))</f>
        <v/>
      </c>
      <c r="CK76" s="103" t="str">
        <f>IF(VALIDATURNO[[#This Row],[VALIDA_QNA]]="","",IF(VALIDATURNO[[#This Row],[Dom Noct Real]]=0,"",ROUND(VALIDATURNO[[#This Row],[Dom Noct Real]],2)))</f>
        <v/>
      </c>
      <c r="CL76" s="103"/>
      <c r="CM76" s="103"/>
      <c r="CN76" s="103"/>
      <c r="CO76" s="111" t="str">
        <f>IF(VALIDATURNO[[#This Row],[EXTRAS]]="","",IF(VALIDATURNO[[#This Row],[verifica extras D]]="",ROUND(VALIDATURNO[[#This Row],[EXTRAS]]*extra_diu,2),ROUND(VALIDATURNO[[#This Row],[verifica extras D]],2)))</f>
        <v/>
      </c>
      <c r="CP76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6" s="103"/>
      <c r="CR76" s="103"/>
      <c r="CS76" s="103"/>
      <c r="CT76" s="103"/>
      <c r="CU76" s="103" t="str">
        <f>IF(VALIDATURNO[[#This Row],[VALIDA_QNA]]="","",IF(VALIDATURNO[[#This Row],[Trabajado real]]=0,"",ROUND(VALIDATURNO[[#This Row],[Trabajado real]],2)))</f>
        <v/>
      </c>
      <c r="CV76" s="113" t="str">
        <f>IFERROR(VLOOKUP(VALIDATURNO[[#This Row],[Colaborador]]&amp;VALIDATURNO[[#This Row],[fecha]],Tabla2[],4,0),"")</f>
        <v/>
      </c>
      <c r="CW76" s="217"/>
      <c r="CX76" s="217"/>
      <c r="CY76" s="32" t="str">
        <f>IF(SUMIFS($BZ$6:BZ76,$DC$6:DC76,VALIDATURNO[[#This Row],[Colaborador]])-hope_hours-SUMIFS($CO$6:CO76,$DC$6:DC76,VALIDATURNO[[#This Row],[Colaborador]])-SUMIFS($CP$6:CP76,$DC$6:DC76,VALIDATURNO[[#This Row],[Colaborador]])&gt;0.5,SUMIFS($BZ$6:BZ76,$DC$6:DC76,VALIDATURNO[[#This Row],[Colaborador]])-hope_hours-SUMIFS($CO$6:CO76,$DC$6:DC76,VALIDATURNO[[#This Row],[Colaborador]])-SUMIFS($CP$6:CP76,$DC$6:DC76,VALIDATURNO[[#This Row],[Colaborador]]),"")</f>
        <v/>
      </c>
      <c r="CZ76" s="32" t="str">
        <f>IF(SUMIFS($BZ$6:BZ76,$DC$6:DC76,VALIDATURNO[[#This Row],[Colaborador]])-hope_hours&gt;0.5,SUMIFS($BZ$6:BZ76,$DC$6:DC76,VALIDATURNO[[#This Row],[Colaborador]])-hope_hours - SUMIFS($CZ$6:CZ75,$DC$6:DC75,DC76),"")</f>
        <v/>
      </c>
      <c r="DA76" s="32" t="str">
        <f>IF(SUMIFS($BZ$6:BZ76,$DC$6:DC76,VALIDATURNO[[#This Row],[Colaborador]])-hope_hours&gt;0.5,SUMIFS($BZ$6:BZ76,$DC$6:DC76,VALIDATURNO[[#This Row],[Colaborador]])-hope_hours,"")</f>
        <v/>
      </c>
      <c r="DB76" s="103" t="str">
        <f>IF(E76="","",IF(VALIDATURNO[[#This Row],[Cambia sede]]="",E76,VALIDATURNO[[#This Row],[Cambia sede]]))</f>
        <v>PANCE</v>
      </c>
      <c r="DC76" s="114" t="str">
        <f t="shared" si="5"/>
        <v>MEJIA SOLANILLA ELIZABETH</v>
      </c>
      <c r="DD76" s="115">
        <f>IF(VALIDATURNO[[#This Row],[VALIDA_QNA]]="","",I76+0)</f>
        <v>46110</v>
      </c>
      <c r="DE76" s="117" t="str">
        <f>IF(VALIDATURNO[[#This Row],[Marcacion]]="","",D76)</f>
        <v>ADMINISTRADOR</v>
      </c>
      <c r="DF76" s="101" t="str">
        <f>IF(VALIDATURNO[[#This Row],[turno1]]="","",H76)</f>
        <v>Domingo</v>
      </c>
      <c r="DG76" s="101" t="str">
        <f>IF(VALIDATURNO[[#This Row],[turno2]]="","",AL76)</f>
        <v/>
      </c>
      <c r="DH76" s="101" t="str">
        <f>IF(VALIDATURNO[[#This Row],[turno1AM]]="","",AM76)</f>
        <v/>
      </c>
      <c r="DI76" s="101" t="str">
        <f>IF(VALIDATURNO[[#This Row],[turno2AM]]="","",AN76)</f>
        <v/>
      </c>
      <c r="DJ76" s="101" t="str">
        <f>IF(VALIDATURNO[[#This Row],[turno1AH]]="","",AO76)</f>
        <v/>
      </c>
      <c r="DK76" s="101" t="str">
        <f>IF(VALIDATURNO[[#This Row],[turno2AH]]="","",AP76)</f>
        <v/>
      </c>
      <c r="DL76" s="28" t="str">
        <f>IF(SUMIFS(VALIDATURNO[TOTAL],VALIDATURNO[Colaborador],VALIDATURNO[[#This Row],[Colaborador]])=0,"RET","OK")</f>
        <v>OK</v>
      </c>
      <c r="DM76" s="28">
        <f>IF(VALIDATURNO[[#This Row],[Trabajado real]]&gt;0,1,0)</f>
        <v>0</v>
      </c>
      <c r="DN76" s="28">
        <f>IF(DN75=$DN$5,1,IF(DC75=VALIDATURNO[[#This Row],[Colaborador]],0,1))</f>
        <v>0</v>
      </c>
      <c r="DO76" s="224"/>
      <c r="DP76" s="224"/>
      <c r="DQ76" s="224"/>
      <c r="DR76" s="224"/>
      <c r="DS76" s="224"/>
      <c r="DT76" s="224"/>
    </row>
    <row r="77" spans="1:124">
      <c r="A77" t="s">
        <v>155</v>
      </c>
      <c r="B77" t="s">
        <v>370</v>
      </c>
      <c r="C77" t="s">
        <v>370</v>
      </c>
      <c r="D77" t="s">
        <v>10</v>
      </c>
      <c r="E77" t="s">
        <v>84</v>
      </c>
      <c r="F77" t="s">
        <v>200</v>
      </c>
      <c r="G77" t="s">
        <v>200</v>
      </c>
      <c r="H77" t="s">
        <v>172</v>
      </c>
      <c r="I77" t="s">
        <v>570</v>
      </c>
      <c r="J77" t="s">
        <v>241</v>
      </c>
      <c r="K77" t="s">
        <v>362</v>
      </c>
      <c r="L77" t="s">
        <v>81</v>
      </c>
      <c r="M77" t="s">
        <v>81</v>
      </c>
      <c r="N77" t="s">
        <v>81</v>
      </c>
      <c r="O77" t="s">
        <v>81</v>
      </c>
      <c r="P77" t="s">
        <v>81</v>
      </c>
      <c r="Q77" t="s">
        <v>81</v>
      </c>
      <c r="R77" t="s">
        <v>81</v>
      </c>
      <c r="S77" t="s">
        <v>81</v>
      </c>
      <c r="T77" t="s">
        <v>81</v>
      </c>
      <c r="U77" t="s">
        <v>81</v>
      </c>
      <c r="V77" t="s">
        <v>81</v>
      </c>
      <c r="W77" t="s">
        <v>81</v>
      </c>
      <c r="X77" t="s">
        <v>81</v>
      </c>
      <c r="Y77" t="s">
        <v>81</v>
      </c>
      <c r="Z77" t="s">
        <v>81</v>
      </c>
      <c r="AA77" t="s">
        <v>81</v>
      </c>
      <c r="AB77" t="s">
        <v>81</v>
      </c>
      <c r="AC77" t="s">
        <v>81</v>
      </c>
      <c r="AD77" t="s">
        <v>241</v>
      </c>
      <c r="AE77" t="s">
        <v>81</v>
      </c>
      <c r="AF77" t="s">
        <v>81</v>
      </c>
      <c r="AG77" t="s">
        <v>81</v>
      </c>
      <c r="AH77" t="s">
        <v>81</v>
      </c>
      <c r="AI77" t="s">
        <v>81</v>
      </c>
      <c r="AJ77" t="s">
        <v>201</v>
      </c>
      <c r="AK77" t="s">
        <v>301</v>
      </c>
      <c r="AL77" t="s">
        <v>81</v>
      </c>
      <c r="AM77" t="s">
        <v>390</v>
      </c>
      <c r="AN77" t="s">
        <v>402</v>
      </c>
      <c r="AO77" t="s">
        <v>302</v>
      </c>
      <c r="AP77" t="s">
        <v>303</v>
      </c>
      <c r="AQ77" t="s">
        <v>203</v>
      </c>
      <c r="AR77" t="s">
        <v>203</v>
      </c>
      <c r="AS77" t="s">
        <v>231</v>
      </c>
      <c r="AT77" s="96">
        <f>IF(VALIDATURNO[[#This Row],[VALIDA_QNA]]="","",IF(AL77="",0,1))</f>
        <v>0</v>
      </c>
      <c r="AU77" s="67">
        <f>IF(VALIDATURNO[[#This Row],[VALIDA_QNA]]="","",IF(AL78="",0,1))</f>
        <v>0</v>
      </c>
      <c r="AV77" s="97">
        <f>IF(VALIDATURNO[[#This Row],[VALIDA_QNA]]="","",IF(AM77="",0,1))</f>
        <v>1</v>
      </c>
      <c r="AW77" s="97">
        <f>IF(VALIDATURNO[[#This Row],[VALIDA_QNA]]="","",IF(AN77="",0,1))</f>
        <v>1</v>
      </c>
      <c r="AX77" s="97">
        <f>IF(VALIDATURNO[[#This Row],[VALIDA_QNA]]="","",IF(AO77="",0,1))</f>
        <v>1</v>
      </c>
      <c r="AY77" s="97">
        <f>IF(VALIDATURNO[[#This Row],[VALIDA_QNA]]="","",IF(AP77="",0,1))</f>
        <v>1</v>
      </c>
      <c r="AZ77" s="67">
        <f>IF(VALIDATURNO[[#This Row],[VALIDA_QNA]]="","",IF(AL78="",0,1)*IF(AL78="",0,AL78))</f>
        <v>0</v>
      </c>
      <c r="BA77" s="97">
        <f>IF(VALIDATURNO[[#This Row],[VALIDA_QNA]]="","",IF(AL77="",0,1)*IF(AL77="",0,AL77))</f>
        <v>0</v>
      </c>
      <c r="BB77" s="97">
        <f>IF(VALIDATURNO[[#This Row],[VALIDA_QNA]]="","",IF(AM77="",0,1)*IF(AM77="",0,AM77))</f>
        <v>0.44583333333333336</v>
      </c>
      <c r="BC77" s="97">
        <f>IF(VALIDATURNO[[#This Row],[VALIDA_QNA]]="","",IF(AN77="",0,1)*IF(AN77="",0,AN77))</f>
        <v>0.62013888888888891</v>
      </c>
      <c r="BD77" s="97">
        <f>IF(VALIDATURNO[[#This Row],[VALIDA_QNA]]="","",IF(AO77="",0,1)*IF(AO77="",0,AO77))</f>
        <v>0.71250000000000002</v>
      </c>
      <c r="BE77" s="97">
        <f>IF(VALIDATURNO[[#This Row],[VALIDA_QNA]]="","",IF(AP77="",0,1)*IF(AP77="",0,AP77))</f>
        <v>0.83333333333333337</v>
      </c>
      <c r="BF77" s="67">
        <f>IF(VALIDATURNO[[#This Row],[VALIDA_QNA]]="","",5-COUNTBLANK(AM77:AP77)-COUNTBLANK(AL78))</f>
        <v>4</v>
      </c>
      <c r="BG77" s="99" t="str">
        <f>VALIDATURNO[[#This Row],[SALAM_H_BIN]]&amp;AU77&amp;AV77&amp;AW77&amp;AX77&amp;AY77</f>
        <v>001111</v>
      </c>
      <c r="BH77" s="101">
        <f t="shared" si="4"/>
        <v>1</v>
      </c>
      <c r="BI77" s="97" t="str">
        <f>IF(A77="","",IF(AND(AN77&lt;AM77,AN77&lt;&gt;""),"ERROR MARCA",IF(AND(VALIDATURNO[[#This Row],[ENT_2]]&lt;&gt;0,VALIDATURNO[[#This Row],[ENT_2]]&lt;VALIDATURNO[[#This Row],[SAL_1]]),"ERROR MARCA",IF(VALIDATURNO[[#This Row],[VALIDA_QNA]]=1,IF(OR(BG77="001100",BG77="011000",BG77="011110",BG77="001111",BG77="101100",BG77="111000",BG77="111110",BG77="101111"),"OK",IF(OR(BG77="000000",VALIDATURNO[[#This Row],[Escenario]]="100000"),"NULO","ERROR MARCA")),"NULO"))))</f>
        <v>OK</v>
      </c>
      <c r="BJ77" s="97">
        <f>IF(VALIDATURNO[[#This Row],[VALIDA_QNA]]="","",IF(OR(BG77="101100",BG77="101111",BG77="001100",BG77="001111",BG77="111110",BG77="011110"),BC77-BB77,0)*24)</f>
        <v>4.1833333333333336</v>
      </c>
      <c r="BK77" s="97">
        <f>IF(VALIDATURNO[[#This Row],[VALIDA_QNA]]="","",IF(OR(BG77="101111",BG77="001111"),BE77-BD77,0)*24)</f>
        <v>2.9000000000000004</v>
      </c>
      <c r="BL77" s="97">
        <f>IF(VALIDATURNO[[#This Row],[VALIDA_QNA]]="","",IF(OR(BG77="111000",BG77="011000"),AZ77-BB77+1,0)*24)</f>
        <v>0</v>
      </c>
      <c r="BM77" s="97">
        <f>IF(VALIDATURNO[[#This Row],[VALIDA_QNA]]="","",IF(OR(BG77="111110",BG77="011110"),AZ77+1-BD77,0)*24)</f>
        <v>0</v>
      </c>
      <c r="BN77" s="97">
        <f>IF(VALIDATURNO[[#This Row],[VALIDA_QNA]]="","",IF(OR(BG77="011000",BG77="111000"),1-BB77,0)*24)</f>
        <v>0</v>
      </c>
      <c r="BO77" s="97">
        <f>IF(VALIDATURNO[[#This Row],[VALIDA_QNA]]="","",IF(OR(BG77="011110",BG77="111110"),1-BD77,0)*24)</f>
        <v>0</v>
      </c>
      <c r="BP77" s="103">
        <f>IF(VALIDATURNO[[#This Row],[VALIDA_QNA]]="","",VALIDATURNO[[#This Row],[turno1]]+VALIDATURNO[[#This Row],[turno2]]+VALIDATURNO[[#This Row],[turno1AH]]+VALIDATURNO[[#This Row],[turno2AH]]+VALIDATURNO[[#This Row],[SALAM_HOY]])</f>
        <v>7.0833333333333339</v>
      </c>
      <c r="BQ77" s="103">
        <f>IF(VALIDATURNO[[#This Row],[VALIDA_QNA]]="","",VALIDATURNO[[#This Row],[turno1]]+VALIDATURNO[[#This Row],[turno2]]+VALIDATURNO[[#This Row],[turno1AM]]+VALIDATURNO[[#This Row],[turno2AM]])</f>
        <v>7.0833333333333339</v>
      </c>
      <c r="BR77" s="103">
        <f>IF(VALIDATURNO[[#This Row],[VALIDA_QNA]]=0,"",IFERROR(LEFT(AD77,FIND(".",AD77)-1)+((RIGHT(AD77,2)+0)/100),""))</f>
        <v>7</v>
      </c>
      <c r="BS7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descuentos]]="",0,IF(AND(BP77&gt;=9.5,AO77=""),1,0))+IF(AL78&lt;&gt;"",AL78*24,0)-IF(AL77&lt;&gt;"",AL77*24,0),"")))</f>
        <v>-8.3333333333333925E-2</v>
      </c>
      <c r="BT77" s="101">
        <f>IF(VALIDATURNO[[#This Row],[VALIDA_QNA]]=0,"",IF(A77="","",IFERROR((IF(IF(AL77="",0,AL77+0)&lt;=(6/24),IF(AL77="",0,AL77+0),(6/24))*24),0)+IFERROR(IF(AM77="",0,IF((IF(AND(AO77="",AN77&lt;&gt;""),IF(AN77="",0,AN77+0),IF(AP77&lt;&gt;"",IF(AP77="",0,AP77+0),1))-#REF!)*24&gt;0,IF(AND(AO77="",AN77&lt;&gt;""),IF(AN77="",0,AN77+0),IF(AP77&lt;&gt;"",IF(AP77="",0,AP77+0),1))-#REF!))*24,0)))</f>
        <v>0</v>
      </c>
      <c r="BU77" s="105">
        <f>IF(VALIDATURNO[[#This Row],[VALIDA_QNA]]="","",IFERROR(LEFT(K77,FIND(".",K77)-1)+((RIGHT(K77,2)+0)/100),0))</f>
        <v>1</v>
      </c>
      <c r="BV77" s="74">
        <f>IF(VALIDATURNO[[#This Row],[VALIDA_QNA]]=0,0,IF(VALIDATURNO[[#This Row],[Marcacion]]="ERROR MARCA", 0,IF(VALIDATURNO[[#This Row],[VALIDA_QNA]]="","",IF(ROUND(IFERROR(LEFT(K77,FIND(".",K77)-1)+((RIGHT(K77,2)+0)/100),0)+(IF(H78="Domingo",0,IF(AL78="",0,AL78*24)))-(IF(H77="Domingo",0,IF(AL77="",0,AL77*24))),2)&gt;=0,ROUND(IFERROR(LEFT(K77,FIND(".",K77)-1)+((RIGHT(K77,2)+0)/100),0)+(IF(H78="Domingo",0,IF(AL78="",0,AL78*24)))-(IF(H77="Domingo",0,IF(AL77="",0,AL77*24))),2),0))))</f>
        <v>1</v>
      </c>
      <c r="BW77" s="105">
        <f>IF(VALIDATURNO[[#This Row],[VALIDA_QNA]]="","",IFERROR(LEFT(T77,FIND(".",T77)-1)+((RIGHT(T77,2)+0)/100),0)+IF(N77="",0,IFERROR(LEFT(N77,FIND(".",N77)-1)+((RIGHT(N77,2)+0)/100),0)))</f>
        <v>0</v>
      </c>
      <c r="BX77" s="74">
        <f>IF(VALIDATURNO[[#This Row],[VALIDA_QNA]]=0,0,IF(VALIDATURNO[[#This Row],[Marcacion]]="ERROR MARCA", 0,IF(VALIDATURNO[[#This Row],[VALIDA_QNA]]="","",IF(VALIDATURNO[[#This Row],[Dom Noct calc]]+(IF(OR(H78="Domingo",M78&lt;&gt;"",N78&lt;&gt;""),IF(AL78="",0,AL78*24),0))-(IF(OR(H77="Domingo",M77&lt;&gt;"",N77&lt;&gt;""),IF(AL77="",0,AL77*24),0))&gt;=0,VALIDATURNO[[#This Row],[Dom Noct calc]]+(IF(OR(H78="Domingo",M78&lt;&gt;"",N78&lt;&gt;""),IF(AL78="",0,AL78*24),0))-(IF(OR(H77="Domingo",M77&lt;&gt;"",N77&lt;&gt;""),IF(AL77="",0,AL77*24),0)),0))))</f>
        <v>0</v>
      </c>
      <c r="BY77" s="105">
        <f>IF(VALIDATURNO[[#This Row],[VALIDA_QNA]]="","",IFERROR(LEFT(AD77,FIND(".",AD77)-1)+((RIGHT(AD77,2)+0)/100),0))</f>
        <v>7</v>
      </c>
      <c r="BZ77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</v>
      </c>
      <c r="CA77" s="109">
        <f>IF(VALIDATURNO[[#This Row],[VALIDA_QNA]]="","",IF(VALIDATURNO[[#This Row],[Trabajado real]]+0=0,0,1))</f>
        <v>1</v>
      </c>
      <c r="CB77" s="103">
        <f>IFERROR(IF(VALIDATURNO[[#This Row],[horas 
trabajadas]]&gt;14,ROUND(VALIDATURNO[[#This Row],[nocturnas 
trabajadas]],2),IF(VALIDATURNO[[#This Row],[Trabajado real]]=0,"",ROUND(VALIDATURNO[[#This Row],[Nocturnas reales]],2))),"")</f>
        <v>1</v>
      </c>
      <c r="CC77" s="103"/>
      <c r="CD77" s="103"/>
      <c r="CE77" s="103"/>
      <c r="CF77" s="103"/>
      <c r="CG77" s="103"/>
      <c r="CH77" s="103"/>
      <c r="CI77" s="103"/>
      <c r="CJ77" s="103" t="str">
        <f>IF(AND(M77="",S77=""),"",IF(VALIDATURNO[[#This Row],[Marcacion]]="ERROR MARCA",6,IF(IFERROR(LEFT(M77,FIND(".",M77)-1)+((RIGHT(M77,2)+0)/100),0)+IFERROR(LEFT(S77,FIND(".",S77)-1)+((RIGHT(S77,2)+0)/100),0)=0,"",IFERROR(LEFT(M77,FIND(".",M77)-1)+((RIGHT(M77,2)+0)/100),0)+IFERROR(LEFT(S77,FIND(".",S77)-1)+((RIGHT(S77,2)+0)/100),0))))</f>
        <v/>
      </c>
      <c r="CK77" s="103" t="str">
        <f>IF(VALIDATURNO[[#This Row],[VALIDA_QNA]]="","",IF(VALIDATURNO[[#This Row],[Dom Noct Real]]=0,"",ROUND(VALIDATURNO[[#This Row],[Dom Noct Real]],2)))</f>
        <v/>
      </c>
      <c r="CL77" s="103"/>
      <c r="CM77" s="103"/>
      <c r="CN77" s="103"/>
      <c r="CO77" s="111" t="str">
        <f>IF(VALIDATURNO[[#This Row],[EXTRAS]]="","",IF(VALIDATURNO[[#This Row],[verifica extras D]]="",ROUND(VALIDATURNO[[#This Row],[EXTRAS]]*extra_diu,2),ROUND(VALIDATURNO[[#This Row],[verifica extras D]],2)))</f>
        <v/>
      </c>
      <c r="CP77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7" s="103"/>
      <c r="CR77" s="103"/>
      <c r="CS77" s="103"/>
      <c r="CT77" s="103"/>
      <c r="CU77" s="103">
        <f>IF(VALIDATURNO[[#This Row],[VALIDA_QNA]]="","",IF(VALIDATURNO[[#This Row],[Trabajado real]]=0,"",ROUND(VALIDATURNO[[#This Row],[Trabajado real]],2)))</f>
        <v>7</v>
      </c>
      <c r="CV77" s="113" t="str">
        <f>IFERROR(VLOOKUP(VALIDATURNO[[#This Row],[Colaborador]]&amp;VALIDATURNO[[#This Row],[fecha]],Tabla2[],4,0),"")</f>
        <v/>
      </c>
      <c r="CW77" s="217"/>
      <c r="CX77" s="217"/>
      <c r="CY77" s="32" t="str">
        <f>IF(SUMIFS($BZ$6:BZ77,$DC$6:DC77,VALIDATURNO[[#This Row],[Colaborador]])-hope_hours-SUMIFS($CO$6:CO77,$DC$6:DC77,VALIDATURNO[[#This Row],[Colaborador]])-SUMIFS($CP$6:CP77,$DC$6:DC77,VALIDATURNO[[#This Row],[Colaborador]])&gt;0.5,SUMIFS($BZ$6:BZ77,$DC$6:DC77,VALIDATURNO[[#This Row],[Colaborador]])-hope_hours-SUMIFS($CO$6:CO77,$DC$6:DC77,VALIDATURNO[[#This Row],[Colaborador]])-SUMIFS($CP$6:CP77,$DC$6:DC77,VALIDATURNO[[#This Row],[Colaborador]]),"")</f>
        <v/>
      </c>
      <c r="CZ77" s="32" t="str">
        <f>IF(SUMIFS($BZ$6:BZ77,$DC$6:DC77,VALIDATURNO[[#This Row],[Colaborador]])-hope_hours&gt;0.5,SUMIFS($BZ$6:BZ77,$DC$6:DC77,VALIDATURNO[[#This Row],[Colaborador]])-hope_hours - SUMIFS($CZ$6:CZ76,$DC$6:DC76,DC77),"")</f>
        <v/>
      </c>
      <c r="DA77" s="32" t="str">
        <f>IF(SUMIFS($BZ$6:BZ77,$DC$6:DC77,VALIDATURNO[[#This Row],[Colaborador]])-hope_hours&gt;0.5,SUMIFS($BZ$6:BZ77,$DC$6:DC77,VALIDATURNO[[#This Row],[Colaborador]])-hope_hours,"")</f>
        <v/>
      </c>
      <c r="DB77" s="103" t="str">
        <f>IF(E77="","",IF(VALIDATURNO[[#This Row],[Cambia sede]]="",E77,VALIDATURNO[[#This Row],[Cambia sede]]))</f>
        <v>PANCE</v>
      </c>
      <c r="DC77" s="114" t="str">
        <f t="shared" si="5"/>
        <v>MEJIA SOLANILLA ELIZABETH</v>
      </c>
      <c r="DD77" s="115">
        <f>IF(VALIDATURNO[[#This Row],[VALIDA_QNA]]="","",I77+0)</f>
        <v>46111</v>
      </c>
      <c r="DE77" s="117" t="str">
        <f>IF(VALIDATURNO[[#This Row],[Marcacion]]="","",D77)</f>
        <v>ADMINISTRADOR</v>
      </c>
      <c r="DF77" s="101" t="str">
        <f>IF(VALIDATURNO[[#This Row],[turno1]]="","",H77)</f>
        <v>Lunes</v>
      </c>
      <c r="DG77" s="101" t="str">
        <f>IF(VALIDATURNO[[#This Row],[turno2]]="","",AL77)</f>
        <v/>
      </c>
      <c r="DH77" s="101" t="str">
        <f>IF(VALIDATURNO[[#This Row],[turno1AM]]="","",AM77)</f>
        <v>10:42</v>
      </c>
      <c r="DI77" s="101" t="str">
        <f>IF(VALIDATURNO[[#This Row],[turno2AM]]="","",AN77)</f>
        <v>14:53</v>
      </c>
      <c r="DJ77" s="101" t="str">
        <f>IF(VALIDATURNO[[#This Row],[turno1AH]]="","",AO77)</f>
        <v>17:06</v>
      </c>
      <c r="DK77" s="101" t="str">
        <f>IF(VALIDATURNO[[#This Row],[turno2AH]]="","",AP77)</f>
        <v>20:00</v>
      </c>
      <c r="DL77" s="28" t="str">
        <f>IF(SUMIFS(VALIDATURNO[TOTAL],VALIDATURNO[Colaborador],VALIDATURNO[[#This Row],[Colaborador]])=0,"RET","OK")</f>
        <v>OK</v>
      </c>
      <c r="DM77" s="28">
        <f>IF(VALIDATURNO[[#This Row],[Trabajado real]]&gt;0,1,0)</f>
        <v>1</v>
      </c>
      <c r="DN77" s="28">
        <f>IF(DN76=$DN$5,1,IF(DC76=VALIDATURNO[[#This Row],[Colaborador]],0,1))</f>
        <v>0</v>
      </c>
      <c r="DO77" s="224"/>
      <c r="DP77" s="224"/>
      <c r="DQ77" s="224"/>
      <c r="DR77" s="224"/>
      <c r="DS77" s="224"/>
      <c r="DT77" s="224"/>
    </row>
    <row r="78" spans="1:124">
      <c r="A78" t="s">
        <v>175</v>
      </c>
      <c r="B78" t="s">
        <v>379</v>
      </c>
      <c r="C78" t="s">
        <v>379</v>
      </c>
      <c r="D78" t="s">
        <v>225</v>
      </c>
      <c r="E78" t="s">
        <v>84</v>
      </c>
      <c r="F78" t="s">
        <v>200</v>
      </c>
      <c r="G78" t="s">
        <v>200</v>
      </c>
      <c r="H78" t="s">
        <v>172</v>
      </c>
      <c r="I78" t="s">
        <v>563</v>
      </c>
      <c r="J78" t="s">
        <v>81</v>
      </c>
      <c r="K78" t="s">
        <v>81</v>
      </c>
      <c r="L78" t="s">
        <v>81</v>
      </c>
      <c r="M78" t="s">
        <v>270</v>
      </c>
      <c r="N78" t="s">
        <v>233</v>
      </c>
      <c r="O78" t="s">
        <v>81</v>
      </c>
      <c r="P78" t="s">
        <v>81</v>
      </c>
      <c r="Q78" t="s">
        <v>81</v>
      </c>
      <c r="R78" t="s">
        <v>81</v>
      </c>
      <c r="S78" t="s">
        <v>81</v>
      </c>
      <c r="T78" t="s">
        <v>81</v>
      </c>
      <c r="U78" t="s">
        <v>81</v>
      </c>
      <c r="V78" t="s">
        <v>81</v>
      </c>
      <c r="W78" t="s">
        <v>81</v>
      </c>
      <c r="X78" t="s">
        <v>81</v>
      </c>
      <c r="Y78" t="s">
        <v>81</v>
      </c>
      <c r="Z78" t="s">
        <v>81</v>
      </c>
      <c r="AA78" t="s">
        <v>81</v>
      </c>
      <c r="AB78" t="s">
        <v>81</v>
      </c>
      <c r="AC78" t="s">
        <v>81</v>
      </c>
      <c r="AD78" t="s">
        <v>215</v>
      </c>
      <c r="AE78" t="s">
        <v>81</v>
      </c>
      <c r="AF78" t="s">
        <v>81</v>
      </c>
      <c r="AG78" t="s">
        <v>81</v>
      </c>
      <c r="AH78" t="s">
        <v>81</v>
      </c>
      <c r="AI78" t="s">
        <v>81</v>
      </c>
      <c r="AJ78" t="s">
        <v>201</v>
      </c>
      <c r="AK78" t="s">
        <v>601</v>
      </c>
      <c r="AL78" t="s">
        <v>81</v>
      </c>
      <c r="AM78" t="s">
        <v>602</v>
      </c>
      <c r="AN78" t="s">
        <v>263</v>
      </c>
      <c r="AO78" t="s">
        <v>81</v>
      </c>
      <c r="AP78" t="s">
        <v>81</v>
      </c>
      <c r="AQ78" t="s">
        <v>203</v>
      </c>
      <c r="AR78" t="s">
        <v>81</v>
      </c>
      <c r="AS78" t="s">
        <v>204</v>
      </c>
      <c r="AT78" s="96">
        <f>IF(VALIDATURNO[[#This Row],[VALIDA_QNA]]="","",IF(AL78="",0,1))</f>
        <v>0</v>
      </c>
      <c r="AU78" s="67">
        <f>IF(VALIDATURNO[[#This Row],[VALIDA_QNA]]="","",IF(AL79="",0,1))</f>
        <v>0</v>
      </c>
      <c r="AV78" s="97">
        <f>IF(VALIDATURNO[[#This Row],[VALIDA_QNA]]="","",IF(AM78="",0,1))</f>
        <v>1</v>
      </c>
      <c r="AW78" s="97">
        <f>IF(VALIDATURNO[[#This Row],[VALIDA_QNA]]="","",IF(AN78="",0,1))</f>
        <v>1</v>
      </c>
      <c r="AX78" s="97">
        <f>IF(VALIDATURNO[[#This Row],[VALIDA_QNA]]="","",IF(AO78="",0,1))</f>
        <v>0</v>
      </c>
      <c r="AY78" s="97">
        <f>IF(VALIDATURNO[[#This Row],[VALIDA_QNA]]="","",IF(AP78="",0,1))</f>
        <v>0</v>
      </c>
      <c r="AZ78" s="67">
        <f>IF(VALIDATURNO[[#This Row],[VALIDA_QNA]]="","",IF(AL79="",0,1)*IF(AL79="",0,AL79))</f>
        <v>0</v>
      </c>
      <c r="BA78" s="97">
        <f>IF(VALIDATURNO[[#This Row],[VALIDA_QNA]]="","",IF(AL78="",0,1)*IF(AL78="",0,AL78))</f>
        <v>0</v>
      </c>
      <c r="BB78" s="97">
        <f>IF(VALIDATURNO[[#This Row],[VALIDA_QNA]]="","",IF(AM78="",0,1)*IF(AM78="",0,AM78))</f>
        <v>0.53125</v>
      </c>
      <c r="BC78" s="97">
        <f>IF(VALIDATURNO[[#This Row],[VALIDA_QNA]]="","",IF(AN78="",0,1)*IF(AN78="",0,AN78))</f>
        <v>0.93125000000000002</v>
      </c>
      <c r="BD78" s="97">
        <f>IF(VALIDATURNO[[#This Row],[VALIDA_QNA]]="","",IF(AO78="",0,1)*IF(AO78="",0,AO78))</f>
        <v>0</v>
      </c>
      <c r="BE78" s="97">
        <f>IF(VALIDATURNO[[#This Row],[VALIDA_QNA]]="","",IF(AP78="",0,1)*IF(AP78="",0,AP78))</f>
        <v>0</v>
      </c>
      <c r="BF78" s="67">
        <f>IF(VALIDATURNO[[#This Row],[VALIDA_QNA]]="","",5-COUNTBLANK(AM78:AP78)-COUNTBLANK(AL79))</f>
        <v>2</v>
      </c>
      <c r="BG78" s="99" t="str">
        <f>VALIDATURNO[[#This Row],[SALAM_H_BIN]]&amp;AU78&amp;AV78&amp;AW78&amp;AX78&amp;AY78</f>
        <v>001100</v>
      </c>
      <c r="BH78" s="101">
        <f t="shared" si="4"/>
        <v>1</v>
      </c>
      <c r="BI78" s="97" t="str">
        <f>IF(A78="","",IF(AND(AN78&lt;AM78,AN78&lt;&gt;""),"ERROR MARCA",IF(AND(VALIDATURNO[[#This Row],[ENT_2]]&lt;&gt;0,VALIDATURNO[[#This Row],[ENT_2]]&lt;VALIDATURNO[[#This Row],[SAL_1]]),"ERROR MARCA",IF(VALIDATURNO[[#This Row],[VALIDA_QNA]]=1,IF(OR(BG78="001100",BG78="011000",BG78="011110",BG78="001111",BG78="101100",BG78="111000",BG78="111110",BG78="101111"),"OK",IF(OR(BG78="000000",VALIDATURNO[[#This Row],[Escenario]]="100000"),"NULO","ERROR MARCA")),"NULO"))))</f>
        <v>OK</v>
      </c>
      <c r="BJ78" s="97">
        <f>IF(VALIDATURNO[[#This Row],[VALIDA_QNA]]="","",IF(OR(BG78="101100",BG78="101111",BG78="001100",BG78="001111",BG78="111110",BG78="011110"),BC78-BB78,0)*24)</f>
        <v>9.6000000000000014</v>
      </c>
      <c r="BK78" s="97">
        <f>IF(VALIDATURNO[[#This Row],[VALIDA_QNA]]="","",IF(OR(BG78="101111",BG78="001111"),BE78-BD78,0)*24)</f>
        <v>0</v>
      </c>
      <c r="BL78" s="97">
        <f>IF(VALIDATURNO[[#This Row],[VALIDA_QNA]]="","",IF(OR(BG78="111000",BG78="011000"),AZ78-BB78+1,0)*24)</f>
        <v>0</v>
      </c>
      <c r="BM78" s="97">
        <f>IF(VALIDATURNO[[#This Row],[VALIDA_QNA]]="","",IF(OR(BG78="111110",BG78="011110"),AZ78+1-BD78,0)*24)</f>
        <v>0</v>
      </c>
      <c r="BN78" s="97">
        <f>IF(VALIDATURNO[[#This Row],[VALIDA_QNA]]="","",IF(OR(BG78="011000",BG78="111000"),1-BB78,0)*24)</f>
        <v>0</v>
      </c>
      <c r="BO78" s="97">
        <f>IF(VALIDATURNO[[#This Row],[VALIDA_QNA]]="","",IF(OR(BG78="011110",BG78="111110"),1-BD78,0)*24)</f>
        <v>0</v>
      </c>
      <c r="BP78" s="103">
        <f>IF(VALIDATURNO[[#This Row],[VALIDA_QNA]]="","",VALIDATURNO[[#This Row],[turno1]]+VALIDATURNO[[#This Row],[turno2]]+VALIDATURNO[[#This Row],[turno1AH]]+VALIDATURNO[[#This Row],[turno2AH]]+VALIDATURNO[[#This Row],[SALAM_HOY]])</f>
        <v>9.6000000000000014</v>
      </c>
      <c r="BQ78" s="103">
        <f>IF(VALIDATURNO[[#This Row],[VALIDA_QNA]]="","",VALIDATURNO[[#This Row],[turno1]]+VALIDATURNO[[#This Row],[turno2]]+VALIDATURNO[[#This Row],[turno1AM]]+VALIDATURNO[[#This Row],[turno2AM]])</f>
        <v>9.6000000000000014</v>
      </c>
      <c r="BR78" s="103">
        <f>IF(VALIDATURNO[[#This Row],[VALIDA_QNA]]=0,"",IFERROR(LEFT(AD78,FIND(".",AD78)-1)+((RIGHT(AD78,2)+0)/100),""))</f>
        <v>8.5</v>
      </c>
      <c r="BS7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descuentos]]="",0,IF(AND(BP78&gt;=9.5,AO78=""),1,0))+IF(AL79&lt;&gt;"",AL79*24,0)-IF(AL78&lt;&gt;"",AL78*24,0),"")))</f>
        <v>-0.10000000000000142</v>
      </c>
      <c r="BT78" s="101">
        <f>IF(VALIDATURNO[[#This Row],[VALIDA_QNA]]=0,"",IF(A78="","",IFERROR((IF(IF(AL78="",0,AL78+0)&lt;=(6/24),IF(AL78="",0,AL78+0),(6/24))*24),0)+IFERROR(IF(AM78="",0,IF((IF(AND(AO78="",AN78&lt;&gt;""),IF(AN78="",0,AN78+0),IF(AP78&lt;&gt;"",IF(AP78="",0,AP78+0),1))-#REF!)*24&gt;0,IF(AND(AO78="",AN78&lt;&gt;""),IF(AN78="",0,AN78+0),IF(AP78&lt;&gt;"",IF(AP78="",0,AP78+0),1))-#REF!))*24,0)))</f>
        <v>0</v>
      </c>
      <c r="BU78" s="105">
        <f>IF(VALIDATURNO[[#This Row],[VALIDA_QNA]]="","",IFERROR(LEFT(K78,FIND(".",K78)-1)+((RIGHT(K78,2)+0)/100),0))</f>
        <v>0</v>
      </c>
      <c r="BV78" s="74">
        <f>IF(VALIDATURNO[[#This Row],[VALIDA_QNA]]=0,0,IF(VALIDATURNO[[#This Row],[Marcacion]]="ERROR MARCA", 0,IF(VALIDATURNO[[#This Row],[VALIDA_QNA]]="","",IF(ROUND(IFERROR(LEFT(K78,FIND(".",K78)-1)+((RIGHT(K78,2)+0)/100),0)+(IF(H79="Domingo",0,IF(AL79="",0,AL79*24)))-(IF(H78="Domingo",0,IF(AL78="",0,AL78*24))),2)&gt;=0,ROUND(IFERROR(LEFT(K78,FIND(".",K78)-1)+((RIGHT(K78,2)+0)/100),0)+(IF(H79="Domingo",0,IF(AL79="",0,AL79*24)))-(IF(H78="Domingo",0,IF(AL78="",0,AL78*24))),2),0))))</f>
        <v>0</v>
      </c>
      <c r="BW78" s="105">
        <f>IF(VALIDATURNO[[#This Row],[VALIDA_QNA]]="","",IFERROR(LEFT(T78,FIND(".",T78)-1)+((RIGHT(T78,2)+0)/100),0)+IF(N78="",0,IFERROR(LEFT(N78,FIND(".",N78)-1)+((RIGHT(N78,2)+0)/100),0)))</f>
        <v>3.25</v>
      </c>
      <c r="BX78" s="74">
        <f>IF(VALIDATURNO[[#This Row],[VALIDA_QNA]]=0,0,IF(VALIDATURNO[[#This Row],[Marcacion]]="ERROR MARCA", 0,IF(VALIDATURNO[[#This Row],[VALIDA_QNA]]="","",IF(VALIDATURNO[[#This Row],[Dom Noct calc]]+(IF(OR(H79="Domingo",M79&lt;&gt;"",N79&lt;&gt;""),IF(AL79="",0,AL79*24),0))-(IF(OR(H78="Domingo",M78&lt;&gt;"",N78&lt;&gt;""),IF(AL78="",0,AL78*24),0))&gt;=0,VALIDATURNO[[#This Row],[Dom Noct calc]]+(IF(OR(H79="Domingo",M79&lt;&gt;"",N79&lt;&gt;""),IF(AL79="",0,AL79*24),0))-(IF(OR(H78="Domingo",M78&lt;&gt;"",N78&lt;&gt;""),IF(AL78="",0,AL78*24),0)),0))))</f>
        <v>3.25</v>
      </c>
      <c r="BY78" s="105">
        <f>IF(VALIDATURNO[[#This Row],[VALIDA_QNA]]="","",IFERROR(LEFT(AD78,FIND(".",AD78)-1)+((RIGHT(AD78,2)+0)/100),0))</f>
        <v>8.5</v>
      </c>
      <c r="BZ78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8.5</v>
      </c>
      <c r="CA78" s="109">
        <f>IF(VALIDATURNO[[#This Row],[VALIDA_QNA]]="","",IF(VALIDATURNO[[#This Row],[Trabajado real]]+0=0,0,1))</f>
        <v>1</v>
      </c>
      <c r="CB78" s="103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78" s="103"/>
      <c r="CD78" s="103"/>
      <c r="CE78" s="103"/>
      <c r="CF78" s="103"/>
      <c r="CG78" s="103"/>
      <c r="CH78" s="103"/>
      <c r="CI78" s="103"/>
      <c r="CJ78" s="103">
        <f>IF(AND(M78="",S78=""),"",IF(VALIDATURNO[[#This Row],[Marcacion]]="ERROR MARCA",6,IF(IFERROR(LEFT(M78,FIND(".",M78)-1)+((RIGHT(M78,2)+0)/100),0)+IFERROR(LEFT(S78,FIND(".",S78)-1)+((RIGHT(S78,2)+0)/100),0)=0,"",IFERROR(LEFT(M78,FIND(".",M78)-1)+((RIGHT(M78,2)+0)/100),0)+IFERROR(LEFT(S78,FIND(".",S78)-1)+((RIGHT(S78,2)+0)/100),0))))</f>
        <v>5.25</v>
      </c>
      <c r="CK78" s="103">
        <f>IF(VALIDATURNO[[#This Row],[VALIDA_QNA]]="","",IF(VALIDATURNO[[#This Row],[Dom Noct Real]]=0,"",ROUND(VALIDATURNO[[#This Row],[Dom Noct Real]],2)))</f>
        <v>3.25</v>
      </c>
      <c r="CL78" s="103"/>
      <c r="CM78" s="103"/>
      <c r="CN78" s="103"/>
      <c r="CO78" s="111" t="str">
        <f>IF(VALIDATURNO[[#This Row],[EXTRAS]]="","",IF(VALIDATURNO[[#This Row],[verifica extras D]]="",ROUND(VALIDATURNO[[#This Row],[EXTRAS]]*extra_diu,2),ROUND(VALIDATURNO[[#This Row],[verifica extras D]],2)))</f>
        <v/>
      </c>
      <c r="CP78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8" s="103"/>
      <c r="CR78" s="103"/>
      <c r="CS78" s="103"/>
      <c r="CT78" s="103"/>
      <c r="CU78" s="103">
        <f>IF(VALIDATURNO[[#This Row],[VALIDA_QNA]]="","",IF(VALIDATURNO[[#This Row],[Trabajado real]]=0,"",ROUND(VALIDATURNO[[#This Row],[Trabajado real]],2)))</f>
        <v>8.5</v>
      </c>
      <c r="CV78" s="113" t="str">
        <f>IFERROR(VLOOKUP(VALIDATURNO[[#This Row],[Colaborador]]&amp;VALIDATURNO[[#This Row],[fecha]],Tabla2[],4,0),"")</f>
        <v/>
      </c>
      <c r="CW78" s="217"/>
      <c r="CX78" s="217"/>
      <c r="CY78" s="32" t="str">
        <f>IF(SUMIFS($BZ$6:BZ78,$DC$6:DC78,VALIDATURNO[[#This Row],[Colaborador]])-hope_hours-SUMIFS($CO$6:CO78,$DC$6:DC78,VALIDATURNO[[#This Row],[Colaborador]])-SUMIFS($CP$6:CP78,$DC$6:DC78,VALIDATURNO[[#This Row],[Colaborador]])&gt;0.5,SUMIFS($BZ$6:BZ78,$DC$6:DC78,VALIDATURNO[[#This Row],[Colaborador]])-hope_hours-SUMIFS($CO$6:CO78,$DC$6:DC78,VALIDATURNO[[#This Row],[Colaborador]])-SUMIFS($CP$6:CP78,$DC$6:DC78,VALIDATURNO[[#This Row],[Colaborador]]),"")</f>
        <v/>
      </c>
      <c r="CZ78" s="32" t="str">
        <f>IF(SUMIFS($BZ$6:BZ78,$DC$6:DC78,VALIDATURNO[[#This Row],[Colaborador]])-hope_hours&gt;0.5,SUMIFS($BZ$6:BZ78,$DC$6:DC78,VALIDATURNO[[#This Row],[Colaborador]])-hope_hours - SUMIFS($CZ$6:CZ77,$DC$6:DC77,DC78),"")</f>
        <v/>
      </c>
      <c r="DA78" s="32" t="str">
        <f>IF(SUMIFS($BZ$6:BZ78,$DC$6:DC78,VALIDATURNO[[#This Row],[Colaborador]])-hope_hours&gt;0.5,SUMIFS($BZ$6:BZ78,$DC$6:DC78,VALIDATURNO[[#This Row],[Colaborador]])-hope_hours,"")</f>
        <v/>
      </c>
      <c r="DB78" s="103" t="str">
        <f>IF(E78="","",IF(VALIDATURNO[[#This Row],[Cambia sede]]="",E78,VALIDATURNO[[#This Row],[Cambia sede]]))</f>
        <v>PANCE</v>
      </c>
      <c r="DC78" s="114" t="str">
        <f t="shared" si="5"/>
        <v>OBANDO GUERRERO STIVEN YESID</v>
      </c>
      <c r="DD78" s="115">
        <f>IF(VALIDATURNO[[#This Row],[VALIDA_QNA]]="","",I78+0)</f>
        <v>46104</v>
      </c>
      <c r="DE78" s="117" t="str">
        <f>IF(VALIDATURNO[[#This Row],[Marcacion]]="","",D78)</f>
        <v>AUXILIAR DE COCINA</v>
      </c>
      <c r="DF78" s="101" t="str">
        <f>IF(VALIDATURNO[[#This Row],[turno1]]="","",H78)</f>
        <v>Lunes</v>
      </c>
      <c r="DG78" s="101" t="str">
        <f>IF(VALIDATURNO[[#This Row],[turno2]]="","",AL78)</f>
        <v/>
      </c>
      <c r="DH78" s="101" t="str">
        <f>IF(VALIDATURNO[[#This Row],[turno1AM]]="","",AM78)</f>
        <v>12:45</v>
      </c>
      <c r="DI78" s="101" t="str">
        <f>IF(VALIDATURNO[[#This Row],[turno2AM]]="","",AN78)</f>
        <v>22:21</v>
      </c>
      <c r="DJ78" s="101" t="str">
        <f>IF(VALIDATURNO[[#This Row],[turno1AH]]="","",AO78)</f>
        <v/>
      </c>
      <c r="DK78" s="101" t="str">
        <f>IF(VALIDATURNO[[#This Row],[turno2AH]]="","",AP78)</f>
        <v/>
      </c>
      <c r="DL78" s="28" t="str">
        <f>IF(SUMIFS(VALIDATURNO[TOTAL],VALIDATURNO[Colaborador],VALIDATURNO[[#This Row],[Colaborador]])=0,"RET","OK")</f>
        <v>OK</v>
      </c>
      <c r="DM78" s="28">
        <f>IF(VALIDATURNO[[#This Row],[Trabajado real]]&gt;0,1,0)</f>
        <v>1</v>
      </c>
      <c r="DN78" s="28">
        <f>IF(DN77=$DN$5,1,IF(DC77=VALIDATURNO[[#This Row],[Colaborador]],0,1))</f>
        <v>1</v>
      </c>
      <c r="DO78" s="224"/>
      <c r="DP78" s="224"/>
      <c r="DQ78" s="224"/>
      <c r="DR78" s="224"/>
      <c r="DS78" s="224"/>
      <c r="DT78" s="224"/>
    </row>
    <row r="79" spans="1:124">
      <c r="A79" t="s">
        <v>175</v>
      </c>
      <c r="B79" t="s">
        <v>379</v>
      </c>
      <c r="C79" t="s">
        <v>379</v>
      </c>
      <c r="D79" t="s">
        <v>225</v>
      </c>
      <c r="E79" t="s">
        <v>84</v>
      </c>
      <c r="F79" t="s">
        <v>200</v>
      </c>
      <c r="G79" t="s">
        <v>200</v>
      </c>
      <c r="H79" t="s">
        <v>205</v>
      </c>
      <c r="I79" t="s">
        <v>564</v>
      </c>
      <c r="J79" t="s">
        <v>209</v>
      </c>
      <c r="K79" t="s">
        <v>226</v>
      </c>
      <c r="L79" t="s">
        <v>81</v>
      </c>
      <c r="M79" t="s">
        <v>81</v>
      </c>
      <c r="N79" t="s">
        <v>81</v>
      </c>
      <c r="O79" t="s">
        <v>81</v>
      </c>
      <c r="P79" t="s">
        <v>81</v>
      </c>
      <c r="Q79" t="s">
        <v>81</v>
      </c>
      <c r="R79" t="s">
        <v>81</v>
      </c>
      <c r="S79" t="s">
        <v>81</v>
      </c>
      <c r="T79" t="s">
        <v>81</v>
      </c>
      <c r="U79" t="s">
        <v>81</v>
      </c>
      <c r="V79" t="s">
        <v>81</v>
      </c>
      <c r="W79" t="s">
        <v>81</v>
      </c>
      <c r="X79" t="s">
        <v>81</v>
      </c>
      <c r="Y79" t="s">
        <v>81</v>
      </c>
      <c r="Z79" t="s">
        <v>81</v>
      </c>
      <c r="AA79" t="s">
        <v>81</v>
      </c>
      <c r="AB79" t="s">
        <v>81</v>
      </c>
      <c r="AC79" t="s">
        <v>81</v>
      </c>
      <c r="AD79" t="s">
        <v>209</v>
      </c>
      <c r="AE79" t="s">
        <v>81</v>
      </c>
      <c r="AF79" t="s">
        <v>81</v>
      </c>
      <c r="AG79" t="s">
        <v>81</v>
      </c>
      <c r="AH79" t="s">
        <v>81</v>
      </c>
      <c r="AI79" t="s">
        <v>81</v>
      </c>
      <c r="AJ79" t="s">
        <v>201</v>
      </c>
      <c r="AK79" t="s">
        <v>603</v>
      </c>
      <c r="AL79" t="s">
        <v>81</v>
      </c>
      <c r="AM79" t="s">
        <v>604</v>
      </c>
      <c r="AN79" t="s">
        <v>253</v>
      </c>
      <c r="AO79" t="s">
        <v>81</v>
      </c>
      <c r="AP79" t="s">
        <v>81</v>
      </c>
      <c r="AQ79" t="s">
        <v>203</v>
      </c>
      <c r="AR79" t="s">
        <v>81</v>
      </c>
      <c r="AS79" t="s">
        <v>204</v>
      </c>
      <c r="AT79" s="96">
        <f>IF(VALIDATURNO[[#This Row],[VALIDA_QNA]]="","",IF(AL79="",0,1))</f>
        <v>0</v>
      </c>
      <c r="AU79" s="67">
        <f>IF(VALIDATURNO[[#This Row],[VALIDA_QNA]]="","",IF(AL80="",0,1))</f>
        <v>0</v>
      </c>
      <c r="AV79" s="97">
        <f>IF(VALIDATURNO[[#This Row],[VALIDA_QNA]]="","",IF(AM79="",0,1))</f>
        <v>1</v>
      </c>
      <c r="AW79" s="97">
        <f>IF(VALIDATURNO[[#This Row],[VALIDA_QNA]]="","",IF(AN79="",0,1))</f>
        <v>1</v>
      </c>
      <c r="AX79" s="97">
        <f>IF(VALIDATURNO[[#This Row],[VALIDA_QNA]]="","",IF(AO79="",0,1))</f>
        <v>0</v>
      </c>
      <c r="AY79" s="97">
        <f>IF(VALIDATURNO[[#This Row],[VALIDA_QNA]]="","",IF(AP79="",0,1))</f>
        <v>0</v>
      </c>
      <c r="AZ79" s="67">
        <f>IF(VALIDATURNO[[#This Row],[VALIDA_QNA]]="","",IF(AL80="",0,1)*IF(AL80="",0,AL80))</f>
        <v>0</v>
      </c>
      <c r="BA79" s="97">
        <f>IF(VALIDATURNO[[#This Row],[VALIDA_QNA]]="","",IF(AL79="",0,1)*IF(AL79="",0,AL79))</f>
        <v>0</v>
      </c>
      <c r="BB79" s="97">
        <f>IF(VALIDATURNO[[#This Row],[VALIDA_QNA]]="","",IF(AM79="",0,1)*IF(AM79="",0,AM79))</f>
        <v>0.48888888888888887</v>
      </c>
      <c r="BC79" s="97">
        <f>IF(VALIDATURNO[[#This Row],[VALIDA_QNA]]="","",IF(AN79="",0,1)*IF(AN79="",0,AN79))</f>
        <v>0.91874999999999996</v>
      </c>
      <c r="BD79" s="97">
        <f>IF(VALIDATURNO[[#This Row],[VALIDA_QNA]]="","",IF(AO79="",0,1)*IF(AO79="",0,AO79))</f>
        <v>0</v>
      </c>
      <c r="BE79" s="97">
        <f>IF(VALIDATURNO[[#This Row],[VALIDA_QNA]]="","",IF(AP79="",0,1)*IF(AP79="",0,AP79))</f>
        <v>0</v>
      </c>
      <c r="BF79" s="67">
        <f>IF(VALIDATURNO[[#This Row],[VALIDA_QNA]]="","",5-COUNTBLANK(AM79:AP79)-COUNTBLANK(AL80))</f>
        <v>2</v>
      </c>
      <c r="BG79" s="99" t="str">
        <f>VALIDATURNO[[#This Row],[SALAM_H_BIN]]&amp;AU79&amp;AV79&amp;AW79&amp;AX79&amp;AY79</f>
        <v>001100</v>
      </c>
      <c r="BH79" s="101">
        <f t="shared" si="4"/>
        <v>1</v>
      </c>
      <c r="BI79" s="97" t="str">
        <f>IF(A79="","",IF(AND(AN79&lt;AM79,AN79&lt;&gt;""),"ERROR MARCA",IF(AND(VALIDATURNO[[#This Row],[ENT_2]]&lt;&gt;0,VALIDATURNO[[#This Row],[ENT_2]]&lt;VALIDATURNO[[#This Row],[SAL_1]]),"ERROR MARCA",IF(VALIDATURNO[[#This Row],[VALIDA_QNA]]=1,IF(OR(BG79="001100",BG79="011000",BG79="011110",BG79="001111",BG79="101100",BG79="111000",BG79="111110",BG79="101111"),"OK",IF(OR(BG79="000000",VALIDATURNO[[#This Row],[Escenario]]="100000"),"NULO","ERROR MARCA")),"NULO"))))</f>
        <v>OK</v>
      </c>
      <c r="BJ79" s="97">
        <f>IF(VALIDATURNO[[#This Row],[VALIDA_QNA]]="","",IF(OR(BG79="101100",BG79="101111",BG79="001100",BG79="001111",BG79="111110",BG79="011110"),BC79-BB79,0)*24)</f>
        <v>10.316666666666666</v>
      </c>
      <c r="BK79" s="97">
        <f>IF(VALIDATURNO[[#This Row],[VALIDA_QNA]]="","",IF(OR(BG79="101111",BG79="001111"),BE79-BD79,0)*24)</f>
        <v>0</v>
      </c>
      <c r="BL79" s="97">
        <f>IF(VALIDATURNO[[#This Row],[VALIDA_QNA]]="","",IF(OR(BG79="111000",BG79="011000"),AZ79-BB79+1,0)*24)</f>
        <v>0</v>
      </c>
      <c r="BM79" s="97">
        <f>IF(VALIDATURNO[[#This Row],[VALIDA_QNA]]="","",IF(OR(BG79="111110",BG79="011110"),AZ79+1-BD79,0)*24)</f>
        <v>0</v>
      </c>
      <c r="BN79" s="97">
        <f>IF(VALIDATURNO[[#This Row],[VALIDA_QNA]]="","",IF(OR(BG79="011000",BG79="111000"),1-BB79,0)*24)</f>
        <v>0</v>
      </c>
      <c r="BO79" s="97">
        <f>IF(VALIDATURNO[[#This Row],[VALIDA_QNA]]="","",IF(OR(BG79="011110",BG79="111110"),1-BD79,0)*24)</f>
        <v>0</v>
      </c>
      <c r="BP79" s="103">
        <f>IF(VALIDATURNO[[#This Row],[VALIDA_QNA]]="","",VALIDATURNO[[#This Row],[turno1]]+VALIDATURNO[[#This Row],[turno2]]+VALIDATURNO[[#This Row],[turno1AH]]+VALIDATURNO[[#This Row],[turno2AH]]+VALIDATURNO[[#This Row],[SALAM_HOY]])</f>
        <v>10.316666666666666</v>
      </c>
      <c r="BQ79" s="103">
        <f>IF(VALIDATURNO[[#This Row],[VALIDA_QNA]]="","",VALIDATURNO[[#This Row],[turno1]]+VALIDATURNO[[#This Row],[turno2]]+VALIDATURNO[[#This Row],[turno1AM]]+VALIDATURNO[[#This Row],[turno2AM]])</f>
        <v>10.316666666666666</v>
      </c>
      <c r="BR79" s="103">
        <f>IF(VALIDATURNO[[#This Row],[VALIDA_QNA]]=0,"",IFERROR(LEFT(AD79,FIND(".",AD79)-1)+((RIGHT(AD79,2)+0)/100),""))</f>
        <v>9.25</v>
      </c>
      <c r="BS7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descuentos]]="",0,IF(AND(BP79&gt;=9.5,AO79=""),1,0))+IF(AL80&lt;&gt;"",AL80*24,0)-IF(AL79&lt;&gt;"",AL79*24,0),"")))</f>
        <v>-6.666666666666643E-2</v>
      </c>
      <c r="BT79" s="101">
        <f>IF(VALIDATURNO[[#This Row],[VALIDA_QNA]]=0,"",IF(A79="","",IFERROR((IF(IF(AL79="",0,AL79+0)&lt;=(6/24),IF(AL79="",0,AL79+0),(6/24))*24),0)+IFERROR(IF(AM79="",0,IF((IF(AND(AO79="",AN79&lt;&gt;""),IF(AN79="",0,AN79+0),IF(AP79&lt;&gt;"",IF(AP79="",0,AP79+0),1))-#REF!)*24&gt;0,IF(AND(AO79="",AN79&lt;&gt;""),IF(AN79="",0,AN79+0),IF(AP79&lt;&gt;"",IF(AP79="",0,AP79+0),1))-#REF!))*24,0)))</f>
        <v>0</v>
      </c>
      <c r="BU79" s="105">
        <f>IF(VALIDATURNO[[#This Row],[VALIDA_QNA]]="","",IFERROR(LEFT(K79,FIND(".",K79)-1)+((RIGHT(K79,2)+0)/100),0))</f>
        <v>3</v>
      </c>
      <c r="BV79" s="74">
        <f>IF(VALIDATURNO[[#This Row],[VALIDA_QNA]]=0,0,IF(VALIDATURNO[[#This Row],[Marcacion]]="ERROR MARCA", 0,IF(VALIDATURNO[[#This Row],[VALIDA_QNA]]="","",IF(ROUND(IFERROR(LEFT(K79,FIND(".",K79)-1)+((RIGHT(K79,2)+0)/100),0)+(IF(H80="Domingo",0,IF(AL80="",0,AL80*24)))-(IF(H79="Domingo",0,IF(AL79="",0,AL79*24))),2)&gt;=0,ROUND(IFERROR(LEFT(K79,FIND(".",K79)-1)+((RIGHT(K79,2)+0)/100),0)+(IF(H80="Domingo",0,IF(AL80="",0,AL80*24)))-(IF(H79="Domingo",0,IF(AL79="",0,AL79*24))),2),0))))</f>
        <v>3</v>
      </c>
      <c r="BW79" s="105">
        <f>IF(VALIDATURNO[[#This Row],[VALIDA_QNA]]="","",IFERROR(LEFT(T79,FIND(".",T79)-1)+((RIGHT(T79,2)+0)/100),0)+IF(N79="",0,IFERROR(LEFT(N79,FIND(".",N79)-1)+((RIGHT(N79,2)+0)/100),0)))</f>
        <v>0</v>
      </c>
      <c r="BX79" s="74">
        <f>IF(VALIDATURNO[[#This Row],[VALIDA_QNA]]=0,0,IF(VALIDATURNO[[#This Row],[Marcacion]]="ERROR MARCA", 0,IF(VALIDATURNO[[#This Row],[VALIDA_QNA]]="","",IF(VALIDATURNO[[#This Row],[Dom Noct calc]]+(IF(OR(H80="Domingo",M80&lt;&gt;"",N80&lt;&gt;""),IF(AL80="",0,AL80*24),0))-(IF(OR(H79="Domingo",M79&lt;&gt;"",N79&lt;&gt;""),IF(AL79="",0,AL79*24),0))&gt;=0,VALIDATURNO[[#This Row],[Dom Noct calc]]+(IF(OR(H80="Domingo",M80&lt;&gt;"",N80&lt;&gt;""),IF(AL80="",0,AL80*24),0))-(IF(OR(H79="Domingo",M79&lt;&gt;"",N79&lt;&gt;""),IF(AL79="",0,AL79*24),0)),0))))</f>
        <v>0</v>
      </c>
      <c r="BY79" s="105">
        <f>IF(VALIDATURNO[[#This Row],[VALIDA_QNA]]="","",IFERROR(LEFT(AD79,FIND(".",AD79)-1)+((RIGHT(AD79,2)+0)/100),0))</f>
        <v>9.25</v>
      </c>
      <c r="BZ79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9.25</v>
      </c>
      <c r="CA79" s="109">
        <f>IF(VALIDATURNO[[#This Row],[VALIDA_QNA]]="","",IF(VALIDATURNO[[#This Row],[Trabajado real]]+0=0,0,1))</f>
        <v>1</v>
      </c>
      <c r="CB79" s="103">
        <f>IFERROR(IF(VALIDATURNO[[#This Row],[horas 
trabajadas]]&gt;14,ROUND(VALIDATURNO[[#This Row],[nocturnas 
trabajadas]],2),IF(VALIDATURNO[[#This Row],[Trabajado real]]=0,"",ROUND(VALIDATURNO[[#This Row],[Nocturnas reales]],2))),"")</f>
        <v>3</v>
      </c>
      <c r="CC79" s="103"/>
      <c r="CD79" s="103"/>
      <c r="CE79" s="103"/>
      <c r="CF79" s="103"/>
      <c r="CG79" s="103"/>
      <c r="CH79" s="103"/>
      <c r="CI79" s="103"/>
      <c r="CJ79" s="103" t="str">
        <f>IF(AND(M79="",S79=""),"",IF(VALIDATURNO[[#This Row],[Marcacion]]="ERROR MARCA",6,IF(IFERROR(LEFT(M79,FIND(".",M79)-1)+((RIGHT(M79,2)+0)/100),0)+IFERROR(LEFT(S79,FIND(".",S79)-1)+((RIGHT(S79,2)+0)/100),0)=0,"",IFERROR(LEFT(M79,FIND(".",M79)-1)+((RIGHT(M79,2)+0)/100),0)+IFERROR(LEFT(S79,FIND(".",S79)-1)+((RIGHT(S79,2)+0)/100),0))))</f>
        <v/>
      </c>
      <c r="CK79" s="103" t="str">
        <f>IF(VALIDATURNO[[#This Row],[VALIDA_QNA]]="","",IF(VALIDATURNO[[#This Row],[Dom Noct Real]]=0,"",ROUND(VALIDATURNO[[#This Row],[Dom Noct Real]],2)))</f>
        <v/>
      </c>
      <c r="CL79" s="103"/>
      <c r="CM79" s="103"/>
      <c r="CN79" s="103"/>
      <c r="CO79" s="111" t="str">
        <f>IF(VALIDATURNO[[#This Row],[EXTRAS]]="","",IF(VALIDATURNO[[#This Row],[verifica extras D]]="",ROUND(VALIDATURNO[[#This Row],[EXTRAS]]*extra_diu,2),ROUND(VALIDATURNO[[#This Row],[verifica extras D]],2)))</f>
        <v/>
      </c>
      <c r="CP79" s="112" t="str">
        <f>IF(VALIDATURNO[[#This Row],[EXTRAS]]="","",IF(VALIDATURNO[[#This Row],[verifica extras N]]="",ROUND(VALIDATURNO[[#This Row],[EXTRAS]]*(1-extra_diu),2),ROUND(VALIDATURNO[[#This Row],[verifica extras N]],2)))</f>
        <v/>
      </c>
      <c r="CQ79" s="103"/>
      <c r="CR79" s="103"/>
      <c r="CS79" s="103"/>
      <c r="CT79" s="103"/>
      <c r="CU79" s="103">
        <f>IF(VALIDATURNO[[#This Row],[VALIDA_QNA]]="","",IF(VALIDATURNO[[#This Row],[Trabajado real]]=0,"",ROUND(VALIDATURNO[[#This Row],[Trabajado real]],2)))</f>
        <v>9.25</v>
      </c>
      <c r="CV79" s="113" t="str">
        <f>IFERROR(VLOOKUP(VALIDATURNO[[#This Row],[Colaborador]]&amp;VALIDATURNO[[#This Row],[fecha]],Tabla2[],4,0),"")</f>
        <v/>
      </c>
      <c r="CW79" s="217"/>
      <c r="CX79" s="217"/>
      <c r="CY79" s="32" t="str">
        <f>IF(SUMIFS($BZ$6:BZ79,$DC$6:DC79,VALIDATURNO[[#This Row],[Colaborador]])-hope_hours-SUMIFS($CO$6:CO79,$DC$6:DC79,VALIDATURNO[[#This Row],[Colaborador]])-SUMIFS($CP$6:CP79,$DC$6:DC79,VALIDATURNO[[#This Row],[Colaborador]])&gt;0.5,SUMIFS($BZ$6:BZ79,$DC$6:DC79,VALIDATURNO[[#This Row],[Colaborador]])-hope_hours-SUMIFS($CO$6:CO79,$DC$6:DC79,VALIDATURNO[[#This Row],[Colaborador]])-SUMIFS($CP$6:CP79,$DC$6:DC79,VALIDATURNO[[#This Row],[Colaborador]]),"")</f>
        <v/>
      </c>
      <c r="CZ79" s="32" t="str">
        <f>IF(SUMIFS($BZ$6:BZ79,$DC$6:DC79,VALIDATURNO[[#This Row],[Colaborador]])-hope_hours&gt;0.5,SUMIFS($BZ$6:BZ79,$DC$6:DC79,VALIDATURNO[[#This Row],[Colaborador]])-hope_hours - SUMIFS($CZ$6:CZ78,$DC$6:DC78,DC79),"")</f>
        <v/>
      </c>
      <c r="DA79" s="32" t="str">
        <f>IF(SUMIFS($BZ$6:BZ79,$DC$6:DC79,VALIDATURNO[[#This Row],[Colaborador]])-hope_hours&gt;0.5,SUMIFS($BZ$6:BZ79,$DC$6:DC79,VALIDATURNO[[#This Row],[Colaborador]])-hope_hours,"")</f>
        <v/>
      </c>
      <c r="DB79" s="103" t="str">
        <f>IF(E79="","",IF(VALIDATURNO[[#This Row],[Cambia sede]]="",E79,VALIDATURNO[[#This Row],[Cambia sede]]))</f>
        <v>PANCE</v>
      </c>
      <c r="DC79" s="114" t="str">
        <f t="shared" si="5"/>
        <v>OBANDO GUERRERO STIVEN YESID</v>
      </c>
      <c r="DD79" s="115">
        <f>IF(VALIDATURNO[[#This Row],[VALIDA_QNA]]="","",I79+0)</f>
        <v>46105</v>
      </c>
      <c r="DE79" s="117" t="str">
        <f>IF(VALIDATURNO[[#This Row],[Marcacion]]="","",D79)</f>
        <v>AUXILIAR DE COCINA</v>
      </c>
      <c r="DF79" s="101" t="str">
        <f>IF(VALIDATURNO[[#This Row],[turno1]]="","",H79)</f>
        <v>Martes</v>
      </c>
      <c r="DG79" s="101" t="str">
        <f>IF(VALIDATURNO[[#This Row],[turno2]]="","",AL79)</f>
        <v/>
      </c>
      <c r="DH79" s="101" t="str">
        <f>IF(VALIDATURNO[[#This Row],[turno1AM]]="","",AM79)</f>
        <v>11:44</v>
      </c>
      <c r="DI79" s="101" t="str">
        <f>IF(VALIDATURNO[[#This Row],[turno2AM]]="","",AN79)</f>
        <v>22:03</v>
      </c>
      <c r="DJ79" s="101" t="str">
        <f>IF(VALIDATURNO[[#This Row],[turno1AH]]="","",AO79)</f>
        <v/>
      </c>
      <c r="DK79" s="101" t="str">
        <f>IF(VALIDATURNO[[#This Row],[turno2AH]]="","",AP79)</f>
        <v/>
      </c>
      <c r="DL79" s="28" t="str">
        <f>IF(SUMIFS(VALIDATURNO[TOTAL],VALIDATURNO[Colaborador],VALIDATURNO[[#This Row],[Colaborador]])=0,"RET","OK")</f>
        <v>OK</v>
      </c>
      <c r="DM79" s="28">
        <f>IF(VALIDATURNO[[#This Row],[Trabajado real]]&gt;0,1,0)</f>
        <v>1</v>
      </c>
      <c r="DN79" s="28">
        <f>IF(DN78=$DN$5,1,IF(DC78=VALIDATURNO[[#This Row],[Colaborador]],0,1))</f>
        <v>0</v>
      </c>
      <c r="DO79" s="224"/>
      <c r="DP79" s="224"/>
      <c r="DQ79" s="224"/>
      <c r="DR79" s="224"/>
      <c r="DS79" s="224"/>
      <c r="DT79" s="224"/>
    </row>
    <row r="80" spans="1:124">
      <c r="A80" t="s">
        <v>175</v>
      </c>
      <c r="B80" t="s">
        <v>379</v>
      </c>
      <c r="C80" t="s">
        <v>379</v>
      </c>
      <c r="D80" t="s">
        <v>225</v>
      </c>
      <c r="E80" t="s">
        <v>84</v>
      </c>
      <c r="F80" t="s">
        <v>200</v>
      </c>
      <c r="G80" t="s">
        <v>200</v>
      </c>
      <c r="H80" t="s">
        <v>208</v>
      </c>
      <c r="I80" t="s">
        <v>565</v>
      </c>
      <c r="J80" t="s">
        <v>81</v>
      </c>
      <c r="K80" t="s">
        <v>81</v>
      </c>
      <c r="L80" t="s">
        <v>81</v>
      </c>
      <c r="M80" t="s">
        <v>81</v>
      </c>
      <c r="N80" t="s">
        <v>81</v>
      </c>
      <c r="O80" t="s">
        <v>81</v>
      </c>
      <c r="P80" t="s">
        <v>81</v>
      </c>
      <c r="Q80" t="s">
        <v>81</v>
      </c>
      <c r="R80" t="s">
        <v>81</v>
      </c>
      <c r="S80" t="s">
        <v>81</v>
      </c>
      <c r="T80" t="s">
        <v>81</v>
      </c>
      <c r="U80" t="s">
        <v>81</v>
      </c>
      <c r="V80" t="s">
        <v>81</v>
      </c>
      <c r="W80" t="s">
        <v>81</v>
      </c>
      <c r="X80" t="s">
        <v>81</v>
      </c>
      <c r="Y80" t="s">
        <v>81</v>
      </c>
      <c r="Z80" t="s">
        <v>81</v>
      </c>
      <c r="AA80" t="s">
        <v>81</v>
      </c>
      <c r="AB80" t="s">
        <v>81</v>
      </c>
      <c r="AC80" t="s">
        <v>81</v>
      </c>
      <c r="AD80" t="s">
        <v>81</v>
      </c>
      <c r="AE80" t="s">
        <v>81</v>
      </c>
      <c r="AF80" t="s">
        <v>81</v>
      </c>
      <c r="AG80" t="s">
        <v>81</v>
      </c>
      <c r="AH80" t="s">
        <v>81</v>
      </c>
      <c r="AI80" t="s">
        <v>81</v>
      </c>
      <c r="AJ80" t="s">
        <v>224</v>
      </c>
      <c r="AK80" t="s">
        <v>81</v>
      </c>
      <c r="AL80" t="s">
        <v>81</v>
      </c>
      <c r="AM80" t="s">
        <v>81</v>
      </c>
      <c r="AN80" t="s">
        <v>81</v>
      </c>
      <c r="AO80" t="s">
        <v>81</v>
      </c>
      <c r="AP80" t="s">
        <v>81</v>
      </c>
      <c r="AQ80" t="s">
        <v>81</v>
      </c>
      <c r="AR80" t="s">
        <v>81</v>
      </c>
      <c r="AS80" t="s">
        <v>204</v>
      </c>
      <c r="AT80" s="96">
        <f>IF(VALIDATURNO[[#This Row],[VALIDA_QNA]]="","",IF(AL80="",0,1))</f>
        <v>0</v>
      </c>
      <c r="AU80" s="67">
        <f>IF(VALIDATURNO[[#This Row],[VALIDA_QNA]]="","",IF(AL81="",0,1))</f>
        <v>0</v>
      </c>
      <c r="AV80" s="97">
        <f>IF(VALIDATURNO[[#This Row],[VALIDA_QNA]]="","",IF(AM80="",0,1))</f>
        <v>0</v>
      </c>
      <c r="AW80" s="97">
        <f>IF(VALIDATURNO[[#This Row],[VALIDA_QNA]]="","",IF(AN80="",0,1))</f>
        <v>0</v>
      </c>
      <c r="AX80" s="97">
        <f>IF(VALIDATURNO[[#This Row],[VALIDA_QNA]]="","",IF(AO80="",0,1))</f>
        <v>0</v>
      </c>
      <c r="AY80" s="97">
        <f>IF(VALIDATURNO[[#This Row],[VALIDA_QNA]]="","",IF(AP80="",0,1))</f>
        <v>0</v>
      </c>
      <c r="AZ80" s="67">
        <f>IF(VALIDATURNO[[#This Row],[VALIDA_QNA]]="","",IF(AL81="",0,1)*IF(AL81="",0,AL81))</f>
        <v>0</v>
      </c>
      <c r="BA80" s="97">
        <f>IF(VALIDATURNO[[#This Row],[VALIDA_QNA]]="","",IF(AL80="",0,1)*IF(AL80="",0,AL80))</f>
        <v>0</v>
      </c>
      <c r="BB80" s="97">
        <f>IF(VALIDATURNO[[#This Row],[VALIDA_QNA]]="","",IF(AM80="",0,1)*IF(AM80="",0,AM80))</f>
        <v>0</v>
      </c>
      <c r="BC80" s="97">
        <f>IF(VALIDATURNO[[#This Row],[VALIDA_QNA]]="","",IF(AN80="",0,1)*IF(AN80="",0,AN80))</f>
        <v>0</v>
      </c>
      <c r="BD80" s="97">
        <f>IF(VALIDATURNO[[#This Row],[VALIDA_QNA]]="","",IF(AO80="",0,1)*IF(AO80="",0,AO80))</f>
        <v>0</v>
      </c>
      <c r="BE80" s="97">
        <f>IF(VALIDATURNO[[#This Row],[VALIDA_QNA]]="","",IF(AP80="",0,1)*IF(AP80="",0,AP80))</f>
        <v>0</v>
      </c>
      <c r="BF80" s="67">
        <f>IF(VALIDATURNO[[#This Row],[VALIDA_QNA]]="","",5-COUNTBLANK(AM80:AP80)-COUNTBLANK(AL81))</f>
        <v>0</v>
      </c>
      <c r="BG80" s="99" t="str">
        <f>VALIDATURNO[[#This Row],[SALAM_H_BIN]]&amp;AU80&amp;AV80&amp;AW80&amp;AX80&amp;AY80</f>
        <v>000000</v>
      </c>
      <c r="BH80" s="101">
        <f t="shared" si="4"/>
        <v>1</v>
      </c>
      <c r="BI80" s="97" t="str">
        <f>IF(A80="","",IF(AND(AN80&lt;AM80,AN80&lt;&gt;""),"ERROR MARCA",IF(AND(VALIDATURNO[[#This Row],[ENT_2]]&lt;&gt;0,VALIDATURNO[[#This Row],[ENT_2]]&lt;VALIDATURNO[[#This Row],[SAL_1]]),"ERROR MARCA",IF(VALIDATURNO[[#This Row],[VALIDA_QNA]]=1,IF(OR(BG80="001100",BG80="011000",BG80="011110",BG80="001111",BG80="101100",BG80="111000",BG80="111110",BG80="101111"),"OK",IF(OR(BG80="000000",VALIDATURNO[[#This Row],[Escenario]]="100000"),"NULO","ERROR MARCA")),"NULO"))))</f>
        <v>NULO</v>
      </c>
      <c r="BJ80" s="97">
        <f>IF(VALIDATURNO[[#This Row],[VALIDA_QNA]]="","",IF(OR(BG80="101100",BG80="101111",BG80="001100",BG80="001111",BG80="111110",BG80="011110"),BC80-BB80,0)*24)</f>
        <v>0</v>
      </c>
      <c r="BK80" s="97">
        <f>IF(VALIDATURNO[[#This Row],[VALIDA_QNA]]="","",IF(OR(BG80="101111",BG80="001111"),BE80-BD80,0)*24)</f>
        <v>0</v>
      </c>
      <c r="BL80" s="97">
        <f>IF(VALIDATURNO[[#This Row],[VALIDA_QNA]]="","",IF(OR(BG80="111000",BG80="011000"),AZ80-BB80+1,0)*24)</f>
        <v>0</v>
      </c>
      <c r="BM80" s="97">
        <f>IF(VALIDATURNO[[#This Row],[VALIDA_QNA]]="","",IF(OR(BG80="111110",BG80="011110"),AZ80+1-BD80,0)*24)</f>
        <v>0</v>
      </c>
      <c r="BN80" s="97">
        <f>IF(VALIDATURNO[[#This Row],[VALIDA_QNA]]="","",IF(OR(BG80="011000",BG80="111000"),1-BB80,0)*24)</f>
        <v>0</v>
      </c>
      <c r="BO80" s="97">
        <f>IF(VALIDATURNO[[#This Row],[VALIDA_QNA]]="","",IF(OR(BG80="011110",BG80="111110"),1-BD80,0)*24)</f>
        <v>0</v>
      </c>
      <c r="BP80" s="103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80" s="103">
        <f>IF(VALIDATURNO[[#This Row],[VALIDA_QNA]]="","",VALIDATURNO[[#This Row],[turno1]]+VALIDATURNO[[#This Row],[turno2]]+VALIDATURNO[[#This Row],[turno1AM]]+VALIDATURNO[[#This Row],[turno2AM]])</f>
        <v>0</v>
      </c>
      <c r="BR80" s="103" t="str">
        <f>IF(VALIDATURNO[[#This Row],[VALIDA_QNA]]=0,"",IFERROR(LEFT(AD80,FIND(".",AD80)-1)+((RIGHT(AD80,2)+0)/100),""))</f>
        <v/>
      </c>
      <c r="BS8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descuentos]]="",0,IF(AND(BP80&gt;=9.5,AO80=""),1,0))+IF(AL81&lt;&gt;"",AL81*24,0)-IF(AL80&lt;&gt;"",AL80*24,0),"")))</f>
        <v>0</v>
      </c>
      <c r="BT80" s="101">
        <f>IF(VALIDATURNO[[#This Row],[VALIDA_QNA]]=0,"",IF(A80="","",IFERROR((IF(IF(AL80="",0,AL80+0)&lt;=(6/24),IF(AL80="",0,AL80+0),(6/24))*24),0)+IFERROR(IF(AM80="",0,IF((IF(AND(AO80="",AN80&lt;&gt;""),IF(AN80="",0,AN80+0),IF(AP80&lt;&gt;"",IF(AP80="",0,AP80+0),1))-#REF!)*24&gt;0,IF(AND(AO80="",AN80&lt;&gt;""),IF(AN80="",0,AN80+0),IF(AP80&lt;&gt;"",IF(AP80="",0,AP80+0),1))-#REF!))*24,0)))</f>
        <v>0</v>
      </c>
      <c r="BU80" s="105">
        <f>IF(VALIDATURNO[[#This Row],[VALIDA_QNA]]="","",IFERROR(LEFT(K80,FIND(".",K80)-1)+((RIGHT(K80,2)+0)/100),0))</f>
        <v>0</v>
      </c>
      <c r="BV80" s="74">
        <f>IF(VALIDATURNO[[#This Row],[VALIDA_QNA]]=0,0,IF(VALIDATURNO[[#This Row],[Marcacion]]="ERROR MARCA", 0,IF(VALIDATURNO[[#This Row],[VALIDA_QNA]]="","",IF(ROUND(IFERROR(LEFT(K80,FIND(".",K80)-1)+((RIGHT(K80,2)+0)/100),0)+(IF(H81="Domingo",0,IF(AL81="",0,AL81*24)))-(IF(H80="Domingo",0,IF(AL80="",0,AL80*24))),2)&gt;=0,ROUND(IFERROR(LEFT(K80,FIND(".",K80)-1)+((RIGHT(K80,2)+0)/100),0)+(IF(H81="Domingo",0,IF(AL81="",0,AL81*24)))-(IF(H80="Domingo",0,IF(AL80="",0,AL80*24))),2),0))))</f>
        <v>0</v>
      </c>
      <c r="BW80" s="105">
        <f>IF(VALIDATURNO[[#This Row],[VALIDA_QNA]]="","",IFERROR(LEFT(T80,FIND(".",T80)-1)+((RIGHT(T80,2)+0)/100),0)+IF(N80="",0,IFERROR(LEFT(N80,FIND(".",N80)-1)+((RIGHT(N80,2)+0)/100),0)))</f>
        <v>0</v>
      </c>
      <c r="BX80" s="74">
        <f>IF(VALIDATURNO[[#This Row],[VALIDA_QNA]]=0,0,IF(VALIDATURNO[[#This Row],[Marcacion]]="ERROR MARCA", 0,IF(VALIDATURNO[[#This Row],[VALIDA_QNA]]="","",IF(VALIDATURNO[[#This Row],[Dom Noct calc]]+(IF(OR(H81="Domingo",M81&lt;&gt;"",N81&lt;&gt;""),IF(AL81="",0,AL81*24),0))-(IF(OR(H80="Domingo",M80&lt;&gt;"",N80&lt;&gt;""),IF(AL80="",0,AL80*24),0))&gt;=0,VALIDATURNO[[#This Row],[Dom Noct calc]]+(IF(OR(H81="Domingo",M81&lt;&gt;"",N81&lt;&gt;""),IF(AL81="",0,AL81*24),0))-(IF(OR(H80="Domingo",M80&lt;&gt;"",N80&lt;&gt;""),IF(AL80="",0,AL80*24),0)),0))))</f>
        <v>0</v>
      </c>
      <c r="BY80" s="105">
        <f>IF(VALIDATURNO[[#This Row],[VALIDA_QNA]]="","",IFERROR(LEFT(AD80,FIND(".",AD80)-1)+((RIGHT(AD80,2)+0)/100),0))</f>
        <v>0</v>
      </c>
      <c r="BZ80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80" s="109">
        <f>IF(VALIDATURNO[[#This Row],[VALIDA_QNA]]="","",IF(VALIDATURNO[[#This Row],[Trabajado real]]+0=0,0,1))</f>
        <v>0</v>
      </c>
      <c r="CB80" s="103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80" s="103"/>
      <c r="CD80" s="103"/>
      <c r="CE80" s="103"/>
      <c r="CF80" s="103"/>
      <c r="CG80" s="103"/>
      <c r="CH80" s="103"/>
      <c r="CI80" s="103"/>
      <c r="CJ80" s="103" t="str">
        <f>IF(AND(M80="",S80=""),"",IF(VALIDATURNO[[#This Row],[Marcacion]]="ERROR MARCA",6,IF(IFERROR(LEFT(M80,FIND(".",M80)-1)+((RIGHT(M80,2)+0)/100),0)+IFERROR(LEFT(S80,FIND(".",S80)-1)+((RIGHT(S80,2)+0)/100),0)=0,"",IFERROR(LEFT(M80,FIND(".",M80)-1)+((RIGHT(M80,2)+0)/100),0)+IFERROR(LEFT(S80,FIND(".",S80)-1)+((RIGHT(S80,2)+0)/100),0))))</f>
        <v/>
      </c>
      <c r="CK80" s="103" t="str">
        <f>IF(VALIDATURNO[[#This Row],[VALIDA_QNA]]="","",IF(VALIDATURNO[[#This Row],[Dom Noct Real]]=0,"",ROUND(VALIDATURNO[[#This Row],[Dom Noct Real]],2)))</f>
        <v/>
      </c>
      <c r="CL80" s="103"/>
      <c r="CM80" s="103"/>
      <c r="CN80" s="103"/>
      <c r="CO80" s="111" t="str">
        <f>IF(VALIDATURNO[[#This Row],[EXTRAS]]="","",IF(VALIDATURNO[[#This Row],[verifica extras D]]="",ROUND(VALIDATURNO[[#This Row],[EXTRAS]]*extra_diu,2),ROUND(VALIDATURNO[[#This Row],[verifica extras D]],2)))</f>
        <v/>
      </c>
      <c r="CP80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0" s="103"/>
      <c r="CR80" s="103"/>
      <c r="CS80" s="103"/>
      <c r="CT80" s="103"/>
      <c r="CU80" s="103" t="str">
        <f>IF(VALIDATURNO[[#This Row],[VALIDA_QNA]]="","",IF(VALIDATURNO[[#This Row],[Trabajado real]]=0,"",ROUND(VALIDATURNO[[#This Row],[Trabajado real]],2)))</f>
        <v/>
      </c>
      <c r="CV80" s="113" t="str">
        <f>IFERROR(VLOOKUP(VALIDATURNO[[#This Row],[Colaborador]]&amp;VALIDATURNO[[#This Row],[fecha]],Tabla2[],4,0),"")</f>
        <v/>
      </c>
      <c r="CW80" s="217"/>
      <c r="CX80" s="217"/>
      <c r="CY80" s="32" t="str">
        <f>IF(SUMIFS($BZ$6:BZ80,$DC$6:DC80,VALIDATURNO[[#This Row],[Colaborador]])-hope_hours-SUMIFS($CO$6:CO80,$DC$6:DC80,VALIDATURNO[[#This Row],[Colaborador]])-SUMIFS($CP$6:CP80,$DC$6:DC80,VALIDATURNO[[#This Row],[Colaborador]])&gt;0.5,SUMIFS($BZ$6:BZ80,$DC$6:DC80,VALIDATURNO[[#This Row],[Colaborador]])-hope_hours-SUMIFS($CO$6:CO80,$DC$6:DC80,VALIDATURNO[[#This Row],[Colaborador]])-SUMIFS($CP$6:CP80,$DC$6:DC80,VALIDATURNO[[#This Row],[Colaborador]]),"")</f>
        <v/>
      </c>
      <c r="CZ80" s="32" t="str">
        <f>IF(SUMIFS($BZ$6:BZ80,$DC$6:DC80,VALIDATURNO[[#This Row],[Colaborador]])-hope_hours&gt;0.5,SUMIFS($BZ$6:BZ80,$DC$6:DC80,VALIDATURNO[[#This Row],[Colaborador]])-hope_hours - SUMIFS($CZ$6:CZ79,$DC$6:DC79,DC80),"")</f>
        <v/>
      </c>
      <c r="DA80" s="32" t="str">
        <f>IF(SUMIFS($BZ$6:BZ80,$DC$6:DC80,VALIDATURNO[[#This Row],[Colaborador]])-hope_hours&gt;0.5,SUMIFS($BZ$6:BZ80,$DC$6:DC80,VALIDATURNO[[#This Row],[Colaborador]])-hope_hours,"")</f>
        <v/>
      </c>
      <c r="DB80" s="103" t="str">
        <f>IF(E80="","",IF(VALIDATURNO[[#This Row],[Cambia sede]]="",E80,VALIDATURNO[[#This Row],[Cambia sede]]))</f>
        <v>PANCE</v>
      </c>
      <c r="DC80" s="114" t="str">
        <f t="shared" si="5"/>
        <v>OBANDO GUERRERO STIVEN YESID</v>
      </c>
      <c r="DD80" s="115">
        <f>IF(VALIDATURNO[[#This Row],[VALIDA_QNA]]="","",I80+0)</f>
        <v>46106</v>
      </c>
      <c r="DE80" s="117" t="str">
        <f>IF(VALIDATURNO[[#This Row],[Marcacion]]="","",D80)</f>
        <v>AUXILIAR DE COCINA</v>
      </c>
      <c r="DF80" s="101" t="str">
        <f>IF(VALIDATURNO[[#This Row],[turno1]]="","",H80)</f>
        <v>Miércoles</v>
      </c>
      <c r="DG80" s="101" t="str">
        <f>IF(VALIDATURNO[[#This Row],[turno2]]="","",AL80)</f>
        <v/>
      </c>
      <c r="DH80" s="101" t="str">
        <f>IF(VALIDATURNO[[#This Row],[turno1AM]]="","",AM80)</f>
        <v/>
      </c>
      <c r="DI80" s="101" t="str">
        <f>IF(VALIDATURNO[[#This Row],[turno2AM]]="","",AN80)</f>
        <v/>
      </c>
      <c r="DJ80" s="101" t="str">
        <f>IF(VALIDATURNO[[#This Row],[turno1AH]]="","",AO80)</f>
        <v/>
      </c>
      <c r="DK80" s="101" t="str">
        <f>IF(VALIDATURNO[[#This Row],[turno2AH]]="","",AP80)</f>
        <v/>
      </c>
      <c r="DL80" s="28" t="str">
        <f>IF(SUMIFS(VALIDATURNO[TOTAL],VALIDATURNO[Colaborador],VALIDATURNO[[#This Row],[Colaborador]])=0,"RET","OK")</f>
        <v>OK</v>
      </c>
      <c r="DM80" s="28">
        <f>IF(VALIDATURNO[[#This Row],[Trabajado real]]&gt;0,1,0)</f>
        <v>0</v>
      </c>
      <c r="DN80" s="28">
        <f>IF(DN79=$DN$5,1,IF(DC79=VALIDATURNO[[#This Row],[Colaborador]],0,1))</f>
        <v>0</v>
      </c>
      <c r="DO80" s="224"/>
      <c r="DP80" s="224"/>
      <c r="DQ80" s="224"/>
      <c r="DR80" s="224"/>
      <c r="DS80" s="224"/>
      <c r="DT80" s="224"/>
    </row>
    <row r="81" spans="1:124">
      <c r="A81" t="s">
        <v>175</v>
      </c>
      <c r="B81" t="s">
        <v>379</v>
      </c>
      <c r="C81" t="s">
        <v>379</v>
      </c>
      <c r="D81" t="s">
        <v>225</v>
      </c>
      <c r="E81" t="s">
        <v>84</v>
      </c>
      <c r="F81" t="s">
        <v>200</v>
      </c>
      <c r="G81" t="s">
        <v>200</v>
      </c>
      <c r="H81" t="s">
        <v>211</v>
      </c>
      <c r="I81" t="s">
        <v>566</v>
      </c>
      <c r="J81" t="s">
        <v>280</v>
      </c>
      <c r="K81" t="s">
        <v>233</v>
      </c>
      <c r="L81" t="s">
        <v>81</v>
      </c>
      <c r="M81" t="s">
        <v>81</v>
      </c>
      <c r="N81" t="s">
        <v>81</v>
      </c>
      <c r="O81" t="s">
        <v>81</v>
      </c>
      <c r="P81" t="s">
        <v>81</v>
      </c>
      <c r="Q81" t="s">
        <v>81</v>
      </c>
      <c r="R81" t="s">
        <v>81</v>
      </c>
      <c r="S81" t="s">
        <v>81</v>
      </c>
      <c r="T81" t="s">
        <v>81</v>
      </c>
      <c r="U81" t="s">
        <v>81</v>
      </c>
      <c r="V81" t="s">
        <v>81</v>
      </c>
      <c r="W81" t="s">
        <v>81</v>
      </c>
      <c r="X81" t="s">
        <v>81</v>
      </c>
      <c r="Y81" t="s">
        <v>81</v>
      </c>
      <c r="Z81" t="s">
        <v>81</v>
      </c>
      <c r="AA81" t="s">
        <v>81</v>
      </c>
      <c r="AB81" t="s">
        <v>81</v>
      </c>
      <c r="AC81" t="s">
        <v>81</v>
      </c>
      <c r="AD81" t="s">
        <v>280</v>
      </c>
      <c r="AE81" t="s">
        <v>81</v>
      </c>
      <c r="AF81" t="s">
        <v>81</v>
      </c>
      <c r="AG81" t="s">
        <v>81</v>
      </c>
      <c r="AH81" t="s">
        <v>81</v>
      </c>
      <c r="AI81" t="s">
        <v>81</v>
      </c>
      <c r="AJ81" t="s">
        <v>201</v>
      </c>
      <c r="AK81" t="s">
        <v>331</v>
      </c>
      <c r="AL81" t="s">
        <v>81</v>
      </c>
      <c r="AM81" t="s">
        <v>220</v>
      </c>
      <c r="AN81" t="s">
        <v>346</v>
      </c>
      <c r="AO81" t="s">
        <v>81</v>
      </c>
      <c r="AP81" t="s">
        <v>81</v>
      </c>
      <c r="AQ81" t="s">
        <v>203</v>
      </c>
      <c r="AR81" t="s">
        <v>81</v>
      </c>
      <c r="AS81" t="s">
        <v>204</v>
      </c>
      <c r="AT81" s="96">
        <f>IF(VALIDATURNO[[#This Row],[VALIDA_QNA]]="","",IF(AL81="",0,1))</f>
        <v>0</v>
      </c>
      <c r="AU81" s="67">
        <f>IF(VALIDATURNO[[#This Row],[VALIDA_QNA]]="","",IF(AL82="",0,1))</f>
        <v>0</v>
      </c>
      <c r="AV81" s="97">
        <f>IF(VALIDATURNO[[#This Row],[VALIDA_QNA]]="","",IF(AM81="",0,1))</f>
        <v>1</v>
      </c>
      <c r="AW81" s="97">
        <f>IF(VALIDATURNO[[#This Row],[VALIDA_QNA]]="","",IF(AN81="",0,1))</f>
        <v>1</v>
      </c>
      <c r="AX81" s="97">
        <f>IF(VALIDATURNO[[#This Row],[VALIDA_QNA]]="","",IF(AO81="",0,1))</f>
        <v>0</v>
      </c>
      <c r="AY81" s="97">
        <f>IF(VALIDATURNO[[#This Row],[VALIDA_QNA]]="","",IF(AP81="",0,1))</f>
        <v>0</v>
      </c>
      <c r="AZ81" s="67">
        <f>IF(VALIDATURNO[[#This Row],[VALIDA_QNA]]="","",IF(AL82="",0,1)*IF(AL82="",0,AL82))</f>
        <v>0</v>
      </c>
      <c r="BA81" s="97">
        <f>IF(VALIDATURNO[[#This Row],[VALIDA_QNA]]="","",IF(AL81="",0,1)*IF(AL81="",0,AL81))</f>
        <v>0</v>
      </c>
      <c r="BB81" s="97">
        <f>IF(VALIDATURNO[[#This Row],[VALIDA_QNA]]="","",IF(AM81="",0,1)*IF(AM81="",0,AM81))</f>
        <v>0.67152777777777772</v>
      </c>
      <c r="BC81" s="97">
        <f>IF(VALIDATURNO[[#This Row],[VALIDA_QNA]]="","",IF(AN81="",0,1)*IF(AN81="",0,AN81))</f>
        <v>0.92222222222222228</v>
      </c>
      <c r="BD81" s="97">
        <f>IF(VALIDATURNO[[#This Row],[VALIDA_QNA]]="","",IF(AO81="",0,1)*IF(AO81="",0,AO81))</f>
        <v>0</v>
      </c>
      <c r="BE81" s="97">
        <f>IF(VALIDATURNO[[#This Row],[VALIDA_QNA]]="","",IF(AP81="",0,1)*IF(AP81="",0,AP81))</f>
        <v>0</v>
      </c>
      <c r="BF81" s="67">
        <f>IF(VALIDATURNO[[#This Row],[VALIDA_QNA]]="","",5-COUNTBLANK(AM81:AP81)-COUNTBLANK(AL82))</f>
        <v>2</v>
      </c>
      <c r="BG81" s="99" t="str">
        <f>VALIDATURNO[[#This Row],[SALAM_H_BIN]]&amp;AU81&amp;AV81&amp;AW81&amp;AX81&amp;AY81</f>
        <v>001100</v>
      </c>
      <c r="BH81" s="101">
        <f t="shared" si="4"/>
        <v>1</v>
      </c>
      <c r="BI81" s="97" t="str">
        <f>IF(A81="","",IF(AND(AN81&lt;AM81,AN81&lt;&gt;""),"ERROR MARCA",IF(AND(VALIDATURNO[[#This Row],[ENT_2]]&lt;&gt;0,VALIDATURNO[[#This Row],[ENT_2]]&lt;VALIDATURNO[[#This Row],[SAL_1]]),"ERROR MARCA",IF(VALIDATURNO[[#This Row],[VALIDA_QNA]]=1,IF(OR(BG81="001100",BG81="011000",BG81="011110",BG81="001111",BG81="101100",BG81="111000",BG81="111110",BG81="101111"),"OK",IF(OR(BG81="000000",VALIDATURNO[[#This Row],[Escenario]]="100000"),"NULO","ERROR MARCA")),"NULO"))))</f>
        <v>OK</v>
      </c>
      <c r="BJ81" s="97">
        <f>IF(VALIDATURNO[[#This Row],[VALIDA_QNA]]="","",IF(OR(BG81="101100",BG81="101111",BG81="001100",BG81="001111",BG81="111110",BG81="011110"),BC81-BB81,0)*24)</f>
        <v>6.0166666666666693</v>
      </c>
      <c r="BK81" s="97">
        <f>IF(VALIDATURNO[[#This Row],[VALIDA_QNA]]="","",IF(OR(BG81="101111",BG81="001111"),BE81-BD81,0)*24)</f>
        <v>0</v>
      </c>
      <c r="BL81" s="97">
        <f>IF(VALIDATURNO[[#This Row],[VALIDA_QNA]]="","",IF(OR(BG81="111000",BG81="011000"),AZ81-BB81+1,0)*24)</f>
        <v>0</v>
      </c>
      <c r="BM81" s="97">
        <f>IF(VALIDATURNO[[#This Row],[VALIDA_QNA]]="","",IF(OR(BG81="111110",BG81="011110"),AZ81+1-BD81,0)*24)</f>
        <v>0</v>
      </c>
      <c r="BN81" s="97">
        <f>IF(VALIDATURNO[[#This Row],[VALIDA_QNA]]="","",IF(OR(BG81="011000",BG81="111000"),1-BB81,0)*24)</f>
        <v>0</v>
      </c>
      <c r="BO81" s="97">
        <f>IF(VALIDATURNO[[#This Row],[VALIDA_QNA]]="","",IF(OR(BG81="011110",BG81="111110"),1-BD81,0)*24)</f>
        <v>0</v>
      </c>
      <c r="BP81" s="103">
        <f>IF(VALIDATURNO[[#This Row],[VALIDA_QNA]]="","",VALIDATURNO[[#This Row],[turno1]]+VALIDATURNO[[#This Row],[turno2]]+VALIDATURNO[[#This Row],[turno1AH]]+VALIDATURNO[[#This Row],[turno2AH]]+VALIDATURNO[[#This Row],[SALAM_HOY]])</f>
        <v>6.0166666666666693</v>
      </c>
      <c r="BQ81" s="103">
        <f>IF(VALIDATURNO[[#This Row],[VALIDA_QNA]]="","",VALIDATURNO[[#This Row],[turno1]]+VALIDATURNO[[#This Row],[turno2]]+VALIDATURNO[[#This Row],[turno1AM]]+VALIDATURNO[[#This Row],[turno2AM]])</f>
        <v>6.0166666666666693</v>
      </c>
      <c r="BR81" s="103">
        <f>IF(VALIDATURNO[[#This Row],[VALIDA_QNA]]=0,"",IFERROR(LEFT(AD81,FIND(".",AD81)-1)+((RIGHT(AD81,2)+0)/100),""))</f>
        <v>6</v>
      </c>
      <c r="BS8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descuentos]]="",0,IF(AND(BP81&gt;=9.5,AO81=""),1,0))+IF(AL82&lt;&gt;"",AL82*24,0)-IF(AL81&lt;&gt;"",AL81*24,0),"")))</f>
        <v>-1.6666666666669272E-2</v>
      </c>
      <c r="BT81" s="101">
        <f>IF(VALIDATURNO[[#This Row],[VALIDA_QNA]]=0,"",IF(A81="","",IFERROR((IF(IF(AL81="",0,AL81+0)&lt;=(6/24),IF(AL81="",0,AL81+0),(6/24))*24),0)+IFERROR(IF(AM81="",0,IF((IF(AND(AO81="",AN81&lt;&gt;""),IF(AN81="",0,AN81+0),IF(AP81&lt;&gt;"",IF(AP81="",0,AP81+0),1))-#REF!)*24&gt;0,IF(AND(AO81="",AN81&lt;&gt;""),IF(AN81="",0,AN81+0),IF(AP81&lt;&gt;"",IF(AP81="",0,AP81+0),1))-#REF!))*24,0)))</f>
        <v>0</v>
      </c>
      <c r="BU81" s="105">
        <f>IF(VALIDATURNO[[#This Row],[VALIDA_QNA]]="","",IFERROR(LEFT(K81,FIND(".",K81)-1)+((RIGHT(K81,2)+0)/100),0))</f>
        <v>3.25</v>
      </c>
      <c r="BV81" s="74">
        <f>IF(VALIDATURNO[[#This Row],[VALIDA_QNA]]=0,0,IF(VALIDATURNO[[#This Row],[Marcacion]]="ERROR MARCA", 0,IF(VALIDATURNO[[#This Row],[VALIDA_QNA]]="","",IF(ROUND(IFERROR(LEFT(K81,FIND(".",K81)-1)+((RIGHT(K81,2)+0)/100),0)+(IF(H82="Domingo",0,IF(AL82="",0,AL82*24)))-(IF(H81="Domingo",0,IF(AL81="",0,AL81*24))),2)&gt;=0,ROUND(IFERROR(LEFT(K81,FIND(".",K81)-1)+((RIGHT(K81,2)+0)/100),0)+(IF(H82="Domingo",0,IF(AL82="",0,AL82*24)))-(IF(H81="Domingo",0,IF(AL81="",0,AL81*24))),2),0))))</f>
        <v>3.25</v>
      </c>
      <c r="BW81" s="105">
        <f>IF(VALIDATURNO[[#This Row],[VALIDA_QNA]]="","",IFERROR(LEFT(T81,FIND(".",T81)-1)+((RIGHT(T81,2)+0)/100),0)+IF(N81="",0,IFERROR(LEFT(N81,FIND(".",N81)-1)+((RIGHT(N81,2)+0)/100),0)))</f>
        <v>0</v>
      </c>
      <c r="BX81" s="74">
        <f>IF(VALIDATURNO[[#This Row],[VALIDA_QNA]]=0,0,IF(VALIDATURNO[[#This Row],[Marcacion]]="ERROR MARCA", 0,IF(VALIDATURNO[[#This Row],[VALIDA_QNA]]="","",IF(VALIDATURNO[[#This Row],[Dom Noct calc]]+(IF(OR(H82="Domingo",M82&lt;&gt;"",N82&lt;&gt;""),IF(AL82="",0,AL82*24),0))-(IF(OR(H81="Domingo",M81&lt;&gt;"",N81&lt;&gt;""),IF(AL81="",0,AL81*24),0))&gt;=0,VALIDATURNO[[#This Row],[Dom Noct calc]]+(IF(OR(H82="Domingo",M82&lt;&gt;"",N82&lt;&gt;""),IF(AL82="",0,AL82*24),0))-(IF(OR(H81="Domingo",M81&lt;&gt;"",N81&lt;&gt;""),IF(AL81="",0,AL81*24),0)),0))))</f>
        <v>0</v>
      </c>
      <c r="BY81" s="105">
        <f>IF(VALIDATURNO[[#This Row],[VALIDA_QNA]]="","",IFERROR(LEFT(AD81,FIND(".",AD81)-1)+((RIGHT(AD81,2)+0)/100),0))</f>
        <v>6</v>
      </c>
      <c r="BZ81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</v>
      </c>
      <c r="CA81" s="109">
        <f>IF(VALIDATURNO[[#This Row],[VALIDA_QNA]]="","",IF(VALIDATURNO[[#This Row],[Trabajado real]]+0=0,0,1))</f>
        <v>1</v>
      </c>
      <c r="CB81" s="103">
        <f>IFERROR(IF(VALIDATURNO[[#This Row],[horas 
trabajadas]]&gt;14,ROUND(VALIDATURNO[[#This Row],[nocturnas 
trabajadas]],2),IF(VALIDATURNO[[#This Row],[Trabajado real]]=0,"",ROUND(VALIDATURNO[[#This Row],[Nocturnas reales]],2))),"")</f>
        <v>3.25</v>
      </c>
      <c r="CC81" s="103"/>
      <c r="CD81" s="103"/>
      <c r="CE81" s="103"/>
      <c r="CF81" s="103"/>
      <c r="CG81" s="103"/>
      <c r="CH81" s="103"/>
      <c r="CI81" s="103"/>
      <c r="CJ81" s="103" t="str">
        <f>IF(AND(M81="",S81=""),"",IF(VALIDATURNO[[#This Row],[Marcacion]]="ERROR MARCA",6,IF(IFERROR(LEFT(M81,FIND(".",M81)-1)+((RIGHT(M81,2)+0)/100),0)+IFERROR(LEFT(S81,FIND(".",S81)-1)+((RIGHT(S81,2)+0)/100),0)=0,"",IFERROR(LEFT(M81,FIND(".",M81)-1)+((RIGHT(M81,2)+0)/100),0)+IFERROR(LEFT(S81,FIND(".",S81)-1)+((RIGHT(S81,2)+0)/100),0))))</f>
        <v/>
      </c>
      <c r="CK81" s="103" t="str">
        <f>IF(VALIDATURNO[[#This Row],[VALIDA_QNA]]="","",IF(VALIDATURNO[[#This Row],[Dom Noct Real]]=0,"",ROUND(VALIDATURNO[[#This Row],[Dom Noct Real]],2)))</f>
        <v/>
      </c>
      <c r="CL81" s="103"/>
      <c r="CM81" s="103"/>
      <c r="CN81" s="103"/>
      <c r="CO81" s="111" t="str">
        <f>IF(VALIDATURNO[[#This Row],[EXTRAS]]="","",IF(VALIDATURNO[[#This Row],[verifica extras D]]="",ROUND(VALIDATURNO[[#This Row],[EXTRAS]]*extra_diu,2),ROUND(VALIDATURNO[[#This Row],[verifica extras D]],2)))</f>
        <v/>
      </c>
      <c r="CP81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1" s="103"/>
      <c r="CR81" s="103"/>
      <c r="CS81" s="103"/>
      <c r="CT81" s="103"/>
      <c r="CU81" s="103">
        <f>IF(VALIDATURNO[[#This Row],[VALIDA_QNA]]="","",IF(VALIDATURNO[[#This Row],[Trabajado real]]=0,"",ROUND(VALIDATURNO[[#This Row],[Trabajado real]],2)))</f>
        <v>6</v>
      </c>
      <c r="CV81" s="113" t="str">
        <f>IFERROR(VLOOKUP(VALIDATURNO[[#This Row],[Colaborador]]&amp;VALIDATURNO[[#This Row],[fecha]],Tabla2[],4,0),"")</f>
        <v/>
      </c>
      <c r="CW81" s="217"/>
      <c r="CX81" s="217"/>
      <c r="CY81" s="32" t="str">
        <f>IF(SUMIFS($BZ$6:BZ81,$DC$6:DC81,VALIDATURNO[[#This Row],[Colaborador]])-hope_hours-SUMIFS($CO$6:CO81,$DC$6:DC81,VALIDATURNO[[#This Row],[Colaborador]])-SUMIFS($CP$6:CP81,$DC$6:DC81,VALIDATURNO[[#This Row],[Colaborador]])&gt;0.5,SUMIFS($BZ$6:BZ81,$DC$6:DC81,VALIDATURNO[[#This Row],[Colaborador]])-hope_hours-SUMIFS($CO$6:CO81,$DC$6:DC81,VALIDATURNO[[#This Row],[Colaborador]])-SUMIFS($CP$6:CP81,$DC$6:DC81,VALIDATURNO[[#This Row],[Colaborador]]),"")</f>
        <v/>
      </c>
      <c r="CZ81" s="32" t="str">
        <f>IF(SUMIFS($BZ$6:BZ81,$DC$6:DC81,VALIDATURNO[[#This Row],[Colaborador]])-hope_hours&gt;0.5,SUMIFS($BZ$6:BZ81,$DC$6:DC81,VALIDATURNO[[#This Row],[Colaborador]])-hope_hours - SUMIFS($CZ$6:CZ80,$DC$6:DC80,DC81),"")</f>
        <v/>
      </c>
      <c r="DA81" s="32" t="str">
        <f>IF(SUMIFS($BZ$6:BZ81,$DC$6:DC81,VALIDATURNO[[#This Row],[Colaborador]])-hope_hours&gt;0.5,SUMIFS($BZ$6:BZ81,$DC$6:DC81,VALIDATURNO[[#This Row],[Colaborador]])-hope_hours,"")</f>
        <v/>
      </c>
      <c r="DB81" s="103" t="str">
        <f>IF(E81="","",IF(VALIDATURNO[[#This Row],[Cambia sede]]="",E81,VALIDATURNO[[#This Row],[Cambia sede]]))</f>
        <v>PANCE</v>
      </c>
      <c r="DC81" s="114" t="str">
        <f t="shared" si="5"/>
        <v>OBANDO GUERRERO STIVEN YESID</v>
      </c>
      <c r="DD81" s="115">
        <f>IF(VALIDATURNO[[#This Row],[VALIDA_QNA]]="","",I81+0)</f>
        <v>46107</v>
      </c>
      <c r="DE81" s="117" t="str">
        <f>IF(VALIDATURNO[[#This Row],[Marcacion]]="","",D81)</f>
        <v>AUXILIAR DE COCINA</v>
      </c>
      <c r="DF81" s="101" t="str">
        <f>IF(VALIDATURNO[[#This Row],[turno1]]="","",H81)</f>
        <v>Jueves</v>
      </c>
      <c r="DG81" s="101" t="str">
        <f>IF(VALIDATURNO[[#This Row],[turno2]]="","",AL81)</f>
        <v/>
      </c>
      <c r="DH81" s="101" t="str">
        <f>IF(VALIDATURNO[[#This Row],[turno1AM]]="","",AM81)</f>
        <v>16:07</v>
      </c>
      <c r="DI81" s="101" t="str">
        <f>IF(VALIDATURNO[[#This Row],[turno2AM]]="","",AN81)</f>
        <v>22:08</v>
      </c>
      <c r="DJ81" s="101" t="str">
        <f>IF(VALIDATURNO[[#This Row],[turno1AH]]="","",AO81)</f>
        <v/>
      </c>
      <c r="DK81" s="101" t="str">
        <f>IF(VALIDATURNO[[#This Row],[turno2AH]]="","",AP81)</f>
        <v/>
      </c>
      <c r="DL81" s="28" t="str">
        <f>IF(SUMIFS(VALIDATURNO[TOTAL],VALIDATURNO[Colaborador],VALIDATURNO[[#This Row],[Colaborador]])=0,"RET","OK")</f>
        <v>OK</v>
      </c>
      <c r="DM81" s="28">
        <f>IF(VALIDATURNO[[#This Row],[Trabajado real]]&gt;0,1,0)</f>
        <v>1</v>
      </c>
      <c r="DN81" s="28">
        <f>IF(DN80=$DN$5,1,IF(DC80=VALIDATURNO[[#This Row],[Colaborador]],0,1))</f>
        <v>0</v>
      </c>
      <c r="DO81" s="224"/>
      <c r="DP81" s="224"/>
      <c r="DQ81" s="224"/>
      <c r="DR81" s="224"/>
      <c r="DS81" s="224"/>
      <c r="DT81" s="224"/>
    </row>
    <row r="82" spans="1:124">
      <c r="A82" t="s">
        <v>175</v>
      </c>
      <c r="B82" t="s">
        <v>379</v>
      </c>
      <c r="C82" t="s">
        <v>379</v>
      </c>
      <c r="D82" t="s">
        <v>225</v>
      </c>
      <c r="E82" t="s">
        <v>84</v>
      </c>
      <c r="F82" t="s">
        <v>200</v>
      </c>
      <c r="G82" t="s">
        <v>200</v>
      </c>
      <c r="H82" t="s">
        <v>214</v>
      </c>
      <c r="I82" t="s">
        <v>567</v>
      </c>
      <c r="J82" t="s">
        <v>206</v>
      </c>
      <c r="K82" t="s">
        <v>217</v>
      </c>
      <c r="L82" t="s">
        <v>81</v>
      </c>
      <c r="M82" t="s">
        <v>81</v>
      </c>
      <c r="N82" t="s">
        <v>81</v>
      </c>
      <c r="O82" t="s">
        <v>81</v>
      </c>
      <c r="P82" t="s">
        <v>81</v>
      </c>
      <c r="Q82" t="s">
        <v>81</v>
      </c>
      <c r="R82" t="s">
        <v>81</v>
      </c>
      <c r="S82" t="s">
        <v>81</v>
      </c>
      <c r="T82" t="s">
        <v>81</v>
      </c>
      <c r="U82" t="s">
        <v>81</v>
      </c>
      <c r="V82" t="s">
        <v>81</v>
      </c>
      <c r="W82" t="s">
        <v>81</v>
      </c>
      <c r="X82" t="s">
        <v>81</v>
      </c>
      <c r="Y82" t="s">
        <v>81</v>
      </c>
      <c r="Z82" t="s">
        <v>81</v>
      </c>
      <c r="AA82" t="s">
        <v>81</v>
      </c>
      <c r="AB82" t="s">
        <v>81</v>
      </c>
      <c r="AC82" t="s">
        <v>81</v>
      </c>
      <c r="AD82" t="s">
        <v>206</v>
      </c>
      <c r="AE82" t="s">
        <v>81</v>
      </c>
      <c r="AF82" t="s">
        <v>81</v>
      </c>
      <c r="AG82" t="s">
        <v>81</v>
      </c>
      <c r="AH82" t="s">
        <v>81</v>
      </c>
      <c r="AI82" t="s">
        <v>81</v>
      </c>
      <c r="AJ82" t="s">
        <v>201</v>
      </c>
      <c r="AK82" t="s">
        <v>332</v>
      </c>
      <c r="AL82" t="s">
        <v>81</v>
      </c>
      <c r="AM82" t="s">
        <v>271</v>
      </c>
      <c r="AN82" t="s">
        <v>274</v>
      </c>
      <c r="AO82" t="s">
        <v>81</v>
      </c>
      <c r="AP82" t="s">
        <v>81</v>
      </c>
      <c r="AQ82" t="s">
        <v>203</v>
      </c>
      <c r="AR82" t="s">
        <v>81</v>
      </c>
      <c r="AS82" t="s">
        <v>204</v>
      </c>
      <c r="AT82" s="96">
        <f>IF(VALIDATURNO[[#This Row],[VALIDA_QNA]]="","",IF(AL82="",0,1))</f>
        <v>0</v>
      </c>
      <c r="AU82" s="67">
        <f>IF(VALIDATURNO[[#This Row],[VALIDA_QNA]]="","",IF(AL83="",0,1))</f>
        <v>0</v>
      </c>
      <c r="AV82" s="97">
        <f>IF(VALIDATURNO[[#This Row],[VALIDA_QNA]]="","",IF(AM82="",0,1))</f>
        <v>1</v>
      </c>
      <c r="AW82" s="97">
        <f>IF(VALIDATURNO[[#This Row],[VALIDA_QNA]]="","",IF(AN82="",0,1))</f>
        <v>1</v>
      </c>
      <c r="AX82" s="97">
        <f>IF(VALIDATURNO[[#This Row],[VALIDA_QNA]]="","",IF(AO82="",0,1))</f>
        <v>0</v>
      </c>
      <c r="AY82" s="97">
        <f>IF(VALIDATURNO[[#This Row],[VALIDA_QNA]]="","",IF(AP82="",0,1))</f>
        <v>0</v>
      </c>
      <c r="AZ82" s="67">
        <f>IF(VALIDATURNO[[#This Row],[VALIDA_QNA]]="","",IF(AL83="",0,1)*IF(AL83="",0,AL83))</f>
        <v>0</v>
      </c>
      <c r="BA82" s="97">
        <f>IF(VALIDATURNO[[#This Row],[VALIDA_QNA]]="","",IF(AL82="",0,1)*IF(AL82="",0,AL82))</f>
        <v>0</v>
      </c>
      <c r="BB82" s="97">
        <f>IF(VALIDATURNO[[#This Row],[VALIDA_QNA]]="","",IF(AM82="",0,1)*IF(AM82="",0,AM82))</f>
        <v>0.64166666666666672</v>
      </c>
      <c r="BC82" s="97">
        <f>IF(VALIDATURNO[[#This Row],[VALIDA_QNA]]="","",IF(AN82="",0,1)*IF(AN82="",0,AN82))</f>
        <v>0.9819444444444444</v>
      </c>
      <c r="BD82" s="97">
        <f>IF(VALIDATURNO[[#This Row],[VALIDA_QNA]]="","",IF(AO82="",0,1)*IF(AO82="",0,AO82))</f>
        <v>0</v>
      </c>
      <c r="BE82" s="97">
        <f>IF(VALIDATURNO[[#This Row],[VALIDA_QNA]]="","",IF(AP82="",0,1)*IF(AP82="",0,AP82))</f>
        <v>0</v>
      </c>
      <c r="BF82" s="67">
        <f>IF(VALIDATURNO[[#This Row],[VALIDA_QNA]]="","",5-COUNTBLANK(AM82:AP82)-COUNTBLANK(AL83))</f>
        <v>2</v>
      </c>
      <c r="BG82" s="99" t="str">
        <f>VALIDATURNO[[#This Row],[SALAM_H_BIN]]&amp;AU82&amp;AV82&amp;AW82&amp;AX82&amp;AY82</f>
        <v>001100</v>
      </c>
      <c r="BH82" s="101">
        <f t="shared" si="4"/>
        <v>1</v>
      </c>
      <c r="BI82" s="97" t="str">
        <f>IF(A82="","",IF(AND(AN82&lt;AM82,AN82&lt;&gt;""),"ERROR MARCA",IF(AND(VALIDATURNO[[#This Row],[ENT_2]]&lt;&gt;0,VALIDATURNO[[#This Row],[ENT_2]]&lt;VALIDATURNO[[#This Row],[SAL_1]]),"ERROR MARCA",IF(VALIDATURNO[[#This Row],[VALIDA_QNA]]=1,IF(OR(BG82="001100",BG82="011000",BG82="011110",BG82="001111",BG82="101100",BG82="111000",BG82="111110",BG82="101111"),"OK",IF(OR(BG82="000000",VALIDATURNO[[#This Row],[Escenario]]="100000"),"NULO","ERROR MARCA")),"NULO"))))</f>
        <v>OK</v>
      </c>
      <c r="BJ82" s="97">
        <f>IF(VALIDATURNO[[#This Row],[VALIDA_QNA]]="","",IF(OR(BG82="101100",BG82="101111",BG82="001100",BG82="001111",BG82="111110",BG82="011110"),BC82-BB82,0)*24)</f>
        <v>8.1666666666666643</v>
      </c>
      <c r="BK82" s="97">
        <f>IF(VALIDATURNO[[#This Row],[VALIDA_QNA]]="","",IF(OR(BG82="101111",BG82="001111"),BE82-BD82,0)*24)</f>
        <v>0</v>
      </c>
      <c r="BL82" s="97">
        <f>IF(VALIDATURNO[[#This Row],[VALIDA_QNA]]="","",IF(OR(BG82="111000",BG82="011000"),AZ82-BB82+1,0)*24)</f>
        <v>0</v>
      </c>
      <c r="BM82" s="97">
        <f>IF(VALIDATURNO[[#This Row],[VALIDA_QNA]]="","",IF(OR(BG82="111110",BG82="011110"),AZ82+1-BD82,0)*24)</f>
        <v>0</v>
      </c>
      <c r="BN82" s="97">
        <f>IF(VALIDATURNO[[#This Row],[VALIDA_QNA]]="","",IF(OR(BG82="011000",BG82="111000"),1-BB82,0)*24)</f>
        <v>0</v>
      </c>
      <c r="BO82" s="97">
        <f>IF(VALIDATURNO[[#This Row],[VALIDA_QNA]]="","",IF(OR(BG82="011110",BG82="111110"),1-BD82,0)*24)</f>
        <v>0</v>
      </c>
      <c r="BP82" s="103">
        <f>IF(VALIDATURNO[[#This Row],[VALIDA_QNA]]="","",VALIDATURNO[[#This Row],[turno1]]+VALIDATURNO[[#This Row],[turno2]]+VALIDATURNO[[#This Row],[turno1AH]]+VALIDATURNO[[#This Row],[turno2AH]]+VALIDATURNO[[#This Row],[SALAM_HOY]])</f>
        <v>8.1666666666666643</v>
      </c>
      <c r="BQ82" s="103">
        <f>IF(VALIDATURNO[[#This Row],[VALIDA_QNA]]="","",VALIDATURNO[[#This Row],[turno1]]+VALIDATURNO[[#This Row],[turno2]]+VALIDATURNO[[#This Row],[turno1AM]]+VALIDATURNO[[#This Row],[turno2AM]])</f>
        <v>8.1666666666666643</v>
      </c>
      <c r="BR82" s="103">
        <f>IF(VALIDATURNO[[#This Row],[VALIDA_QNA]]=0,"",IFERROR(LEFT(AD82,FIND(".",AD82)-1)+((RIGHT(AD82,2)+0)/100),""))</f>
        <v>8.25</v>
      </c>
      <c r="BS8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descuentos]]="",0,IF(AND(BP82&gt;=9.5,AO82=""),1,0))+IF(AL83&lt;&gt;"",AL83*24,0)-IF(AL82&lt;&gt;"",AL82*24,0),"")))</f>
        <v>8.3333333333335702E-2</v>
      </c>
      <c r="BT82" s="101">
        <f>IF(VALIDATURNO[[#This Row],[VALIDA_QNA]]=0,"",IF(A82="","",IFERROR((IF(IF(AL82="",0,AL82+0)&lt;=(6/24),IF(AL82="",0,AL82+0),(6/24))*24),0)+IFERROR(IF(AM82="",0,IF((IF(AND(AO82="",AN82&lt;&gt;""),IF(AN82="",0,AN82+0),IF(AP82&lt;&gt;"",IF(AP82="",0,AP82+0),1))-#REF!)*24&gt;0,IF(AND(AO82="",AN82&lt;&gt;""),IF(AN82="",0,AN82+0),IF(AP82&lt;&gt;"",IF(AP82="",0,AP82+0),1))-#REF!))*24,0)))</f>
        <v>0</v>
      </c>
      <c r="BU82" s="105">
        <f>IF(VALIDATURNO[[#This Row],[VALIDA_QNA]]="","",IFERROR(LEFT(K82,FIND(".",K82)-1)+((RIGHT(K82,2)+0)/100),0))</f>
        <v>4.5</v>
      </c>
      <c r="BV82" s="74">
        <f>IF(VALIDATURNO[[#This Row],[VALIDA_QNA]]=0,0,IF(VALIDATURNO[[#This Row],[Marcacion]]="ERROR MARCA", 0,IF(VALIDATURNO[[#This Row],[VALIDA_QNA]]="","",IF(ROUND(IFERROR(LEFT(K82,FIND(".",K82)-1)+((RIGHT(K82,2)+0)/100),0)+(IF(H83="Domingo",0,IF(AL83="",0,AL83*24)))-(IF(H82="Domingo",0,IF(AL82="",0,AL82*24))),2)&gt;=0,ROUND(IFERROR(LEFT(K82,FIND(".",K82)-1)+((RIGHT(K82,2)+0)/100),0)+(IF(H83="Domingo",0,IF(AL83="",0,AL83*24)))-(IF(H82="Domingo",0,IF(AL82="",0,AL82*24))),2),0))))</f>
        <v>4.5</v>
      </c>
      <c r="BW82" s="105">
        <f>IF(VALIDATURNO[[#This Row],[VALIDA_QNA]]="","",IFERROR(LEFT(T82,FIND(".",T82)-1)+((RIGHT(T82,2)+0)/100),0)+IF(N82="",0,IFERROR(LEFT(N82,FIND(".",N82)-1)+((RIGHT(N82,2)+0)/100),0)))</f>
        <v>0</v>
      </c>
      <c r="BX82" s="74">
        <f>IF(VALIDATURNO[[#This Row],[VALIDA_QNA]]=0,0,IF(VALIDATURNO[[#This Row],[Marcacion]]="ERROR MARCA", 0,IF(VALIDATURNO[[#This Row],[VALIDA_QNA]]="","",IF(VALIDATURNO[[#This Row],[Dom Noct calc]]+(IF(OR(H83="Domingo",M83&lt;&gt;"",N83&lt;&gt;""),IF(AL83="",0,AL83*24),0))-(IF(OR(H82="Domingo",M82&lt;&gt;"",N82&lt;&gt;""),IF(AL82="",0,AL82*24),0))&gt;=0,VALIDATURNO[[#This Row],[Dom Noct calc]]+(IF(OR(H83="Domingo",M83&lt;&gt;"",N83&lt;&gt;""),IF(AL83="",0,AL83*24),0))-(IF(OR(H82="Domingo",M82&lt;&gt;"",N82&lt;&gt;""),IF(AL82="",0,AL82*24),0)),0))))</f>
        <v>0</v>
      </c>
      <c r="BY82" s="105">
        <f>IF(VALIDATURNO[[#This Row],[VALIDA_QNA]]="","",IFERROR(LEFT(AD82,FIND(".",AD82)-1)+((RIGHT(AD82,2)+0)/100),0))</f>
        <v>8.25</v>
      </c>
      <c r="BZ82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8.25</v>
      </c>
      <c r="CA82" s="109">
        <f>IF(VALIDATURNO[[#This Row],[VALIDA_QNA]]="","",IF(VALIDATURNO[[#This Row],[Trabajado real]]+0=0,0,1))</f>
        <v>1</v>
      </c>
      <c r="CB82" s="103">
        <f>IFERROR(IF(VALIDATURNO[[#This Row],[horas 
trabajadas]]&gt;14,ROUND(VALIDATURNO[[#This Row],[nocturnas 
trabajadas]],2),IF(VALIDATURNO[[#This Row],[Trabajado real]]=0,"",ROUND(VALIDATURNO[[#This Row],[Nocturnas reales]],2))),"")</f>
        <v>4.5</v>
      </c>
      <c r="CC82" s="103"/>
      <c r="CD82" s="103"/>
      <c r="CE82" s="103"/>
      <c r="CF82" s="103"/>
      <c r="CG82" s="103"/>
      <c r="CH82" s="103"/>
      <c r="CI82" s="103"/>
      <c r="CJ82" s="103" t="str">
        <f>IF(AND(M82="",S82=""),"",IF(VALIDATURNO[[#This Row],[Marcacion]]="ERROR MARCA",6,IF(IFERROR(LEFT(M82,FIND(".",M82)-1)+((RIGHT(M82,2)+0)/100),0)+IFERROR(LEFT(S82,FIND(".",S82)-1)+((RIGHT(S82,2)+0)/100),0)=0,"",IFERROR(LEFT(M82,FIND(".",M82)-1)+((RIGHT(M82,2)+0)/100),0)+IFERROR(LEFT(S82,FIND(".",S82)-1)+((RIGHT(S82,2)+0)/100),0))))</f>
        <v/>
      </c>
      <c r="CK82" s="103" t="str">
        <f>IF(VALIDATURNO[[#This Row],[VALIDA_QNA]]="","",IF(VALIDATURNO[[#This Row],[Dom Noct Real]]=0,"",ROUND(VALIDATURNO[[#This Row],[Dom Noct Real]],2)))</f>
        <v/>
      </c>
      <c r="CL82" s="103"/>
      <c r="CM82" s="103"/>
      <c r="CN82" s="103"/>
      <c r="CO82" s="111" t="str">
        <f>IF(VALIDATURNO[[#This Row],[EXTRAS]]="","",IF(VALIDATURNO[[#This Row],[verifica extras D]]="",ROUND(VALIDATURNO[[#This Row],[EXTRAS]]*extra_diu,2),ROUND(VALIDATURNO[[#This Row],[verifica extras D]],2)))</f>
        <v/>
      </c>
      <c r="CP82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2" s="103"/>
      <c r="CR82" s="103"/>
      <c r="CS82" s="103"/>
      <c r="CT82" s="103"/>
      <c r="CU82" s="103">
        <f>IF(VALIDATURNO[[#This Row],[VALIDA_QNA]]="","",IF(VALIDATURNO[[#This Row],[Trabajado real]]=0,"",ROUND(VALIDATURNO[[#This Row],[Trabajado real]],2)))</f>
        <v>8.25</v>
      </c>
      <c r="CV82" s="113" t="str">
        <f>IFERROR(VLOOKUP(VALIDATURNO[[#This Row],[Colaborador]]&amp;VALIDATURNO[[#This Row],[fecha]],Tabla2[],4,0),"")</f>
        <v/>
      </c>
      <c r="CW82" s="217"/>
      <c r="CX82" s="217"/>
      <c r="CY82" s="32" t="str">
        <f>IF(SUMIFS($BZ$6:BZ82,$DC$6:DC82,VALIDATURNO[[#This Row],[Colaborador]])-hope_hours-SUMIFS($CO$6:CO82,$DC$6:DC82,VALIDATURNO[[#This Row],[Colaborador]])-SUMIFS($CP$6:CP82,$DC$6:DC82,VALIDATURNO[[#This Row],[Colaborador]])&gt;0.5,SUMIFS($BZ$6:BZ82,$DC$6:DC82,VALIDATURNO[[#This Row],[Colaborador]])-hope_hours-SUMIFS($CO$6:CO82,$DC$6:DC82,VALIDATURNO[[#This Row],[Colaborador]])-SUMIFS($CP$6:CP82,$DC$6:DC82,VALIDATURNO[[#This Row],[Colaborador]]),"")</f>
        <v/>
      </c>
      <c r="CZ82" s="32" t="str">
        <f>IF(SUMIFS($BZ$6:BZ82,$DC$6:DC82,VALIDATURNO[[#This Row],[Colaborador]])-hope_hours&gt;0.5,SUMIFS($BZ$6:BZ82,$DC$6:DC82,VALIDATURNO[[#This Row],[Colaborador]])-hope_hours - SUMIFS($CZ$6:CZ81,$DC$6:DC81,DC82),"")</f>
        <v/>
      </c>
      <c r="DA82" s="32" t="str">
        <f>IF(SUMIFS($BZ$6:BZ82,$DC$6:DC82,VALIDATURNO[[#This Row],[Colaborador]])-hope_hours&gt;0.5,SUMIFS($BZ$6:BZ82,$DC$6:DC82,VALIDATURNO[[#This Row],[Colaborador]])-hope_hours,"")</f>
        <v/>
      </c>
      <c r="DB82" s="103" t="str">
        <f>IF(E82="","",IF(VALIDATURNO[[#This Row],[Cambia sede]]="",E82,VALIDATURNO[[#This Row],[Cambia sede]]))</f>
        <v>PANCE</v>
      </c>
      <c r="DC82" s="114" t="str">
        <f t="shared" si="5"/>
        <v>OBANDO GUERRERO STIVEN YESID</v>
      </c>
      <c r="DD82" s="115">
        <f>IF(VALIDATURNO[[#This Row],[VALIDA_QNA]]="","",I82+0)</f>
        <v>46108</v>
      </c>
      <c r="DE82" s="117" t="str">
        <f>IF(VALIDATURNO[[#This Row],[Marcacion]]="","",D82)</f>
        <v>AUXILIAR DE COCINA</v>
      </c>
      <c r="DF82" s="101" t="str">
        <f>IF(VALIDATURNO[[#This Row],[turno1]]="","",H82)</f>
        <v>Viernes</v>
      </c>
      <c r="DG82" s="101" t="str">
        <f>IF(VALIDATURNO[[#This Row],[turno2]]="","",AL82)</f>
        <v/>
      </c>
      <c r="DH82" s="101" t="str">
        <f>IF(VALIDATURNO[[#This Row],[turno1AM]]="","",AM82)</f>
        <v>15:24</v>
      </c>
      <c r="DI82" s="101" t="str">
        <f>IF(VALIDATURNO[[#This Row],[turno2AM]]="","",AN82)</f>
        <v>23:34</v>
      </c>
      <c r="DJ82" s="101" t="str">
        <f>IF(VALIDATURNO[[#This Row],[turno1AH]]="","",AO82)</f>
        <v/>
      </c>
      <c r="DK82" s="101" t="str">
        <f>IF(VALIDATURNO[[#This Row],[turno2AH]]="","",AP82)</f>
        <v/>
      </c>
      <c r="DL82" s="28" t="str">
        <f>IF(SUMIFS(VALIDATURNO[TOTAL],VALIDATURNO[Colaborador],VALIDATURNO[[#This Row],[Colaborador]])=0,"RET","OK")</f>
        <v>OK</v>
      </c>
      <c r="DM82" s="28">
        <f>IF(VALIDATURNO[[#This Row],[Trabajado real]]&gt;0,1,0)</f>
        <v>1</v>
      </c>
      <c r="DN82" s="28">
        <f>IF(DN81=$DN$5,1,IF(DC81=VALIDATURNO[[#This Row],[Colaborador]],0,1))</f>
        <v>0</v>
      </c>
      <c r="DO82" s="224"/>
      <c r="DP82" s="224"/>
      <c r="DQ82" s="224"/>
      <c r="DR82" s="224"/>
      <c r="DS82" s="224"/>
      <c r="DT82" s="224"/>
    </row>
    <row r="83" spans="1:124">
      <c r="A83" t="s">
        <v>175</v>
      </c>
      <c r="B83" t="s">
        <v>379</v>
      </c>
      <c r="C83" t="s">
        <v>379</v>
      </c>
      <c r="D83" t="s">
        <v>225</v>
      </c>
      <c r="E83" t="s">
        <v>84</v>
      </c>
      <c r="F83" t="s">
        <v>200</v>
      </c>
      <c r="G83" t="s">
        <v>200</v>
      </c>
      <c r="H83" t="s">
        <v>216</v>
      </c>
      <c r="I83" t="s">
        <v>568</v>
      </c>
      <c r="J83" t="s">
        <v>232</v>
      </c>
      <c r="K83" t="s">
        <v>217</v>
      </c>
      <c r="L83" t="s">
        <v>81</v>
      </c>
      <c r="M83" t="s">
        <v>81</v>
      </c>
      <c r="N83" t="s">
        <v>81</v>
      </c>
      <c r="O83" t="s">
        <v>81</v>
      </c>
      <c r="P83" t="s">
        <v>81</v>
      </c>
      <c r="Q83" t="s">
        <v>81</v>
      </c>
      <c r="R83" t="s">
        <v>81</v>
      </c>
      <c r="S83" t="s">
        <v>81</v>
      </c>
      <c r="T83" t="s">
        <v>81</v>
      </c>
      <c r="U83" t="s">
        <v>81</v>
      </c>
      <c r="V83" t="s">
        <v>81</v>
      </c>
      <c r="W83" t="s">
        <v>81</v>
      </c>
      <c r="X83" t="s">
        <v>81</v>
      </c>
      <c r="Y83" t="s">
        <v>81</v>
      </c>
      <c r="Z83" t="s">
        <v>81</v>
      </c>
      <c r="AA83" t="s">
        <v>81</v>
      </c>
      <c r="AB83" t="s">
        <v>81</v>
      </c>
      <c r="AC83" t="s">
        <v>81</v>
      </c>
      <c r="AD83" t="s">
        <v>232</v>
      </c>
      <c r="AE83" t="s">
        <v>81</v>
      </c>
      <c r="AF83" t="s">
        <v>81</v>
      </c>
      <c r="AG83" t="s">
        <v>81</v>
      </c>
      <c r="AH83" t="s">
        <v>81</v>
      </c>
      <c r="AI83" t="s">
        <v>81</v>
      </c>
      <c r="AJ83" t="s">
        <v>201</v>
      </c>
      <c r="AK83" t="s">
        <v>276</v>
      </c>
      <c r="AL83" t="s">
        <v>81</v>
      </c>
      <c r="AM83" t="s">
        <v>393</v>
      </c>
      <c r="AN83" t="s">
        <v>395</v>
      </c>
      <c r="AO83" t="s">
        <v>81</v>
      </c>
      <c r="AP83" t="s">
        <v>81</v>
      </c>
      <c r="AQ83" t="s">
        <v>203</v>
      </c>
      <c r="AR83" t="s">
        <v>81</v>
      </c>
      <c r="AS83" t="s">
        <v>204</v>
      </c>
      <c r="AT83" s="96">
        <f>IF(VALIDATURNO[[#This Row],[VALIDA_QNA]]="","",IF(AL83="",0,1))</f>
        <v>0</v>
      </c>
      <c r="AU83" s="67">
        <f>IF(VALIDATURNO[[#This Row],[VALIDA_QNA]]="","",IF(AL84="",0,1))</f>
        <v>0</v>
      </c>
      <c r="AV83" s="97">
        <f>IF(VALIDATURNO[[#This Row],[VALIDA_QNA]]="","",IF(AM83="",0,1))</f>
        <v>1</v>
      </c>
      <c r="AW83" s="97">
        <f>IF(VALIDATURNO[[#This Row],[VALIDA_QNA]]="","",IF(AN83="",0,1))</f>
        <v>1</v>
      </c>
      <c r="AX83" s="97">
        <f>IF(VALIDATURNO[[#This Row],[VALIDA_QNA]]="","",IF(AO83="",0,1))</f>
        <v>0</v>
      </c>
      <c r="AY83" s="97">
        <f>IF(VALIDATURNO[[#This Row],[VALIDA_QNA]]="","",IF(AP83="",0,1))</f>
        <v>0</v>
      </c>
      <c r="AZ83" s="67">
        <f>IF(VALIDATURNO[[#This Row],[VALIDA_QNA]]="","",IF(AL84="",0,1)*IF(AL84="",0,AL84))</f>
        <v>0</v>
      </c>
      <c r="BA83" s="97">
        <f>IF(VALIDATURNO[[#This Row],[VALIDA_QNA]]="","",IF(AL83="",0,1)*IF(AL83="",0,AL83))</f>
        <v>0</v>
      </c>
      <c r="BB83" s="97">
        <f>IF(VALIDATURNO[[#This Row],[VALIDA_QNA]]="","",IF(AM83="",0,1)*IF(AM83="",0,AM83))</f>
        <v>0.71736111111111112</v>
      </c>
      <c r="BC83" s="97">
        <f>IF(VALIDATURNO[[#This Row],[VALIDA_QNA]]="","",IF(AN83="",0,1)*IF(AN83="",0,AN83))</f>
        <v>0.97499999999999998</v>
      </c>
      <c r="BD83" s="97">
        <f>IF(VALIDATURNO[[#This Row],[VALIDA_QNA]]="","",IF(AO83="",0,1)*IF(AO83="",0,AO83))</f>
        <v>0</v>
      </c>
      <c r="BE83" s="97">
        <f>IF(VALIDATURNO[[#This Row],[VALIDA_QNA]]="","",IF(AP83="",0,1)*IF(AP83="",0,AP83))</f>
        <v>0</v>
      </c>
      <c r="BF83" s="67">
        <f>IF(VALIDATURNO[[#This Row],[VALIDA_QNA]]="","",5-COUNTBLANK(AM83:AP83)-COUNTBLANK(AL84))</f>
        <v>2</v>
      </c>
      <c r="BG83" s="99" t="str">
        <f>VALIDATURNO[[#This Row],[SALAM_H_BIN]]&amp;AU83&amp;AV83&amp;AW83&amp;AX83&amp;AY83</f>
        <v>001100</v>
      </c>
      <c r="BH83" s="101">
        <f t="shared" si="4"/>
        <v>1</v>
      </c>
      <c r="BI83" s="97" t="str">
        <f>IF(A83="","",IF(AND(AN83&lt;AM83,AN83&lt;&gt;""),"ERROR MARCA",IF(AND(VALIDATURNO[[#This Row],[ENT_2]]&lt;&gt;0,VALIDATURNO[[#This Row],[ENT_2]]&lt;VALIDATURNO[[#This Row],[SAL_1]]),"ERROR MARCA",IF(VALIDATURNO[[#This Row],[VALIDA_QNA]]=1,IF(OR(BG83="001100",BG83="011000",BG83="011110",BG83="001111",BG83="101100",BG83="111000",BG83="111110",BG83="101111"),"OK",IF(OR(BG83="000000",VALIDATURNO[[#This Row],[Escenario]]="100000"),"NULO","ERROR MARCA")),"NULO"))))</f>
        <v>OK</v>
      </c>
      <c r="BJ83" s="97">
        <f>IF(VALIDATURNO[[#This Row],[VALIDA_QNA]]="","",IF(OR(BG83="101100",BG83="101111",BG83="001100",BG83="001111",BG83="111110",BG83="011110"),BC83-BB83,0)*24)</f>
        <v>6.1833333333333327</v>
      </c>
      <c r="BK83" s="97">
        <f>IF(VALIDATURNO[[#This Row],[VALIDA_QNA]]="","",IF(OR(BG83="101111",BG83="001111"),BE83-BD83,0)*24)</f>
        <v>0</v>
      </c>
      <c r="BL83" s="97">
        <f>IF(VALIDATURNO[[#This Row],[VALIDA_QNA]]="","",IF(OR(BG83="111000",BG83="011000"),AZ83-BB83+1,0)*24)</f>
        <v>0</v>
      </c>
      <c r="BM83" s="97">
        <f>IF(VALIDATURNO[[#This Row],[VALIDA_QNA]]="","",IF(OR(BG83="111110",BG83="011110"),AZ83+1-BD83,0)*24)</f>
        <v>0</v>
      </c>
      <c r="BN83" s="97">
        <f>IF(VALIDATURNO[[#This Row],[VALIDA_QNA]]="","",IF(OR(BG83="011000",BG83="111000"),1-BB83,0)*24)</f>
        <v>0</v>
      </c>
      <c r="BO83" s="97">
        <f>IF(VALIDATURNO[[#This Row],[VALIDA_QNA]]="","",IF(OR(BG83="011110",BG83="111110"),1-BD83,0)*24)</f>
        <v>0</v>
      </c>
      <c r="BP83" s="103">
        <f>IF(VALIDATURNO[[#This Row],[VALIDA_QNA]]="","",VALIDATURNO[[#This Row],[turno1]]+VALIDATURNO[[#This Row],[turno2]]+VALIDATURNO[[#This Row],[turno1AH]]+VALIDATURNO[[#This Row],[turno2AH]]+VALIDATURNO[[#This Row],[SALAM_HOY]])</f>
        <v>6.1833333333333327</v>
      </c>
      <c r="BQ83" s="103">
        <f>IF(VALIDATURNO[[#This Row],[VALIDA_QNA]]="","",VALIDATURNO[[#This Row],[turno1]]+VALIDATURNO[[#This Row],[turno2]]+VALIDATURNO[[#This Row],[turno1AM]]+VALIDATURNO[[#This Row],[turno2AM]])</f>
        <v>6.1833333333333327</v>
      </c>
      <c r="BR83" s="103">
        <f>IF(VALIDATURNO[[#This Row],[VALIDA_QNA]]=0,"",IFERROR(LEFT(AD83,FIND(".",AD83)-1)+((RIGHT(AD83,2)+0)/100),""))</f>
        <v>6.25</v>
      </c>
      <c r="BS8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descuentos]]="",0,IF(AND(BP83&gt;=9.5,AO83=""),1,0))+IF(AL84&lt;&gt;"",AL84*24,0)-IF(AL83&lt;&gt;"",AL83*24,0),"")))</f>
        <v>6.6666666666667318E-2</v>
      </c>
      <c r="BT83" s="101">
        <f>IF(VALIDATURNO[[#This Row],[VALIDA_QNA]]=0,"",IF(A83="","",IFERROR((IF(IF(AL83="",0,AL83+0)&lt;=(6/24),IF(AL83="",0,AL83+0),(6/24))*24),0)+IFERROR(IF(AM83="",0,IF((IF(AND(AO83="",AN83&lt;&gt;""),IF(AN83="",0,AN83+0),IF(AP83&lt;&gt;"",IF(AP83="",0,AP83+0),1))-#REF!)*24&gt;0,IF(AND(AO83="",AN83&lt;&gt;""),IF(AN83="",0,AN83+0),IF(AP83&lt;&gt;"",IF(AP83="",0,AP83+0),1))-#REF!))*24,0)))</f>
        <v>0</v>
      </c>
      <c r="BU83" s="105">
        <f>IF(VALIDATURNO[[#This Row],[VALIDA_QNA]]="","",IFERROR(LEFT(K83,FIND(".",K83)-1)+((RIGHT(K83,2)+0)/100),0))</f>
        <v>4.5</v>
      </c>
      <c r="BV83" s="74">
        <f>IF(VALIDATURNO[[#This Row],[VALIDA_QNA]]=0,0,IF(VALIDATURNO[[#This Row],[Marcacion]]="ERROR MARCA", 0,IF(VALIDATURNO[[#This Row],[VALIDA_QNA]]="","",IF(ROUND(IFERROR(LEFT(K83,FIND(".",K83)-1)+((RIGHT(K83,2)+0)/100),0)+(IF(H84="Domingo",0,IF(AL84="",0,AL84*24)))-(IF(H83="Domingo",0,IF(AL83="",0,AL83*24))),2)&gt;=0,ROUND(IFERROR(LEFT(K83,FIND(".",K83)-1)+((RIGHT(K83,2)+0)/100),0)+(IF(H84="Domingo",0,IF(AL84="",0,AL84*24)))-(IF(H83="Domingo",0,IF(AL83="",0,AL83*24))),2),0))))</f>
        <v>4.5</v>
      </c>
      <c r="BW83" s="105">
        <f>IF(VALIDATURNO[[#This Row],[VALIDA_QNA]]="","",IFERROR(LEFT(T83,FIND(".",T83)-1)+((RIGHT(T83,2)+0)/100),0)+IF(N83="",0,IFERROR(LEFT(N83,FIND(".",N83)-1)+((RIGHT(N83,2)+0)/100),0)))</f>
        <v>0</v>
      </c>
      <c r="BX83" s="74">
        <f>IF(VALIDATURNO[[#This Row],[VALIDA_QNA]]=0,0,IF(VALIDATURNO[[#This Row],[Marcacion]]="ERROR MARCA", 0,IF(VALIDATURNO[[#This Row],[VALIDA_QNA]]="","",IF(VALIDATURNO[[#This Row],[Dom Noct calc]]+(IF(OR(H84="Domingo",M84&lt;&gt;"",N84&lt;&gt;""),IF(AL84="",0,AL84*24),0))-(IF(OR(H83="Domingo",M83&lt;&gt;"",N83&lt;&gt;""),IF(AL83="",0,AL83*24),0))&gt;=0,VALIDATURNO[[#This Row],[Dom Noct calc]]+(IF(OR(H84="Domingo",M84&lt;&gt;"",N84&lt;&gt;""),IF(AL84="",0,AL84*24),0))-(IF(OR(H83="Domingo",M83&lt;&gt;"",N83&lt;&gt;""),IF(AL83="",0,AL83*24),0)),0))))</f>
        <v>0</v>
      </c>
      <c r="BY83" s="105">
        <f>IF(VALIDATURNO[[#This Row],[VALIDA_QNA]]="","",IFERROR(LEFT(AD83,FIND(".",AD83)-1)+((RIGHT(AD83,2)+0)/100),0))</f>
        <v>6.25</v>
      </c>
      <c r="BZ83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6.25</v>
      </c>
      <c r="CA83" s="109">
        <f>IF(VALIDATURNO[[#This Row],[VALIDA_QNA]]="","",IF(VALIDATURNO[[#This Row],[Trabajado real]]+0=0,0,1))</f>
        <v>1</v>
      </c>
      <c r="CB83" s="103">
        <f>IFERROR(IF(VALIDATURNO[[#This Row],[horas 
trabajadas]]&gt;14,ROUND(VALIDATURNO[[#This Row],[nocturnas 
trabajadas]],2),IF(VALIDATURNO[[#This Row],[Trabajado real]]=0,"",ROUND(VALIDATURNO[[#This Row],[Nocturnas reales]],2))),"")</f>
        <v>4.5</v>
      </c>
      <c r="CC83" s="103"/>
      <c r="CD83" s="103"/>
      <c r="CE83" s="103"/>
      <c r="CF83" s="103"/>
      <c r="CG83" s="103"/>
      <c r="CH83" s="103"/>
      <c r="CI83" s="103"/>
      <c r="CJ83" s="103" t="str">
        <f>IF(AND(M83="",S83=""),"",IF(VALIDATURNO[[#This Row],[Marcacion]]="ERROR MARCA",6,IF(IFERROR(LEFT(M83,FIND(".",M83)-1)+((RIGHT(M83,2)+0)/100),0)+IFERROR(LEFT(S83,FIND(".",S83)-1)+((RIGHT(S83,2)+0)/100),0)=0,"",IFERROR(LEFT(M83,FIND(".",M83)-1)+((RIGHT(M83,2)+0)/100),0)+IFERROR(LEFT(S83,FIND(".",S83)-1)+((RIGHT(S83,2)+0)/100),0))))</f>
        <v/>
      </c>
      <c r="CK83" s="103" t="str">
        <f>IF(VALIDATURNO[[#This Row],[VALIDA_QNA]]="","",IF(VALIDATURNO[[#This Row],[Dom Noct Real]]=0,"",ROUND(VALIDATURNO[[#This Row],[Dom Noct Real]],2)))</f>
        <v/>
      </c>
      <c r="CL83" s="103"/>
      <c r="CM83" s="103"/>
      <c r="CN83" s="103"/>
      <c r="CO83" s="111" t="str">
        <f>IF(VALIDATURNO[[#This Row],[EXTRAS]]="","",IF(VALIDATURNO[[#This Row],[verifica extras D]]="",ROUND(VALIDATURNO[[#This Row],[EXTRAS]]*extra_diu,2),ROUND(VALIDATURNO[[#This Row],[verifica extras D]],2)))</f>
        <v/>
      </c>
      <c r="CP83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3" s="103"/>
      <c r="CR83" s="103"/>
      <c r="CS83" s="103"/>
      <c r="CT83" s="103"/>
      <c r="CU83" s="103">
        <f>IF(VALIDATURNO[[#This Row],[VALIDA_QNA]]="","",IF(VALIDATURNO[[#This Row],[Trabajado real]]=0,"",ROUND(VALIDATURNO[[#This Row],[Trabajado real]],2)))</f>
        <v>6.25</v>
      </c>
      <c r="CV83" s="113" t="str">
        <f>IFERROR(VLOOKUP(VALIDATURNO[[#This Row],[Colaborador]]&amp;VALIDATURNO[[#This Row],[fecha]],Tabla2[],4,0),"")</f>
        <v/>
      </c>
      <c r="CW83" s="217"/>
      <c r="CX83" s="217"/>
      <c r="CY83" s="32" t="str">
        <f>IF(SUMIFS($BZ$6:BZ83,$DC$6:DC83,VALIDATURNO[[#This Row],[Colaborador]])-hope_hours-SUMIFS($CO$6:CO83,$DC$6:DC83,VALIDATURNO[[#This Row],[Colaborador]])-SUMIFS($CP$6:CP83,$DC$6:DC83,VALIDATURNO[[#This Row],[Colaborador]])&gt;0.5,SUMIFS($BZ$6:BZ83,$DC$6:DC83,VALIDATURNO[[#This Row],[Colaborador]])-hope_hours-SUMIFS($CO$6:CO83,$DC$6:DC83,VALIDATURNO[[#This Row],[Colaborador]])-SUMIFS($CP$6:CP83,$DC$6:DC83,VALIDATURNO[[#This Row],[Colaborador]]),"")</f>
        <v/>
      </c>
      <c r="CZ83" s="32" t="str">
        <f>IF(SUMIFS($BZ$6:BZ83,$DC$6:DC83,VALIDATURNO[[#This Row],[Colaborador]])-hope_hours&gt;0.5,SUMIFS($BZ$6:BZ83,$DC$6:DC83,VALIDATURNO[[#This Row],[Colaborador]])-hope_hours - SUMIFS($CZ$6:CZ82,$DC$6:DC82,DC83),"")</f>
        <v/>
      </c>
      <c r="DA83" s="32" t="str">
        <f>IF(SUMIFS($BZ$6:BZ83,$DC$6:DC83,VALIDATURNO[[#This Row],[Colaborador]])-hope_hours&gt;0.5,SUMIFS($BZ$6:BZ83,$DC$6:DC83,VALIDATURNO[[#This Row],[Colaborador]])-hope_hours,"")</f>
        <v/>
      </c>
      <c r="DB83" s="103" t="str">
        <f>IF(E83="","",IF(VALIDATURNO[[#This Row],[Cambia sede]]="",E83,VALIDATURNO[[#This Row],[Cambia sede]]))</f>
        <v>PANCE</v>
      </c>
      <c r="DC83" s="114" t="str">
        <f t="shared" si="5"/>
        <v>OBANDO GUERRERO STIVEN YESID</v>
      </c>
      <c r="DD83" s="115">
        <f>IF(VALIDATURNO[[#This Row],[VALIDA_QNA]]="","",I83+0)</f>
        <v>46109</v>
      </c>
      <c r="DE83" s="117" t="str">
        <f>IF(VALIDATURNO[[#This Row],[Marcacion]]="","",D83)</f>
        <v>AUXILIAR DE COCINA</v>
      </c>
      <c r="DF83" s="101" t="str">
        <f>IF(VALIDATURNO[[#This Row],[turno1]]="","",H83)</f>
        <v>Sábado</v>
      </c>
      <c r="DG83" s="101" t="str">
        <f>IF(VALIDATURNO[[#This Row],[turno2]]="","",AL83)</f>
        <v/>
      </c>
      <c r="DH83" s="101" t="str">
        <f>IF(VALIDATURNO[[#This Row],[turno1AM]]="","",AM83)</f>
        <v>17:13</v>
      </c>
      <c r="DI83" s="101" t="str">
        <f>IF(VALIDATURNO[[#This Row],[turno2AM]]="","",AN83)</f>
        <v>23:24</v>
      </c>
      <c r="DJ83" s="101" t="str">
        <f>IF(VALIDATURNO[[#This Row],[turno1AH]]="","",AO83)</f>
        <v/>
      </c>
      <c r="DK83" s="101" t="str">
        <f>IF(VALIDATURNO[[#This Row],[turno2AH]]="","",AP83)</f>
        <v/>
      </c>
      <c r="DL83" s="28" t="str">
        <f>IF(SUMIFS(VALIDATURNO[TOTAL],VALIDATURNO[Colaborador],VALIDATURNO[[#This Row],[Colaborador]])=0,"RET","OK")</f>
        <v>OK</v>
      </c>
      <c r="DM83" s="28">
        <f>IF(VALIDATURNO[[#This Row],[Trabajado real]]&gt;0,1,0)</f>
        <v>1</v>
      </c>
      <c r="DN83" s="28">
        <f>IF(DN82=$DN$5,1,IF(DC82=VALIDATURNO[[#This Row],[Colaborador]],0,1))</f>
        <v>0</v>
      </c>
      <c r="DO83" s="224"/>
      <c r="DP83" s="224"/>
      <c r="DQ83" s="224"/>
      <c r="DR83" s="224"/>
      <c r="DS83" s="224"/>
      <c r="DT83" s="224"/>
    </row>
    <row r="84" spans="1:124">
      <c r="A84" t="s">
        <v>175</v>
      </c>
      <c r="B84" t="s">
        <v>379</v>
      </c>
      <c r="C84" t="s">
        <v>379</v>
      </c>
      <c r="D84" t="s">
        <v>225</v>
      </c>
      <c r="E84" t="s">
        <v>84</v>
      </c>
      <c r="F84" t="s">
        <v>200</v>
      </c>
      <c r="G84" t="s">
        <v>200</v>
      </c>
      <c r="H84" t="s">
        <v>173</v>
      </c>
      <c r="I84" t="s">
        <v>569</v>
      </c>
      <c r="J84" t="s">
        <v>81</v>
      </c>
      <c r="K84" t="s">
        <v>81</v>
      </c>
      <c r="L84" t="s">
        <v>81</v>
      </c>
      <c r="M84" t="s">
        <v>81</v>
      </c>
      <c r="N84" t="s">
        <v>81</v>
      </c>
      <c r="O84" t="s">
        <v>81</v>
      </c>
      <c r="P84" t="s">
        <v>81</v>
      </c>
      <c r="Q84" t="s">
        <v>81</v>
      </c>
      <c r="R84" t="s">
        <v>81</v>
      </c>
      <c r="S84" t="s">
        <v>232</v>
      </c>
      <c r="T84" t="s">
        <v>226</v>
      </c>
      <c r="U84" t="s">
        <v>81</v>
      </c>
      <c r="V84" t="s">
        <v>81</v>
      </c>
      <c r="W84" t="s">
        <v>81</v>
      </c>
      <c r="X84" t="s">
        <v>81</v>
      </c>
      <c r="Y84" t="s">
        <v>81</v>
      </c>
      <c r="Z84" t="s">
        <v>81</v>
      </c>
      <c r="AA84" t="s">
        <v>81</v>
      </c>
      <c r="AB84" t="s">
        <v>81</v>
      </c>
      <c r="AC84" t="s">
        <v>81</v>
      </c>
      <c r="AD84" t="s">
        <v>209</v>
      </c>
      <c r="AE84" t="s">
        <v>81</v>
      </c>
      <c r="AF84" t="s">
        <v>81</v>
      </c>
      <c r="AG84" t="s">
        <v>81</v>
      </c>
      <c r="AH84" t="s">
        <v>81</v>
      </c>
      <c r="AI84" t="s">
        <v>81</v>
      </c>
      <c r="AJ84" t="s">
        <v>201</v>
      </c>
      <c r="AK84" t="s">
        <v>407</v>
      </c>
      <c r="AL84" t="s">
        <v>81</v>
      </c>
      <c r="AM84" t="s">
        <v>605</v>
      </c>
      <c r="AN84" t="s">
        <v>252</v>
      </c>
      <c r="AO84" t="s">
        <v>81</v>
      </c>
      <c r="AP84" t="s">
        <v>81</v>
      </c>
      <c r="AQ84" t="s">
        <v>203</v>
      </c>
      <c r="AR84" t="s">
        <v>81</v>
      </c>
      <c r="AS84" t="s">
        <v>204</v>
      </c>
      <c r="AT84" s="96">
        <f>IF(VALIDATURNO[[#This Row],[VALIDA_QNA]]="","",IF(AL84="",0,1))</f>
        <v>0</v>
      </c>
      <c r="AU84" s="67">
        <f>IF(VALIDATURNO[[#This Row],[VALIDA_QNA]]="","",IF(AL85="",0,1))</f>
        <v>0</v>
      </c>
      <c r="AV84" s="97">
        <f>IF(VALIDATURNO[[#This Row],[VALIDA_QNA]]="","",IF(AM84="",0,1))</f>
        <v>1</v>
      </c>
      <c r="AW84" s="97">
        <f>IF(VALIDATURNO[[#This Row],[VALIDA_QNA]]="","",IF(AN84="",0,1))</f>
        <v>1</v>
      </c>
      <c r="AX84" s="97">
        <f>IF(VALIDATURNO[[#This Row],[VALIDA_QNA]]="","",IF(AO84="",0,1))</f>
        <v>0</v>
      </c>
      <c r="AY84" s="97">
        <f>IF(VALIDATURNO[[#This Row],[VALIDA_QNA]]="","",IF(AP84="",0,1))</f>
        <v>0</v>
      </c>
      <c r="AZ84" s="67">
        <f>IF(VALIDATURNO[[#This Row],[VALIDA_QNA]]="","",IF(AL85="",0,1)*IF(AL85="",0,AL85))</f>
        <v>0</v>
      </c>
      <c r="BA84" s="97">
        <f>IF(VALIDATURNO[[#This Row],[VALIDA_QNA]]="","",IF(AL84="",0,1)*IF(AL84="",0,AL84))</f>
        <v>0</v>
      </c>
      <c r="BB84" s="97">
        <f>IF(VALIDATURNO[[#This Row],[VALIDA_QNA]]="","",IF(AM84="",0,1)*IF(AM84="",0,AM84))</f>
        <v>0.52708333333333335</v>
      </c>
      <c r="BC84" s="97">
        <f>IF(VALIDATURNO[[#This Row],[VALIDA_QNA]]="","",IF(AN84="",0,1)*IF(AN84="",0,AN84))</f>
        <v>0.92083333333333328</v>
      </c>
      <c r="BD84" s="97">
        <f>IF(VALIDATURNO[[#This Row],[VALIDA_QNA]]="","",IF(AO84="",0,1)*IF(AO84="",0,AO84))</f>
        <v>0</v>
      </c>
      <c r="BE84" s="97">
        <f>IF(VALIDATURNO[[#This Row],[VALIDA_QNA]]="","",IF(AP84="",0,1)*IF(AP84="",0,AP84))</f>
        <v>0</v>
      </c>
      <c r="BF84" s="67">
        <f>IF(VALIDATURNO[[#This Row],[VALIDA_QNA]]="","",5-COUNTBLANK(AM84:AP84)-COUNTBLANK(AL85))</f>
        <v>2</v>
      </c>
      <c r="BG84" s="99" t="str">
        <f>VALIDATURNO[[#This Row],[SALAM_H_BIN]]&amp;AU84&amp;AV84&amp;AW84&amp;AX84&amp;AY84</f>
        <v>001100</v>
      </c>
      <c r="BH84" s="101">
        <f t="shared" si="4"/>
        <v>1</v>
      </c>
      <c r="BI84" s="97" t="str">
        <f>IF(A84="","",IF(AND(AN84&lt;AM84,AN84&lt;&gt;""),"ERROR MARCA",IF(AND(VALIDATURNO[[#This Row],[ENT_2]]&lt;&gt;0,VALIDATURNO[[#This Row],[ENT_2]]&lt;VALIDATURNO[[#This Row],[SAL_1]]),"ERROR MARCA",IF(VALIDATURNO[[#This Row],[VALIDA_QNA]]=1,IF(OR(BG84="001100",BG84="011000",BG84="011110",BG84="001111",BG84="101100",BG84="111000",BG84="111110",BG84="101111"),"OK",IF(OR(BG84="000000",VALIDATURNO[[#This Row],[Escenario]]="100000"),"NULO","ERROR MARCA")),"NULO"))))</f>
        <v>OK</v>
      </c>
      <c r="BJ84" s="97">
        <f>IF(VALIDATURNO[[#This Row],[VALIDA_QNA]]="","",IF(OR(BG84="101100",BG84="101111",BG84="001100",BG84="001111",BG84="111110",BG84="011110"),BC84-BB84,0)*24)</f>
        <v>9.4499999999999993</v>
      </c>
      <c r="BK84" s="97">
        <f>IF(VALIDATURNO[[#This Row],[VALIDA_QNA]]="","",IF(OR(BG84="101111",BG84="001111"),BE84-BD84,0)*24)</f>
        <v>0</v>
      </c>
      <c r="BL84" s="97">
        <f>IF(VALIDATURNO[[#This Row],[VALIDA_QNA]]="","",IF(OR(BG84="111000",BG84="011000"),AZ84-BB84+1,0)*24)</f>
        <v>0</v>
      </c>
      <c r="BM84" s="97">
        <f>IF(VALIDATURNO[[#This Row],[VALIDA_QNA]]="","",IF(OR(BG84="111110",BG84="011110"),AZ84+1-BD84,0)*24)</f>
        <v>0</v>
      </c>
      <c r="BN84" s="97">
        <f>IF(VALIDATURNO[[#This Row],[VALIDA_QNA]]="","",IF(OR(BG84="011000",BG84="111000"),1-BB84,0)*24)</f>
        <v>0</v>
      </c>
      <c r="BO84" s="97">
        <f>IF(VALIDATURNO[[#This Row],[VALIDA_QNA]]="","",IF(OR(BG84="011110",BG84="111110"),1-BD84,0)*24)</f>
        <v>0</v>
      </c>
      <c r="BP84" s="103">
        <f>IF(VALIDATURNO[[#This Row],[VALIDA_QNA]]="","",VALIDATURNO[[#This Row],[turno1]]+VALIDATURNO[[#This Row],[turno2]]+VALIDATURNO[[#This Row],[turno1AH]]+VALIDATURNO[[#This Row],[turno2AH]]+VALIDATURNO[[#This Row],[SALAM_HOY]])</f>
        <v>9.4499999999999993</v>
      </c>
      <c r="BQ84" s="103">
        <f>IF(VALIDATURNO[[#This Row],[VALIDA_QNA]]="","",VALIDATURNO[[#This Row],[turno1]]+VALIDATURNO[[#This Row],[turno2]]+VALIDATURNO[[#This Row],[turno1AM]]+VALIDATURNO[[#This Row],[turno2AM]])</f>
        <v>9.4499999999999993</v>
      </c>
      <c r="BR84" s="103">
        <f>IF(VALIDATURNO[[#This Row],[VALIDA_QNA]]=0,"",IFERROR(LEFT(AD84,FIND(".",AD84)-1)+((RIGHT(AD84,2)+0)/100),""))</f>
        <v>9.25</v>
      </c>
      <c r="BS84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descuentos]]="",0,IF(AND(BP84&gt;=9.5,AO84=""),1,0))+IF(AL85&lt;&gt;"",AL85*24,0)-IF(AL84&lt;&gt;"",AL84*24,0),"")))</f>
        <v>-0.19999999999999929</v>
      </c>
      <c r="BT84" s="101">
        <f>IF(VALIDATURNO[[#This Row],[VALIDA_QNA]]=0,"",IF(A84="","",IFERROR((IF(IF(AL84="",0,AL84+0)&lt;=(6/24),IF(AL84="",0,AL84+0),(6/24))*24),0)+IFERROR(IF(AM84="",0,IF((IF(AND(AO84="",AN84&lt;&gt;""),IF(AN84="",0,AN84+0),IF(AP84&lt;&gt;"",IF(AP84="",0,AP84+0),1))-#REF!)*24&gt;0,IF(AND(AO84="",AN84&lt;&gt;""),IF(AN84="",0,AN84+0),IF(AP84&lt;&gt;"",IF(AP84="",0,AP84+0),1))-#REF!))*24,0)))</f>
        <v>0</v>
      </c>
      <c r="BU84" s="105">
        <f>IF(VALIDATURNO[[#This Row],[VALIDA_QNA]]="","",IFERROR(LEFT(K84,FIND(".",K84)-1)+((RIGHT(K84,2)+0)/100),0))</f>
        <v>0</v>
      </c>
      <c r="BV84" s="74">
        <f>IF(VALIDATURNO[[#This Row],[VALIDA_QNA]]=0,0,IF(VALIDATURNO[[#This Row],[Marcacion]]="ERROR MARCA", 0,IF(VALIDATURNO[[#This Row],[VALIDA_QNA]]="","",IF(ROUND(IFERROR(LEFT(K84,FIND(".",K84)-1)+((RIGHT(K84,2)+0)/100),0)+(IF(H85="Domingo",0,IF(AL85="",0,AL85*24)))-(IF(H84="Domingo",0,IF(AL84="",0,AL84*24))),2)&gt;=0,ROUND(IFERROR(LEFT(K84,FIND(".",K84)-1)+((RIGHT(K84,2)+0)/100),0)+(IF(H85="Domingo",0,IF(AL85="",0,AL85*24)))-(IF(H84="Domingo",0,IF(AL84="",0,AL84*24))),2),0))))</f>
        <v>0</v>
      </c>
      <c r="BW84" s="105">
        <f>IF(VALIDATURNO[[#This Row],[VALIDA_QNA]]="","",IFERROR(LEFT(T84,FIND(".",T84)-1)+((RIGHT(T84,2)+0)/100),0)+IF(N84="",0,IFERROR(LEFT(N84,FIND(".",N84)-1)+((RIGHT(N84,2)+0)/100),0)))</f>
        <v>3</v>
      </c>
      <c r="BX84" s="74">
        <f>IF(VALIDATURNO[[#This Row],[VALIDA_QNA]]=0,0,IF(VALIDATURNO[[#This Row],[Marcacion]]="ERROR MARCA", 0,IF(VALIDATURNO[[#This Row],[VALIDA_QNA]]="","",IF(VALIDATURNO[[#This Row],[Dom Noct calc]]+(IF(OR(H85="Domingo",M85&lt;&gt;"",N85&lt;&gt;""),IF(AL85="",0,AL85*24),0))-(IF(OR(H84="Domingo",M84&lt;&gt;"",N84&lt;&gt;""),IF(AL84="",0,AL84*24),0))&gt;=0,VALIDATURNO[[#This Row],[Dom Noct calc]]+(IF(OR(H85="Domingo",M85&lt;&gt;"",N85&lt;&gt;""),IF(AL85="",0,AL85*24),0))-(IF(OR(H84="Domingo",M84&lt;&gt;"",N84&lt;&gt;""),IF(AL84="",0,AL84*24),0)),0))))</f>
        <v>3</v>
      </c>
      <c r="BY84" s="105">
        <f>IF(VALIDATURNO[[#This Row],[VALIDA_QNA]]="","",IFERROR(LEFT(AD84,FIND(".",AD84)-1)+((RIGHT(AD84,2)+0)/100),0))</f>
        <v>9.25</v>
      </c>
      <c r="BZ84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9.25</v>
      </c>
      <c r="CA84" s="109">
        <f>IF(VALIDATURNO[[#This Row],[VALIDA_QNA]]="","",IF(VALIDATURNO[[#This Row],[Trabajado real]]+0=0,0,1))</f>
        <v>1</v>
      </c>
      <c r="CB84" s="103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84" s="103"/>
      <c r="CD84" s="103"/>
      <c r="CE84" s="103"/>
      <c r="CF84" s="103"/>
      <c r="CG84" s="103"/>
      <c r="CH84" s="103"/>
      <c r="CI84" s="103"/>
      <c r="CJ84" s="103">
        <f>IF(AND(M84="",S84=""),"",IF(VALIDATURNO[[#This Row],[Marcacion]]="ERROR MARCA",6,IF(IFERROR(LEFT(M84,FIND(".",M84)-1)+((RIGHT(M84,2)+0)/100),0)+IFERROR(LEFT(S84,FIND(".",S84)-1)+((RIGHT(S84,2)+0)/100),0)=0,"",IFERROR(LEFT(M84,FIND(".",M84)-1)+((RIGHT(M84,2)+0)/100),0)+IFERROR(LEFT(S84,FIND(".",S84)-1)+((RIGHT(S84,2)+0)/100),0))))</f>
        <v>6.25</v>
      </c>
      <c r="CK84" s="103">
        <f>IF(VALIDATURNO[[#This Row],[VALIDA_QNA]]="","",IF(VALIDATURNO[[#This Row],[Dom Noct Real]]=0,"",ROUND(VALIDATURNO[[#This Row],[Dom Noct Real]],2)))</f>
        <v>3</v>
      </c>
      <c r="CL84" s="103"/>
      <c r="CM84" s="103"/>
      <c r="CN84" s="103"/>
      <c r="CO84" s="111" t="str">
        <f>IF(VALIDATURNO[[#This Row],[EXTRAS]]="","",IF(VALIDATURNO[[#This Row],[verifica extras D]]="",ROUND(VALIDATURNO[[#This Row],[EXTRAS]]*extra_diu,2),ROUND(VALIDATURNO[[#This Row],[verifica extras D]],2)))</f>
        <v/>
      </c>
      <c r="CP84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4" s="103"/>
      <c r="CR84" s="103"/>
      <c r="CS84" s="103"/>
      <c r="CT84" s="103"/>
      <c r="CU84" s="103">
        <f>IF(VALIDATURNO[[#This Row],[VALIDA_QNA]]="","",IF(VALIDATURNO[[#This Row],[Trabajado real]]=0,"",ROUND(VALIDATURNO[[#This Row],[Trabajado real]],2)))</f>
        <v>9.25</v>
      </c>
      <c r="CV84" s="113" t="str">
        <f>IFERROR(VLOOKUP(VALIDATURNO[[#This Row],[Colaborador]]&amp;VALIDATURNO[[#This Row],[fecha]],Tabla2[],4,0),"")</f>
        <v/>
      </c>
      <c r="CW84" s="217"/>
      <c r="CX84" s="217"/>
      <c r="CY84" s="32" t="str">
        <f>IF(SUMIFS($BZ$6:BZ84,$DC$6:DC84,VALIDATURNO[[#This Row],[Colaborador]])-hope_hours-SUMIFS($CO$6:CO84,$DC$6:DC84,VALIDATURNO[[#This Row],[Colaborador]])-SUMIFS($CP$6:CP84,$DC$6:DC84,VALIDATURNO[[#This Row],[Colaborador]])&gt;0.5,SUMIFS($BZ$6:BZ84,$DC$6:DC84,VALIDATURNO[[#This Row],[Colaborador]])-hope_hours-SUMIFS($CO$6:CO84,$DC$6:DC84,VALIDATURNO[[#This Row],[Colaborador]])-SUMIFS($CP$6:CP84,$DC$6:DC84,VALIDATURNO[[#This Row],[Colaborador]]),"")</f>
        <v/>
      </c>
      <c r="CZ84" s="32" t="str">
        <f>IF(SUMIFS($BZ$6:BZ84,$DC$6:DC84,VALIDATURNO[[#This Row],[Colaborador]])-hope_hours&gt;0.5,SUMIFS($BZ$6:BZ84,$DC$6:DC84,VALIDATURNO[[#This Row],[Colaborador]])-hope_hours - SUMIFS($CZ$6:CZ83,$DC$6:DC83,DC84),"")</f>
        <v/>
      </c>
      <c r="DA84" s="32" t="str">
        <f>IF(SUMIFS($BZ$6:BZ84,$DC$6:DC84,VALIDATURNO[[#This Row],[Colaborador]])-hope_hours&gt;0.5,SUMIFS($BZ$6:BZ84,$DC$6:DC84,VALIDATURNO[[#This Row],[Colaborador]])-hope_hours,"")</f>
        <v/>
      </c>
      <c r="DB84" s="103" t="str">
        <f>IF(E84="","",IF(VALIDATURNO[[#This Row],[Cambia sede]]="",E84,VALIDATURNO[[#This Row],[Cambia sede]]))</f>
        <v>PANCE</v>
      </c>
      <c r="DC84" s="114" t="str">
        <f t="shared" si="5"/>
        <v>OBANDO GUERRERO STIVEN YESID</v>
      </c>
      <c r="DD84" s="115">
        <f>IF(VALIDATURNO[[#This Row],[VALIDA_QNA]]="","",I84+0)</f>
        <v>46110</v>
      </c>
      <c r="DE84" s="117" t="str">
        <f>IF(VALIDATURNO[[#This Row],[Marcacion]]="","",D84)</f>
        <v>AUXILIAR DE COCINA</v>
      </c>
      <c r="DF84" s="101" t="str">
        <f>IF(VALIDATURNO[[#This Row],[turno1]]="","",H84)</f>
        <v>Domingo</v>
      </c>
      <c r="DG84" s="101" t="str">
        <f>IF(VALIDATURNO[[#This Row],[turno2]]="","",AL84)</f>
        <v/>
      </c>
      <c r="DH84" s="101" t="str">
        <f>IF(VALIDATURNO[[#This Row],[turno1AM]]="","",AM84)</f>
        <v>12:39</v>
      </c>
      <c r="DI84" s="101" t="str">
        <f>IF(VALIDATURNO[[#This Row],[turno2AM]]="","",AN84)</f>
        <v>22:06</v>
      </c>
      <c r="DJ84" s="101" t="str">
        <f>IF(VALIDATURNO[[#This Row],[turno1AH]]="","",AO84)</f>
        <v/>
      </c>
      <c r="DK84" s="101" t="str">
        <f>IF(VALIDATURNO[[#This Row],[turno2AH]]="","",AP84)</f>
        <v/>
      </c>
      <c r="DL84" s="28" t="str">
        <f>IF(SUMIFS(VALIDATURNO[TOTAL],VALIDATURNO[Colaborador],VALIDATURNO[[#This Row],[Colaborador]])=0,"RET","OK")</f>
        <v>OK</v>
      </c>
      <c r="DM84" s="28">
        <f>IF(VALIDATURNO[[#This Row],[Trabajado real]]&gt;0,1,0)</f>
        <v>1</v>
      </c>
      <c r="DN84" s="28">
        <f>IF(DN83=$DN$5,1,IF(DC83=VALIDATURNO[[#This Row],[Colaborador]],0,1))</f>
        <v>0</v>
      </c>
      <c r="DO84" s="224"/>
      <c r="DP84" s="224"/>
      <c r="DQ84" s="224"/>
      <c r="DR84" s="224"/>
      <c r="DS84" s="224"/>
      <c r="DT84" s="224"/>
    </row>
    <row r="85" spans="1:124">
      <c r="A85" t="s">
        <v>175</v>
      </c>
      <c r="B85" t="s">
        <v>379</v>
      </c>
      <c r="C85" t="s">
        <v>379</v>
      </c>
      <c r="D85" t="s">
        <v>225</v>
      </c>
      <c r="E85" t="s">
        <v>84</v>
      </c>
      <c r="F85" t="s">
        <v>200</v>
      </c>
      <c r="G85" t="s">
        <v>200</v>
      </c>
      <c r="H85" t="s">
        <v>172</v>
      </c>
      <c r="I85" t="s">
        <v>570</v>
      </c>
      <c r="J85" t="s">
        <v>209</v>
      </c>
      <c r="K85" t="s">
        <v>233</v>
      </c>
      <c r="L85" t="s">
        <v>81</v>
      </c>
      <c r="M85" t="s">
        <v>81</v>
      </c>
      <c r="N85" t="s">
        <v>81</v>
      </c>
      <c r="O85" t="s">
        <v>81</v>
      </c>
      <c r="P85" t="s">
        <v>81</v>
      </c>
      <c r="Q85" t="s">
        <v>81</v>
      </c>
      <c r="R85" t="s">
        <v>81</v>
      </c>
      <c r="S85" t="s">
        <v>81</v>
      </c>
      <c r="T85" t="s">
        <v>81</v>
      </c>
      <c r="U85" t="s">
        <v>81</v>
      </c>
      <c r="V85" t="s">
        <v>81</v>
      </c>
      <c r="W85" t="s">
        <v>81</v>
      </c>
      <c r="X85" t="s">
        <v>81</v>
      </c>
      <c r="Y85" t="s">
        <v>81</v>
      </c>
      <c r="Z85" t="s">
        <v>81</v>
      </c>
      <c r="AA85" t="s">
        <v>81</v>
      </c>
      <c r="AB85" t="s">
        <v>81</v>
      </c>
      <c r="AC85" t="s">
        <v>81</v>
      </c>
      <c r="AD85" t="s">
        <v>209</v>
      </c>
      <c r="AE85" t="s">
        <v>81</v>
      </c>
      <c r="AF85" t="s">
        <v>81</v>
      </c>
      <c r="AG85" t="s">
        <v>81</v>
      </c>
      <c r="AH85" t="s">
        <v>81</v>
      </c>
      <c r="AI85" t="s">
        <v>81</v>
      </c>
      <c r="AJ85" t="s">
        <v>201</v>
      </c>
      <c r="AK85" t="s">
        <v>385</v>
      </c>
      <c r="AL85" t="s">
        <v>81</v>
      </c>
      <c r="AM85" t="s">
        <v>606</v>
      </c>
      <c r="AN85" t="s">
        <v>260</v>
      </c>
      <c r="AO85" t="s">
        <v>81</v>
      </c>
      <c r="AP85" t="s">
        <v>81</v>
      </c>
      <c r="AQ85" t="s">
        <v>203</v>
      </c>
      <c r="AR85" t="s">
        <v>81</v>
      </c>
      <c r="AS85" t="s">
        <v>204</v>
      </c>
      <c r="AT85" s="96">
        <f>IF(VALIDATURNO[[#This Row],[VALIDA_QNA]]="","",IF(AL85="",0,1))</f>
        <v>0</v>
      </c>
      <c r="AU85" s="67">
        <f>IF(VALIDATURNO[[#This Row],[VALIDA_QNA]]="","",IF(AL86="",0,1))</f>
        <v>0</v>
      </c>
      <c r="AV85" s="97">
        <f>IF(VALIDATURNO[[#This Row],[VALIDA_QNA]]="","",IF(AM85="",0,1))</f>
        <v>1</v>
      </c>
      <c r="AW85" s="97">
        <f>IF(VALIDATURNO[[#This Row],[VALIDA_QNA]]="","",IF(AN85="",0,1))</f>
        <v>1</v>
      </c>
      <c r="AX85" s="97">
        <f>IF(VALIDATURNO[[#This Row],[VALIDA_QNA]]="","",IF(AO85="",0,1))</f>
        <v>0</v>
      </c>
      <c r="AY85" s="97">
        <f>IF(VALIDATURNO[[#This Row],[VALIDA_QNA]]="","",IF(AP85="",0,1))</f>
        <v>0</v>
      </c>
      <c r="AZ85" s="67">
        <f>IF(VALIDATURNO[[#This Row],[VALIDA_QNA]]="","",IF(AL86="",0,1)*IF(AL86="",0,AL86))</f>
        <v>0</v>
      </c>
      <c r="BA85" s="97">
        <f>IF(VALIDATURNO[[#This Row],[VALIDA_QNA]]="","",IF(AL85="",0,1)*IF(AL85="",0,AL85))</f>
        <v>0</v>
      </c>
      <c r="BB85" s="97">
        <f>IF(VALIDATURNO[[#This Row],[VALIDA_QNA]]="","",IF(AM85="",0,1)*IF(AM85="",0,AM85))</f>
        <v>0.54097222222222219</v>
      </c>
      <c r="BC85" s="97">
        <f>IF(VALIDATURNO[[#This Row],[VALIDA_QNA]]="","",IF(AN85="",0,1)*IF(AN85="",0,AN85))</f>
        <v>0.92361111111111116</v>
      </c>
      <c r="BD85" s="97">
        <f>IF(VALIDATURNO[[#This Row],[VALIDA_QNA]]="","",IF(AO85="",0,1)*IF(AO85="",0,AO85))</f>
        <v>0</v>
      </c>
      <c r="BE85" s="97">
        <f>IF(VALIDATURNO[[#This Row],[VALIDA_QNA]]="","",IF(AP85="",0,1)*IF(AP85="",0,AP85))</f>
        <v>0</v>
      </c>
      <c r="BF85" s="67">
        <f>IF(VALIDATURNO[[#This Row],[VALIDA_QNA]]="","",5-COUNTBLANK(AM85:AP85)-COUNTBLANK(AL86))</f>
        <v>2</v>
      </c>
      <c r="BG85" s="99" t="str">
        <f>VALIDATURNO[[#This Row],[SALAM_H_BIN]]&amp;AU85&amp;AV85&amp;AW85&amp;AX85&amp;AY85</f>
        <v>001100</v>
      </c>
      <c r="BH85" s="101">
        <f t="shared" si="4"/>
        <v>1</v>
      </c>
      <c r="BI85" s="97" t="str">
        <f>IF(A85="","",IF(AND(AN85&lt;AM85,AN85&lt;&gt;""),"ERROR MARCA",IF(AND(VALIDATURNO[[#This Row],[ENT_2]]&lt;&gt;0,VALIDATURNO[[#This Row],[ENT_2]]&lt;VALIDATURNO[[#This Row],[SAL_1]]),"ERROR MARCA",IF(VALIDATURNO[[#This Row],[VALIDA_QNA]]=1,IF(OR(BG85="001100",BG85="011000",BG85="011110",BG85="001111",BG85="101100",BG85="111000",BG85="111110",BG85="101111"),"OK",IF(OR(BG85="000000",VALIDATURNO[[#This Row],[Escenario]]="100000"),"NULO","ERROR MARCA")),"NULO"))))</f>
        <v>OK</v>
      </c>
      <c r="BJ85" s="97">
        <f>IF(VALIDATURNO[[#This Row],[VALIDA_QNA]]="","",IF(OR(BG85="101100",BG85="101111",BG85="001100",BG85="001111",BG85="111110",BG85="011110"),BC85-BB85,0)*24)</f>
        <v>9.1833333333333353</v>
      </c>
      <c r="BK85" s="97">
        <f>IF(VALIDATURNO[[#This Row],[VALIDA_QNA]]="","",IF(OR(BG85="101111",BG85="001111"),BE85-BD85,0)*24)</f>
        <v>0</v>
      </c>
      <c r="BL85" s="97">
        <f>IF(VALIDATURNO[[#This Row],[VALIDA_QNA]]="","",IF(OR(BG85="111000",BG85="011000"),AZ85-BB85+1,0)*24)</f>
        <v>0</v>
      </c>
      <c r="BM85" s="97">
        <f>IF(VALIDATURNO[[#This Row],[VALIDA_QNA]]="","",IF(OR(BG85="111110",BG85="011110"),AZ85+1-BD85,0)*24)</f>
        <v>0</v>
      </c>
      <c r="BN85" s="97">
        <f>IF(VALIDATURNO[[#This Row],[VALIDA_QNA]]="","",IF(OR(BG85="011000",BG85="111000"),1-BB85,0)*24)</f>
        <v>0</v>
      </c>
      <c r="BO85" s="97">
        <f>IF(VALIDATURNO[[#This Row],[VALIDA_QNA]]="","",IF(OR(BG85="011110",BG85="111110"),1-BD85,0)*24)</f>
        <v>0</v>
      </c>
      <c r="BP85" s="103">
        <f>IF(VALIDATURNO[[#This Row],[VALIDA_QNA]]="","",VALIDATURNO[[#This Row],[turno1]]+VALIDATURNO[[#This Row],[turno2]]+VALIDATURNO[[#This Row],[turno1AH]]+VALIDATURNO[[#This Row],[turno2AH]]+VALIDATURNO[[#This Row],[SALAM_HOY]])</f>
        <v>9.1833333333333353</v>
      </c>
      <c r="BQ85" s="103">
        <f>IF(VALIDATURNO[[#This Row],[VALIDA_QNA]]="","",VALIDATURNO[[#This Row],[turno1]]+VALIDATURNO[[#This Row],[turno2]]+VALIDATURNO[[#This Row],[turno1AM]]+VALIDATURNO[[#This Row],[turno2AM]])</f>
        <v>9.1833333333333353</v>
      </c>
      <c r="BR85" s="103">
        <f>IF(VALIDATURNO[[#This Row],[VALIDA_QNA]]=0,"",IFERROR(LEFT(AD85,FIND(".",AD85)-1)+((RIGHT(AD85,2)+0)/100),""))</f>
        <v>9.25</v>
      </c>
      <c r="BS85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descuentos]]="",0,IF(AND(BP85&gt;=9.5,AO85=""),1,0))+IF(AL86&lt;&gt;"",AL86*24,0)-IF(AL85&lt;&gt;"",AL85*24,0),"")))</f>
        <v>6.6666666666664653E-2</v>
      </c>
      <c r="BT85" s="101">
        <f>IF(VALIDATURNO[[#This Row],[VALIDA_QNA]]=0,"",IF(A85="","",IFERROR((IF(IF(AL85="",0,AL85+0)&lt;=(6/24),IF(AL85="",0,AL85+0),(6/24))*24),0)+IFERROR(IF(AM85="",0,IF((IF(AND(AO85="",AN85&lt;&gt;""),IF(AN85="",0,AN85+0),IF(AP85&lt;&gt;"",IF(AP85="",0,AP85+0),1))-#REF!)*24&gt;0,IF(AND(AO85="",AN85&lt;&gt;""),IF(AN85="",0,AN85+0),IF(AP85&lt;&gt;"",IF(AP85="",0,AP85+0),1))-#REF!))*24,0)))</f>
        <v>0</v>
      </c>
      <c r="BU85" s="105">
        <f>IF(VALIDATURNO[[#This Row],[VALIDA_QNA]]="","",IFERROR(LEFT(K85,FIND(".",K85)-1)+((RIGHT(K85,2)+0)/100),0))</f>
        <v>3.25</v>
      </c>
      <c r="BV85" s="74">
        <f>IF(VALIDATURNO[[#This Row],[VALIDA_QNA]]=0,0,IF(VALIDATURNO[[#This Row],[Marcacion]]="ERROR MARCA", 0,IF(VALIDATURNO[[#This Row],[VALIDA_QNA]]="","",IF(ROUND(IFERROR(LEFT(K85,FIND(".",K85)-1)+((RIGHT(K85,2)+0)/100),0)+(IF(H86="Domingo",0,IF(AL86="",0,AL86*24)))-(IF(H85="Domingo",0,IF(AL85="",0,AL85*24))),2)&gt;=0,ROUND(IFERROR(LEFT(K85,FIND(".",K85)-1)+((RIGHT(K85,2)+0)/100),0)+(IF(H86="Domingo",0,IF(AL86="",0,AL86*24)))-(IF(H85="Domingo",0,IF(AL85="",0,AL85*24))),2),0))))</f>
        <v>3.25</v>
      </c>
      <c r="BW85" s="105">
        <f>IF(VALIDATURNO[[#This Row],[VALIDA_QNA]]="","",IFERROR(LEFT(T85,FIND(".",T85)-1)+((RIGHT(T85,2)+0)/100),0)+IF(N85="",0,IFERROR(LEFT(N85,FIND(".",N85)-1)+((RIGHT(N85,2)+0)/100),0)))</f>
        <v>0</v>
      </c>
      <c r="BX85" s="74">
        <f>IF(VALIDATURNO[[#This Row],[VALIDA_QNA]]=0,0,IF(VALIDATURNO[[#This Row],[Marcacion]]="ERROR MARCA", 0,IF(VALIDATURNO[[#This Row],[VALIDA_QNA]]="","",IF(VALIDATURNO[[#This Row],[Dom Noct calc]]+(IF(OR(H86="Domingo",M86&lt;&gt;"",N86&lt;&gt;""),IF(AL86="",0,AL86*24),0))-(IF(OR(H85="Domingo",M85&lt;&gt;"",N85&lt;&gt;""),IF(AL85="",0,AL85*24),0))&gt;=0,VALIDATURNO[[#This Row],[Dom Noct calc]]+(IF(OR(H86="Domingo",M86&lt;&gt;"",N86&lt;&gt;""),IF(AL86="",0,AL86*24),0))-(IF(OR(H85="Domingo",M85&lt;&gt;"",N85&lt;&gt;""),IF(AL85="",0,AL85*24),0)),0))))</f>
        <v>0</v>
      </c>
      <c r="BY85" s="105">
        <f>IF(VALIDATURNO[[#This Row],[VALIDA_QNA]]="","",IFERROR(LEFT(AD85,FIND(".",AD85)-1)+((RIGHT(AD85,2)+0)/100),0))</f>
        <v>9.25</v>
      </c>
      <c r="BZ85" s="107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9.25</v>
      </c>
      <c r="CA85" s="109">
        <f>IF(VALIDATURNO[[#This Row],[VALIDA_QNA]]="","",IF(VALIDATURNO[[#This Row],[Trabajado real]]+0=0,0,1))</f>
        <v>1</v>
      </c>
      <c r="CB85" s="103">
        <f>IFERROR(IF(VALIDATURNO[[#This Row],[horas 
trabajadas]]&gt;14,ROUND(VALIDATURNO[[#This Row],[nocturnas 
trabajadas]],2),IF(VALIDATURNO[[#This Row],[Trabajado real]]=0,"",ROUND(VALIDATURNO[[#This Row],[Nocturnas reales]],2))),"")</f>
        <v>3.25</v>
      </c>
      <c r="CC85" s="103"/>
      <c r="CD85" s="103"/>
      <c r="CE85" s="103"/>
      <c r="CF85" s="103"/>
      <c r="CG85" s="103"/>
      <c r="CH85" s="103"/>
      <c r="CI85" s="103"/>
      <c r="CJ85" s="103" t="str">
        <f>IF(AND(M85="",S85=""),"",IF(VALIDATURNO[[#This Row],[Marcacion]]="ERROR MARCA",6,IF(IFERROR(LEFT(M85,FIND(".",M85)-1)+((RIGHT(M85,2)+0)/100),0)+IFERROR(LEFT(S85,FIND(".",S85)-1)+((RIGHT(S85,2)+0)/100),0)=0,"",IFERROR(LEFT(M85,FIND(".",M85)-1)+((RIGHT(M85,2)+0)/100),0)+IFERROR(LEFT(S85,FIND(".",S85)-1)+((RIGHT(S85,2)+0)/100),0))))</f>
        <v/>
      </c>
      <c r="CK85" s="103" t="str">
        <f>IF(VALIDATURNO[[#This Row],[VALIDA_QNA]]="","",IF(VALIDATURNO[[#This Row],[Dom Noct Real]]=0,"",ROUND(VALIDATURNO[[#This Row],[Dom Noct Real]],2)))</f>
        <v/>
      </c>
      <c r="CL85" s="103"/>
      <c r="CM85" s="103"/>
      <c r="CN85" s="103"/>
      <c r="CO85" s="111" t="str">
        <f>IF(VALIDATURNO[[#This Row],[EXTRAS]]="","",IF(VALIDATURNO[[#This Row],[verifica extras D]]="",ROUND(VALIDATURNO[[#This Row],[EXTRAS]]*extra_diu,2),ROUND(VALIDATURNO[[#This Row],[verifica extras D]],2)))</f>
        <v/>
      </c>
      <c r="CP85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5" s="103"/>
      <c r="CR85" s="103"/>
      <c r="CS85" s="103"/>
      <c r="CT85" s="103"/>
      <c r="CU85" s="103">
        <f>IF(VALIDATURNO[[#This Row],[VALIDA_QNA]]="","",IF(VALIDATURNO[[#This Row],[Trabajado real]]=0,"",ROUND(VALIDATURNO[[#This Row],[Trabajado real]],2)))</f>
        <v>9.25</v>
      </c>
      <c r="CV85" s="113" t="str">
        <f>IFERROR(VLOOKUP(VALIDATURNO[[#This Row],[Colaborador]]&amp;VALIDATURNO[[#This Row],[fecha]],Tabla2[],4,0),"")</f>
        <v/>
      </c>
      <c r="CW85" s="217"/>
      <c r="CX85" s="217"/>
      <c r="CY85" s="32" t="str">
        <f>IF(SUMIFS($BZ$6:BZ85,$DC$6:DC85,VALIDATURNO[[#This Row],[Colaborador]])-hope_hours-SUMIFS($CO$6:CO85,$DC$6:DC85,VALIDATURNO[[#This Row],[Colaborador]])-SUMIFS($CP$6:CP85,$DC$6:DC85,VALIDATURNO[[#This Row],[Colaborador]])&gt;0.5,SUMIFS($BZ$6:BZ85,$DC$6:DC85,VALIDATURNO[[#This Row],[Colaborador]])-hope_hours-SUMIFS($CO$6:CO85,$DC$6:DC85,VALIDATURNO[[#This Row],[Colaborador]])-SUMIFS($CP$6:CP85,$DC$6:DC85,VALIDATURNO[[#This Row],[Colaborador]]),"")</f>
        <v/>
      </c>
      <c r="CZ85" s="32" t="str">
        <f>IF(SUMIFS($BZ$6:BZ85,$DC$6:DC85,VALIDATURNO[[#This Row],[Colaborador]])-hope_hours&gt;0.5,SUMIFS($BZ$6:BZ85,$DC$6:DC85,VALIDATURNO[[#This Row],[Colaborador]])-hope_hours - SUMIFS($CZ$6:CZ84,$DC$6:DC84,DC85),"")</f>
        <v/>
      </c>
      <c r="DA85" s="32" t="str">
        <f>IF(SUMIFS($BZ$6:BZ85,$DC$6:DC85,VALIDATURNO[[#This Row],[Colaborador]])-hope_hours&gt;0.5,SUMIFS($BZ$6:BZ85,$DC$6:DC85,VALIDATURNO[[#This Row],[Colaborador]])-hope_hours,"")</f>
        <v/>
      </c>
      <c r="DB85" s="103" t="str">
        <f>IF(E85="","",IF(VALIDATURNO[[#This Row],[Cambia sede]]="",E85,VALIDATURNO[[#This Row],[Cambia sede]]))</f>
        <v>PANCE</v>
      </c>
      <c r="DC85" s="114" t="str">
        <f t="shared" si="5"/>
        <v>OBANDO GUERRERO STIVEN YESID</v>
      </c>
      <c r="DD85" s="115">
        <f>IF(VALIDATURNO[[#This Row],[VALIDA_QNA]]="","",I85+0)</f>
        <v>46111</v>
      </c>
      <c r="DE85" s="117" t="str">
        <f>IF(VALIDATURNO[[#This Row],[Marcacion]]="","",D85)</f>
        <v>AUXILIAR DE COCINA</v>
      </c>
      <c r="DF85" s="101" t="str">
        <f>IF(VALIDATURNO[[#This Row],[turno1]]="","",H85)</f>
        <v>Lunes</v>
      </c>
      <c r="DG85" s="101" t="str">
        <f>IF(VALIDATURNO[[#This Row],[turno2]]="","",AL85)</f>
        <v/>
      </c>
      <c r="DH85" s="101" t="str">
        <f>IF(VALIDATURNO[[#This Row],[turno1AM]]="","",AM85)</f>
        <v>12:59</v>
      </c>
      <c r="DI85" s="101" t="str">
        <f>IF(VALIDATURNO[[#This Row],[turno2AM]]="","",AN85)</f>
        <v>22:10</v>
      </c>
      <c r="DJ85" s="101" t="str">
        <f>IF(VALIDATURNO[[#This Row],[turno1AH]]="","",AO85)</f>
        <v/>
      </c>
      <c r="DK85" s="101" t="str">
        <f>IF(VALIDATURNO[[#This Row],[turno2AH]]="","",AP85)</f>
        <v/>
      </c>
      <c r="DL85" s="28" t="str">
        <f>IF(SUMIFS(VALIDATURNO[TOTAL],VALIDATURNO[Colaborador],VALIDATURNO[[#This Row],[Colaborador]])=0,"RET","OK")</f>
        <v>OK</v>
      </c>
      <c r="DM85" s="28">
        <f>IF(VALIDATURNO[[#This Row],[Trabajado real]]&gt;0,1,0)</f>
        <v>1</v>
      </c>
      <c r="DN85" s="28">
        <f>IF(DN84=$DN$5,1,IF(DC84=VALIDATURNO[[#This Row],[Colaborador]],0,1))</f>
        <v>0</v>
      </c>
      <c r="DO85" s="224"/>
      <c r="DP85" s="224"/>
      <c r="DQ85" s="224"/>
      <c r="DR85" s="224"/>
      <c r="DS85" s="224"/>
      <c r="DT85" s="224"/>
    </row>
    <row r="86" spans="1:124">
      <c r="A86" t="s">
        <v>176</v>
      </c>
      <c r="B86" t="s">
        <v>386</v>
      </c>
      <c r="C86" t="s">
        <v>387</v>
      </c>
      <c r="D86" t="s">
        <v>225</v>
      </c>
      <c r="E86" t="s">
        <v>84</v>
      </c>
      <c r="F86" t="s">
        <v>200</v>
      </c>
      <c r="G86" t="s">
        <v>200</v>
      </c>
      <c r="H86" t="s">
        <v>172</v>
      </c>
      <c r="I86" t="s">
        <v>563</v>
      </c>
      <c r="J86" t="s">
        <v>81</v>
      </c>
      <c r="K86" t="s">
        <v>81</v>
      </c>
      <c r="L86" t="s">
        <v>81</v>
      </c>
      <c r="M86" t="s">
        <v>270</v>
      </c>
      <c r="N86" t="s">
        <v>227</v>
      </c>
      <c r="O86" t="s">
        <v>81</v>
      </c>
      <c r="P86" t="s">
        <v>81</v>
      </c>
      <c r="Q86" t="s">
        <v>81</v>
      </c>
      <c r="R86" t="s">
        <v>81</v>
      </c>
      <c r="S86" t="s">
        <v>81</v>
      </c>
      <c r="T86" t="s">
        <v>81</v>
      </c>
      <c r="U86" t="s">
        <v>81</v>
      </c>
      <c r="V86" t="s">
        <v>81</v>
      </c>
      <c r="W86" t="s">
        <v>81</v>
      </c>
      <c r="X86" t="s">
        <v>81</v>
      </c>
      <c r="Y86" t="s">
        <v>81</v>
      </c>
      <c r="Z86" t="s">
        <v>81</v>
      </c>
      <c r="AA86" t="s">
        <v>81</v>
      </c>
      <c r="AB86" t="s">
        <v>81</v>
      </c>
      <c r="AC86" t="s">
        <v>81</v>
      </c>
      <c r="AD86" t="s">
        <v>264</v>
      </c>
      <c r="AE86" t="s">
        <v>81</v>
      </c>
      <c r="AF86" t="s">
        <v>81</v>
      </c>
      <c r="AG86" t="s">
        <v>81</v>
      </c>
      <c r="AH86" t="s">
        <v>81</v>
      </c>
      <c r="AI86" t="s">
        <v>81</v>
      </c>
      <c r="AJ86" t="s">
        <v>201</v>
      </c>
      <c r="AK86" t="s">
        <v>349</v>
      </c>
      <c r="AL86" t="s">
        <v>81</v>
      </c>
      <c r="AM86" t="s">
        <v>310</v>
      </c>
      <c r="AN86" t="s">
        <v>338</v>
      </c>
      <c r="AO86" t="s">
        <v>607</v>
      </c>
      <c r="AP86" t="s">
        <v>317</v>
      </c>
      <c r="AQ86" t="s">
        <v>203</v>
      </c>
      <c r="AR86" t="s">
        <v>203</v>
      </c>
      <c r="AS86" t="s">
        <v>231</v>
      </c>
      <c r="AT86" s="96">
        <f>IF(VALIDATURNO[[#This Row],[VALIDA_QNA]]="","",IF(AL86="",0,1))</f>
        <v>0</v>
      </c>
      <c r="AU86" s="67">
        <f>IF(VALIDATURNO[[#This Row],[VALIDA_QNA]]="","",IF(AL87="",0,1))</f>
        <v>0</v>
      </c>
      <c r="AV86" s="98">
        <f>IF(VALIDATURNO[[#This Row],[VALIDA_QNA]]="","",IF(AM86="",0,1))</f>
        <v>1</v>
      </c>
      <c r="AW86" s="98">
        <f>IF(VALIDATURNO[[#This Row],[VALIDA_QNA]]="","",IF(AN86="",0,1))</f>
        <v>1</v>
      </c>
      <c r="AX86" s="98">
        <f>IF(VALIDATURNO[[#This Row],[VALIDA_QNA]]="","",IF(AO86="",0,1))</f>
        <v>1</v>
      </c>
      <c r="AY86" s="98">
        <f>IF(VALIDATURNO[[#This Row],[VALIDA_QNA]]="","",IF(AP86="",0,1))</f>
        <v>1</v>
      </c>
      <c r="AZ86" s="67">
        <f>IF(VALIDATURNO[[#This Row],[VALIDA_QNA]]="","",IF(AL87="",0,1)*IF(AL87="",0,AL87))</f>
        <v>0</v>
      </c>
      <c r="BA86" s="97">
        <f>IF(VALIDATURNO[[#This Row],[VALIDA_QNA]]="","",IF(AL86="",0,1)*IF(AL86="",0,AL86))</f>
        <v>0</v>
      </c>
      <c r="BB86" s="98">
        <f>IF(VALIDATURNO[[#This Row],[VALIDA_QNA]]="","",IF(AM86="",0,1)*IF(AM86="",0,AM86))</f>
        <v>0.49861111111111112</v>
      </c>
      <c r="BC86" s="98">
        <f>IF(VALIDATURNO[[#This Row],[VALIDA_QNA]]="","",IF(AN86="",0,1)*IF(AN86="",0,AN86))</f>
        <v>0.66111111111111109</v>
      </c>
      <c r="BD86" s="98">
        <f>IF(VALIDATURNO[[#This Row],[VALIDA_QNA]]="","",IF(AO86="",0,1)*IF(AO86="",0,AO86))</f>
        <v>0.7319444444444444</v>
      </c>
      <c r="BE86" s="98">
        <f>IF(VALIDATURNO[[#This Row],[VALIDA_QNA]]="","",IF(AP86="",0,1)*IF(AP86="",0,AP86))</f>
        <v>0.95208333333333328</v>
      </c>
      <c r="BF86" s="67">
        <f>IF(VALIDATURNO[[#This Row],[VALIDA_QNA]]="","",5-COUNTBLANK(AM86:AP86)-COUNTBLANK(AL87))</f>
        <v>4</v>
      </c>
      <c r="BG86" s="100" t="str">
        <f>VALIDATURNO[[#This Row],[SALAM_H_BIN]]&amp;AU86&amp;AV86&amp;AW86&amp;AX86&amp;AY86</f>
        <v>001111</v>
      </c>
      <c r="BH86" s="101">
        <f t="shared" si="4"/>
        <v>1</v>
      </c>
      <c r="BI86" s="98" t="str">
        <f>IF(A86="","",IF(AND(AN86&lt;AM86,AN86&lt;&gt;""),"ERROR MARCA",IF(AND(VALIDATURNO[[#This Row],[ENT_2]]&lt;&gt;0,VALIDATURNO[[#This Row],[ENT_2]]&lt;VALIDATURNO[[#This Row],[SAL_1]]),"ERROR MARCA",IF(VALIDATURNO[[#This Row],[VALIDA_QNA]]=1,IF(OR(BG86="001100",BG86="011000",BG86="011110",BG86="001111",BG86="101100",BG86="111000",BG86="111110",BG86="101111"),"OK",IF(OR(BG86="000000",VALIDATURNO[[#This Row],[Escenario]]="100000"),"NULO","ERROR MARCA")),"NULO"))))</f>
        <v>OK</v>
      </c>
      <c r="BJ86" s="98">
        <f>IF(VALIDATURNO[[#This Row],[VALIDA_QNA]]="","",IF(OR(BG86="101100",BG86="101111",BG86="001100",BG86="001111",BG86="111110",BG86="011110"),BC86-BB86,0)*24)</f>
        <v>3.8999999999999995</v>
      </c>
      <c r="BK86" s="98">
        <f>IF(VALIDATURNO[[#This Row],[VALIDA_QNA]]="","",IF(OR(BG86="101111",BG86="001111"),BE86-BD86,0)*24)</f>
        <v>5.2833333333333332</v>
      </c>
      <c r="BL86" s="98">
        <f>IF(VALIDATURNO[[#This Row],[VALIDA_QNA]]="","",IF(OR(BG86="111000",BG86="011000"),AZ86-BB86+1,0)*24)</f>
        <v>0</v>
      </c>
      <c r="BM86" s="98">
        <f>IF(VALIDATURNO[[#This Row],[VALIDA_QNA]]="","",IF(OR(BG86="111110",BG86="011110"),AZ86+1-BD86,0)*24)</f>
        <v>0</v>
      </c>
      <c r="BN86" s="97">
        <f>IF(VALIDATURNO[[#This Row],[VALIDA_QNA]]="","",IF(OR(BG86="011000",BG86="111000"),1-BB86,0)*24)</f>
        <v>0</v>
      </c>
      <c r="BO86" s="97">
        <f>IF(VALIDATURNO[[#This Row],[VALIDA_QNA]]="","",IF(OR(BG86="011110",BG86="111110"),1-BD86,0)*24)</f>
        <v>0</v>
      </c>
      <c r="BP86" s="104">
        <f>IF(VALIDATURNO[[#This Row],[VALIDA_QNA]]="","",VALIDATURNO[[#This Row],[turno1]]+VALIDATURNO[[#This Row],[turno2]]+VALIDATURNO[[#This Row],[turno1AH]]+VALIDATURNO[[#This Row],[turno2AH]]+VALIDATURNO[[#This Row],[SALAM_HOY]])</f>
        <v>9.1833333333333336</v>
      </c>
      <c r="BQ86" s="103">
        <f>IF(VALIDATURNO[[#This Row],[VALIDA_QNA]]="","",VALIDATURNO[[#This Row],[turno1]]+VALIDATURNO[[#This Row],[turno2]]+VALIDATURNO[[#This Row],[turno1AM]]+VALIDATURNO[[#This Row],[turno2AM]])</f>
        <v>9.1833333333333336</v>
      </c>
      <c r="BR86" s="104">
        <f>IF(VALIDATURNO[[#This Row],[VALIDA_QNA]]=0,"",IFERROR(LEFT(AD86,FIND(".",AD86)-1)+((RIGHT(AD86,2)+0)/100),""))</f>
        <v>9</v>
      </c>
      <c r="BS86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descuentos]]="",0,IF(AND(BP86&gt;=9.5,AO86=""),1,0))+IF(AL87&lt;&gt;"",AL87*24,0)-IF(AL86&lt;&gt;"",AL86*24,0),"")))</f>
        <v>-0.18333333333333357</v>
      </c>
      <c r="BT86" s="102">
        <f>IF(VALIDATURNO[[#This Row],[VALIDA_QNA]]=0,"",IF(A86="","",IFERROR((IF(IF(AL86="",0,AL86+0)&lt;=(6/24),IF(AL86="",0,AL86+0),(6/24))*24),0)+IFERROR(IF(AM86="",0,IF((IF(AND(AO86="",AN86&lt;&gt;""),IF(AN86="",0,AN86+0),IF(AP86&lt;&gt;"",IF(AP86="",0,AP86+0),1))-#REF!)*24&gt;0,IF(AND(AO86="",AN86&lt;&gt;""),IF(AN86="",0,AN86+0),IF(AP86&lt;&gt;"",IF(AP86="",0,AP86+0),1))-#REF!))*24,0)))</f>
        <v>0</v>
      </c>
      <c r="BU86" s="106">
        <f>IF(VALIDATURNO[[#This Row],[VALIDA_QNA]]="","",IFERROR(LEFT(K86,FIND(".",K86)-1)+((RIGHT(K86,2)+0)/100),0))</f>
        <v>0</v>
      </c>
      <c r="BV86" s="74">
        <f>IF(VALIDATURNO[[#This Row],[VALIDA_QNA]]=0,0,IF(VALIDATURNO[[#This Row],[Marcacion]]="ERROR MARCA", 0,IF(VALIDATURNO[[#This Row],[VALIDA_QNA]]="","",IF(ROUND(IFERROR(LEFT(K86,FIND(".",K86)-1)+((RIGHT(K86,2)+0)/100),0)+(IF(H87="Domingo",0,IF(AL87="",0,AL87*24)))-(IF(H86="Domingo",0,IF(AL86="",0,AL86*24))),2)&gt;=0,ROUND(IFERROR(LEFT(K86,FIND(".",K86)-1)+((RIGHT(K86,2)+0)/100),0)+(IF(H87="Domingo",0,IF(AL87="",0,AL87*24)))-(IF(H86="Domingo",0,IF(AL86="",0,AL86*24))),2),0))))</f>
        <v>0</v>
      </c>
      <c r="BW86" s="106">
        <f>IF(VALIDATURNO[[#This Row],[VALIDA_QNA]]="","",IFERROR(LEFT(T86,FIND(".",T86)-1)+((RIGHT(T86,2)+0)/100),0)+IF(N86="",0,IFERROR(LEFT(N86,FIND(".",N86)-1)+((RIGHT(N86,2)+0)/100),0)))</f>
        <v>3.75</v>
      </c>
      <c r="BX86" s="74">
        <f>IF(VALIDATURNO[[#This Row],[VALIDA_QNA]]=0,0,IF(VALIDATURNO[[#This Row],[Marcacion]]="ERROR MARCA", 0,IF(VALIDATURNO[[#This Row],[VALIDA_QNA]]="","",IF(VALIDATURNO[[#This Row],[Dom Noct calc]]+(IF(OR(H87="Domingo",M87&lt;&gt;"",N87&lt;&gt;""),IF(AL87="",0,AL87*24),0))-(IF(OR(H86="Domingo",M86&lt;&gt;"",N86&lt;&gt;""),IF(AL86="",0,AL86*24),0))&gt;=0,VALIDATURNO[[#This Row],[Dom Noct calc]]+(IF(OR(H87="Domingo",M87&lt;&gt;"",N87&lt;&gt;""),IF(AL87="",0,AL87*24),0))-(IF(OR(H86="Domingo",M86&lt;&gt;"",N86&lt;&gt;""),IF(AL86="",0,AL86*24),0)),0))))</f>
        <v>3.75</v>
      </c>
      <c r="BY86" s="106">
        <f>IF(VALIDATURNO[[#This Row],[VALIDA_QNA]]="","",IFERROR(LEFT(AD86,FIND(".",AD86)-1)+((RIGHT(AD86,2)+0)/100),0))</f>
        <v>9</v>
      </c>
      <c r="BZ86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</v>
      </c>
      <c r="CA86" s="110">
        <f>IF(VALIDATURNO[[#This Row],[VALIDA_QNA]]="","",IF(VALIDATURNO[[#This Row],[Trabajado real]]+0=0,0,1))</f>
        <v>1</v>
      </c>
      <c r="CB86" s="10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86" s="104"/>
      <c r="CD86" s="104"/>
      <c r="CE86" s="104"/>
      <c r="CF86" s="104"/>
      <c r="CG86" s="104"/>
      <c r="CH86" s="104"/>
      <c r="CI86" s="104"/>
      <c r="CJ86" s="104">
        <f>IF(AND(M86="",S86=""),"",IF(VALIDATURNO[[#This Row],[Marcacion]]="ERROR MARCA",6,IF(IFERROR(LEFT(M86,FIND(".",M86)-1)+((RIGHT(M86,2)+0)/100),0)+IFERROR(LEFT(S86,FIND(".",S86)-1)+((RIGHT(S86,2)+0)/100),0)=0,"",IFERROR(LEFT(M86,FIND(".",M86)-1)+((RIGHT(M86,2)+0)/100),0)+IFERROR(LEFT(S86,FIND(".",S86)-1)+((RIGHT(S86,2)+0)/100),0))))</f>
        <v>5.25</v>
      </c>
      <c r="CK86" s="104">
        <f>IF(VALIDATURNO[[#This Row],[VALIDA_QNA]]="","",IF(VALIDATURNO[[#This Row],[Dom Noct Real]]=0,"",ROUND(VALIDATURNO[[#This Row],[Dom Noct Real]],2)))</f>
        <v>3.75</v>
      </c>
      <c r="CL86" s="104"/>
      <c r="CM86" s="104"/>
      <c r="CN86" s="104"/>
      <c r="CO86" s="111" t="str">
        <f>IF(VALIDATURNO[[#This Row],[EXTRAS]]="","",IF(VALIDATURNO[[#This Row],[verifica extras D]]="",ROUND(VALIDATURNO[[#This Row],[EXTRAS]]*extra_diu,2),ROUND(VALIDATURNO[[#This Row],[verifica extras D]],2)))</f>
        <v/>
      </c>
      <c r="CP86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6" s="104"/>
      <c r="CR86" s="104"/>
      <c r="CS86" s="104"/>
      <c r="CT86" s="104"/>
      <c r="CU86" s="104">
        <f>IF(VALIDATURNO[[#This Row],[VALIDA_QNA]]="","",IF(VALIDATURNO[[#This Row],[Trabajado real]]=0,"",ROUND(VALIDATURNO[[#This Row],[Trabajado real]],2)))</f>
        <v>9</v>
      </c>
      <c r="CV86" s="113" t="str">
        <f>IFERROR(VLOOKUP(VALIDATURNO[[#This Row],[Colaborador]]&amp;VALIDATURNO[[#This Row],[fecha]],Tabla2[],4,0),"")</f>
        <v/>
      </c>
      <c r="CW86" s="217"/>
      <c r="CX86" s="217"/>
      <c r="CY86" s="32" t="str">
        <f>IF(SUMIFS($BZ$6:BZ86,$DC$6:DC86,VALIDATURNO[[#This Row],[Colaborador]])-hope_hours-SUMIFS($CO$6:CO86,$DC$6:DC86,VALIDATURNO[[#This Row],[Colaborador]])-SUMIFS($CP$6:CP86,$DC$6:DC86,VALIDATURNO[[#This Row],[Colaborador]])&gt;0.5,SUMIFS($BZ$6:BZ86,$DC$6:DC86,VALIDATURNO[[#This Row],[Colaborador]])-hope_hours-SUMIFS($CO$6:CO86,$DC$6:DC86,VALIDATURNO[[#This Row],[Colaborador]])-SUMIFS($CP$6:CP86,$DC$6:DC86,VALIDATURNO[[#This Row],[Colaborador]]),"")</f>
        <v/>
      </c>
      <c r="CZ86" s="32" t="str">
        <f>IF(SUMIFS($BZ$6:BZ86,$DC$6:DC86,VALIDATURNO[[#This Row],[Colaborador]])-hope_hours&gt;0.5,SUMIFS($BZ$6:BZ86,$DC$6:DC86,VALIDATURNO[[#This Row],[Colaborador]])-hope_hours - SUMIFS($CZ$6:CZ85,$DC$6:DC85,DC86),"")</f>
        <v/>
      </c>
      <c r="DA86" s="32" t="str">
        <f>IF(SUMIFS($BZ$6:BZ86,$DC$6:DC86,VALIDATURNO[[#This Row],[Colaborador]])-hope_hours&gt;0.5,SUMIFS($BZ$6:BZ86,$DC$6:DC86,VALIDATURNO[[#This Row],[Colaborador]])-hope_hours,"")</f>
        <v/>
      </c>
      <c r="DB86" s="104" t="str">
        <f>IF(E86="","",IF(VALIDATURNO[[#This Row],[Cambia sede]]="",E86,VALIDATURNO[[#This Row],[Cambia sede]]))</f>
        <v>PANCE</v>
      </c>
      <c r="DC86" s="114" t="str">
        <f t="shared" si="5"/>
        <v>PIÑA CARRERA LUIS ALBERTO</v>
      </c>
      <c r="DD86" s="116">
        <f>IF(VALIDATURNO[[#This Row],[VALIDA_QNA]]="","",I86+0)</f>
        <v>46104</v>
      </c>
      <c r="DE86" s="117" t="str">
        <f>IF(VALIDATURNO[[#This Row],[Marcacion]]="","",D86)</f>
        <v>AUXILIAR DE COCINA</v>
      </c>
      <c r="DF86" s="101" t="str">
        <f>IF(VALIDATURNO[[#This Row],[turno1]]="","",H86)</f>
        <v>Lunes</v>
      </c>
      <c r="DG86" s="117" t="str">
        <f>IF(VALIDATURNO[[#This Row],[turno2]]="","",AL86)</f>
        <v/>
      </c>
      <c r="DH86" s="101" t="str">
        <f>IF(VALIDATURNO[[#This Row],[turno1AM]]="","",AM86)</f>
        <v>11:58</v>
      </c>
      <c r="DI86" s="101" t="str">
        <f>IF(VALIDATURNO[[#This Row],[turno2AM]]="","",AN86)</f>
        <v>15:52</v>
      </c>
      <c r="DJ86" s="117" t="str">
        <f>IF(VALIDATURNO[[#This Row],[turno1AH]]="","",AO86)</f>
        <v>17:34</v>
      </c>
      <c r="DK86" s="101" t="str">
        <f>IF(VALIDATURNO[[#This Row],[turno2AH]]="","",AP86)</f>
        <v>22:51</v>
      </c>
      <c r="DL86" s="28" t="str">
        <f>IF(SUMIFS(VALIDATURNO[TOTAL],VALIDATURNO[Colaborador],VALIDATURNO[[#This Row],[Colaborador]])=0,"RET","OK")</f>
        <v>OK</v>
      </c>
      <c r="DM86" s="28">
        <f>IF(VALIDATURNO[[#This Row],[Trabajado real]]&gt;0,1,0)</f>
        <v>1</v>
      </c>
      <c r="DN86" s="28">
        <f>IF(DN85=$DN$5,1,IF(DC85=VALIDATURNO[[#This Row],[Colaborador]],0,1))</f>
        <v>1</v>
      </c>
      <c r="DO86" s="224"/>
      <c r="DP86" s="224"/>
      <c r="DQ86" s="224"/>
      <c r="DR86" s="224"/>
      <c r="DS86" s="224"/>
      <c r="DT86" s="224"/>
    </row>
    <row r="87" spans="1:124">
      <c r="A87" t="s">
        <v>176</v>
      </c>
      <c r="B87" t="s">
        <v>386</v>
      </c>
      <c r="C87" t="s">
        <v>387</v>
      </c>
      <c r="D87" t="s">
        <v>225</v>
      </c>
      <c r="E87" t="s">
        <v>84</v>
      </c>
      <c r="F87" t="s">
        <v>200</v>
      </c>
      <c r="G87" t="s">
        <v>200</v>
      </c>
      <c r="H87" t="s">
        <v>205</v>
      </c>
      <c r="I87" t="s">
        <v>564</v>
      </c>
      <c r="J87" t="s">
        <v>212</v>
      </c>
      <c r="K87" t="s">
        <v>226</v>
      </c>
      <c r="L87" t="s">
        <v>81</v>
      </c>
      <c r="M87" t="s">
        <v>81</v>
      </c>
      <c r="N87" t="s">
        <v>81</v>
      </c>
      <c r="O87" t="s">
        <v>81</v>
      </c>
      <c r="P87" t="s">
        <v>81</v>
      </c>
      <c r="Q87" t="s">
        <v>81</v>
      </c>
      <c r="R87" t="s">
        <v>81</v>
      </c>
      <c r="S87" t="s">
        <v>81</v>
      </c>
      <c r="T87" t="s">
        <v>81</v>
      </c>
      <c r="U87" t="s">
        <v>81</v>
      </c>
      <c r="V87" t="s">
        <v>81</v>
      </c>
      <c r="W87" t="s">
        <v>81</v>
      </c>
      <c r="X87" t="s">
        <v>81</v>
      </c>
      <c r="Y87" t="s">
        <v>81</v>
      </c>
      <c r="Z87" t="s">
        <v>81</v>
      </c>
      <c r="AA87" t="s">
        <v>81</v>
      </c>
      <c r="AB87" t="s">
        <v>81</v>
      </c>
      <c r="AC87" t="s">
        <v>81</v>
      </c>
      <c r="AD87" t="s">
        <v>212</v>
      </c>
      <c r="AE87" t="s">
        <v>81</v>
      </c>
      <c r="AF87" t="s">
        <v>81</v>
      </c>
      <c r="AG87" t="s">
        <v>81</v>
      </c>
      <c r="AH87" t="s">
        <v>81</v>
      </c>
      <c r="AI87" t="s">
        <v>81</v>
      </c>
      <c r="AJ87" t="s">
        <v>201</v>
      </c>
      <c r="AK87" t="s">
        <v>608</v>
      </c>
      <c r="AL87" t="s">
        <v>81</v>
      </c>
      <c r="AM87" t="s">
        <v>364</v>
      </c>
      <c r="AN87" t="s">
        <v>266</v>
      </c>
      <c r="AO87" t="s">
        <v>242</v>
      </c>
      <c r="AP87" t="s">
        <v>348</v>
      </c>
      <c r="AQ87" t="s">
        <v>203</v>
      </c>
      <c r="AR87" t="s">
        <v>203</v>
      </c>
      <c r="AS87" t="s">
        <v>231</v>
      </c>
      <c r="AT87" s="96">
        <f>IF(VALIDATURNO[[#This Row],[VALIDA_QNA]]="","",IF(AL87="",0,1))</f>
        <v>0</v>
      </c>
      <c r="AU87" s="67">
        <f>IF(VALIDATURNO[[#This Row],[VALIDA_QNA]]="","",IF(AL88="",0,1))</f>
        <v>0</v>
      </c>
      <c r="AV87" s="98">
        <f>IF(VALIDATURNO[[#This Row],[VALIDA_QNA]]="","",IF(AM87="",0,1))</f>
        <v>1</v>
      </c>
      <c r="AW87" s="98">
        <f>IF(VALIDATURNO[[#This Row],[VALIDA_QNA]]="","",IF(AN87="",0,1))</f>
        <v>1</v>
      </c>
      <c r="AX87" s="98">
        <f>IF(VALIDATURNO[[#This Row],[VALIDA_QNA]]="","",IF(AO87="",0,1))</f>
        <v>1</v>
      </c>
      <c r="AY87" s="98">
        <f>IF(VALIDATURNO[[#This Row],[VALIDA_QNA]]="","",IF(AP87="",0,1))</f>
        <v>1</v>
      </c>
      <c r="AZ87" s="67">
        <f>IF(VALIDATURNO[[#This Row],[VALIDA_QNA]]="","",IF(AL88="",0,1)*IF(AL88="",0,AL88))</f>
        <v>0</v>
      </c>
      <c r="BA87" s="97">
        <f>IF(VALIDATURNO[[#This Row],[VALIDA_QNA]]="","",IF(AL87="",0,1)*IF(AL87="",0,AL87))</f>
        <v>0</v>
      </c>
      <c r="BB87" s="98">
        <f>IF(VALIDATURNO[[#This Row],[VALIDA_QNA]]="","",IF(AM87="",0,1)*IF(AM87="",0,AM87))</f>
        <v>0.41458333333333336</v>
      </c>
      <c r="BC87" s="98">
        <f>IF(VALIDATURNO[[#This Row],[VALIDA_QNA]]="","",IF(AN87="",0,1)*IF(AN87="",0,AN87))</f>
        <v>0.58194444444444449</v>
      </c>
      <c r="BD87" s="98">
        <f>IF(VALIDATURNO[[#This Row],[VALIDA_QNA]]="","",IF(AO87="",0,1)*IF(AO87="",0,AO87))</f>
        <v>0.78888888888888886</v>
      </c>
      <c r="BE87" s="98">
        <f>IF(VALIDATURNO[[#This Row],[VALIDA_QNA]]="","",IF(AP87="",0,1)*IF(AP87="",0,AP87))</f>
        <v>0.92013888888888884</v>
      </c>
      <c r="BF87" s="67">
        <f>IF(VALIDATURNO[[#This Row],[VALIDA_QNA]]="","",5-COUNTBLANK(AM87:AP87)-COUNTBLANK(AL88))</f>
        <v>4</v>
      </c>
      <c r="BG87" s="100" t="str">
        <f>VALIDATURNO[[#This Row],[SALAM_H_BIN]]&amp;AU87&amp;AV87&amp;AW87&amp;AX87&amp;AY87</f>
        <v>001111</v>
      </c>
      <c r="BH87" s="101">
        <f t="shared" si="4"/>
        <v>1</v>
      </c>
      <c r="BI87" s="98" t="str">
        <f>IF(A87="","",IF(AND(AN87&lt;AM87,AN87&lt;&gt;""),"ERROR MARCA",IF(AND(VALIDATURNO[[#This Row],[ENT_2]]&lt;&gt;0,VALIDATURNO[[#This Row],[ENT_2]]&lt;VALIDATURNO[[#This Row],[SAL_1]]),"ERROR MARCA",IF(VALIDATURNO[[#This Row],[VALIDA_QNA]]=1,IF(OR(BG87="001100",BG87="011000",BG87="011110",BG87="001111",BG87="101100",BG87="111000",BG87="111110",BG87="101111"),"OK",IF(OR(BG87="000000",VALIDATURNO[[#This Row],[Escenario]]="100000"),"NULO","ERROR MARCA")),"NULO"))))</f>
        <v>OK</v>
      </c>
      <c r="BJ87" s="98">
        <f>IF(VALIDATURNO[[#This Row],[VALIDA_QNA]]="","",IF(OR(BG87="101100",BG87="101111",BG87="001100",BG87="001111",BG87="111110",BG87="011110"),BC87-BB87,0)*24)</f>
        <v>4.0166666666666675</v>
      </c>
      <c r="BK87" s="98">
        <f>IF(VALIDATURNO[[#This Row],[VALIDA_QNA]]="","",IF(OR(BG87="101111",BG87="001111"),BE87-BD87,0)*24)</f>
        <v>3.1499999999999995</v>
      </c>
      <c r="BL87" s="98">
        <f>IF(VALIDATURNO[[#This Row],[VALIDA_QNA]]="","",IF(OR(BG87="111000",BG87="011000"),AZ87-BB87+1,0)*24)</f>
        <v>0</v>
      </c>
      <c r="BM87" s="98">
        <f>IF(VALIDATURNO[[#This Row],[VALIDA_QNA]]="","",IF(OR(BG87="111110",BG87="011110"),AZ87+1-BD87,0)*24)</f>
        <v>0</v>
      </c>
      <c r="BN87" s="97">
        <f>IF(VALIDATURNO[[#This Row],[VALIDA_QNA]]="","",IF(OR(BG87="011000",BG87="111000"),1-BB87,0)*24)</f>
        <v>0</v>
      </c>
      <c r="BO87" s="97">
        <f>IF(VALIDATURNO[[#This Row],[VALIDA_QNA]]="","",IF(OR(BG87="011110",BG87="111110"),1-BD87,0)*24)</f>
        <v>0</v>
      </c>
      <c r="BP87" s="104">
        <f>IF(VALIDATURNO[[#This Row],[VALIDA_QNA]]="","",VALIDATURNO[[#This Row],[turno1]]+VALIDATURNO[[#This Row],[turno2]]+VALIDATURNO[[#This Row],[turno1AH]]+VALIDATURNO[[#This Row],[turno2AH]]+VALIDATURNO[[#This Row],[SALAM_HOY]])</f>
        <v>7.166666666666667</v>
      </c>
      <c r="BQ87" s="103">
        <f>IF(VALIDATURNO[[#This Row],[VALIDA_QNA]]="","",VALIDATURNO[[#This Row],[turno1]]+VALIDATURNO[[#This Row],[turno2]]+VALIDATURNO[[#This Row],[turno1AM]]+VALIDATURNO[[#This Row],[turno2AM]])</f>
        <v>7.166666666666667</v>
      </c>
      <c r="BR87" s="104">
        <f>IF(VALIDATURNO[[#This Row],[VALIDA_QNA]]=0,"",IFERROR(LEFT(AD87,FIND(".",AD87)-1)+((RIGHT(AD87,2)+0)/100),""))</f>
        <v>7.25</v>
      </c>
      <c r="BS87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descuentos]]="",0,IF(AND(BP87&gt;=9.5,AO87=""),1,0))+IF(AL88&lt;&gt;"",AL88*24,0)-IF(AL87&lt;&gt;"",AL87*24,0),"")))</f>
        <v>8.3333333333333037E-2</v>
      </c>
      <c r="BT87" s="102">
        <f>IF(VALIDATURNO[[#This Row],[VALIDA_QNA]]=0,"",IF(A87="","",IFERROR((IF(IF(AL87="",0,AL87+0)&lt;=(6/24),IF(AL87="",0,AL87+0),(6/24))*24),0)+IFERROR(IF(AM87="",0,IF((IF(AND(AO87="",AN87&lt;&gt;""),IF(AN87="",0,AN87+0),IF(AP87&lt;&gt;"",IF(AP87="",0,AP87+0),1))-#REF!)*24&gt;0,IF(AND(AO87="",AN87&lt;&gt;""),IF(AN87="",0,AN87+0),IF(AP87&lt;&gt;"",IF(AP87="",0,AP87+0),1))-#REF!))*24,0)))</f>
        <v>0</v>
      </c>
      <c r="BU87" s="106">
        <f>IF(VALIDATURNO[[#This Row],[VALIDA_QNA]]="","",IFERROR(LEFT(K87,FIND(".",K87)-1)+((RIGHT(K87,2)+0)/100),0))</f>
        <v>3</v>
      </c>
      <c r="BV87" s="74">
        <f>IF(VALIDATURNO[[#This Row],[VALIDA_QNA]]=0,0,IF(VALIDATURNO[[#This Row],[Marcacion]]="ERROR MARCA", 0,IF(VALIDATURNO[[#This Row],[VALIDA_QNA]]="","",IF(ROUND(IFERROR(LEFT(K87,FIND(".",K87)-1)+((RIGHT(K87,2)+0)/100),0)+(IF(H88="Domingo",0,IF(AL88="",0,AL88*24)))-(IF(H87="Domingo",0,IF(AL87="",0,AL87*24))),2)&gt;=0,ROUND(IFERROR(LEFT(K87,FIND(".",K87)-1)+((RIGHT(K87,2)+0)/100),0)+(IF(H88="Domingo",0,IF(AL88="",0,AL88*24)))-(IF(H87="Domingo",0,IF(AL87="",0,AL87*24))),2),0))))</f>
        <v>3</v>
      </c>
      <c r="BW87" s="106">
        <f>IF(VALIDATURNO[[#This Row],[VALIDA_QNA]]="","",IFERROR(LEFT(T87,FIND(".",T87)-1)+((RIGHT(T87,2)+0)/100),0)+IF(N87="",0,IFERROR(LEFT(N87,FIND(".",N87)-1)+((RIGHT(N87,2)+0)/100),0)))</f>
        <v>0</v>
      </c>
      <c r="BX87" s="74">
        <f>IF(VALIDATURNO[[#This Row],[VALIDA_QNA]]=0,0,IF(VALIDATURNO[[#This Row],[Marcacion]]="ERROR MARCA", 0,IF(VALIDATURNO[[#This Row],[VALIDA_QNA]]="","",IF(VALIDATURNO[[#This Row],[Dom Noct calc]]+(IF(OR(H88="Domingo",M88&lt;&gt;"",N88&lt;&gt;""),IF(AL88="",0,AL88*24),0))-(IF(OR(H87="Domingo",M87&lt;&gt;"",N87&lt;&gt;""),IF(AL87="",0,AL87*24),0))&gt;=0,VALIDATURNO[[#This Row],[Dom Noct calc]]+(IF(OR(H88="Domingo",M88&lt;&gt;"",N88&lt;&gt;""),IF(AL88="",0,AL88*24),0))-(IF(OR(H87="Domingo",M87&lt;&gt;"",N87&lt;&gt;""),IF(AL87="",0,AL87*24),0)),0))))</f>
        <v>0</v>
      </c>
      <c r="BY87" s="106">
        <f>IF(VALIDATURNO[[#This Row],[VALIDA_QNA]]="","",IFERROR(LEFT(AD87,FIND(".",AD87)-1)+((RIGHT(AD87,2)+0)/100),0))</f>
        <v>7.25</v>
      </c>
      <c r="BZ87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7.25</v>
      </c>
      <c r="CA87" s="110">
        <f>IF(VALIDATURNO[[#This Row],[VALIDA_QNA]]="","",IF(VALIDATURNO[[#This Row],[Trabajado real]]+0=0,0,1))</f>
        <v>1</v>
      </c>
      <c r="CB87" s="104">
        <f>IFERROR(IF(VALIDATURNO[[#This Row],[horas 
trabajadas]]&gt;14,ROUND(VALIDATURNO[[#This Row],[nocturnas 
trabajadas]],2),IF(VALIDATURNO[[#This Row],[Trabajado real]]=0,"",ROUND(VALIDATURNO[[#This Row],[Nocturnas reales]],2))),"")</f>
        <v>3</v>
      </c>
      <c r="CC87" s="104"/>
      <c r="CD87" s="104"/>
      <c r="CE87" s="104"/>
      <c r="CF87" s="104"/>
      <c r="CG87" s="104"/>
      <c r="CH87" s="104"/>
      <c r="CI87" s="104"/>
      <c r="CJ87" s="104" t="str">
        <f>IF(AND(M87="",S87=""),"",IF(VALIDATURNO[[#This Row],[Marcacion]]="ERROR MARCA",6,IF(IFERROR(LEFT(M87,FIND(".",M87)-1)+((RIGHT(M87,2)+0)/100),0)+IFERROR(LEFT(S87,FIND(".",S87)-1)+((RIGHT(S87,2)+0)/100),0)=0,"",IFERROR(LEFT(M87,FIND(".",M87)-1)+((RIGHT(M87,2)+0)/100),0)+IFERROR(LEFT(S87,FIND(".",S87)-1)+((RIGHT(S87,2)+0)/100),0))))</f>
        <v/>
      </c>
      <c r="CK87" s="104" t="str">
        <f>IF(VALIDATURNO[[#This Row],[VALIDA_QNA]]="","",IF(VALIDATURNO[[#This Row],[Dom Noct Real]]=0,"",ROUND(VALIDATURNO[[#This Row],[Dom Noct Real]],2)))</f>
        <v/>
      </c>
      <c r="CL87" s="104"/>
      <c r="CM87" s="104"/>
      <c r="CN87" s="104"/>
      <c r="CO87" s="111" t="str">
        <f>IF(VALIDATURNO[[#This Row],[EXTRAS]]="","",IF(VALIDATURNO[[#This Row],[verifica extras D]]="",ROUND(VALIDATURNO[[#This Row],[EXTRAS]]*extra_diu,2),ROUND(VALIDATURNO[[#This Row],[verifica extras D]],2)))</f>
        <v/>
      </c>
      <c r="CP87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7" s="104"/>
      <c r="CR87" s="104"/>
      <c r="CS87" s="104"/>
      <c r="CT87" s="104"/>
      <c r="CU87" s="104">
        <f>IF(VALIDATURNO[[#This Row],[VALIDA_QNA]]="","",IF(VALIDATURNO[[#This Row],[Trabajado real]]=0,"",ROUND(VALIDATURNO[[#This Row],[Trabajado real]],2)))</f>
        <v>7.25</v>
      </c>
      <c r="CV87" s="113" t="str">
        <f>IFERROR(VLOOKUP(VALIDATURNO[[#This Row],[Colaborador]]&amp;VALIDATURNO[[#This Row],[fecha]],Tabla2[],4,0),"")</f>
        <v/>
      </c>
      <c r="CW87" s="217"/>
      <c r="CX87" s="217"/>
      <c r="CY87" s="32" t="str">
        <f>IF(SUMIFS($BZ$6:BZ87,$DC$6:DC87,VALIDATURNO[[#This Row],[Colaborador]])-hope_hours-SUMIFS($CO$6:CO87,$DC$6:DC87,VALIDATURNO[[#This Row],[Colaborador]])-SUMIFS($CP$6:CP87,$DC$6:DC87,VALIDATURNO[[#This Row],[Colaborador]])&gt;0.5,SUMIFS($BZ$6:BZ87,$DC$6:DC87,VALIDATURNO[[#This Row],[Colaborador]])-hope_hours-SUMIFS($CO$6:CO87,$DC$6:DC87,VALIDATURNO[[#This Row],[Colaborador]])-SUMIFS($CP$6:CP87,$DC$6:DC87,VALIDATURNO[[#This Row],[Colaborador]]),"")</f>
        <v/>
      </c>
      <c r="CZ87" s="32" t="str">
        <f>IF(SUMIFS($BZ$6:BZ87,$DC$6:DC87,VALIDATURNO[[#This Row],[Colaborador]])-hope_hours&gt;0.5,SUMIFS($BZ$6:BZ87,$DC$6:DC87,VALIDATURNO[[#This Row],[Colaborador]])-hope_hours - SUMIFS($CZ$6:CZ86,$DC$6:DC86,DC87),"")</f>
        <v/>
      </c>
      <c r="DA87" s="32" t="str">
        <f>IF(SUMIFS($BZ$6:BZ87,$DC$6:DC87,VALIDATURNO[[#This Row],[Colaborador]])-hope_hours&gt;0.5,SUMIFS($BZ$6:BZ87,$DC$6:DC87,VALIDATURNO[[#This Row],[Colaborador]])-hope_hours,"")</f>
        <v/>
      </c>
      <c r="DB87" s="104" t="str">
        <f>IF(E87="","",IF(VALIDATURNO[[#This Row],[Cambia sede]]="",E87,VALIDATURNO[[#This Row],[Cambia sede]]))</f>
        <v>PANCE</v>
      </c>
      <c r="DC87" s="114" t="str">
        <f t="shared" si="5"/>
        <v>PIÑA CARRERA LUIS ALBERTO</v>
      </c>
      <c r="DD87" s="116">
        <f>IF(VALIDATURNO[[#This Row],[VALIDA_QNA]]="","",I87+0)</f>
        <v>46105</v>
      </c>
      <c r="DE87" s="117" t="str">
        <f>IF(VALIDATURNO[[#This Row],[Marcacion]]="","",D87)</f>
        <v>AUXILIAR DE COCINA</v>
      </c>
      <c r="DF87" s="101" t="str">
        <f>IF(VALIDATURNO[[#This Row],[turno1]]="","",H87)</f>
        <v>Martes</v>
      </c>
      <c r="DG87" s="117" t="str">
        <f>IF(VALIDATURNO[[#This Row],[turno2]]="","",AL87)</f>
        <v/>
      </c>
      <c r="DH87" s="101" t="str">
        <f>IF(VALIDATURNO[[#This Row],[turno1AM]]="","",AM87)</f>
        <v>09:57</v>
      </c>
      <c r="DI87" s="101" t="str">
        <f>IF(VALIDATURNO[[#This Row],[turno2AM]]="","",AN87)</f>
        <v>13:58</v>
      </c>
      <c r="DJ87" s="117" t="str">
        <f>IF(VALIDATURNO[[#This Row],[turno1AH]]="","",AO87)</f>
        <v>18:56</v>
      </c>
      <c r="DK87" s="101" t="str">
        <f>IF(VALIDATURNO[[#This Row],[turno2AH]]="","",AP87)</f>
        <v>22:05</v>
      </c>
      <c r="DL87" s="28" t="str">
        <f>IF(SUMIFS(VALIDATURNO[TOTAL],VALIDATURNO[Colaborador],VALIDATURNO[[#This Row],[Colaborador]])=0,"RET","OK")</f>
        <v>OK</v>
      </c>
      <c r="DM87" s="28">
        <f>IF(VALIDATURNO[[#This Row],[Trabajado real]]&gt;0,1,0)</f>
        <v>1</v>
      </c>
      <c r="DN87" s="28">
        <f>IF(DN86=$DN$5,1,IF(DC86=VALIDATURNO[[#This Row],[Colaborador]],0,1))</f>
        <v>0</v>
      </c>
      <c r="DO87" s="224"/>
      <c r="DP87" s="224"/>
      <c r="DQ87" s="224"/>
      <c r="DR87" s="224"/>
      <c r="DS87" s="224"/>
      <c r="DT87" s="224"/>
    </row>
    <row r="88" spans="1:124">
      <c r="A88" t="s">
        <v>176</v>
      </c>
      <c r="B88" t="s">
        <v>386</v>
      </c>
      <c r="C88" t="s">
        <v>387</v>
      </c>
      <c r="D88" t="s">
        <v>225</v>
      </c>
      <c r="E88" t="s">
        <v>84</v>
      </c>
      <c r="F88" t="s">
        <v>200</v>
      </c>
      <c r="G88" t="s">
        <v>200</v>
      </c>
      <c r="H88" t="s">
        <v>208</v>
      </c>
      <c r="I88" t="s">
        <v>565</v>
      </c>
      <c r="J88" t="s">
        <v>241</v>
      </c>
      <c r="K88" t="s">
        <v>227</v>
      </c>
      <c r="L88" t="s">
        <v>81</v>
      </c>
      <c r="M88" t="s">
        <v>81</v>
      </c>
      <c r="N88" t="s">
        <v>81</v>
      </c>
      <c r="O88" t="s">
        <v>81</v>
      </c>
      <c r="P88" t="s">
        <v>81</v>
      </c>
      <c r="Q88" t="s">
        <v>81</v>
      </c>
      <c r="R88" t="s">
        <v>81</v>
      </c>
      <c r="S88" t="s">
        <v>81</v>
      </c>
      <c r="T88" t="s">
        <v>81</v>
      </c>
      <c r="U88" t="s">
        <v>81</v>
      </c>
      <c r="V88" t="s">
        <v>81</v>
      </c>
      <c r="W88" t="s">
        <v>81</v>
      </c>
      <c r="X88" t="s">
        <v>81</v>
      </c>
      <c r="Y88" t="s">
        <v>81</v>
      </c>
      <c r="Z88" t="s">
        <v>81</v>
      </c>
      <c r="AA88" t="s">
        <v>81</v>
      </c>
      <c r="AB88" t="s">
        <v>81</v>
      </c>
      <c r="AC88" t="s">
        <v>81</v>
      </c>
      <c r="AD88" t="s">
        <v>241</v>
      </c>
      <c r="AE88" t="s">
        <v>81</v>
      </c>
      <c r="AF88" t="s">
        <v>81</v>
      </c>
      <c r="AG88" t="s">
        <v>81</v>
      </c>
      <c r="AH88" t="s">
        <v>81</v>
      </c>
      <c r="AI88" t="s">
        <v>81</v>
      </c>
      <c r="AJ88" t="s">
        <v>201</v>
      </c>
      <c r="AK88" t="s">
        <v>286</v>
      </c>
      <c r="AL88" t="s">
        <v>81</v>
      </c>
      <c r="AM88" t="s">
        <v>609</v>
      </c>
      <c r="AN88" t="s">
        <v>259</v>
      </c>
      <c r="AO88" t="s">
        <v>304</v>
      </c>
      <c r="AP88" t="s">
        <v>381</v>
      </c>
      <c r="AQ88" t="s">
        <v>203</v>
      </c>
      <c r="AR88" t="s">
        <v>203</v>
      </c>
      <c r="AS88" t="s">
        <v>231</v>
      </c>
      <c r="AT88" s="96">
        <f>IF(VALIDATURNO[[#This Row],[VALIDA_QNA]]="","",IF(AL88="",0,1))</f>
        <v>0</v>
      </c>
      <c r="AU88" s="67">
        <f>IF(VALIDATURNO[[#This Row],[VALIDA_QNA]]="","",IF(AL89="",0,1))</f>
        <v>0</v>
      </c>
      <c r="AV88" s="98">
        <f>IF(VALIDATURNO[[#This Row],[VALIDA_QNA]]="","",IF(AM88="",0,1))</f>
        <v>1</v>
      </c>
      <c r="AW88" s="98">
        <f>IF(VALIDATURNO[[#This Row],[VALIDA_QNA]]="","",IF(AN88="",0,1))</f>
        <v>1</v>
      </c>
      <c r="AX88" s="98">
        <f>IF(VALIDATURNO[[#This Row],[VALIDA_QNA]]="","",IF(AO88="",0,1))</f>
        <v>1</v>
      </c>
      <c r="AY88" s="98">
        <f>IF(VALIDATURNO[[#This Row],[VALIDA_QNA]]="","",IF(AP88="",0,1))</f>
        <v>1</v>
      </c>
      <c r="AZ88" s="67">
        <f>IF(VALIDATURNO[[#This Row],[VALIDA_QNA]]="","",IF(AL89="",0,1)*IF(AL89="",0,AL89))</f>
        <v>0</v>
      </c>
      <c r="BA88" s="97">
        <f>IF(VALIDATURNO[[#This Row],[VALIDA_QNA]]="","",IF(AL88="",0,1)*IF(AL88="",0,AL88))</f>
        <v>0</v>
      </c>
      <c r="BB88" s="98">
        <f>IF(VALIDATURNO[[#This Row],[VALIDA_QNA]]="","",IF(AM88="",0,1)*IF(AM88="",0,AM88))</f>
        <v>0.49166666666666664</v>
      </c>
      <c r="BC88" s="98">
        <f>IF(VALIDATURNO[[#This Row],[VALIDA_QNA]]="","",IF(AN88="",0,1)*IF(AN88="",0,AN88))</f>
        <v>0.62708333333333333</v>
      </c>
      <c r="BD88" s="98">
        <f>IF(VALIDATURNO[[#This Row],[VALIDA_QNA]]="","",IF(AO88="",0,1)*IF(AO88="",0,AO88))</f>
        <v>0.78819444444444442</v>
      </c>
      <c r="BE88" s="98">
        <f>IF(VALIDATURNO[[#This Row],[VALIDA_QNA]]="","",IF(AP88="",0,1)*IF(AP88="",0,AP88))</f>
        <v>0.94791666666666663</v>
      </c>
      <c r="BF88" s="67">
        <f>IF(VALIDATURNO[[#This Row],[VALIDA_QNA]]="","",5-COUNTBLANK(AM88:AP88)-COUNTBLANK(AL89))</f>
        <v>4</v>
      </c>
      <c r="BG88" s="100" t="str">
        <f>VALIDATURNO[[#This Row],[SALAM_H_BIN]]&amp;AU88&amp;AV88&amp;AW88&amp;AX88&amp;AY88</f>
        <v>001111</v>
      </c>
      <c r="BH88" s="101">
        <f t="shared" si="4"/>
        <v>1</v>
      </c>
      <c r="BI88" s="98" t="str">
        <f>IF(A88="","",IF(AND(AN88&lt;AM88,AN88&lt;&gt;""),"ERROR MARCA",IF(AND(VALIDATURNO[[#This Row],[ENT_2]]&lt;&gt;0,VALIDATURNO[[#This Row],[ENT_2]]&lt;VALIDATURNO[[#This Row],[SAL_1]]),"ERROR MARCA",IF(VALIDATURNO[[#This Row],[VALIDA_QNA]]=1,IF(OR(BG88="001100",BG88="011000",BG88="011110",BG88="001111",BG88="101100",BG88="111000",BG88="111110",BG88="101111"),"OK",IF(OR(BG88="000000",VALIDATURNO[[#This Row],[Escenario]]="100000"),"NULO","ERROR MARCA")),"NULO"))))</f>
        <v>OK</v>
      </c>
      <c r="BJ88" s="98">
        <f>IF(VALIDATURNO[[#This Row],[VALIDA_QNA]]="","",IF(OR(BG88="101100",BG88="101111",BG88="001100",BG88="001111",BG88="111110",BG88="011110"),BC88-BB88,0)*24)</f>
        <v>3.2500000000000004</v>
      </c>
      <c r="BK88" s="98">
        <f>IF(VALIDATURNO[[#This Row],[VALIDA_QNA]]="","",IF(OR(BG88="101111",BG88="001111"),BE88-BD88,0)*24)</f>
        <v>3.833333333333333</v>
      </c>
      <c r="BL88" s="98">
        <f>IF(VALIDATURNO[[#This Row],[VALIDA_QNA]]="","",IF(OR(BG88="111000",BG88="011000"),AZ88-BB88+1,0)*24)</f>
        <v>0</v>
      </c>
      <c r="BM88" s="98">
        <f>IF(VALIDATURNO[[#This Row],[VALIDA_QNA]]="","",IF(OR(BG88="111110",BG88="011110"),AZ88+1-BD88,0)*24)</f>
        <v>0</v>
      </c>
      <c r="BN88" s="97">
        <f>IF(VALIDATURNO[[#This Row],[VALIDA_QNA]]="","",IF(OR(BG88="011000",BG88="111000"),1-BB88,0)*24)</f>
        <v>0</v>
      </c>
      <c r="BO88" s="97">
        <f>IF(VALIDATURNO[[#This Row],[VALIDA_QNA]]="","",IF(OR(BG88="011110",BG88="111110"),1-BD88,0)*24)</f>
        <v>0</v>
      </c>
      <c r="BP88" s="104">
        <f>IF(VALIDATURNO[[#This Row],[VALIDA_QNA]]="","",VALIDATURNO[[#This Row],[turno1]]+VALIDATURNO[[#This Row],[turno2]]+VALIDATURNO[[#This Row],[turno1AH]]+VALIDATURNO[[#This Row],[turno2AH]]+VALIDATURNO[[#This Row],[SALAM_HOY]])</f>
        <v>7.0833333333333339</v>
      </c>
      <c r="BQ88" s="103">
        <f>IF(VALIDATURNO[[#This Row],[VALIDA_QNA]]="","",VALIDATURNO[[#This Row],[turno1]]+VALIDATURNO[[#This Row],[turno2]]+VALIDATURNO[[#This Row],[turno1AM]]+VALIDATURNO[[#This Row],[turno2AM]])</f>
        <v>7.0833333333333339</v>
      </c>
      <c r="BR88" s="104">
        <f>IF(VALIDATURNO[[#This Row],[VALIDA_QNA]]=0,"",IFERROR(LEFT(AD88,FIND(".",AD88)-1)+((RIGHT(AD88,2)+0)/100),""))</f>
        <v>7</v>
      </c>
      <c r="BS88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descuentos]]="",0,IF(AND(BP88&gt;=9.5,AO88=""),1,0))+IF(AL89&lt;&gt;"",AL89*24,0)-IF(AL88&lt;&gt;"",AL88*24,0),"")))</f>
        <v>-8.3333333333333925E-2</v>
      </c>
      <c r="BT88" s="102">
        <f>IF(VALIDATURNO[[#This Row],[VALIDA_QNA]]=0,"",IF(A88="","",IFERROR((IF(IF(AL88="",0,AL88+0)&lt;=(6/24),IF(AL88="",0,AL88+0),(6/24))*24),0)+IFERROR(IF(AM88="",0,IF((IF(AND(AO88="",AN88&lt;&gt;""),IF(AN88="",0,AN88+0),IF(AP88&lt;&gt;"",IF(AP88="",0,AP88+0),1))-#REF!)*24&gt;0,IF(AND(AO88="",AN88&lt;&gt;""),IF(AN88="",0,AN88+0),IF(AP88&lt;&gt;"",IF(AP88="",0,AP88+0),1))-#REF!))*24,0)))</f>
        <v>0</v>
      </c>
      <c r="BU88" s="106">
        <f>IF(VALIDATURNO[[#This Row],[VALIDA_QNA]]="","",IFERROR(LEFT(K88,FIND(".",K88)-1)+((RIGHT(K88,2)+0)/100),0))</f>
        <v>3.75</v>
      </c>
      <c r="BV88" s="74">
        <f>IF(VALIDATURNO[[#This Row],[VALIDA_QNA]]=0,0,IF(VALIDATURNO[[#This Row],[Marcacion]]="ERROR MARCA", 0,IF(VALIDATURNO[[#This Row],[VALIDA_QNA]]="","",IF(ROUND(IFERROR(LEFT(K88,FIND(".",K88)-1)+((RIGHT(K88,2)+0)/100),0)+(IF(H89="Domingo",0,IF(AL89="",0,AL89*24)))-(IF(H88="Domingo",0,IF(AL88="",0,AL88*24))),2)&gt;=0,ROUND(IFERROR(LEFT(K88,FIND(".",K88)-1)+((RIGHT(K88,2)+0)/100),0)+(IF(H89="Domingo",0,IF(AL89="",0,AL89*24)))-(IF(H88="Domingo",0,IF(AL88="",0,AL88*24))),2),0))))</f>
        <v>3.75</v>
      </c>
      <c r="BW88" s="106">
        <f>IF(VALIDATURNO[[#This Row],[VALIDA_QNA]]="","",IFERROR(LEFT(T88,FIND(".",T88)-1)+((RIGHT(T88,2)+0)/100),0)+IF(N88="",0,IFERROR(LEFT(N88,FIND(".",N88)-1)+((RIGHT(N88,2)+0)/100),0)))</f>
        <v>0</v>
      </c>
      <c r="BX88" s="74">
        <f>IF(VALIDATURNO[[#This Row],[VALIDA_QNA]]=0,0,IF(VALIDATURNO[[#This Row],[Marcacion]]="ERROR MARCA", 0,IF(VALIDATURNO[[#This Row],[VALIDA_QNA]]="","",IF(VALIDATURNO[[#This Row],[Dom Noct calc]]+(IF(OR(H89="Domingo",M89&lt;&gt;"",N89&lt;&gt;""),IF(AL89="",0,AL89*24),0))-(IF(OR(H88="Domingo",M88&lt;&gt;"",N88&lt;&gt;""),IF(AL88="",0,AL88*24),0))&gt;=0,VALIDATURNO[[#This Row],[Dom Noct calc]]+(IF(OR(H89="Domingo",M89&lt;&gt;"",N89&lt;&gt;""),IF(AL89="",0,AL89*24),0))-(IF(OR(H88="Domingo",M88&lt;&gt;"",N88&lt;&gt;""),IF(AL88="",0,AL88*24),0)),0))))</f>
        <v>0</v>
      </c>
      <c r="BY88" s="106">
        <f>IF(VALIDATURNO[[#This Row],[VALIDA_QNA]]="","",IFERROR(LEFT(AD88,FIND(".",AD88)-1)+((RIGHT(AD88,2)+0)/100),0))</f>
        <v>7</v>
      </c>
      <c r="BZ88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</v>
      </c>
      <c r="CA88" s="110">
        <f>IF(VALIDATURNO[[#This Row],[VALIDA_QNA]]="","",IF(VALIDATURNO[[#This Row],[Trabajado real]]+0=0,0,1))</f>
        <v>1</v>
      </c>
      <c r="CB88" s="104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88" s="104"/>
      <c r="CD88" s="104"/>
      <c r="CE88" s="104"/>
      <c r="CF88" s="104"/>
      <c r="CG88" s="104"/>
      <c r="CH88" s="104"/>
      <c r="CI88" s="104"/>
      <c r="CJ88" s="104" t="str">
        <f>IF(AND(M88="",S88=""),"",IF(VALIDATURNO[[#This Row],[Marcacion]]="ERROR MARCA",6,IF(IFERROR(LEFT(M88,FIND(".",M88)-1)+((RIGHT(M88,2)+0)/100),0)+IFERROR(LEFT(S88,FIND(".",S88)-1)+((RIGHT(S88,2)+0)/100),0)=0,"",IFERROR(LEFT(M88,FIND(".",M88)-1)+((RIGHT(M88,2)+0)/100),0)+IFERROR(LEFT(S88,FIND(".",S88)-1)+((RIGHT(S88,2)+0)/100),0))))</f>
        <v/>
      </c>
      <c r="CK88" s="104" t="str">
        <f>IF(VALIDATURNO[[#This Row],[VALIDA_QNA]]="","",IF(VALIDATURNO[[#This Row],[Dom Noct Real]]=0,"",ROUND(VALIDATURNO[[#This Row],[Dom Noct Real]],2)))</f>
        <v/>
      </c>
      <c r="CL88" s="104"/>
      <c r="CM88" s="104"/>
      <c r="CN88" s="104"/>
      <c r="CO88" s="111" t="str">
        <f>IF(VALIDATURNO[[#This Row],[EXTRAS]]="","",IF(VALIDATURNO[[#This Row],[verifica extras D]]="",ROUND(VALIDATURNO[[#This Row],[EXTRAS]]*extra_diu,2),ROUND(VALIDATURNO[[#This Row],[verifica extras D]],2)))</f>
        <v/>
      </c>
      <c r="CP88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8" s="104"/>
      <c r="CR88" s="104"/>
      <c r="CS88" s="104"/>
      <c r="CT88" s="104"/>
      <c r="CU88" s="104">
        <f>IF(VALIDATURNO[[#This Row],[VALIDA_QNA]]="","",IF(VALIDATURNO[[#This Row],[Trabajado real]]=0,"",ROUND(VALIDATURNO[[#This Row],[Trabajado real]],2)))</f>
        <v>7</v>
      </c>
      <c r="CV88" s="113" t="str">
        <f>IFERROR(VLOOKUP(VALIDATURNO[[#This Row],[Colaborador]]&amp;VALIDATURNO[[#This Row],[fecha]],Tabla2[],4,0),"")</f>
        <v/>
      </c>
      <c r="CW88" s="217"/>
      <c r="CX88" s="217"/>
      <c r="CY88" s="32" t="str">
        <f>IF(SUMIFS($BZ$6:BZ88,$DC$6:DC88,VALIDATURNO[[#This Row],[Colaborador]])-hope_hours-SUMIFS($CO$6:CO88,$DC$6:DC88,VALIDATURNO[[#This Row],[Colaborador]])-SUMIFS($CP$6:CP88,$DC$6:DC88,VALIDATURNO[[#This Row],[Colaborador]])&gt;0.5,SUMIFS($BZ$6:BZ88,$DC$6:DC88,VALIDATURNO[[#This Row],[Colaborador]])-hope_hours-SUMIFS($CO$6:CO88,$DC$6:DC88,VALIDATURNO[[#This Row],[Colaborador]])-SUMIFS($CP$6:CP88,$DC$6:DC88,VALIDATURNO[[#This Row],[Colaborador]]),"")</f>
        <v/>
      </c>
      <c r="CZ88" s="32" t="str">
        <f>IF(SUMIFS($BZ$6:BZ88,$DC$6:DC88,VALIDATURNO[[#This Row],[Colaborador]])-hope_hours&gt;0.5,SUMIFS($BZ$6:BZ88,$DC$6:DC88,VALIDATURNO[[#This Row],[Colaborador]])-hope_hours - SUMIFS($CZ$6:CZ87,$DC$6:DC87,DC88),"")</f>
        <v/>
      </c>
      <c r="DA88" s="32" t="str">
        <f>IF(SUMIFS($BZ$6:BZ88,$DC$6:DC88,VALIDATURNO[[#This Row],[Colaborador]])-hope_hours&gt;0.5,SUMIFS($BZ$6:BZ88,$DC$6:DC88,VALIDATURNO[[#This Row],[Colaborador]])-hope_hours,"")</f>
        <v/>
      </c>
      <c r="DB88" s="104" t="str">
        <f>IF(E88="","",IF(VALIDATURNO[[#This Row],[Cambia sede]]="",E88,VALIDATURNO[[#This Row],[Cambia sede]]))</f>
        <v>PANCE</v>
      </c>
      <c r="DC88" s="114" t="str">
        <f t="shared" si="5"/>
        <v>PIÑA CARRERA LUIS ALBERTO</v>
      </c>
      <c r="DD88" s="116">
        <f>IF(VALIDATURNO[[#This Row],[VALIDA_QNA]]="","",I88+0)</f>
        <v>46106</v>
      </c>
      <c r="DE88" s="117" t="str">
        <f>IF(VALIDATURNO[[#This Row],[Marcacion]]="","",D88)</f>
        <v>AUXILIAR DE COCINA</v>
      </c>
      <c r="DF88" s="101" t="str">
        <f>IF(VALIDATURNO[[#This Row],[turno1]]="","",H88)</f>
        <v>Miércoles</v>
      </c>
      <c r="DG88" s="117" t="str">
        <f>IF(VALIDATURNO[[#This Row],[turno2]]="","",AL88)</f>
        <v/>
      </c>
      <c r="DH88" s="101" t="str">
        <f>IF(VALIDATURNO[[#This Row],[turno1AM]]="","",AM88)</f>
        <v>11:48</v>
      </c>
      <c r="DI88" s="101" t="str">
        <f>IF(VALIDATURNO[[#This Row],[turno2AM]]="","",AN88)</f>
        <v>15:03</v>
      </c>
      <c r="DJ88" s="117" t="str">
        <f>IF(VALIDATURNO[[#This Row],[turno1AH]]="","",AO88)</f>
        <v>18:55</v>
      </c>
      <c r="DK88" s="101" t="str">
        <f>IF(VALIDATURNO[[#This Row],[turno2AH]]="","",AP88)</f>
        <v>22:45</v>
      </c>
      <c r="DL88" s="28" t="str">
        <f>IF(SUMIFS(VALIDATURNO[TOTAL],VALIDATURNO[Colaborador],VALIDATURNO[[#This Row],[Colaborador]])=0,"RET","OK")</f>
        <v>OK</v>
      </c>
      <c r="DM88" s="28">
        <f>IF(VALIDATURNO[[#This Row],[Trabajado real]]&gt;0,1,0)</f>
        <v>1</v>
      </c>
      <c r="DN88" s="28">
        <f>IF(DN87=$DN$5,1,IF(DC87=VALIDATURNO[[#This Row],[Colaborador]],0,1))</f>
        <v>0</v>
      </c>
      <c r="DO88" s="224"/>
      <c r="DP88" s="224"/>
      <c r="DQ88" s="224"/>
      <c r="DR88" s="224"/>
      <c r="DS88" s="224"/>
      <c r="DT88" s="224"/>
    </row>
    <row r="89" spans="1:124">
      <c r="A89" t="s">
        <v>176</v>
      </c>
      <c r="B89" t="s">
        <v>386</v>
      </c>
      <c r="C89" t="s">
        <v>387</v>
      </c>
      <c r="D89" t="s">
        <v>225</v>
      </c>
      <c r="E89" t="s">
        <v>84</v>
      </c>
      <c r="F89" t="s">
        <v>200</v>
      </c>
      <c r="G89" t="s">
        <v>200</v>
      </c>
      <c r="H89" t="s">
        <v>211</v>
      </c>
      <c r="I89" t="s">
        <v>566</v>
      </c>
      <c r="J89" t="s">
        <v>81</v>
      </c>
      <c r="K89" t="s">
        <v>81</v>
      </c>
      <c r="L89" t="s">
        <v>81</v>
      </c>
      <c r="M89" t="s">
        <v>81</v>
      </c>
      <c r="N89" t="s">
        <v>81</v>
      </c>
      <c r="O89" t="s">
        <v>81</v>
      </c>
      <c r="P89" t="s">
        <v>81</v>
      </c>
      <c r="Q89" t="s">
        <v>81</v>
      </c>
      <c r="R89" t="s">
        <v>81</v>
      </c>
      <c r="S89" t="s">
        <v>81</v>
      </c>
      <c r="T89" t="s">
        <v>81</v>
      </c>
      <c r="U89" t="s">
        <v>81</v>
      </c>
      <c r="V89" t="s">
        <v>81</v>
      </c>
      <c r="W89" t="s">
        <v>81</v>
      </c>
      <c r="X89" t="s">
        <v>81</v>
      </c>
      <c r="Y89" t="s">
        <v>81</v>
      </c>
      <c r="Z89" t="s">
        <v>81</v>
      </c>
      <c r="AA89" t="s">
        <v>81</v>
      </c>
      <c r="AB89" t="s">
        <v>81</v>
      </c>
      <c r="AC89" t="s">
        <v>81</v>
      </c>
      <c r="AD89" t="s">
        <v>81</v>
      </c>
      <c r="AE89" t="s">
        <v>81</v>
      </c>
      <c r="AF89" t="s">
        <v>81</v>
      </c>
      <c r="AG89" t="s">
        <v>81</v>
      </c>
      <c r="AH89" t="s">
        <v>81</v>
      </c>
      <c r="AI89" t="s">
        <v>81</v>
      </c>
      <c r="AJ89" t="s">
        <v>201</v>
      </c>
      <c r="AK89" t="s">
        <v>81</v>
      </c>
      <c r="AL89" t="s">
        <v>81</v>
      </c>
      <c r="AM89" t="s">
        <v>408</v>
      </c>
      <c r="AN89" t="s">
        <v>81</v>
      </c>
      <c r="AO89" t="s">
        <v>348</v>
      </c>
      <c r="AP89" t="s">
        <v>81</v>
      </c>
      <c r="AQ89" t="s">
        <v>203</v>
      </c>
      <c r="AR89" t="s">
        <v>203</v>
      </c>
      <c r="AS89" t="s">
        <v>222</v>
      </c>
      <c r="AT89" s="96">
        <f>IF(VALIDATURNO[[#This Row],[VALIDA_QNA]]="","",IF(AL89="",0,1))</f>
        <v>0</v>
      </c>
      <c r="AU89" s="67">
        <f>IF(VALIDATURNO[[#This Row],[VALIDA_QNA]]="","",IF(AL90="",0,1))</f>
        <v>0</v>
      </c>
      <c r="AV89" s="98">
        <f>IF(VALIDATURNO[[#This Row],[VALIDA_QNA]]="","",IF(AM89="",0,1))</f>
        <v>1</v>
      </c>
      <c r="AW89" s="98">
        <f>IF(VALIDATURNO[[#This Row],[VALIDA_QNA]]="","",IF(AN89="",0,1))</f>
        <v>0</v>
      </c>
      <c r="AX89" s="98">
        <f>IF(VALIDATURNO[[#This Row],[VALIDA_QNA]]="","",IF(AO89="",0,1))</f>
        <v>1</v>
      </c>
      <c r="AY89" s="98">
        <f>IF(VALIDATURNO[[#This Row],[VALIDA_QNA]]="","",IF(AP89="",0,1))</f>
        <v>0</v>
      </c>
      <c r="AZ89" s="67">
        <f>IF(VALIDATURNO[[#This Row],[VALIDA_QNA]]="","",IF(AL90="",0,1)*IF(AL90="",0,AL90))</f>
        <v>0</v>
      </c>
      <c r="BA89" s="97">
        <f>IF(VALIDATURNO[[#This Row],[VALIDA_QNA]]="","",IF(AL89="",0,1)*IF(AL89="",0,AL89))</f>
        <v>0</v>
      </c>
      <c r="BB89" s="98">
        <f>IF(VALIDATURNO[[#This Row],[VALIDA_QNA]]="","",IF(AM89="",0,1)*IF(AM89="",0,AM89))</f>
        <v>0.53888888888888886</v>
      </c>
      <c r="BC89" s="98">
        <f>IF(VALIDATURNO[[#This Row],[VALIDA_QNA]]="","",IF(AN89="",0,1)*IF(AN89="",0,AN89))</f>
        <v>0</v>
      </c>
      <c r="BD89" s="98">
        <f>IF(VALIDATURNO[[#This Row],[VALIDA_QNA]]="","",IF(AO89="",0,1)*IF(AO89="",0,AO89))</f>
        <v>0.92013888888888884</v>
      </c>
      <c r="BE89" s="98">
        <f>IF(VALIDATURNO[[#This Row],[VALIDA_QNA]]="","",IF(AP89="",0,1)*IF(AP89="",0,AP89))</f>
        <v>0</v>
      </c>
      <c r="BF89" s="67">
        <f>IF(VALIDATURNO[[#This Row],[VALIDA_QNA]]="","",5-COUNTBLANK(AM89:AP89)-COUNTBLANK(AL90))</f>
        <v>2</v>
      </c>
      <c r="BG89" s="100" t="str">
        <f>VALIDATURNO[[#This Row],[SALAM_H_BIN]]&amp;AU89&amp;AV89&amp;AW89&amp;AX89&amp;AY89</f>
        <v>001010</v>
      </c>
      <c r="BH89" s="101">
        <f t="shared" si="4"/>
        <v>1</v>
      </c>
      <c r="BI89" s="98" t="str">
        <f>IF(A89="","",IF(AND(AN89&lt;AM89,AN89&lt;&gt;""),"ERROR MARCA",IF(AND(VALIDATURNO[[#This Row],[ENT_2]]&lt;&gt;0,VALIDATURNO[[#This Row],[ENT_2]]&lt;VALIDATURNO[[#This Row],[SAL_1]]),"ERROR MARCA",IF(VALIDATURNO[[#This Row],[VALIDA_QNA]]=1,IF(OR(BG89="001100",BG89="011000",BG89="011110",BG89="001111",BG89="101100",BG89="111000",BG89="111110",BG89="101111"),"OK",IF(OR(BG89="000000",VALIDATURNO[[#This Row],[Escenario]]="100000"),"NULO","ERROR MARCA")),"NULO"))))</f>
        <v>ERROR MARCA</v>
      </c>
      <c r="BJ89" s="98">
        <f>IF(VALIDATURNO[[#This Row],[VALIDA_QNA]]="","",IF(OR(BG89="101100",BG89="101111",BG89="001100",BG89="001111",BG89="111110",BG89="011110"),BC89-BB89,0)*24)</f>
        <v>0</v>
      </c>
      <c r="BK89" s="98">
        <f>IF(VALIDATURNO[[#This Row],[VALIDA_QNA]]="","",IF(OR(BG89="101111",BG89="001111"),BE89-BD89,0)*24)</f>
        <v>0</v>
      </c>
      <c r="BL89" s="98">
        <f>IF(VALIDATURNO[[#This Row],[VALIDA_QNA]]="","",IF(OR(BG89="111000",BG89="011000"),AZ89-BB89+1,0)*24)</f>
        <v>0</v>
      </c>
      <c r="BM89" s="98">
        <f>IF(VALIDATURNO[[#This Row],[VALIDA_QNA]]="","",IF(OR(BG89="111110",BG89="011110"),AZ89+1-BD89,0)*24)</f>
        <v>0</v>
      </c>
      <c r="BN89" s="97">
        <f>IF(VALIDATURNO[[#This Row],[VALIDA_QNA]]="","",IF(OR(BG89="011000",BG89="111000"),1-BB89,0)*24)</f>
        <v>0</v>
      </c>
      <c r="BO89" s="97">
        <f>IF(VALIDATURNO[[#This Row],[VALIDA_QNA]]="","",IF(OR(BG89="011110",BG89="111110"),1-BD89,0)*24)</f>
        <v>0</v>
      </c>
      <c r="BP89" s="104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89" s="103">
        <f>IF(VALIDATURNO[[#This Row],[VALIDA_QNA]]="","",VALIDATURNO[[#This Row],[turno1]]+VALIDATURNO[[#This Row],[turno2]]+VALIDATURNO[[#This Row],[turno1AM]]+VALIDATURNO[[#This Row],[turno2AM]])</f>
        <v>0</v>
      </c>
      <c r="BR89" s="104" t="str">
        <f>IF(VALIDATURNO[[#This Row],[VALIDA_QNA]]=0,"",IFERROR(LEFT(AD89,FIND(".",AD89)-1)+((RIGHT(AD89,2)+0)/100),""))</f>
        <v/>
      </c>
      <c r="BS89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descuentos]]="",0,IF(AND(BP89&gt;=9.5,AO89=""),1,0))+IF(AL90&lt;&gt;"",AL90*24,0)-IF(AL89&lt;&gt;"",AL89*24,0),"")))</f>
        <v>0</v>
      </c>
      <c r="BT89" s="102">
        <f>IF(VALIDATURNO[[#This Row],[VALIDA_QNA]]=0,"",IF(A89="","",IFERROR((IF(IF(AL89="",0,AL89+0)&lt;=(6/24),IF(AL89="",0,AL89+0),(6/24))*24),0)+IFERROR(IF(AM89="",0,IF((IF(AND(AO89="",AN89&lt;&gt;""),IF(AN89="",0,AN89+0),IF(AP89&lt;&gt;"",IF(AP89="",0,AP89+0),1))-#REF!)*24&gt;0,IF(AND(AO89="",AN89&lt;&gt;""),IF(AN89="",0,AN89+0),IF(AP89&lt;&gt;"",IF(AP89="",0,AP89+0),1))-#REF!))*24,0)))</f>
        <v>0</v>
      </c>
      <c r="BU89" s="106">
        <f>IF(VALIDATURNO[[#This Row],[VALIDA_QNA]]="","",IFERROR(LEFT(K89,FIND(".",K89)-1)+((RIGHT(K89,2)+0)/100),0))</f>
        <v>0</v>
      </c>
      <c r="BV89" s="74">
        <f>IF(VALIDATURNO[[#This Row],[VALIDA_QNA]]=0,0,IF(VALIDATURNO[[#This Row],[Marcacion]]="ERROR MARCA", 0,IF(VALIDATURNO[[#This Row],[VALIDA_QNA]]="","",IF(ROUND(IFERROR(LEFT(K89,FIND(".",K89)-1)+((RIGHT(K89,2)+0)/100),0)+(IF(H90="Domingo",0,IF(AL90="",0,AL90*24)))-(IF(H89="Domingo",0,IF(AL89="",0,AL89*24))),2)&gt;=0,ROUND(IFERROR(LEFT(K89,FIND(".",K89)-1)+((RIGHT(K89,2)+0)/100),0)+(IF(H90="Domingo",0,IF(AL90="",0,AL90*24)))-(IF(H89="Domingo",0,IF(AL89="",0,AL89*24))),2),0))))</f>
        <v>0</v>
      </c>
      <c r="BW89" s="106">
        <f>IF(VALIDATURNO[[#This Row],[VALIDA_QNA]]="","",IFERROR(LEFT(T89,FIND(".",T89)-1)+((RIGHT(T89,2)+0)/100),0)+IF(N89="",0,IFERROR(LEFT(N89,FIND(".",N89)-1)+((RIGHT(N89,2)+0)/100),0)))</f>
        <v>0</v>
      </c>
      <c r="BX89" s="74">
        <f>IF(VALIDATURNO[[#This Row],[VALIDA_QNA]]=0,0,IF(VALIDATURNO[[#This Row],[Marcacion]]="ERROR MARCA", 0,IF(VALIDATURNO[[#This Row],[VALIDA_QNA]]="","",IF(VALIDATURNO[[#This Row],[Dom Noct calc]]+(IF(OR(H90="Domingo",M90&lt;&gt;"",N90&lt;&gt;""),IF(AL90="",0,AL90*24),0))-(IF(OR(H89="Domingo",M89&lt;&gt;"",N89&lt;&gt;""),IF(AL89="",0,AL89*24),0))&gt;=0,VALIDATURNO[[#This Row],[Dom Noct calc]]+(IF(OR(H90="Domingo",M90&lt;&gt;"",N90&lt;&gt;""),IF(AL90="",0,AL90*24),0))-(IF(OR(H89="Domingo",M89&lt;&gt;"",N89&lt;&gt;""),IF(AL89="",0,AL89*24),0)),0))))</f>
        <v>0</v>
      </c>
      <c r="BY89" s="106">
        <f>IF(VALIDATURNO[[#This Row],[VALIDA_QNA]]="","",IFERROR(LEFT(AD89,FIND(".",AD89)-1)+((RIGHT(AD89,2)+0)/100),0))</f>
        <v>0</v>
      </c>
      <c r="BZ89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</v>
      </c>
      <c r="CA89" s="110">
        <f>IF(VALIDATURNO[[#This Row],[VALIDA_QNA]]="","",IF(VALIDATURNO[[#This Row],[Trabajado real]]+0=0,0,1))</f>
        <v>1</v>
      </c>
      <c r="CB89" s="10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89" s="104"/>
      <c r="CD89" s="104"/>
      <c r="CE89" s="104"/>
      <c r="CF89" s="104"/>
      <c r="CG89" s="104"/>
      <c r="CH89" s="104"/>
      <c r="CI89" s="104"/>
      <c r="CJ89" s="104" t="str">
        <f>IF(AND(M89="",S89=""),"",IF(VALIDATURNO[[#This Row],[Marcacion]]="ERROR MARCA",6,IF(IFERROR(LEFT(M89,FIND(".",M89)-1)+((RIGHT(M89,2)+0)/100),0)+IFERROR(LEFT(S89,FIND(".",S89)-1)+((RIGHT(S89,2)+0)/100),0)=0,"",IFERROR(LEFT(M89,FIND(".",M89)-1)+((RIGHT(M89,2)+0)/100),0)+IFERROR(LEFT(S89,FIND(".",S89)-1)+((RIGHT(S89,2)+0)/100),0))))</f>
        <v/>
      </c>
      <c r="CK89" s="104" t="str">
        <f>IF(VALIDATURNO[[#This Row],[VALIDA_QNA]]="","",IF(VALIDATURNO[[#This Row],[Dom Noct Real]]=0,"",ROUND(VALIDATURNO[[#This Row],[Dom Noct Real]],2)))</f>
        <v/>
      </c>
      <c r="CL89" s="104"/>
      <c r="CM89" s="104"/>
      <c r="CN89" s="104"/>
      <c r="CO89" s="111" t="str">
        <f>IF(VALIDATURNO[[#This Row],[EXTRAS]]="","",IF(VALIDATURNO[[#This Row],[verifica extras D]]="",ROUND(VALIDATURNO[[#This Row],[EXTRAS]]*extra_diu,2),ROUND(VALIDATURNO[[#This Row],[verifica extras D]],2)))</f>
        <v/>
      </c>
      <c r="CP89" s="112" t="str">
        <f>IF(VALIDATURNO[[#This Row],[EXTRAS]]="","",IF(VALIDATURNO[[#This Row],[verifica extras N]]="",ROUND(VALIDATURNO[[#This Row],[EXTRAS]]*(1-extra_diu),2),ROUND(VALIDATURNO[[#This Row],[verifica extras N]],2)))</f>
        <v/>
      </c>
      <c r="CQ89" s="104"/>
      <c r="CR89" s="104"/>
      <c r="CS89" s="104"/>
      <c r="CT89" s="104"/>
      <c r="CU89" s="104">
        <f>IF(VALIDATURNO[[#This Row],[VALIDA_QNA]]="","",IF(VALIDATURNO[[#This Row],[Trabajado real]]=0,"",ROUND(VALIDATURNO[[#This Row],[Trabajado real]],2)))</f>
        <v>6</v>
      </c>
      <c r="CV89" s="113" t="str">
        <f>IFERROR(VLOOKUP(VALIDATURNO[[#This Row],[Colaborador]]&amp;VALIDATURNO[[#This Row],[fecha]],Tabla2[],4,0),"")</f>
        <v/>
      </c>
      <c r="CW89" s="217"/>
      <c r="CX89" s="217"/>
      <c r="CY89" s="32" t="str">
        <f>IF(SUMIFS($BZ$6:BZ89,$DC$6:DC89,VALIDATURNO[[#This Row],[Colaborador]])-hope_hours-SUMIFS($CO$6:CO89,$DC$6:DC89,VALIDATURNO[[#This Row],[Colaborador]])-SUMIFS($CP$6:CP89,$DC$6:DC89,VALIDATURNO[[#This Row],[Colaborador]])&gt;0.5,SUMIFS($BZ$6:BZ89,$DC$6:DC89,VALIDATURNO[[#This Row],[Colaborador]])-hope_hours-SUMIFS($CO$6:CO89,$DC$6:DC89,VALIDATURNO[[#This Row],[Colaborador]])-SUMIFS($CP$6:CP89,$DC$6:DC89,VALIDATURNO[[#This Row],[Colaborador]]),"")</f>
        <v/>
      </c>
      <c r="CZ89" s="32" t="str">
        <f>IF(SUMIFS($BZ$6:BZ89,$DC$6:DC89,VALIDATURNO[[#This Row],[Colaborador]])-hope_hours&gt;0.5,SUMIFS($BZ$6:BZ89,$DC$6:DC89,VALIDATURNO[[#This Row],[Colaborador]])-hope_hours - SUMIFS($CZ$6:CZ88,$DC$6:DC88,DC89),"")</f>
        <v/>
      </c>
      <c r="DA89" s="32" t="str">
        <f>IF(SUMIFS($BZ$6:BZ89,$DC$6:DC89,VALIDATURNO[[#This Row],[Colaborador]])-hope_hours&gt;0.5,SUMIFS($BZ$6:BZ89,$DC$6:DC89,VALIDATURNO[[#This Row],[Colaborador]])-hope_hours,"")</f>
        <v/>
      </c>
      <c r="DB89" s="104" t="str">
        <f>IF(E89="","",IF(VALIDATURNO[[#This Row],[Cambia sede]]="",E89,VALIDATURNO[[#This Row],[Cambia sede]]))</f>
        <v>PANCE</v>
      </c>
      <c r="DC89" s="114" t="str">
        <f t="shared" si="5"/>
        <v>PIÑA CARRERA LUIS ALBERTO</v>
      </c>
      <c r="DD89" s="116">
        <f>IF(VALIDATURNO[[#This Row],[VALIDA_QNA]]="","",I89+0)</f>
        <v>46107</v>
      </c>
      <c r="DE89" s="117" t="str">
        <f>IF(VALIDATURNO[[#This Row],[Marcacion]]="","",D89)</f>
        <v>AUXILIAR DE COCINA</v>
      </c>
      <c r="DF89" s="101" t="str">
        <f>IF(VALIDATURNO[[#This Row],[turno1]]="","",H89)</f>
        <v>Jueves</v>
      </c>
      <c r="DG89" s="117" t="str">
        <f>IF(VALIDATURNO[[#This Row],[turno2]]="","",AL89)</f>
        <v/>
      </c>
      <c r="DH89" s="101" t="str">
        <f>IF(VALIDATURNO[[#This Row],[turno1AM]]="","",AM89)</f>
        <v>12:56</v>
      </c>
      <c r="DI89" s="101" t="str">
        <f>IF(VALIDATURNO[[#This Row],[turno2AM]]="","",AN89)</f>
        <v/>
      </c>
      <c r="DJ89" s="117" t="str">
        <f>IF(VALIDATURNO[[#This Row],[turno1AH]]="","",AO89)</f>
        <v>22:05</v>
      </c>
      <c r="DK89" s="101" t="str">
        <f>IF(VALIDATURNO[[#This Row],[turno2AH]]="","",AP89)</f>
        <v/>
      </c>
      <c r="DL89" s="28" t="str">
        <f>IF(SUMIFS(VALIDATURNO[TOTAL],VALIDATURNO[Colaborador],VALIDATURNO[[#This Row],[Colaborador]])=0,"RET","OK")</f>
        <v>OK</v>
      </c>
      <c r="DM89" s="28">
        <f>IF(VALIDATURNO[[#This Row],[Trabajado real]]&gt;0,1,0)</f>
        <v>1</v>
      </c>
      <c r="DN89" s="28">
        <f>IF(DN88=$DN$5,1,IF(DC88=VALIDATURNO[[#This Row],[Colaborador]],0,1))</f>
        <v>0</v>
      </c>
      <c r="DO89" s="224"/>
      <c r="DP89" s="224"/>
      <c r="DQ89" s="224"/>
      <c r="DR89" s="224"/>
      <c r="DS89" s="224"/>
      <c r="DT89" s="224"/>
    </row>
    <row r="90" spans="1:124">
      <c r="A90" t="s">
        <v>176</v>
      </c>
      <c r="B90" t="s">
        <v>386</v>
      </c>
      <c r="C90" t="s">
        <v>387</v>
      </c>
      <c r="D90" t="s">
        <v>225</v>
      </c>
      <c r="E90" t="s">
        <v>84</v>
      </c>
      <c r="F90" t="s">
        <v>200</v>
      </c>
      <c r="G90" t="s">
        <v>200</v>
      </c>
      <c r="H90" t="s">
        <v>214</v>
      </c>
      <c r="I90" t="s">
        <v>567</v>
      </c>
      <c r="J90" t="s">
        <v>261</v>
      </c>
      <c r="K90" t="s">
        <v>239</v>
      </c>
      <c r="L90" t="s">
        <v>81</v>
      </c>
      <c r="M90" t="s">
        <v>81</v>
      </c>
      <c r="N90" t="s">
        <v>81</v>
      </c>
      <c r="O90" t="s">
        <v>81</v>
      </c>
      <c r="P90" t="s">
        <v>81</v>
      </c>
      <c r="Q90" t="s">
        <v>81</v>
      </c>
      <c r="R90" t="s">
        <v>81</v>
      </c>
      <c r="S90" t="s">
        <v>81</v>
      </c>
      <c r="T90" t="s">
        <v>81</v>
      </c>
      <c r="U90" t="s">
        <v>81</v>
      </c>
      <c r="V90" t="s">
        <v>81</v>
      </c>
      <c r="W90" t="s">
        <v>81</v>
      </c>
      <c r="X90" t="s">
        <v>81</v>
      </c>
      <c r="Y90" t="s">
        <v>81</v>
      </c>
      <c r="Z90" t="s">
        <v>81</v>
      </c>
      <c r="AA90" t="s">
        <v>81</v>
      </c>
      <c r="AB90" t="s">
        <v>81</v>
      </c>
      <c r="AC90" t="s">
        <v>81</v>
      </c>
      <c r="AD90" t="s">
        <v>261</v>
      </c>
      <c r="AE90" t="s">
        <v>81</v>
      </c>
      <c r="AF90" t="s">
        <v>81</v>
      </c>
      <c r="AG90" t="s">
        <v>81</v>
      </c>
      <c r="AH90" t="s">
        <v>81</v>
      </c>
      <c r="AI90" t="s">
        <v>81</v>
      </c>
      <c r="AJ90" t="s">
        <v>201</v>
      </c>
      <c r="AK90" t="s">
        <v>610</v>
      </c>
      <c r="AL90" t="s">
        <v>81</v>
      </c>
      <c r="AM90" t="s">
        <v>611</v>
      </c>
      <c r="AN90" t="s">
        <v>246</v>
      </c>
      <c r="AO90" t="s">
        <v>304</v>
      </c>
      <c r="AP90" t="s">
        <v>81</v>
      </c>
      <c r="AQ90" t="s">
        <v>203</v>
      </c>
      <c r="AR90" t="s">
        <v>203</v>
      </c>
      <c r="AS90" t="s">
        <v>231</v>
      </c>
      <c r="AT90" s="96">
        <f>IF(VALIDATURNO[[#This Row],[VALIDA_QNA]]="","",IF(AL90="",0,1))</f>
        <v>0</v>
      </c>
      <c r="AU90" s="67">
        <f>IF(VALIDATURNO[[#This Row],[VALIDA_QNA]]="","",IF(AL91="",0,1))</f>
        <v>1</v>
      </c>
      <c r="AV90" s="98">
        <f>IF(VALIDATURNO[[#This Row],[VALIDA_QNA]]="","",IF(AM90="",0,1))</f>
        <v>1</v>
      </c>
      <c r="AW90" s="98">
        <f>IF(VALIDATURNO[[#This Row],[VALIDA_QNA]]="","",IF(AN90="",0,1))</f>
        <v>1</v>
      </c>
      <c r="AX90" s="98">
        <f>IF(VALIDATURNO[[#This Row],[VALIDA_QNA]]="","",IF(AO90="",0,1))</f>
        <v>1</v>
      </c>
      <c r="AY90" s="98">
        <f>IF(VALIDATURNO[[#This Row],[VALIDA_QNA]]="","",IF(AP90="",0,1))</f>
        <v>0</v>
      </c>
      <c r="AZ90" s="67">
        <f>IF(VALIDATURNO[[#This Row],[VALIDA_QNA]]="","",IF(AL91="",0,1)*IF(AL91="",0,AL91))</f>
        <v>9.0277777777777769E-3</v>
      </c>
      <c r="BA90" s="97">
        <f>IF(VALIDATURNO[[#This Row],[VALIDA_QNA]]="","",IF(AL90="",0,1)*IF(AL90="",0,AL90))</f>
        <v>0</v>
      </c>
      <c r="BB90" s="98">
        <f>IF(VALIDATURNO[[#This Row],[VALIDA_QNA]]="","",IF(AM90="",0,1)*IF(AM90="",0,AM90))</f>
        <v>0.52916666666666667</v>
      </c>
      <c r="BC90" s="98">
        <f>IF(VALIDATURNO[[#This Row],[VALIDA_QNA]]="","",IF(AN90="",0,1)*IF(AN90="",0,AN90))</f>
        <v>0.62430555555555556</v>
      </c>
      <c r="BD90" s="98">
        <f>IF(VALIDATURNO[[#This Row],[VALIDA_QNA]]="","",IF(AO90="",0,1)*IF(AO90="",0,AO90))</f>
        <v>0.78819444444444442</v>
      </c>
      <c r="BE90" s="98">
        <f>IF(VALIDATURNO[[#This Row],[VALIDA_QNA]]="","",IF(AP90="",0,1)*IF(AP90="",0,AP90))</f>
        <v>0</v>
      </c>
      <c r="BF90" s="67">
        <f>IF(VALIDATURNO[[#This Row],[VALIDA_QNA]]="","",5-COUNTBLANK(AM90:AP90)-COUNTBLANK(AL91))</f>
        <v>4</v>
      </c>
      <c r="BG90" s="100" t="str">
        <f>VALIDATURNO[[#This Row],[SALAM_H_BIN]]&amp;AU90&amp;AV90&amp;AW90&amp;AX90&amp;AY90</f>
        <v>011110</v>
      </c>
      <c r="BH90" s="101">
        <f t="shared" si="4"/>
        <v>1</v>
      </c>
      <c r="BI90" s="98" t="str">
        <f>IF(A90="","",IF(AND(AN90&lt;AM90,AN90&lt;&gt;""),"ERROR MARCA",IF(AND(VALIDATURNO[[#This Row],[ENT_2]]&lt;&gt;0,VALIDATURNO[[#This Row],[ENT_2]]&lt;VALIDATURNO[[#This Row],[SAL_1]]),"ERROR MARCA",IF(VALIDATURNO[[#This Row],[VALIDA_QNA]]=1,IF(OR(BG90="001100",BG90="011000",BG90="011110",BG90="001111",BG90="101100",BG90="111000",BG90="111110",BG90="101111"),"OK",IF(OR(BG90="000000",VALIDATURNO[[#This Row],[Escenario]]="100000"),"NULO","ERROR MARCA")),"NULO"))))</f>
        <v>OK</v>
      </c>
      <c r="BJ90" s="98">
        <f>IF(VALIDATURNO[[#This Row],[VALIDA_QNA]]="","",IF(OR(BG90="101100",BG90="101111",BG90="001100",BG90="001111",BG90="111110",BG90="011110"),BC90-BB90,0)*24)</f>
        <v>2.2833333333333332</v>
      </c>
      <c r="BK90" s="98">
        <f>IF(VALIDATURNO[[#This Row],[VALIDA_QNA]]="","",IF(OR(BG90="101111",BG90="001111"),BE90-BD90,0)*24)</f>
        <v>0</v>
      </c>
      <c r="BL90" s="98">
        <f>IF(VALIDATURNO[[#This Row],[VALIDA_QNA]]="","",IF(OR(BG90="111000",BG90="011000"),AZ90-BB90+1,0)*24)</f>
        <v>0</v>
      </c>
      <c r="BM90" s="98">
        <f>IF(VALIDATURNO[[#This Row],[VALIDA_QNA]]="","",IF(OR(BG90="111110",BG90="011110"),AZ90+1-BD90,0)*24)</f>
        <v>5.3000000000000025</v>
      </c>
      <c r="BN90" s="97">
        <f>IF(VALIDATURNO[[#This Row],[VALIDA_QNA]]="","",IF(OR(BG90="011000",BG90="111000"),1-BB90,0)*24)</f>
        <v>0</v>
      </c>
      <c r="BO90" s="97">
        <f>IF(VALIDATURNO[[#This Row],[VALIDA_QNA]]="","",IF(OR(BG90="011110",BG90="111110"),1-BD90,0)*24)</f>
        <v>5.0833333333333339</v>
      </c>
      <c r="BP90" s="104">
        <f>IF(VALIDATURNO[[#This Row],[VALIDA_QNA]]="","",VALIDATURNO[[#This Row],[turno1]]+VALIDATURNO[[#This Row],[turno2]]+VALIDATURNO[[#This Row],[turno1AH]]+VALIDATURNO[[#This Row],[turno2AH]]+VALIDATURNO[[#This Row],[SALAM_HOY]])</f>
        <v>7.3666666666666671</v>
      </c>
      <c r="BQ90" s="103">
        <f>IF(VALIDATURNO[[#This Row],[VALIDA_QNA]]="","",VALIDATURNO[[#This Row],[turno1]]+VALIDATURNO[[#This Row],[turno2]]+VALIDATURNO[[#This Row],[turno1AM]]+VALIDATURNO[[#This Row],[turno2AM]])</f>
        <v>7.5833333333333357</v>
      </c>
      <c r="BR90" s="104">
        <f>IF(VALIDATURNO[[#This Row],[VALIDA_QNA]]=0,"",IFERROR(LEFT(AD90,FIND(".",AD90)-1)+((RIGHT(AD90,2)+0)/100),""))</f>
        <v>7.5</v>
      </c>
      <c r="BS90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descuentos]]="",0,IF(AND(BP90&gt;=9.5,AO90=""),1,0))+IF(AL91&lt;&gt;"",AL91*24,0)-IF(AL90&lt;&gt;"",AL90*24,0),"")))</f>
        <v>0.13333333333333094</v>
      </c>
      <c r="BT90" s="102">
        <f>IF(VALIDATURNO[[#This Row],[VALIDA_QNA]]=0,"",IF(A90="","",IFERROR((IF(IF(AL90="",0,AL90+0)&lt;=(6/24),IF(AL90="",0,AL90+0),(6/24))*24),0)+IFERROR(IF(AM90="",0,IF((IF(AND(AO90="",AN90&lt;&gt;""),IF(AN90="",0,AN90+0),IF(AP90&lt;&gt;"",IF(AP90="",0,AP90+0),1))-#REF!)*24&gt;0,IF(AND(AO90="",AN90&lt;&gt;""),IF(AN90="",0,AN90+0),IF(AP90&lt;&gt;"",IF(AP90="",0,AP90+0),1))-#REF!))*24,0)))</f>
        <v>0</v>
      </c>
      <c r="BU90" s="106">
        <f>IF(VALIDATURNO[[#This Row],[VALIDA_QNA]]="","",IFERROR(LEFT(K90,FIND(".",K90)-1)+((RIGHT(K90,2)+0)/100),0))</f>
        <v>5</v>
      </c>
      <c r="BV90" s="74">
        <f>IF(VALIDATURNO[[#This Row],[VALIDA_QNA]]=0,0,IF(VALIDATURNO[[#This Row],[Marcacion]]="ERROR MARCA", 0,IF(VALIDATURNO[[#This Row],[VALIDA_QNA]]="","",IF(ROUND(IFERROR(LEFT(K90,FIND(".",K90)-1)+((RIGHT(K90,2)+0)/100),0)+(IF(H91="Domingo",0,IF(AL91="",0,AL91*24)))-(IF(H90="Domingo",0,IF(AL90="",0,AL90*24))),2)&gt;=0,ROUND(IFERROR(LEFT(K90,FIND(".",K90)-1)+((RIGHT(K90,2)+0)/100),0)+(IF(H91="Domingo",0,IF(AL91="",0,AL91*24)))-(IF(H90="Domingo",0,IF(AL90="",0,AL90*24))),2),0))))</f>
        <v>5.22</v>
      </c>
      <c r="BW90" s="106">
        <f>IF(VALIDATURNO[[#This Row],[VALIDA_QNA]]="","",IFERROR(LEFT(T90,FIND(".",T90)-1)+((RIGHT(T90,2)+0)/100),0)+IF(N90="",0,IFERROR(LEFT(N90,FIND(".",N90)-1)+((RIGHT(N90,2)+0)/100),0)))</f>
        <v>0</v>
      </c>
      <c r="BX90" s="74">
        <f>IF(VALIDATURNO[[#This Row],[VALIDA_QNA]]=0,0,IF(VALIDATURNO[[#This Row],[Marcacion]]="ERROR MARCA", 0,IF(VALIDATURNO[[#This Row],[VALIDA_QNA]]="","",IF(VALIDATURNO[[#This Row],[Dom Noct calc]]+(IF(OR(H91="Domingo",M91&lt;&gt;"",N91&lt;&gt;""),IF(AL91="",0,AL91*24),0))-(IF(OR(H90="Domingo",M90&lt;&gt;"",N90&lt;&gt;""),IF(AL90="",0,AL90*24),0))&gt;=0,VALIDATURNO[[#This Row],[Dom Noct calc]]+(IF(OR(H91="Domingo",M91&lt;&gt;"",N91&lt;&gt;""),IF(AL91="",0,AL91*24),0))-(IF(OR(H90="Domingo",M90&lt;&gt;"",N90&lt;&gt;""),IF(AL90="",0,AL90*24),0)),0))))</f>
        <v>0</v>
      </c>
      <c r="BY90" s="106">
        <f>IF(VALIDATURNO[[#This Row],[VALIDA_QNA]]="","",IFERROR(LEFT(AD90,FIND(".",AD90)-1)+((RIGHT(AD90,2)+0)/100),0))</f>
        <v>7.5</v>
      </c>
      <c r="BZ90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7.7199999999999989</v>
      </c>
      <c r="CA90" s="110">
        <f>IF(VALIDATURNO[[#This Row],[VALIDA_QNA]]="","",IF(VALIDATURNO[[#This Row],[Trabajado real]]+0=0,0,1))</f>
        <v>1</v>
      </c>
      <c r="CB90" s="104">
        <f>IFERROR(IF(VALIDATURNO[[#This Row],[horas 
trabajadas]]&gt;14,ROUND(VALIDATURNO[[#This Row],[nocturnas 
trabajadas]],2),IF(VALIDATURNO[[#This Row],[Trabajado real]]=0,"",ROUND(VALIDATURNO[[#This Row],[Nocturnas reales]],2))),"")</f>
        <v>5.22</v>
      </c>
      <c r="CC90" s="104"/>
      <c r="CD90" s="104"/>
      <c r="CE90" s="104"/>
      <c r="CF90" s="104"/>
      <c r="CG90" s="104"/>
      <c r="CH90" s="104"/>
      <c r="CI90" s="104"/>
      <c r="CJ90" s="104" t="str">
        <f>IF(AND(M90="",S90=""),"",IF(VALIDATURNO[[#This Row],[Marcacion]]="ERROR MARCA",6,IF(IFERROR(LEFT(M90,FIND(".",M90)-1)+((RIGHT(M90,2)+0)/100),0)+IFERROR(LEFT(S90,FIND(".",S90)-1)+((RIGHT(S90,2)+0)/100),0)=0,"",IFERROR(LEFT(M90,FIND(".",M90)-1)+((RIGHT(M90,2)+0)/100),0)+IFERROR(LEFT(S90,FIND(".",S90)-1)+((RIGHT(S90,2)+0)/100),0))))</f>
        <v/>
      </c>
      <c r="CK90" s="104" t="str">
        <f>IF(VALIDATURNO[[#This Row],[VALIDA_QNA]]="","",IF(VALIDATURNO[[#This Row],[Dom Noct Real]]=0,"",ROUND(VALIDATURNO[[#This Row],[Dom Noct Real]],2)))</f>
        <v/>
      </c>
      <c r="CL90" s="104"/>
      <c r="CM90" s="104"/>
      <c r="CN90" s="104"/>
      <c r="CO90" s="111" t="str">
        <f>IF(VALIDATURNO[[#This Row],[EXTRAS]]="","",IF(VALIDATURNO[[#This Row],[verifica extras D]]="",ROUND(VALIDATURNO[[#This Row],[EXTRAS]]*extra_diu,2),ROUND(VALIDATURNO[[#This Row],[verifica extras D]],2)))</f>
        <v/>
      </c>
      <c r="CP90" s="112" t="str">
        <f>IF(VALIDATURNO[[#This Row],[EXTRAS]]="","",IF(VALIDATURNO[[#This Row],[verifica extras N]]="",ROUND(VALIDATURNO[[#This Row],[EXTRAS]]*(1-extra_diu),2),ROUND(VALIDATURNO[[#This Row],[verifica extras N]],2)))</f>
        <v/>
      </c>
      <c r="CQ90" s="104"/>
      <c r="CR90" s="104"/>
      <c r="CS90" s="104"/>
      <c r="CT90" s="104"/>
      <c r="CU90" s="104">
        <f>IF(VALIDATURNO[[#This Row],[VALIDA_QNA]]="","",IF(VALIDATURNO[[#This Row],[Trabajado real]]=0,"",ROUND(VALIDATURNO[[#This Row],[Trabajado real]],2)))</f>
        <v>7.72</v>
      </c>
      <c r="CV90" s="113" t="str">
        <f>IFERROR(VLOOKUP(VALIDATURNO[[#This Row],[Colaborador]]&amp;VALIDATURNO[[#This Row],[fecha]],Tabla2[],4,0),"")</f>
        <v/>
      </c>
      <c r="CW90" s="217"/>
      <c r="CX90" s="217"/>
      <c r="CY90" s="32" t="str">
        <f>IF(SUMIFS($BZ$6:BZ90,$DC$6:DC90,VALIDATURNO[[#This Row],[Colaborador]])-hope_hours-SUMIFS($CO$6:CO90,$DC$6:DC90,VALIDATURNO[[#This Row],[Colaborador]])-SUMIFS($CP$6:CP90,$DC$6:DC90,VALIDATURNO[[#This Row],[Colaborador]])&gt;0.5,SUMIFS($BZ$6:BZ90,$DC$6:DC90,VALIDATURNO[[#This Row],[Colaborador]])-hope_hours-SUMIFS($CO$6:CO90,$DC$6:DC90,VALIDATURNO[[#This Row],[Colaborador]])-SUMIFS($CP$6:CP90,$DC$6:DC90,VALIDATURNO[[#This Row],[Colaborador]]),"")</f>
        <v/>
      </c>
      <c r="CZ90" s="32" t="str">
        <f>IF(SUMIFS($BZ$6:BZ90,$DC$6:DC90,VALIDATURNO[[#This Row],[Colaborador]])-hope_hours&gt;0.5,SUMIFS($BZ$6:BZ90,$DC$6:DC90,VALIDATURNO[[#This Row],[Colaborador]])-hope_hours - SUMIFS($CZ$6:CZ89,$DC$6:DC89,DC90),"")</f>
        <v/>
      </c>
      <c r="DA90" s="32" t="str">
        <f>IF(SUMIFS($BZ$6:BZ90,$DC$6:DC90,VALIDATURNO[[#This Row],[Colaborador]])-hope_hours&gt;0.5,SUMIFS($BZ$6:BZ90,$DC$6:DC90,VALIDATURNO[[#This Row],[Colaborador]])-hope_hours,"")</f>
        <v/>
      </c>
      <c r="DB90" s="104" t="str">
        <f>IF(E90="","",IF(VALIDATURNO[[#This Row],[Cambia sede]]="",E90,VALIDATURNO[[#This Row],[Cambia sede]]))</f>
        <v>PANCE</v>
      </c>
      <c r="DC90" s="114" t="str">
        <f t="shared" si="5"/>
        <v>PIÑA CARRERA LUIS ALBERTO</v>
      </c>
      <c r="DD90" s="116">
        <f>IF(VALIDATURNO[[#This Row],[VALIDA_QNA]]="","",I90+0)</f>
        <v>46108</v>
      </c>
      <c r="DE90" s="117" t="str">
        <f>IF(VALIDATURNO[[#This Row],[Marcacion]]="","",D90)</f>
        <v>AUXILIAR DE COCINA</v>
      </c>
      <c r="DF90" s="101" t="str">
        <f>IF(VALIDATURNO[[#This Row],[turno1]]="","",H90)</f>
        <v>Viernes</v>
      </c>
      <c r="DG90" s="117" t="str">
        <f>IF(VALIDATURNO[[#This Row],[turno2]]="","",AL90)</f>
        <v/>
      </c>
      <c r="DH90" s="101" t="str">
        <f>IF(VALIDATURNO[[#This Row],[turno1AM]]="","",AM90)</f>
        <v>12:42</v>
      </c>
      <c r="DI90" s="101" t="str">
        <f>IF(VALIDATURNO[[#This Row],[turno2AM]]="","",AN90)</f>
        <v>14:59</v>
      </c>
      <c r="DJ90" s="117" t="str">
        <f>IF(VALIDATURNO[[#This Row],[turno1AH]]="","",AO90)</f>
        <v>18:55</v>
      </c>
      <c r="DK90" s="101" t="str">
        <f>IF(VALIDATURNO[[#This Row],[turno2AH]]="","",AP90)</f>
        <v/>
      </c>
      <c r="DL90" s="28" t="str">
        <f>IF(SUMIFS(VALIDATURNO[TOTAL],VALIDATURNO[Colaborador],VALIDATURNO[[#This Row],[Colaborador]])=0,"RET","OK")</f>
        <v>OK</v>
      </c>
      <c r="DM90" s="28">
        <f>IF(VALIDATURNO[[#This Row],[Trabajado real]]&gt;0,1,0)</f>
        <v>1</v>
      </c>
      <c r="DN90" s="28">
        <f>IF(DN89=$DN$5,1,IF(DC89=VALIDATURNO[[#This Row],[Colaborador]],0,1))</f>
        <v>0</v>
      </c>
      <c r="DO90" s="224"/>
      <c r="DP90" s="224"/>
      <c r="DQ90" s="224"/>
      <c r="DR90" s="224"/>
      <c r="DS90" s="224"/>
      <c r="DT90" s="224"/>
    </row>
    <row r="91" spans="1:124">
      <c r="A91" t="s">
        <v>176</v>
      </c>
      <c r="B91" t="s">
        <v>386</v>
      </c>
      <c r="C91" t="s">
        <v>387</v>
      </c>
      <c r="D91" t="s">
        <v>225</v>
      </c>
      <c r="E91" t="s">
        <v>84</v>
      </c>
      <c r="F91" t="s">
        <v>200</v>
      </c>
      <c r="G91" t="s">
        <v>200</v>
      </c>
      <c r="H91" t="s">
        <v>216</v>
      </c>
      <c r="I91" t="s">
        <v>568</v>
      </c>
      <c r="J91" t="s">
        <v>202</v>
      </c>
      <c r="K91" t="s">
        <v>239</v>
      </c>
      <c r="L91" t="s">
        <v>81</v>
      </c>
      <c r="M91" t="s">
        <v>81</v>
      </c>
      <c r="N91" t="s">
        <v>81</v>
      </c>
      <c r="O91" t="s">
        <v>81</v>
      </c>
      <c r="P91" t="s">
        <v>81</v>
      </c>
      <c r="Q91" t="s">
        <v>81</v>
      </c>
      <c r="R91" t="s">
        <v>81</v>
      </c>
      <c r="S91" t="s">
        <v>81</v>
      </c>
      <c r="T91" t="s">
        <v>81</v>
      </c>
      <c r="U91" t="s">
        <v>81</v>
      </c>
      <c r="V91" t="s">
        <v>81</v>
      </c>
      <c r="W91" t="s">
        <v>81</v>
      </c>
      <c r="X91" t="s">
        <v>81</v>
      </c>
      <c r="Y91" t="s">
        <v>81</v>
      </c>
      <c r="Z91" t="s">
        <v>81</v>
      </c>
      <c r="AA91" t="s">
        <v>81</v>
      </c>
      <c r="AB91" t="s">
        <v>81</v>
      </c>
      <c r="AC91" t="s">
        <v>81</v>
      </c>
      <c r="AD91" t="s">
        <v>202</v>
      </c>
      <c r="AE91" t="s">
        <v>81</v>
      </c>
      <c r="AF91" t="s">
        <v>81</v>
      </c>
      <c r="AG91" t="s">
        <v>81</v>
      </c>
      <c r="AH91" t="s">
        <v>81</v>
      </c>
      <c r="AI91" t="s">
        <v>81</v>
      </c>
      <c r="AJ91" t="s">
        <v>201</v>
      </c>
      <c r="AK91" t="s">
        <v>272</v>
      </c>
      <c r="AL91" t="s">
        <v>396</v>
      </c>
      <c r="AM91" t="s">
        <v>339</v>
      </c>
      <c r="AN91" t="s">
        <v>409</v>
      </c>
      <c r="AO91" t="s">
        <v>81</v>
      </c>
      <c r="AP91" t="s">
        <v>81</v>
      </c>
      <c r="AQ91" t="s">
        <v>203</v>
      </c>
      <c r="AR91" t="s">
        <v>81</v>
      </c>
      <c r="AS91" t="s">
        <v>204</v>
      </c>
      <c r="AT91" s="96">
        <f>IF(VALIDATURNO[[#This Row],[VALIDA_QNA]]="","",IF(AL91="",0,1))</f>
        <v>1</v>
      </c>
      <c r="AU91" s="67">
        <f>IF(VALIDATURNO[[#This Row],[VALIDA_QNA]]="","",IF(AL92="",0,1))</f>
        <v>0</v>
      </c>
      <c r="AV91" s="98">
        <f>IF(VALIDATURNO[[#This Row],[VALIDA_QNA]]="","",IF(AM91="",0,1))</f>
        <v>1</v>
      </c>
      <c r="AW91" s="98">
        <f>IF(VALIDATURNO[[#This Row],[VALIDA_QNA]]="","",IF(AN91="",0,1))</f>
        <v>1</v>
      </c>
      <c r="AX91" s="98">
        <f>IF(VALIDATURNO[[#This Row],[VALIDA_QNA]]="","",IF(AO91="",0,1))</f>
        <v>0</v>
      </c>
      <c r="AY91" s="98">
        <f>IF(VALIDATURNO[[#This Row],[VALIDA_QNA]]="","",IF(AP91="",0,1))</f>
        <v>0</v>
      </c>
      <c r="AZ91" s="67">
        <f>IF(VALIDATURNO[[#This Row],[VALIDA_QNA]]="","",IF(AL92="",0,1)*IF(AL92="",0,AL92))</f>
        <v>0</v>
      </c>
      <c r="BA91" s="97">
        <f>IF(VALIDATURNO[[#This Row],[VALIDA_QNA]]="","",IF(AL91="",0,1)*IF(AL91="",0,AL91))</f>
        <v>9.0277777777777769E-3</v>
      </c>
      <c r="BB91" s="98">
        <f>IF(VALIDATURNO[[#This Row],[VALIDA_QNA]]="","",IF(AM91="",0,1)*IF(AM91="",0,AM91))</f>
        <v>0.66388888888888886</v>
      </c>
      <c r="BC91" s="98">
        <f>IF(VALIDATURNO[[#This Row],[VALIDA_QNA]]="","",IF(AN91="",0,1)*IF(AN91="",0,AN91))</f>
        <v>0.99027777777777781</v>
      </c>
      <c r="BD91" s="98">
        <f>IF(VALIDATURNO[[#This Row],[VALIDA_QNA]]="","",IF(AO91="",0,1)*IF(AO91="",0,AO91))</f>
        <v>0</v>
      </c>
      <c r="BE91" s="98">
        <f>IF(VALIDATURNO[[#This Row],[VALIDA_QNA]]="","",IF(AP91="",0,1)*IF(AP91="",0,AP91))</f>
        <v>0</v>
      </c>
      <c r="BF91" s="67">
        <f>IF(VALIDATURNO[[#This Row],[VALIDA_QNA]]="","",5-COUNTBLANK(AM91:AP91)-COUNTBLANK(AL92))</f>
        <v>2</v>
      </c>
      <c r="BG91" s="100" t="str">
        <f>VALIDATURNO[[#This Row],[SALAM_H_BIN]]&amp;AU91&amp;AV91&amp;AW91&amp;AX91&amp;AY91</f>
        <v>101100</v>
      </c>
      <c r="BH91" s="101">
        <f t="shared" si="4"/>
        <v>1</v>
      </c>
      <c r="BI91" s="98" t="str">
        <f>IF(A91="","",IF(AND(AN91&lt;AM91,AN91&lt;&gt;""),"ERROR MARCA",IF(AND(VALIDATURNO[[#This Row],[ENT_2]]&lt;&gt;0,VALIDATURNO[[#This Row],[ENT_2]]&lt;VALIDATURNO[[#This Row],[SAL_1]]),"ERROR MARCA",IF(VALIDATURNO[[#This Row],[VALIDA_QNA]]=1,IF(OR(BG91="001100",BG91="011000",BG91="011110",BG91="001111",BG91="101100",BG91="111000",BG91="111110",BG91="101111"),"OK",IF(OR(BG91="000000",VALIDATURNO[[#This Row],[Escenario]]="100000"),"NULO","ERROR MARCA")),"NULO"))))</f>
        <v>OK</v>
      </c>
      <c r="BJ91" s="98">
        <f>IF(VALIDATURNO[[#This Row],[VALIDA_QNA]]="","",IF(OR(BG91="101100",BG91="101111",BG91="001100",BG91="001111",BG91="111110",BG91="011110"),BC91-BB91,0)*24)</f>
        <v>7.8333333333333348</v>
      </c>
      <c r="BK91" s="98">
        <f>IF(VALIDATURNO[[#This Row],[VALIDA_QNA]]="","",IF(OR(BG91="101111",BG91="001111"),BE91-BD91,0)*24)</f>
        <v>0</v>
      </c>
      <c r="BL91" s="98">
        <f>IF(VALIDATURNO[[#This Row],[VALIDA_QNA]]="","",IF(OR(BG91="111000",BG91="011000"),AZ91-BB91+1,0)*24)</f>
        <v>0</v>
      </c>
      <c r="BM91" s="98">
        <f>IF(VALIDATURNO[[#This Row],[VALIDA_QNA]]="","",IF(OR(BG91="111110",BG91="011110"),AZ91+1-BD91,0)*24)</f>
        <v>0</v>
      </c>
      <c r="BN91" s="97">
        <f>IF(VALIDATURNO[[#This Row],[VALIDA_QNA]]="","",IF(OR(BG91="011000",BG91="111000"),1-BB91,0)*24)</f>
        <v>0</v>
      </c>
      <c r="BO91" s="97">
        <f>IF(VALIDATURNO[[#This Row],[VALIDA_QNA]]="","",IF(OR(BG91="011110",BG91="111110"),1-BD91,0)*24)</f>
        <v>0</v>
      </c>
      <c r="BP91" s="104">
        <f>IF(VALIDATURNO[[#This Row],[VALIDA_QNA]]="","",VALIDATURNO[[#This Row],[turno1]]+VALIDATURNO[[#This Row],[turno2]]+VALIDATURNO[[#This Row],[turno1AH]]+VALIDATURNO[[#This Row],[turno2AH]]+VALIDATURNO[[#This Row],[SALAM_HOY]])</f>
        <v>7.8423611111111127</v>
      </c>
      <c r="BQ91" s="103">
        <f>IF(VALIDATURNO[[#This Row],[VALIDA_QNA]]="","",VALIDATURNO[[#This Row],[turno1]]+VALIDATURNO[[#This Row],[turno2]]+VALIDATURNO[[#This Row],[turno1AM]]+VALIDATURNO[[#This Row],[turno2AM]])</f>
        <v>7.8333333333333348</v>
      </c>
      <c r="BR91" s="104">
        <f>IF(VALIDATURNO[[#This Row],[VALIDA_QNA]]=0,"",IFERROR(LEFT(AD91,FIND(".",AD91)-1)+((RIGHT(AD91,2)+0)/100),""))</f>
        <v>8</v>
      </c>
      <c r="BS91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descuentos]]="",0,IF(AND(BP91&gt;=9.5,AO91=""),1,0))+IF(AL92&lt;&gt;"",AL92*24,0)-IF(AL91&lt;&gt;"",AL91*24,0),"")))</f>
        <v>-5.000000000000146E-2</v>
      </c>
      <c r="BT91" s="102">
        <f>IF(VALIDATURNO[[#This Row],[VALIDA_QNA]]=0,"",IF(A91="","",IFERROR((IF(IF(AL91="",0,AL91+0)&lt;=(6/24),IF(AL91="",0,AL91+0),(6/24))*24),0)+IFERROR(IF(AM91="",0,IF((IF(AND(AO91="",AN91&lt;&gt;""),IF(AN91="",0,AN91+0),IF(AP91&lt;&gt;"",IF(AP91="",0,AP91+0),1))-#REF!)*24&gt;0,IF(AND(AO91="",AN91&lt;&gt;""),IF(AN91="",0,AN91+0),IF(AP91&lt;&gt;"",IF(AP91="",0,AP91+0),1))-#REF!))*24,0)))</f>
        <v>0.21666666666666665</v>
      </c>
      <c r="BU91" s="106">
        <f>IF(VALIDATURNO[[#This Row],[VALIDA_QNA]]="","",IFERROR(LEFT(K91,FIND(".",K91)-1)+((RIGHT(K91,2)+0)/100),0))</f>
        <v>5</v>
      </c>
      <c r="BV91" s="74">
        <f>IF(VALIDATURNO[[#This Row],[VALIDA_QNA]]=0,0,IF(VALIDATURNO[[#This Row],[Marcacion]]="ERROR MARCA", 0,IF(VALIDATURNO[[#This Row],[VALIDA_QNA]]="","",IF(ROUND(IFERROR(LEFT(K91,FIND(".",K91)-1)+((RIGHT(K91,2)+0)/100),0)+(IF(H92="Domingo",0,IF(AL92="",0,AL92*24)))-(IF(H91="Domingo",0,IF(AL91="",0,AL91*24))),2)&gt;=0,ROUND(IFERROR(LEFT(K91,FIND(".",K91)-1)+((RIGHT(K91,2)+0)/100),0)+(IF(H92="Domingo",0,IF(AL92="",0,AL92*24)))-(IF(H91="Domingo",0,IF(AL91="",0,AL91*24))),2),0))))</f>
        <v>4.78</v>
      </c>
      <c r="BW91" s="106">
        <f>IF(VALIDATURNO[[#This Row],[VALIDA_QNA]]="","",IFERROR(LEFT(T91,FIND(".",T91)-1)+((RIGHT(T91,2)+0)/100),0)+IF(N91="",0,IFERROR(LEFT(N91,FIND(".",N91)-1)+((RIGHT(N91,2)+0)/100),0)))</f>
        <v>0</v>
      </c>
      <c r="BX91" s="74">
        <f>IF(VALIDATURNO[[#This Row],[VALIDA_QNA]]=0,0,IF(VALIDATURNO[[#This Row],[Marcacion]]="ERROR MARCA", 0,IF(VALIDATURNO[[#This Row],[VALIDA_QNA]]="","",IF(VALIDATURNO[[#This Row],[Dom Noct calc]]+(IF(OR(H92="Domingo",M92&lt;&gt;"",N92&lt;&gt;""),IF(AL92="",0,AL92*24),0))-(IF(OR(H91="Domingo",M91&lt;&gt;"",N91&lt;&gt;""),IF(AL91="",0,AL91*24),0))&gt;=0,VALIDATURNO[[#This Row],[Dom Noct calc]]+(IF(OR(H92="Domingo",M92&lt;&gt;"",N92&lt;&gt;""),IF(AL92="",0,AL92*24),0))-(IF(OR(H91="Domingo",M91&lt;&gt;"",N91&lt;&gt;""),IF(AL91="",0,AL91*24),0)),0))))</f>
        <v>0</v>
      </c>
      <c r="BY91" s="106">
        <f>IF(VALIDATURNO[[#This Row],[VALIDA_QNA]]="","",IFERROR(LEFT(AD91,FIND(".",AD91)-1)+((RIGHT(AD91,2)+0)/100),0))</f>
        <v>8</v>
      </c>
      <c r="BZ91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7.7800000000000011</v>
      </c>
      <c r="CA91" s="110">
        <f>IF(VALIDATURNO[[#This Row],[VALIDA_QNA]]="","",IF(VALIDATURNO[[#This Row],[Trabajado real]]+0=0,0,1))</f>
        <v>1</v>
      </c>
      <c r="CB91" s="104">
        <f>IFERROR(IF(VALIDATURNO[[#This Row],[horas 
trabajadas]]&gt;14,ROUND(VALIDATURNO[[#This Row],[nocturnas 
trabajadas]],2),IF(VALIDATURNO[[#This Row],[Trabajado real]]=0,"",ROUND(VALIDATURNO[[#This Row],[Nocturnas reales]],2))),"")</f>
        <v>4.78</v>
      </c>
      <c r="CC91" s="104"/>
      <c r="CD91" s="104"/>
      <c r="CE91" s="104"/>
      <c r="CF91" s="104"/>
      <c r="CG91" s="104"/>
      <c r="CH91" s="104"/>
      <c r="CI91" s="104"/>
      <c r="CJ91" s="104" t="str">
        <f>IF(AND(M91="",S91=""),"",IF(VALIDATURNO[[#This Row],[Marcacion]]="ERROR MARCA",6,IF(IFERROR(LEFT(M91,FIND(".",M91)-1)+((RIGHT(M91,2)+0)/100),0)+IFERROR(LEFT(S91,FIND(".",S91)-1)+((RIGHT(S91,2)+0)/100),0)=0,"",IFERROR(LEFT(M91,FIND(".",M91)-1)+((RIGHT(M91,2)+0)/100),0)+IFERROR(LEFT(S91,FIND(".",S91)-1)+((RIGHT(S91,2)+0)/100),0))))</f>
        <v/>
      </c>
      <c r="CK91" s="104" t="str">
        <f>IF(VALIDATURNO[[#This Row],[VALIDA_QNA]]="","",IF(VALIDATURNO[[#This Row],[Dom Noct Real]]=0,"",ROUND(VALIDATURNO[[#This Row],[Dom Noct Real]],2)))</f>
        <v/>
      </c>
      <c r="CL91" s="104"/>
      <c r="CM91" s="104"/>
      <c r="CN91" s="104"/>
      <c r="CO91" s="111" t="str">
        <f>IF(VALIDATURNO[[#This Row],[EXTRAS]]="","",IF(VALIDATURNO[[#This Row],[verifica extras D]]="",ROUND(VALIDATURNO[[#This Row],[EXTRAS]]*extra_diu,2),ROUND(VALIDATURNO[[#This Row],[verifica extras D]],2)))</f>
        <v/>
      </c>
      <c r="CP91" s="112" t="str">
        <f>IF(VALIDATURNO[[#This Row],[EXTRAS]]="","",IF(VALIDATURNO[[#This Row],[verifica extras N]]="",ROUND(VALIDATURNO[[#This Row],[EXTRAS]]*(1-extra_diu),2),ROUND(VALIDATURNO[[#This Row],[verifica extras N]],2)))</f>
        <v/>
      </c>
      <c r="CQ91" s="104"/>
      <c r="CR91" s="104"/>
      <c r="CS91" s="104"/>
      <c r="CT91" s="104"/>
      <c r="CU91" s="104">
        <f>IF(VALIDATURNO[[#This Row],[VALIDA_QNA]]="","",IF(VALIDATURNO[[#This Row],[Trabajado real]]=0,"",ROUND(VALIDATURNO[[#This Row],[Trabajado real]],2)))</f>
        <v>7.78</v>
      </c>
      <c r="CV91" s="113" t="str">
        <f>IFERROR(VLOOKUP(VALIDATURNO[[#This Row],[Colaborador]]&amp;VALIDATURNO[[#This Row],[fecha]],Tabla2[],4,0),"")</f>
        <v/>
      </c>
      <c r="CW91" s="217"/>
      <c r="CX91" s="217"/>
      <c r="CY91" s="32" t="str">
        <f>IF(SUMIFS($BZ$6:BZ91,$DC$6:DC91,VALIDATURNO[[#This Row],[Colaborador]])-hope_hours-SUMIFS($CO$6:CO91,$DC$6:DC91,VALIDATURNO[[#This Row],[Colaborador]])-SUMIFS($CP$6:CP91,$DC$6:DC91,VALIDATURNO[[#This Row],[Colaborador]])&gt;0.5,SUMIFS($BZ$6:BZ91,$DC$6:DC91,VALIDATURNO[[#This Row],[Colaborador]])-hope_hours-SUMIFS($CO$6:CO91,$DC$6:DC91,VALIDATURNO[[#This Row],[Colaborador]])-SUMIFS($CP$6:CP91,$DC$6:DC91,VALIDATURNO[[#This Row],[Colaborador]]),"")</f>
        <v/>
      </c>
      <c r="CZ91" s="32" t="str">
        <f>IF(SUMIFS($BZ$6:BZ91,$DC$6:DC91,VALIDATURNO[[#This Row],[Colaborador]])-hope_hours&gt;0.5,SUMIFS($BZ$6:BZ91,$DC$6:DC91,VALIDATURNO[[#This Row],[Colaborador]])-hope_hours - SUMIFS($CZ$6:CZ90,$DC$6:DC90,DC91),"")</f>
        <v/>
      </c>
      <c r="DA91" s="32" t="str">
        <f>IF(SUMIFS($BZ$6:BZ91,$DC$6:DC91,VALIDATURNO[[#This Row],[Colaborador]])-hope_hours&gt;0.5,SUMIFS($BZ$6:BZ91,$DC$6:DC91,VALIDATURNO[[#This Row],[Colaborador]])-hope_hours,"")</f>
        <v/>
      </c>
      <c r="DB91" s="104" t="str">
        <f>IF(E91="","",IF(VALIDATURNO[[#This Row],[Cambia sede]]="",E91,VALIDATURNO[[#This Row],[Cambia sede]]))</f>
        <v>PANCE</v>
      </c>
      <c r="DC91" s="114" t="str">
        <f t="shared" si="5"/>
        <v>PIÑA CARRERA LUIS ALBERTO</v>
      </c>
      <c r="DD91" s="116">
        <f>IF(VALIDATURNO[[#This Row],[VALIDA_QNA]]="","",I91+0)</f>
        <v>46109</v>
      </c>
      <c r="DE91" s="117" t="str">
        <f>IF(VALIDATURNO[[#This Row],[Marcacion]]="","",D91)</f>
        <v>AUXILIAR DE COCINA</v>
      </c>
      <c r="DF91" s="101" t="str">
        <f>IF(VALIDATURNO[[#This Row],[turno1]]="","",H91)</f>
        <v>Sábado</v>
      </c>
      <c r="DG91" s="117" t="str">
        <f>IF(VALIDATURNO[[#This Row],[turno2]]="","",AL91)</f>
        <v>00:13</v>
      </c>
      <c r="DH91" s="101" t="str">
        <f>IF(VALIDATURNO[[#This Row],[turno1AM]]="","",AM91)</f>
        <v>15:56</v>
      </c>
      <c r="DI91" s="101" t="str">
        <f>IF(VALIDATURNO[[#This Row],[turno2AM]]="","",AN91)</f>
        <v>23:46</v>
      </c>
      <c r="DJ91" s="117" t="str">
        <f>IF(VALIDATURNO[[#This Row],[turno1AH]]="","",AO91)</f>
        <v/>
      </c>
      <c r="DK91" s="101" t="str">
        <f>IF(VALIDATURNO[[#This Row],[turno2AH]]="","",AP91)</f>
        <v/>
      </c>
      <c r="DL91" s="28" t="str">
        <f>IF(SUMIFS(VALIDATURNO[TOTAL],VALIDATURNO[Colaborador],VALIDATURNO[[#This Row],[Colaborador]])=0,"RET","OK")</f>
        <v>OK</v>
      </c>
      <c r="DM91" s="28">
        <f>IF(VALIDATURNO[[#This Row],[Trabajado real]]&gt;0,1,0)</f>
        <v>1</v>
      </c>
      <c r="DN91" s="28">
        <f>IF(DN90=$DN$5,1,IF(DC90=VALIDATURNO[[#This Row],[Colaborador]],0,1))</f>
        <v>0</v>
      </c>
      <c r="DO91" s="224"/>
      <c r="DP91" s="224"/>
      <c r="DQ91" s="224"/>
      <c r="DR91" s="224"/>
      <c r="DS91" s="224"/>
      <c r="DT91" s="224"/>
    </row>
    <row r="92" spans="1:124">
      <c r="A92" t="s">
        <v>176</v>
      </c>
      <c r="B92" t="s">
        <v>386</v>
      </c>
      <c r="C92" t="s">
        <v>387</v>
      </c>
      <c r="D92" t="s">
        <v>225</v>
      </c>
      <c r="E92" t="s">
        <v>84</v>
      </c>
      <c r="F92" t="s">
        <v>200</v>
      </c>
      <c r="G92" t="s">
        <v>200</v>
      </c>
      <c r="H92" t="s">
        <v>173</v>
      </c>
      <c r="I92" t="s">
        <v>569</v>
      </c>
      <c r="J92" t="s">
        <v>81</v>
      </c>
      <c r="K92" t="s">
        <v>81</v>
      </c>
      <c r="L92" t="s">
        <v>81</v>
      </c>
      <c r="M92" t="s">
        <v>81</v>
      </c>
      <c r="N92" t="s">
        <v>81</v>
      </c>
      <c r="O92" t="s">
        <v>81</v>
      </c>
      <c r="P92" t="s">
        <v>81</v>
      </c>
      <c r="Q92" t="s">
        <v>81</v>
      </c>
      <c r="R92" t="s">
        <v>81</v>
      </c>
      <c r="S92" t="s">
        <v>81</v>
      </c>
      <c r="T92" t="s">
        <v>81</v>
      </c>
      <c r="U92" t="s">
        <v>81</v>
      </c>
      <c r="V92" t="s">
        <v>81</v>
      </c>
      <c r="W92" t="s">
        <v>81</v>
      </c>
      <c r="X92" t="s">
        <v>81</v>
      </c>
      <c r="Y92" t="s">
        <v>81</v>
      </c>
      <c r="Z92" t="s">
        <v>81</v>
      </c>
      <c r="AA92" t="s">
        <v>81</v>
      </c>
      <c r="AB92" t="s">
        <v>81</v>
      </c>
      <c r="AC92" t="s">
        <v>81</v>
      </c>
      <c r="AD92" t="s">
        <v>81</v>
      </c>
      <c r="AE92" t="s">
        <v>81</v>
      </c>
      <c r="AF92" t="s">
        <v>81</v>
      </c>
      <c r="AG92" t="s">
        <v>81</v>
      </c>
      <c r="AH92" t="s">
        <v>81</v>
      </c>
      <c r="AI92" t="s">
        <v>81</v>
      </c>
      <c r="AJ92" t="s">
        <v>201</v>
      </c>
      <c r="AK92" t="s">
        <v>81</v>
      </c>
      <c r="AL92" t="s">
        <v>81</v>
      </c>
      <c r="AM92" t="s">
        <v>81</v>
      </c>
      <c r="AN92" t="s">
        <v>81</v>
      </c>
      <c r="AO92" t="s">
        <v>81</v>
      </c>
      <c r="AP92" t="s">
        <v>81</v>
      </c>
      <c r="AQ92" t="s">
        <v>81</v>
      </c>
      <c r="AR92" t="s">
        <v>81</v>
      </c>
      <c r="AS92" t="s">
        <v>201</v>
      </c>
      <c r="AT92" s="96">
        <f>IF(VALIDATURNO[[#This Row],[VALIDA_QNA]]="","",IF(AL92="",0,1))</f>
        <v>0</v>
      </c>
      <c r="AU92" s="67">
        <f>IF(VALIDATURNO[[#This Row],[VALIDA_QNA]]="","",IF(AL93="",0,1))</f>
        <v>0</v>
      </c>
      <c r="AV92" s="98">
        <f>IF(VALIDATURNO[[#This Row],[VALIDA_QNA]]="","",IF(AM92="",0,1))</f>
        <v>0</v>
      </c>
      <c r="AW92" s="98">
        <f>IF(VALIDATURNO[[#This Row],[VALIDA_QNA]]="","",IF(AN92="",0,1))</f>
        <v>0</v>
      </c>
      <c r="AX92" s="98">
        <f>IF(VALIDATURNO[[#This Row],[VALIDA_QNA]]="","",IF(AO92="",0,1))</f>
        <v>0</v>
      </c>
      <c r="AY92" s="98">
        <f>IF(VALIDATURNO[[#This Row],[VALIDA_QNA]]="","",IF(AP92="",0,1))</f>
        <v>0</v>
      </c>
      <c r="AZ92" s="67">
        <f>IF(VALIDATURNO[[#This Row],[VALIDA_QNA]]="","",IF(AL93="",0,1)*IF(AL93="",0,AL93))</f>
        <v>0</v>
      </c>
      <c r="BA92" s="97">
        <f>IF(VALIDATURNO[[#This Row],[VALIDA_QNA]]="","",IF(AL92="",0,1)*IF(AL92="",0,AL92))</f>
        <v>0</v>
      </c>
      <c r="BB92" s="98">
        <f>IF(VALIDATURNO[[#This Row],[VALIDA_QNA]]="","",IF(AM92="",0,1)*IF(AM92="",0,AM92))</f>
        <v>0</v>
      </c>
      <c r="BC92" s="98">
        <f>IF(VALIDATURNO[[#This Row],[VALIDA_QNA]]="","",IF(AN92="",0,1)*IF(AN92="",0,AN92))</f>
        <v>0</v>
      </c>
      <c r="BD92" s="98">
        <f>IF(VALIDATURNO[[#This Row],[VALIDA_QNA]]="","",IF(AO92="",0,1)*IF(AO92="",0,AO92))</f>
        <v>0</v>
      </c>
      <c r="BE92" s="98">
        <f>IF(VALIDATURNO[[#This Row],[VALIDA_QNA]]="","",IF(AP92="",0,1)*IF(AP92="",0,AP92))</f>
        <v>0</v>
      </c>
      <c r="BF92" s="67">
        <f>IF(VALIDATURNO[[#This Row],[VALIDA_QNA]]="","",5-COUNTBLANK(AM92:AP92)-COUNTBLANK(AL93))</f>
        <v>0</v>
      </c>
      <c r="BG92" s="100" t="str">
        <f>VALIDATURNO[[#This Row],[SALAM_H_BIN]]&amp;AU92&amp;AV92&amp;AW92&amp;AX92&amp;AY92</f>
        <v>000000</v>
      </c>
      <c r="BH92" s="101">
        <f t="shared" si="4"/>
        <v>1</v>
      </c>
      <c r="BI92" s="98" t="str">
        <f>IF(A92="","",IF(AND(AN92&lt;AM92,AN92&lt;&gt;""),"ERROR MARCA",IF(AND(VALIDATURNO[[#This Row],[ENT_2]]&lt;&gt;0,VALIDATURNO[[#This Row],[ENT_2]]&lt;VALIDATURNO[[#This Row],[SAL_1]]),"ERROR MARCA",IF(VALIDATURNO[[#This Row],[VALIDA_QNA]]=1,IF(OR(BG92="001100",BG92="011000",BG92="011110",BG92="001111",BG92="101100",BG92="111000",BG92="111110",BG92="101111"),"OK",IF(OR(BG92="000000",VALIDATURNO[[#This Row],[Escenario]]="100000"),"NULO","ERROR MARCA")),"NULO"))))</f>
        <v>NULO</v>
      </c>
      <c r="BJ92" s="98">
        <f>IF(VALIDATURNO[[#This Row],[VALIDA_QNA]]="","",IF(OR(BG92="101100",BG92="101111",BG92="001100",BG92="001111",BG92="111110",BG92="011110"),BC92-BB92,0)*24)</f>
        <v>0</v>
      </c>
      <c r="BK92" s="98">
        <f>IF(VALIDATURNO[[#This Row],[VALIDA_QNA]]="","",IF(OR(BG92="101111",BG92="001111"),BE92-BD92,0)*24)</f>
        <v>0</v>
      </c>
      <c r="BL92" s="98">
        <f>IF(VALIDATURNO[[#This Row],[VALIDA_QNA]]="","",IF(OR(BG92="111000",BG92="011000"),AZ92-BB92+1,0)*24)</f>
        <v>0</v>
      </c>
      <c r="BM92" s="98">
        <f>IF(VALIDATURNO[[#This Row],[VALIDA_QNA]]="","",IF(OR(BG92="111110",BG92="011110"),AZ92+1-BD92,0)*24)</f>
        <v>0</v>
      </c>
      <c r="BN92" s="97">
        <f>IF(VALIDATURNO[[#This Row],[VALIDA_QNA]]="","",IF(OR(BG92="011000",BG92="111000"),1-BB92,0)*24)</f>
        <v>0</v>
      </c>
      <c r="BO92" s="97">
        <f>IF(VALIDATURNO[[#This Row],[VALIDA_QNA]]="","",IF(OR(BG92="011110",BG92="111110"),1-BD92,0)*24)</f>
        <v>0</v>
      </c>
      <c r="BP92" s="104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2" s="103">
        <f>IF(VALIDATURNO[[#This Row],[VALIDA_QNA]]="","",VALIDATURNO[[#This Row],[turno1]]+VALIDATURNO[[#This Row],[turno2]]+VALIDATURNO[[#This Row],[turno1AM]]+VALIDATURNO[[#This Row],[turno2AM]])</f>
        <v>0</v>
      </c>
      <c r="BR92" s="104" t="str">
        <f>IF(VALIDATURNO[[#This Row],[VALIDA_QNA]]=0,"",IFERROR(LEFT(AD92,FIND(".",AD92)-1)+((RIGHT(AD92,2)+0)/100),""))</f>
        <v/>
      </c>
      <c r="BS92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descuentos]]="",0,IF(AND(BP92&gt;=9.5,AO92=""),1,0))+IF(AL93&lt;&gt;"",AL93*24,0)-IF(AL92&lt;&gt;"",AL92*24,0),"")))</f>
        <v>0</v>
      </c>
      <c r="BT92" s="102">
        <f>IF(VALIDATURNO[[#This Row],[VALIDA_QNA]]=0,"",IF(A92="","",IFERROR((IF(IF(AL92="",0,AL92+0)&lt;=(6/24),IF(AL92="",0,AL92+0),(6/24))*24),0)+IFERROR(IF(AM92="",0,IF((IF(AND(AO92="",AN92&lt;&gt;""),IF(AN92="",0,AN92+0),IF(AP92&lt;&gt;"",IF(AP92="",0,AP92+0),1))-#REF!)*24&gt;0,IF(AND(AO92="",AN92&lt;&gt;""),IF(AN92="",0,AN92+0),IF(AP92&lt;&gt;"",IF(AP92="",0,AP92+0),1))-#REF!))*24,0)))</f>
        <v>0</v>
      </c>
      <c r="BU92" s="106">
        <f>IF(VALIDATURNO[[#This Row],[VALIDA_QNA]]="","",IFERROR(LEFT(K92,FIND(".",K92)-1)+((RIGHT(K92,2)+0)/100),0))</f>
        <v>0</v>
      </c>
      <c r="BV92" s="74">
        <f>IF(VALIDATURNO[[#This Row],[VALIDA_QNA]]=0,0,IF(VALIDATURNO[[#This Row],[Marcacion]]="ERROR MARCA", 0,IF(VALIDATURNO[[#This Row],[VALIDA_QNA]]="","",IF(ROUND(IFERROR(LEFT(K92,FIND(".",K92)-1)+((RIGHT(K92,2)+0)/100),0)+(IF(H93="Domingo",0,IF(AL93="",0,AL93*24)))-(IF(H92="Domingo",0,IF(AL92="",0,AL92*24))),2)&gt;=0,ROUND(IFERROR(LEFT(K92,FIND(".",K92)-1)+((RIGHT(K92,2)+0)/100),0)+(IF(H93="Domingo",0,IF(AL93="",0,AL93*24)))-(IF(H92="Domingo",0,IF(AL92="",0,AL92*24))),2),0))))</f>
        <v>0</v>
      </c>
      <c r="BW92" s="106">
        <f>IF(VALIDATURNO[[#This Row],[VALIDA_QNA]]="","",IFERROR(LEFT(T92,FIND(".",T92)-1)+((RIGHT(T92,2)+0)/100),0)+IF(N92="",0,IFERROR(LEFT(N92,FIND(".",N92)-1)+((RIGHT(N92,2)+0)/100),0)))</f>
        <v>0</v>
      </c>
      <c r="BX92" s="74">
        <f>IF(VALIDATURNO[[#This Row],[VALIDA_QNA]]=0,0,IF(VALIDATURNO[[#This Row],[Marcacion]]="ERROR MARCA", 0,IF(VALIDATURNO[[#This Row],[VALIDA_QNA]]="","",IF(VALIDATURNO[[#This Row],[Dom Noct calc]]+(IF(OR(H93="Domingo",M93&lt;&gt;"",N93&lt;&gt;""),IF(AL93="",0,AL93*24),0))-(IF(OR(H92="Domingo",M92&lt;&gt;"",N92&lt;&gt;""),IF(AL92="",0,AL92*24),0))&gt;=0,VALIDATURNO[[#This Row],[Dom Noct calc]]+(IF(OR(H93="Domingo",M93&lt;&gt;"",N93&lt;&gt;""),IF(AL93="",0,AL93*24),0))-(IF(OR(H92="Domingo",M92&lt;&gt;"",N92&lt;&gt;""),IF(AL92="",0,AL92*24),0)),0))))</f>
        <v>0</v>
      </c>
      <c r="BY92" s="106">
        <f>IF(VALIDATURNO[[#This Row],[VALIDA_QNA]]="","",IFERROR(LEFT(AD92,FIND(".",AD92)-1)+((RIGHT(AD92,2)+0)/100),0))</f>
        <v>0</v>
      </c>
      <c r="BZ92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2" s="110">
        <f>IF(VALIDATURNO[[#This Row],[VALIDA_QNA]]="","",IF(VALIDATURNO[[#This Row],[Trabajado real]]+0=0,0,1))</f>
        <v>0</v>
      </c>
      <c r="CB92" s="10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2" s="104"/>
      <c r="CD92" s="104"/>
      <c r="CE92" s="104"/>
      <c r="CF92" s="104"/>
      <c r="CG92" s="104"/>
      <c r="CH92" s="104"/>
      <c r="CI92" s="104"/>
      <c r="CJ92" s="104" t="str">
        <f>IF(AND(M92="",S92=""),"",IF(VALIDATURNO[[#This Row],[Marcacion]]="ERROR MARCA",6,IF(IFERROR(LEFT(M92,FIND(".",M92)-1)+((RIGHT(M92,2)+0)/100),0)+IFERROR(LEFT(S92,FIND(".",S92)-1)+((RIGHT(S92,2)+0)/100),0)=0,"",IFERROR(LEFT(M92,FIND(".",M92)-1)+((RIGHT(M92,2)+0)/100),0)+IFERROR(LEFT(S92,FIND(".",S92)-1)+((RIGHT(S92,2)+0)/100),0))))</f>
        <v/>
      </c>
      <c r="CK92" s="104" t="str">
        <f>IF(VALIDATURNO[[#This Row],[VALIDA_QNA]]="","",IF(VALIDATURNO[[#This Row],[Dom Noct Real]]=0,"",ROUND(VALIDATURNO[[#This Row],[Dom Noct Real]],2)))</f>
        <v/>
      </c>
      <c r="CL92" s="104"/>
      <c r="CM92" s="104"/>
      <c r="CN92" s="104"/>
      <c r="CO92" s="111" t="str">
        <f>IF(VALIDATURNO[[#This Row],[EXTRAS]]="","",IF(VALIDATURNO[[#This Row],[verifica extras D]]="",ROUND(VALIDATURNO[[#This Row],[EXTRAS]]*extra_diu,2),ROUND(VALIDATURNO[[#This Row],[verifica extras D]],2)))</f>
        <v/>
      </c>
      <c r="CP92" s="112" t="str">
        <f>IF(VALIDATURNO[[#This Row],[EXTRAS]]="","",IF(VALIDATURNO[[#This Row],[verifica extras N]]="",ROUND(VALIDATURNO[[#This Row],[EXTRAS]]*(1-extra_diu),2),ROUND(VALIDATURNO[[#This Row],[verifica extras N]],2)))</f>
        <v/>
      </c>
      <c r="CQ92" s="104"/>
      <c r="CR92" s="104"/>
      <c r="CS92" s="104"/>
      <c r="CT92" s="104"/>
      <c r="CU92" s="104" t="str">
        <f>IF(VALIDATURNO[[#This Row],[VALIDA_QNA]]="","",IF(VALIDATURNO[[#This Row],[Trabajado real]]=0,"",ROUND(VALIDATURNO[[#This Row],[Trabajado real]],2)))</f>
        <v/>
      </c>
      <c r="CV92" s="113" t="str">
        <f>IFERROR(VLOOKUP(VALIDATURNO[[#This Row],[Colaborador]]&amp;VALIDATURNO[[#This Row],[fecha]],Tabla2[],4,0),"")</f>
        <v/>
      </c>
      <c r="CW92" s="217"/>
      <c r="CX92" s="217"/>
      <c r="CY92" s="32" t="str">
        <f>IF(SUMIFS($BZ$6:BZ92,$DC$6:DC92,VALIDATURNO[[#This Row],[Colaborador]])-hope_hours-SUMIFS($CO$6:CO92,$DC$6:DC92,VALIDATURNO[[#This Row],[Colaborador]])-SUMIFS($CP$6:CP92,$DC$6:DC92,VALIDATURNO[[#This Row],[Colaborador]])&gt;0.5,SUMIFS($BZ$6:BZ92,$DC$6:DC92,VALIDATURNO[[#This Row],[Colaborador]])-hope_hours-SUMIFS($CO$6:CO92,$DC$6:DC92,VALIDATURNO[[#This Row],[Colaborador]])-SUMIFS($CP$6:CP92,$DC$6:DC92,VALIDATURNO[[#This Row],[Colaborador]]),"")</f>
        <v/>
      </c>
      <c r="CZ92" s="32" t="str">
        <f>IF(SUMIFS($BZ$6:BZ92,$DC$6:DC92,VALIDATURNO[[#This Row],[Colaborador]])-hope_hours&gt;0.5,SUMIFS($BZ$6:BZ92,$DC$6:DC92,VALIDATURNO[[#This Row],[Colaborador]])-hope_hours - SUMIFS($CZ$6:CZ91,$DC$6:DC91,DC92),"")</f>
        <v/>
      </c>
      <c r="DA92" s="32" t="str">
        <f>IF(SUMIFS($BZ$6:BZ92,$DC$6:DC92,VALIDATURNO[[#This Row],[Colaborador]])-hope_hours&gt;0.5,SUMIFS($BZ$6:BZ92,$DC$6:DC92,VALIDATURNO[[#This Row],[Colaborador]])-hope_hours,"")</f>
        <v/>
      </c>
      <c r="DB92" s="104" t="str">
        <f>IF(E92="","",IF(VALIDATURNO[[#This Row],[Cambia sede]]="",E92,VALIDATURNO[[#This Row],[Cambia sede]]))</f>
        <v>PANCE</v>
      </c>
      <c r="DC92" s="114" t="str">
        <f t="shared" si="5"/>
        <v>PIÑA CARRERA LUIS ALBERTO</v>
      </c>
      <c r="DD92" s="116">
        <f>IF(VALIDATURNO[[#This Row],[VALIDA_QNA]]="","",I92+0)</f>
        <v>46110</v>
      </c>
      <c r="DE92" s="117" t="str">
        <f>IF(VALIDATURNO[[#This Row],[Marcacion]]="","",D92)</f>
        <v>AUXILIAR DE COCINA</v>
      </c>
      <c r="DF92" s="101" t="str">
        <f>IF(VALIDATURNO[[#This Row],[turno1]]="","",H92)</f>
        <v>Domingo</v>
      </c>
      <c r="DG92" s="117" t="str">
        <f>IF(VALIDATURNO[[#This Row],[turno2]]="","",AL92)</f>
        <v/>
      </c>
      <c r="DH92" s="101" t="str">
        <f>IF(VALIDATURNO[[#This Row],[turno1AM]]="","",AM92)</f>
        <v/>
      </c>
      <c r="DI92" s="101" t="str">
        <f>IF(VALIDATURNO[[#This Row],[turno2AM]]="","",AN92)</f>
        <v/>
      </c>
      <c r="DJ92" s="117" t="str">
        <f>IF(VALIDATURNO[[#This Row],[turno1AH]]="","",AO92)</f>
        <v/>
      </c>
      <c r="DK92" s="101" t="str">
        <f>IF(VALIDATURNO[[#This Row],[turno2AH]]="","",AP92)</f>
        <v/>
      </c>
      <c r="DL92" s="28" t="str">
        <f>IF(SUMIFS(VALIDATURNO[TOTAL],VALIDATURNO[Colaborador],VALIDATURNO[[#This Row],[Colaborador]])=0,"RET","OK")</f>
        <v>OK</v>
      </c>
      <c r="DM92" s="28">
        <f>IF(VALIDATURNO[[#This Row],[Trabajado real]]&gt;0,1,0)</f>
        <v>0</v>
      </c>
      <c r="DN92" s="28">
        <f>IF(DN91=$DN$5,1,IF(DC91=VALIDATURNO[[#This Row],[Colaborador]],0,1))</f>
        <v>0</v>
      </c>
      <c r="DO92" s="224"/>
      <c r="DP92" s="224"/>
      <c r="DQ92" s="224"/>
      <c r="DR92" s="224"/>
      <c r="DS92" s="224"/>
      <c r="DT92" s="224"/>
    </row>
    <row r="93" spans="1:124">
      <c r="A93" t="s">
        <v>176</v>
      </c>
      <c r="B93" t="s">
        <v>386</v>
      </c>
      <c r="C93" t="s">
        <v>387</v>
      </c>
      <c r="D93" t="s">
        <v>225</v>
      </c>
      <c r="E93" t="s">
        <v>84</v>
      </c>
      <c r="F93" t="s">
        <v>200</v>
      </c>
      <c r="G93" t="s">
        <v>200</v>
      </c>
      <c r="H93" t="s">
        <v>172</v>
      </c>
      <c r="I93" t="s">
        <v>570</v>
      </c>
      <c r="J93" t="s">
        <v>81</v>
      </c>
      <c r="K93" t="s">
        <v>81</v>
      </c>
      <c r="L93" t="s">
        <v>81</v>
      </c>
      <c r="M93" t="s">
        <v>81</v>
      </c>
      <c r="N93" t="s">
        <v>81</v>
      </c>
      <c r="O93" t="s">
        <v>81</v>
      </c>
      <c r="P93" t="s">
        <v>81</v>
      </c>
      <c r="Q93" t="s">
        <v>81</v>
      </c>
      <c r="R93" t="s">
        <v>81</v>
      </c>
      <c r="S93" t="s">
        <v>81</v>
      </c>
      <c r="T93" t="s">
        <v>81</v>
      </c>
      <c r="U93" t="s">
        <v>81</v>
      </c>
      <c r="V93" t="s">
        <v>81</v>
      </c>
      <c r="W93" t="s">
        <v>81</v>
      </c>
      <c r="X93" t="s">
        <v>81</v>
      </c>
      <c r="Y93" t="s">
        <v>81</v>
      </c>
      <c r="Z93" t="s">
        <v>81</v>
      </c>
      <c r="AA93" t="s">
        <v>81</v>
      </c>
      <c r="AB93" t="s">
        <v>81</v>
      </c>
      <c r="AC93" t="s">
        <v>81</v>
      </c>
      <c r="AD93" t="s">
        <v>81</v>
      </c>
      <c r="AE93" t="s">
        <v>81</v>
      </c>
      <c r="AF93" t="s">
        <v>81</v>
      </c>
      <c r="AG93" t="s">
        <v>81</v>
      </c>
      <c r="AH93" t="s">
        <v>81</v>
      </c>
      <c r="AI93" t="s">
        <v>81</v>
      </c>
      <c r="AJ93" t="s">
        <v>224</v>
      </c>
      <c r="AK93" t="s">
        <v>81</v>
      </c>
      <c r="AL93" t="s">
        <v>81</v>
      </c>
      <c r="AM93" t="s">
        <v>81</v>
      </c>
      <c r="AN93" t="s">
        <v>81</v>
      </c>
      <c r="AO93" t="s">
        <v>81</v>
      </c>
      <c r="AP93" t="s">
        <v>81</v>
      </c>
      <c r="AQ93" t="s">
        <v>81</v>
      </c>
      <c r="AR93" t="s">
        <v>81</v>
      </c>
      <c r="AS93" t="s">
        <v>204</v>
      </c>
      <c r="AT93" s="96">
        <f>IF(VALIDATURNO[[#This Row],[VALIDA_QNA]]="","",IF(AL93="",0,1))</f>
        <v>0</v>
      </c>
      <c r="AU93" s="67">
        <f>IF(VALIDATURNO[[#This Row],[VALIDA_QNA]]="","",IF(AL94="",0,1))</f>
        <v>0</v>
      </c>
      <c r="AV93" s="98">
        <f>IF(VALIDATURNO[[#This Row],[VALIDA_QNA]]="","",IF(AM93="",0,1))</f>
        <v>0</v>
      </c>
      <c r="AW93" s="98">
        <f>IF(VALIDATURNO[[#This Row],[VALIDA_QNA]]="","",IF(AN93="",0,1))</f>
        <v>0</v>
      </c>
      <c r="AX93" s="98">
        <f>IF(VALIDATURNO[[#This Row],[VALIDA_QNA]]="","",IF(AO93="",0,1))</f>
        <v>0</v>
      </c>
      <c r="AY93" s="98">
        <f>IF(VALIDATURNO[[#This Row],[VALIDA_QNA]]="","",IF(AP93="",0,1))</f>
        <v>0</v>
      </c>
      <c r="AZ93" s="67">
        <f>IF(VALIDATURNO[[#This Row],[VALIDA_QNA]]="","",IF(AL94="",0,1)*IF(AL94="",0,AL94))</f>
        <v>0</v>
      </c>
      <c r="BA93" s="97">
        <f>IF(VALIDATURNO[[#This Row],[VALIDA_QNA]]="","",IF(AL93="",0,1)*IF(AL93="",0,AL93))</f>
        <v>0</v>
      </c>
      <c r="BB93" s="98">
        <f>IF(VALIDATURNO[[#This Row],[VALIDA_QNA]]="","",IF(AM93="",0,1)*IF(AM93="",0,AM93))</f>
        <v>0</v>
      </c>
      <c r="BC93" s="98">
        <f>IF(VALIDATURNO[[#This Row],[VALIDA_QNA]]="","",IF(AN93="",0,1)*IF(AN93="",0,AN93))</f>
        <v>0</v>
      </c>
      <c r="BD93" s="98">
        <f>IF(VALIDATURNO[[#This Row],[VALIDA_QNA]]="","",IF(AO93="",0,1)*IF(AO93="",0,AO93))</f>
        <v>0</v>
      </c>
      <c r="BE93" s="98">
        <f>IF(VALIDATURNO[[#This Row],[VALIDA_QNA]]="","",IF(AP93="",0,1)*IF(AP93="",0,AP93))</f>
        <v>0</v>
      </c>
      <c r="BF93" s="67">
        <f>IF(VALIDATURNO[[#This Row],[VALIDA_QNA]]="","",5-COUNTBLANK(AM93:AP93)-COUNTBLANK(AL94))</f>
        <v>0</v>
      </c>
      <c r="BG93" s="100" t="str">
        <f>VALIDATURNO[[#This Row],[SALAM_H_BIN]]&amp;AU93&amp;AV93&amp;AW93&amp;AX93&amp;AY93</f>
        <v>000000</v>
      </c>
      <c r="BH93" s="101">
        <f t="shared" si="4"/>
        <v>1</v>
      </c>
      <c r="BI93" s="98" t="str">
        <f>IF(A93="","",IF(AND(AN93&lt;AM93,AN93&lt;&gt;""),"ERROR MARCA",IF(AND(VALIDATURNO[[#This Row],[ENT_2]]&lt;&gt;0,VALIDATURNO[[#This Row],[ENT_2]]&lt;VALIDATURNO[[#This Row],[SAL_1]]),"ERROR MARCA",IF(VALIDATURNO[[#This Row],[VALIDA_QNA]]=1,IF(OR(BG93="001100",BG93="011000",BG93="011110",BG93="001111",BG93="101100",BG93="111000",BG93="111110",BG93="101111"),"OK",IF(OR(BG93="000000",VALIDATURNO[[#This Row],[Escenario]]="100000"),"NULO","ERROR MARCA")),"NULO"))))</f>
        <v>NULO</v>
      </c>
      <c r="BJ93" s="98">
        <f>IF(VALIDATURNO[[#This Row],[VALIDA_QNA]]="","",IF(OR(BG93="101100",BG93="101111",BG93="001100",BG93="001111",BG93="111110",BG93="011110"),BC93-BB93,0)*24)</f>
        <v>0</v>
      </c>
      <c r="BK93" s="98">
        <f>IF(VALIDATURNO[[#This Row],[VALIDA_QNA]]="","",IF(OR(BG93="101111",BG93="001111"),BE93-BD93,0)*24)</f>
        <v>0</v>
      </c>
      <c r="BL93" s="98">
        <f>IF(VALIDATURNO[[#This Row],[VALIDA_QNA]]="","",IF(OR(BG93="111000",BG93="011000"),AZ93-BB93+1,0)*24)</f>
        <v>0</v>
      </c>
      <c r="BM93" s="98">
        <f>IF(VALIDATURNO[[#This Row],[VALIDA_QNA]]="","",IF(OR(BG93="111110",BG93="011110"),AZ93+1-BD93,0)*24)</f>
        <v>0</v>
      </c>
      <c r="BN93" s="97">
        <f>IF(VALIDATURNO[[#This Row],[VALIDA_QNA]]="","",IF(OR(BG93="011000",BG93="111000"),1-BB93,0)*24)</f>
        <v>0</v>
      </c>
      <c r="BO93" s="97">
        <f>IF(VALIDATURNO[[#This Row],[VALIDA_QNA]]="","",IF(OR(BG93="011110",BG93="111110"),1-BD93,0)*24)</f>
        <v>0</v>
      </c>
      <c r="BP93" s="104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3" s="103">
        <f>IF(VALIDATURNO[[#This Row],[VALIDA_QNA]]="","",VALIDATURNO[[#This Row],[turno1]]+VALIDATURNO[[#This Row],[turno2]]+VALIDATURNO[[#This Row],[turno1AM]]+VALIDATURNO[[#This Row],[turno2AM]])</f>
        <v>0</v>
      </c>
      <c r="BR93" s="104" t="str">
        <f>IF(VALIDATURNO[[#This Row],[VALIDA_QNA]]=0,"",IFERROR(LEFT(AD93,FIND(".",AD93)-1)+((RIGHT(AD93,2)+0)/100),""))</f>
        <v/>
      </c>
      <c r="BS93" s="72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descuentos]]="",0,IF(AND(BP93&gt;=9.5,AO93=""),1,0))+IF(AL94&lt;&gt;"",AL94*24,0)-IF(AL93&lt;&gt;"",AL93*24,0),"")))</f>
        <v>0</v>
      </c>
      <c r="BT93" s="102">
        <f>IF(VALIDATURNO[[#This Row],[VALIDA_QNA]]=0,"",IF(A93="","",IFERROR((IF(IF(AL93="",0,AL93+0)&lt;=(6/24),IF(AL93="",0,AL93+0),(6/24))*24),0)+IFERROR(IF(AM93="",0,IF((IF(AND(AO93="",AN93&lt;&gt;""),IF(AN93="",0,AN93+0),IF(AP93&lt;&gt;"",IF(AP93="",0,AP93+0),1))-#REF!)*24&gt;0,IF(AND(AO93="",AN93&lt;&gt;""),IF(AN93="",0,AN93+0),IF(AP93&lt;&gt;"",IF(AP93="",0,AP93+0),1))-#REF!))*24,0)))</f>
        <v>0</v>
      </c>
      <c r="BU93" s="106">
        <f>IF(VALIDATURNO[[#This Row],[VALIDA_QNA]]="","",IFERROR(LEFT(K93,FIND(".",K93)-1)+((RIGHT(K93,2)+0)/100),0))</f>
        <v>0</v>
      </c>
      <c r="BV93" s="74">
        <f>IF(VALIDATURNO[[#This Row],[VALIDA_QNA]]=0,0,IF(VALIDATURNO[[#This Row],[Marcacion]]="ERROR MARCA", 0,IF(VALIDATURNO[[#This Row],[VALIDA_QNA]]="","",IF(ROUND(IFERROR(LEFT(K93,FIND(".",K93)-1)+((RIGHT(K93,2)+0)/100),0)+(IF(H94="Domingo",0,IF(AL94="",0,AL94*24)))-(IF(H93="Domingo",0,IF(AL93="",0,AL93*24))),2)&gt;=0,ROUND(IFERROR(LEFT(K93,FIND(".",K93)-1)+((RIGHT(K93,2)+0)/100),0)+(IF(H94="Domingo",0,IF(AL94="",0,AL94*24)))-(IF(H93="Domingo",0,IF(AL93="",0,AL93*24))),2),0))))</f>
        <v>0</v>
      </c>
      <c r="BW93" s="106">
        <f>IF(VALIDATURNO[[#This Row],[VALIDA_QNA]]="","",IFERROR(LEFT(T93,FIND(".",T93)-1)+((RIGHT(T93,2)+0)/100),0)+IF(N93="",0,IFERROR(LEFT(N93,FIND(".",N93)-1)+((RIGHT(N93,2)+0)/100),0)))</f>
        <v>0</v>
      </c>
      <c r="BX93" s="74">
        <f>IF(VALIDATURNO[[#This Row],[VALIDA_QNA]]=0,0,IF(VALIDATURNO[[#This Row],[Marcacion]]="ERROR MARCA", 0,IF(VALIDATURNO[[#This Row],[VALIDA_QNA]]="","",IF(VALIDATURNO[[#This Row],[Dom Noct calc]]+(IF(OR(H94="Domingo",M94&lt;&gt;"",N94&lt;&gt;""),IF(AL94="",0,AL94*24),0))-(IF(OR(H93="Domingo",M93&lt;&gt;"",N93&lt;&gt;""),IF(AL93="",0,AL93*24),0))&gt;=0,VALIDATURNO[[#This Row],[Dom Noct calc]]+(IF(OR(H94="Domingo",M94&lt;&gt;"",N94&lt;&gt;""),IF(AL94="",0,AL94*24),0))-(IF(OR(H93="Domingo",M93&lt;&gt;"",N93&lt;&gt;""),IF(AL93="",0,AL93*24),0)),0))))</f>
        <v>0</v>
      </c>
      <c r="BY93" s="106">
        <f>IF(VALIDATURNO[[#This Row],[VALIDA_QNA]]="","",IFERROR(LEFT(AD93,FIND(".",AD93)-1)+((RIGHT(AD93,2)+0)/100),0))</f>
        <v>0</v>
      </c>
      <c r="BZ93" s="108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3" s="110">
        <f>IF(VALIDATURNO[[#This Row],[VALIDA_QNA]]="","",IF(VALIDATURNO[[#This Row],[Trabajado real]]+0=0,0,1))</f>
        <v>0</v>
      </c>
      <c r="CB93" s="10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3" s="104"/>
      <c r="CD93" s="104"/>
      <c r="CE93" s="104"/>
      <c r="CF93" s="104"/>
      <c r="CG93" s="104"/>
      <c r="CH93" s="104"/>
      <c r="CI93" s="104"/>
      <c r="CJ93" s="104" t="str">
        <f>IF(AND(M93="",S93=""),"",IF(VALIDATURNO[[#This Row],[Marcacion]]="ERROR MARCA",6,IF(IFERROR(LEFT(M93,FIND(".",M93)-1)+((RIGHT(M93,2)+0)/100),0)+IFERROR(LEFT(S93,FIND(".",S93)-1)+((RIGHT(S93,2)+0)/100),0)=0,"",IFERROR(LEFT(M93,FIND(".",M93)-1)+((RIGHT(M93,2)+0)/100),0)+IFERROR(LEFT(S93,FIND(".",S93)-1)+((RIGHT(S93,2)+0)/100),0))))</f>
        <v/>
      </c>
      <c r="CK93" s="104" t="str">
        <f>IF(VALIDATURNO[[#This Row],[VALIDA_QNA]]="","",IF(VALIDATURNO[[#This Row],[Dom Noct Real]]=0,"",ROUND(VALIDATURNO[[#This Row],[Dom Noct Real]],2)))</f>
        <v/>
      </c>
      <c r="CL93" s="104"/>
      <c r="CM93" s="104"/>
      <c r="CN93" s="104"/>
      <c r="CO93" s="111" t="str">
        <f>IF(VALIDATURNO[[#This Row],[EXTRAS]]="","",IF(VALIDATURNO[[#This Row],[verifica extras D]]="",ROUND(VALIDATURNO[[#This Row],[EXTRAS]]*extra_diu,2),ROUND(VALIDATURNO[[#This Row],[verifica extras D]],2)))</f>
        <v/>
      </c>
      <c r="CP93" s="112" t="str">
        <f>IF(VALIDATURNO[[#This Row],[EXTRAS]]="","",IF(VALIDATURNO[[#This Row],[verifica extras N]]="",ROUND(VALIDATURNO[[#This Row],[EXTRAS]]*(1-extra_diu),2),ROUND(VALIDATURNO[[#This Row],[verifica extras N]],2)))</f>
        <v/>
      </c>
      <c r="CQ93" s="104"/>
      <c r="CR93" s="104"/>
      <c r="CS93" s="104"/>
      <c r="CT93" s="104"/>
      <c r="CU93" s="104" t="str">
        <f>IF(VALIDATURNO[[#This Row],[VALIDA_QNA]]="","",IF(VALIDATURNO[[#This Row],[Trabajado real]]=0,"",ROUND(VALIDATURNO[[#This Row],[Trabajado real]],2)))</f>
        <v/>
      </c>
      <c r="CV93" s="113" t="str">
        <f>IFERROR(VLOOKUP(VALIDATURNO[[#This Row],[Colaborador]]&amp;VALIDATURNO[[#This Row],[fecha]],Tabla2[],4,0),"")</f>
        <v/>
      </c>
      <c r="CW93" s="217"/>
      <c r="CX93" s="217"/>
      <c r="CY93" s="225" t="str">
        <f>IF(SUMIFS($BZ$6:BZ125,$DC$6:DC125,VALIDATURNO[[#This Row],[Colaborador]])-hope_hours-SUMIFS($CO$6:CO125,$DC$6:DC125,VALIDATURNO[[#This Row],[Colaborador]])-SUMIFS($CP$6:CP125,$DC$6:DC125,VALIDATURNO[[#This Row],[Colaborador]])&gt;0.5,SUMIFS($BZ$6:BZ125,$DC$6:DC125,VALIDATURNO[[#This Row],[Colaborador]])-hope_hours-SUMIFS($CO$6:CO125,$DC$6:DC125,VALIDATURNO[[#This Row],[Colaborador]])-SUMIFS($CP$6:CP125,$DC$6:DC125,VALIDATURNO[[#This Row],[Colaborador]]),"")</f>
        <v/>
      </c>
      <c r="CZ93" s="225" t="str">
        <f>IF(SUMIFS($BZ$6:BZ125,$DC$6:DC125,VALIDATURNO[[#This Row],[Colaborador]])-hope_hours&gt;0.5,SUMIFS($BZ$6:BZ125,$DC$6:DC125,VALIDATURNO[[#This Row],[Colaborador]])-hope_hours - SUMIFS($CZ$6:CZ92,$DC$6:DC92,DC93),"")</f>
        <v/>
      </c>
      <c r="DA93" s="225" t="str">
        <f>IF(SUMIFS($BZ$6:BZ125,$DC$6:DC125,VALIDATURNO[[#This Row],[Colaborador]])-hope_hours&gt;0.5,SUMIFS($BZ$6:BZ125,$DC$6:DC125,VALIDATURNO[[#This Row],[Colaborador]])-hope_hours,"")</f>
        <v/>
      </c>
      <c r="DB93" s="104" t="str">
        <f>IF(E93="","",IF(VALIDATURNO[[#This Row],[Cambia sede]]="",E93,VALIDATURNO[[#This Row],[Cambia sede]]))</f>
        <v>PANCE</v>
      </c>
      <c r="DC93" s="114" t="str">
        <f t="shared" si="5"/>
        <v>PIÑA CARRERA LUIS ALBERTO</v>
      </c>
      <c r="DD93" s="116">
        <f>IF(VALIDATURNO[[#This Row],[VALIDA_QNA]]="","",I93+0)</f>
        <v>46111</v>
      </c>
      <c r="DE93" s="117" t="str">
        <f>IF(VALIDATURNO[[#This Row],[Marcacion]]="","",D93)</f>
        <v>AUXILIAR DE COCINA</v>
      </c>
      <c r="DF93" s="101" t="str">
        <f>IF(VALIDATURNO[[#This Row],[turno1]]="","",H93)</f>
        <v>Lunes</v>
      </c>
      <c r="DG93" s="117" t="str">
        <f>IF(VALIDATURNO[[#This Row],[turno2]]="","",AL93)</f>
        <v/>
      </c>
      <c r="DH93" s="101" t="str">
        <f>IF(VALIDATURNO[[#This Row],[turno1AM]]="","",AM93)</f>
        <v/>
      </c>
      <c r="DI93" s="101" t="str">
        <f>IF(VALIDATURNO[[#This Row],[turno2AM]]="","",AN93)</f>
        <v/>
      </c>
      <c r="DJ93" s="117" t="str">
        <f>IF(VALIDATURNO[[#This Row],[turno1AH]]="","",AO93)</f>
        <v/>
      </c>
      <c r="DK93" s="101" t="str">
        <f>IF(VALIDATURNO[[#This Row],[turno2AH]]="","",AP93)</f>
        <v/>
      </c>
      <c r="DL93" s="28" t="str">
        <f>IF(SUMIFS(VALIDATURNO[TOTAL],VALIDATURNO[Colaborador],VALIDATURNO[[#This Row],[Colaborador]])=0,"RET","OK")</f>
        <v>OK</v>
      </c>
      <c r="DM93" s="28">
        <f>IF(VALIDATURNO[[#This Row],[Trabajado real]]&gt;0,1,0)</f>
        <v>0</v>
      </c>
      <c r="DN93" s="28">
        <f>IF(DN92=$DN$5,1,IF(DC92=VALIDATURNO[[#This Row],[Colaborador]],0,1))</f>
        <v>0</v>
      </c>
      <c r="DO93" s="224"/>
      <c r="DP93" s="224"/>
      <c r="DQ93" s="224"/>
      <c r="DR93" s="224"/>
      <c r="DS93" s="224"/>
      <c r="DT93" s="224"/>
    </row>
    <row r="94" spans="1:124">
      <c r="A94" t="s">
        <v>163</v>
      </c>
      <c r="B94" t="s">
        <v>398</v>
      </c>
      <c r="C94" t="s">
        <v>398</v>
      </c>
      <c r="D94" t="s">
        <v>306</v>
      </c>
      <c r="E94" t="s">
        <v>84</v>
      </c>
      <c r="F94" t="s">
        <v>200</v>
      </c>
      <c r="G94" t="s">
        <v>200</v>
      </c>
      <c r="H94" t="s">
        <v>172</v>
      </c>
      <c r="I94" t="s">
        <v>563</v>
      </c>
      <c r="J94" t="s">
        <v>81</v>
      </c>
      <c r="K94" t="s">
        <v>81</v>
      </c>
      <c r="L94" t="s">
        <v>81</v>
      </c>
      <c r="M94" t="s">
        <v>81</v>
      </c>
      <c r="N94" t="s">
        <v>81</v>
      </c>
      <c r="O94" t="s">
        <v>81</v>
      </c>
      <c r="P94" t="s">
        <v>81</v>
      </c>
      <c r="Q94" t="s">
        <v>81</v>
      </c>
      <c r="R94" t="s">
        <v>81</v>
      </c>
      <c r="S94" t="s">
        <v>81</v>
      </c>
      <c r="T94" t="s">
        <v>81</v>
      </c>
      <c r="U94" t="s">
        <v>81</v>
      </c>
      <c r="V94" t="s">
        <v>81</v>
      </c>
      <c r="W94" t="s">
        <v>81</v>
      </c>
      <c r="X94" t="s">
        <v>81</v>
      </c>
      <c r="Y94" t="s">
        <v>81</v>
      </c>
      <c r="Z94" t="s">
        <v>81</v>
      </c>
      <c r="AA94" t="s">
        <v>81</v>
      </c>
      <c r="AB94" t="s">
        <v>81</v>
      </c>
      <c r="AC94" t="s">
        <v>81</v>
      </c>
      <c r="AD94" t="s">
        <v>81</v>
      </c>
      <c r="AE94" t="s">
        <v>81</v>
      </c>
      <c r="AF94" t="s">
        <v>81</v>
      </c>
      <c r="AG94" t="s">
        <v>81</v>
      </c>
      <c r="AH94" t="s">
        <v>81</v>
      </c>
      <c r="AI94" t="s">
        <v>81</v>
      </c>
      <c r="AJ94" t="s">
        <v>201</v>
      </c>
      <c r="AK94" t="s">
        <v>81</v>
      </c>
      <c r="AL94" t="s">
        <v>81</v>
      </c>
      <c r="AM94" t="s">
        <v>81</v>
      </c>
      <c r="AN94" t="s">
        <v>81</v>
      </c>
      <c r="AO94" t="s">
        <v>81</v>
      </c>
      <c r="AP94" t="s">
        <v>81</v>
      </c>
      <c r="AQ94" t="s">
        <v>81</v>
      </c>
      <c r="AR94" t="s">
        <v>81</v>
      </c>
      <c r="AS94" t="s">
        <v>201</v>
      </c>
      <c r="AT94" s="218">
        <f>IF(VALIDATURNO[[#This Row],[VALIDA_QNA]]="","",IF(AL94="",0,1))</f>
        <v>0</v>
      </c>
      <c r="AU94" s="47">
        <f>IF(VALIDATURNO[[#This Row],[VALIDA_QNA]]="","",IF(AL95="",0,1))</f>
        <v>0</v>
      </c>
      <c r="AV94" s="47">
        <f>IF(VALIDATURNO[[#This Row],[VALIDA_QNA]]="","",IF(AM94="",0,1))</f>
        <v>0</v>
      </c>
      <c r="AW94" s="47">
        <f>IF(VALIDATURNO[[#This Row],[VALIDA_QNA]]="","",IF(AN94="",0,1))</f>
        <v>0</v>
      </c>
      <c r="AX94" s="47">
        <f>IF(VALIDATURNO[[#This Row],[VALIDA_QNA]]="","",IF(AO94="",0,1))</f>
        <v>0</v>
      </c>
      <c r="AY94" s="47">
        <f>IF(VALIDATURNO[[#This Row],[VALIDA_QNA]]="","",IF(AP94="",0,1))</f>
        <v>0</v>
      </c>
      <c r="AZ94" s="42">
        <f>IF(VALIDATURNO[[#This Row],[VALIDA_QNA]]="","",IF(AL95="",0,1)*IF(AL95="",0,AL95))</f>
        <v>0</v>
      </c>
      <c r="BA94" s="42">
        <f>IF(VALIDATURNO[[#This Row],[VALIDA_QNA]]="","",IF(AL94="",0,1)*IF(AL94="",0,AL94))</f>
        <v>0</v>
      </c>
      <c r="BB94" s="42">
        <f>IF(VALIDATURNO[[#This Row],[VALIDA_QNA]]="","",IF(AM94="",0,1)*IF(AM94="",0,AM94))</f>
        <v>0</v>
      </c>
      <c r="BC94" s="42">
        <f>IF(VALIDATURNO[[#This Row],[VALIDA_QNA]]="","",IF(AN94="",0,1)*IF(AN94="",0,AN94))</f>
        <v>0</v>
      </c>
      <c r="BD94" s="42">
        <f>IF(VALIDATURNO[[#This Row],[VALIDA_QNA]]="","",IF(AO94="",0,1)*IF(AO94="",0,AO94))</f>
        <v>0</v>
      </c>
      <c r="BE94" s="42">
        <f>IF(VALIDATURNO[[#This Row],[VALIDA_QNA]]="","",IF(AP94="",0,1)*IF(AP94="",0,AP94))</f>
        <v>0</v>
      </c>
      <c r="BF94" s="42">
        <f>IF(VALIDATURNO[[#This Row],[VALIDA_QNA]]="","",5-COUNTBLANK(AM94:AP94)-COUNTBLANK(AL95))</f>
        <v>0</v>
      </c>
      <c r="BG94" s="41" t="str">
        <f>VALIDATURNO[[#This Row],[SALAM_H_BIN]]&amp;AU94&amp;AV94&amp;AW94&amp;AX94&amp;AY94</f>
        <v>000000</v>
      </c>
      <c r="BH94" s="43">
        <f>IF(A94="","",IF(AND((DIA_INI+0)=1,DAY(I94)&lt;16,MONTH(I94)=MES_QNA),1,IF(AND((DIA_INI+0)=16,MONTH(I94)= MES_QNA + 0),1,0)))</f>
        <v>1</v>
      </c>
      <c r="BI94" s="42" t="str">
        <f>IF(A94="","",IF(AND(AN94&lt;AM94,AN94&lt;&gt;""),"ERROR MARCA",IF(AND(VALIDATURNO[[#This Row],[ENT_2]]&lt;&gt;0,VALIDATURNO[[#This Row],[ENT_2]]&lt;VALIDATURNO[[#This Row],[SAL_1]]),"ERROR MARCA",IF(VALIDATURNO[[#This Row],[VALIDA_QNA]]=1,IF(OR(BG94="001100",BG94="011000",BG94="011110",BG94="001111",BG94="101100",BG94="111000",BG94="111110",BG94="101111"),"OK",IF(OR(BG94="000000",VALIDATURNO[[#This Row],[Escenario]]="100000"),"NULO","ERROR MARCA")),"NULO"))))</f>
        <v>NULO</v>
      </c>
      <c r="BJ94" s="47">
        <f>IF(VALIDATURNO[[#This Row],[VALIDA_QNA]]="","",IF(OR(BG94="101100",BG94="101111",BG94="001100",BG94="001111",BG94="111110",BG94="011110"),BC94-BB94,0)*24)</f>
        <v>0</v>
      </c>
      <c r="BK94" s="42">
        <f>IF(VALIDATURNO[[#This Row],[VALIDA_QNA]]="","",IF(OR(BG94="101111",BG94="001111"),BE94-BD94,0)*24)</f>
        <v>0</v>
      </c>
      <c r="BL94" s="47">
        <f>IF(VALIDATURNO[[#This Row],[VALIDA_QNA]]="","",IF(OR(BG94="111000",BG94="011000"),AZ94-BB94+1,0)*24)</f>
        <v>0</v>
      </c>
      <c r="BM94" s="47">
        <f>IF(VALIDATURNO[[#This Row],[VALIDA_QNA]]="","",IF(OR(BG94="111110",BG94="011110"),AZ94+1-BD94,0)*24)</f>
        <v>0</v>
      </c>
      <c r="BN94" s="42">
        <f>IF(VALIDATURNO[[#This Row],[VALIDA_QNA]]="","",IF(OR(BG94="011000",BG94="111000"),1-BB94,0)*24)</f>
        <v>0</v>
      </c>
      <c r="BO94" s="47">
        <f>IF(VALIDATURNO[[#This Row],[VALIDA_QNA]]="","",IF(OR(BG94="011110",BG94="111110"),1-BD94,0)*24)</f>
        <v>0</v>
      </c>
      <c r="BP94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4" s="42">
        <f>IF(VALIDATURNO[[#This Row],[VALIDA_QNA]]="","",VALIDATURNO[[#This Row],[turno1]]+VALIDATURNO[[#This Row],[turno2]]+VALIDATURNO[[#This Row],[turno1AM]]+VALIDATURNO[[#This Row],[turno2AM]])</f>
        <v>0</v>
      </c>
      <c r="BR94" s="44" t="str">
        <f>IF(VALIDATURNO[[#This Row],[VALIDA_QNA]]=0,"",IFERROR(LEFT(AD94,FIND(".",AD94)-1)+((RIGHT(AD94,2)+0)/100),""))</f>
        <v/>
      </c>
      <c r="BS94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descuentos]]="",0,IF(AND(BP94&gt;=9.5,AO94=""),1,0))+IF(AL95&lt;&gt;"",AL95*24,0)-IF(AL94&lt;&gt;"",AL94*24,0),"")))</f>
        <v>0</v>
      </c>
      <c r="BT94" s="219">
        <f>IF(VALIDATURNO[[#This Row],[VALIDA_QNA]]=0,"",IF(A94="","",IFERROR((IF(IF(AL94="",0,AL94+0)&lt;=(6/24),IF(AL94="",0,AL94+0),(6/24))*24),0)+IFERROR(IF(AM94="",0,IF((IF(AND(AO94="",AN94&lt;&gt;""),IF(AN94="",0,AN94+0),IF(AP94&lt;&gt;"",IF(AP94="",0,AP94+0),1))-#REF!)*24&gt;0,IF(AND(AO94="",AN94&lt;&gt;""),IF(AN94="",0,AN94+0),IF(AP94&lt;&gt;"",IF(AP94="",0,AP94+0),1))-#REF!))*24,0)))</f>
        <v>0</v>
      </c>
      <c r="BU94" s="44">
        <f>IF(VALIDATURNO[[#This Row],[VALIDA_QNA]]="","",IFERROR(LEFT(K94,FIND(".",K94)-1)+((RIGHT(K94,2)+0)/100),0))</f>
        <v>0</v>
      </c>
      <c r="BV94" s="44">
        <f>IF(VALIDATURNO[[#This Row],[VALIDA_QNA]]=0,0,IF(VALIDATURNO[[#This Row],[Marcacion]]="ERROR MARCA", 0,IF(VALIDATURNO[[#This Row],[VALIDA_QNA]]="","",IF(ROUND(IFERROR(LEFT(K94,FIND(".",K94)-1)+((RIGHT(K94,2)+0)/100),0)+(IF(H95="Domingo",0,IF(AL95="",0,AL95*24)))-(IF(H94="Domingo",0,IF(AL94="",0,AL94*24))),2)&gt;=0,ROUND(IFERROR(LEFT(K94,FIND(".",K94)-1)+((RIGHT(K94,2)+0)/100),0)+(IF(H95="Domingo",0,IF(AL95="",0,AL95*24)))-(IF(H94="Domingo",0,IF(AL94="",0,AL94*24))),2),0))))</f>
        <v>0</v>
      </c>
      <c r="BW94" s="44">
        <f>IF(VALIDATURNO[[#This Row],[VALIDA_QNA]]="","",IFERROR(LEFT(T94,FIND(".",T94)-1)+((RIGHT(T94,2)+0)/100),0)+IF(N94="",0,IFERROR(LEFT(N94,FIND(".",N94)-1)+((RIGHT(N94,2)+0)/100),0)))</f>
        <v>0</v>
      </c>
      <c r="BX94" s="44">
        <f>IF(VALIDATURNO[[#This Row],[VALIDA_QNA]]=0,0,IF(VALIDATURNO[[#This Row],[Marcacion]]="ERROR MARCA", 0,IF(VALIDATURNO[[#This Row],[VALIDA_QNA]]="","",IF(VALIDATURNO[[#This Row],[Dom Noct calc]]+(IF(OR(H95="Domingo",M95&lt;&gt;"",N95&lt;&gt;""),IF(AL95="",0,AL95*24),0))-(IF(OR(H94="Domingo",M94&lt;&gt;"",N94&lt;&gt;""),IF(AL94="",0,AL94*24),0))&gt;=0,VALIDATURNO[[#This Row],[Dom Noct calc]]+(IF(OR(H95="Domingo",M95&lt;&gt;"",N95&lt;&gt;""),IF(AL95="",0,AL95*24),0))-(IF(OR(H94="Domingo",M94&lt;&gt;"",N94&lt;&gt;""),IF(AL94="",0,AL94*24),0)),0))))</f>
        <v>0</v>
      </c>
      <c r="BY94" s="44">
        <f>IF(VALIDATURNO[[#This Row],[VALIDA_QNA]]="","",IFERROR(LEFT(AD94,FIND(".",AD94)-1)+((RIGHT(AD94,2)+0)/100),0))</f>
        <v>0</v>
      </c>
      <c r="BZ94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4" s="45">
        <f>IF(VALIDATURNO[[#This Row],[VALIDA_QNA]]="","",IF(VALIDATURNO[[#This Row],[Trabajado real]]+0=0,0,1))</f>
        <v>0</v>
      </c>
      <c r="CB9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4" s="44"/>
      <c r="CD94" s="44"/>
      <c r="CE94" s="44"/>
      <c r="CF94" s="44"/>
      <c r="CG94" s="44"/>
      <c r="CH94" s="45"/>
      <c r="CI94" s="44"/>
      <c r="CJ94" s="44" t="str">
        <f>IF(AND(M94="",S94=""),"",IF(VALIDATURNO[[#This Row],[Marcacion]]="ERROR MARCA",6,IF(IFERROR(LEFT(M94,FIND(".",M94)-1)+((RIGHT(M94,2)+0)/100),0)+IFERROR(LEFT(S94,FIND(".",S94)-1)+((RIGHT(S94,2)+0)/100),0)=0,"",IFERROR(LEFT(M94,FIND(".",M94)-1)+((RIGHT(M94,2)+0)/100),0)+IFERROR(LEFT(S94,FIND(".",S94)-1)+((RIGHT(S94,2)+0)/100),0))))</f>
        <v/>
      </c>
      <c r="CK94" s="44" t="str">
        <f>IF(VALIDATURNO[[#This Row],[VALIDA_QNA]]="","",IF(VALIDATURNO[[#This Row],[Dom Noct Real]]=0,"",ROUND(VALIDATURNO[[#This Row],[Dom Noct Real]],2)))</f>
        <v/>
      </c>
      <c r="CL94" s="44"/>
      <c r="CM94" s="44"/>
      <c r="CN94" s="44"/>
      <c r="CO94" s="44" t="str">
        <f>IF(VALIDATURNO[[#This Row],[EXTRAS]]="","",IF(VALIDATURNO[[#This Row],[verifica extras D]]="",ROUND(VALIDATURNO[[#This Row],[EXTRAS]]*extra_diu,2),ROUND(VALIDATURNO[[#This Row],[verifica extras D]],2)))</f>
        <v/>
      </c>
      <c r="CP94" s="44" t="str">
        <f>IF(VALIDATURNO[[#This Row],[EXTRAS]]="","",IF(VALIDATURNO[[#This Row],[verifica extras N]]="",ROUND(VALIDATURNO[[#This Row],[EXTRAS]]*(1-extra_diu),2),ROUND(VALIDATURNO[[#This Row],[verifica extras N]],2)))</f>
        <v/>
      </c>
      <c r="CQ94" s="44"/>
      <c r="CR94" s="44"/>
      <c r="CS94" s="44"/>
      <c r="CT94" s="44"/>
      <c r="CU94" s="44" t="str">
        <f>IF(VALIDATURNO[[#This Row],[VALIDA_QNA]]="","",IF(VALIDATURNO[[#This Row],[Trabajado real]]=0,"",ROUND(VALIDATURNO[[#This Row],[Trabajado real]],2)))</f>
        <v/>
      </c>
      <c r="CV94" s="220" t="str">
        <f>IFERROR(VLOOKUP(VALIDATURNO[[#This Row],[Colaborador]]&amp;VALIDATURNO[[#This Row],[fecha]],Tabla2[],4,0),"")</f>
        <v/>
      </c>
      <c r="CW94" s="221"/>
      <c r="CX94" s="221"/>
      <c r="CY94" s="44" t="str">
        <f>IF(SUMIFS($BZ$6:BZ94,$DC$6:DC94,VALIDATURNO[[#This Row],[Colaborador]])-hope_hours-SUMIFS($CO$6:CO94,$DC$6:DC94,VALIDATURNO[[#This Row],[Colaborador]])-SUMIFS($CP$6:CP94,$DC$6:DC94,VALIDATURNO[[#This Row],[Colaborador]])&gt;0.5,SUMIFS($BZ$6:BZ94,$DC$6:DC94,VALIDATURNO[[#This Row],[Colaborador]])-hope_hours-SUMIFS($CO$6:CO94,$DC$6:DC94,VALIDATURNO[[#This Row],[Colaborador]])-SUMIFS($CP$6:CP94,$DC$6:DC94,VALIDATURNO[[#This Row],[Colaborador]]),"")</f>
        <v/>
      </c>
      <c r="CZ94" s="44" t="str">
        <f>IF(SUMIFS($BZ$6:BZ94,$DC$6:DC94,VALIDATURNO[[#This Row],[Colaborador]])-hope_hours&gt;0.5,SUMIFS($BZ$6:BZ94,$DC$6:DC94,VALIDATURNO[[#This Row],[Colaborador]])-hope_hours - SUMIFS($CZ$6:CZ93,$DC$6:DC93,DC94),"")</f>
        <v/>
      </c>
      <c r="DA94" s="44" t="str">
        <f>IF(SUMIFS($BZ$6:BZ94,$DC$6:DC94,VALIDATURNO[[#This Row],[Colaborador]])-hope_hours&gt;0.5,SUMIFS($BZ$6:BZ94,$DC$6:DC94,VALIDATURNO[[#This Row],[Colaborador]])-hope_hours,"")</f>
        <v/>
      </c>
      <c r="DB94" s="44" t="str">
        <f>IF(E94="","",IF(VALIDATURNO[[#This Row],[Cambia sede]]="",E94,VALIDATURNO[[#This Row],[Cambia sede]]))</f>
        <v>PANCE</v>
      </c>
      <c r="DC94" s="222" t="str">
        <f t="shared" ref="DC94:DC125" si="6">IF(A94="","",A94)</f>
        <v>RESTREPO OCHOA KAREN YAHANNAH</v>
      </c>
      <c r="DD94" s="223">
        <f>IF(VALIDATURNO[[#This Row],[VALIDA_QNA]]="","",I94+0)</f>
        <v>46104</v>
      </c>
      <c r="DE94" s="219" t="str">
        <f>IF(VALIDATURNO[[#This Row],[Marcacion]]="","",D94)</f>
        <v>AUXILIAR DE BARRA</v>
      </c>
      <c r="DF94" s="219" t="str">
        <f>IF(VALIDATURNO[[#This Row],[turno1]]="","",H94)</f>
        <v>Lunes</v>
      </c>
      <c r="DG94" s="219" t="str">
        <f>IF(VALIDATURNO[[#This Row],[turno2]]="","",AL94)</f>
        <v/>
      </c>
      <c r="DH94" s="219" t="str">
        <f>IF(VALIDATURNO[[#This Row],[turno1AM]]="","",AM94)</f>
        <v/>
      </c>
      <c r="DI94" s="219" t="str">
        <f>IF(VALIDATURNO[[#This Row],[turno2AM]]="","",AN94)</f>
        <v/>
      </c>
      <c r="DJ94" s="219" t="str">
        <f>IF(VALIDATURNO[[#This Row],[turno1AH]]="","",AO94)</f>
        <v/>
      </c>
      <c r="DK94" s="219" t="str">
        <f>IF(VALIDATURNO[[#This Row],[turno2AH]]="","",AP94)</f>
        <v/>
      </c>
      <c r="DL94" s="224" t="str">
        <f>IF(SUMIFS(VALIDATURNO[TOTAL],VALIDATURNO[Colaborador],VALIDATURNO[[#This Row],[Colaborador]])=0,"RET","OK")</f>
        <v>OK</v>
      </c>
      <c r="DM94" s="224"/>
      <c r="DN94" s="224">
        <f>IF(DN93=$DN$5,1,IF(DC93=VALIDATURNO[[#This Row],[Colaborador]],0,1))</f>
        <v>1</v>
      </c>
      <c r="DO94" s="224"/>
      <c r="DP94" s="224"/>
      <c r="DQ94" s="224"/>
      <c r="DR94" s="224"/>
      <c r="DS94" s="224"/>
      <c r="DT94" s="224"/>
    </row>
    <row r="95" spans="1:124">
      <c r="A95" t="s">
        <v>163</v>
      </c>
      <c r="B95" t="s">
        <v>398</v>
      </c>
      <c r="C95" t="s">
        <v>398</v>
      </c>
      <c r="D95" t="s">
        <v>306</v>
      </c>
      <c r="E95" t="s">
        <v>84</v>
      </c>
      <c r="F95" t="s">
        <v>200</v>
      </c>
      <c r="G95" t="s">
        <v>200</v>
      </c>
      <c r="H95" t="s">
        <v>205</v>
      </c>
      <c r="I95" t="s">
        <v>564</v>
      </c>
      <c r="J95" t="s">
        <v>285</v>
      </c>
      <c r="K95" t="s">
        <v>233</v>
      </c>
      <c r="L95" t="s">
        <v>81</v>
      </c>
      <c r="M95" t="s">
        <v>81</v>
      </c>
      <c r="N95" t="s">
        <v>81</v>
      </c>
      <c r="O95" t="s">
        <v>81</v>
      </c>
      <c r="P95" t="s">
        <v>81</v>
      </c>
      <c r="Q95" t="s">
        <v>81</v>
      </c>
      <c r="R95" t="s">
        <v>81</v>
      </c>
      <c r="S95" t="s">
        <v>81</v>
      </c>
      <c r="T95" t="s">
        <v>81</v>
      </c>
      <c r="U95" t="s">
        <v>81</v>
      </c>
      <c r="V95" t="s">
        <v>81</v>
      </c>
      <c r="W95" t="s">
        <v>81</v>
      </c>
      <c r="X95" t="s">
        <v>81</v>
      </c>
      <c r="Y95" t="s">
        <v>81</v>
      </c>
      <c r="Z95" t="s">
        <v>81</v>
      </c>
      <c r="AA95" t="s">
        <v>81</v>
      </c>
      <c r="AB95" t="s">
        <v>81</v>
      </c>
      <c r="AC95" t="s">
        <v>81</v>
      </c>
      <c r="AD95" t="s">
        <v>285</v>
      </c>
      <c r="AE95" t="s">
        <v>81</v>
      </c>
      <c r="AF95" t="s">
        <v>81</v>
      </c>
      <c r="AG95" t="s">
        <v>81</v>
      </c>
      <c r="AH95" t="s">
        <v>81</v>
      </c>
      <c r="AI95" t="s">
        <v>81</v>
      </c>
      <c r="AJ95" t="s">
        <v>201</v>
      </c>
      <c r="AK95" t="s">
        <v>202</v>
      </c>
      <c r="AL95" t="s">
        <v>81</v>
      </c>
      <c r="AM95" t="s">
        <v>347</v>
      </c>
      <c r="AN95" t="s">
        <v>151</v>
      </c>
      <c r="AO95" t="s">
        <v>273</v>
      </c>
      <c r="AP95" t="s">
        <v>258</v>
      </c>
      <c r="AQ95" t="s">
        <v>203</v>
      </c>
      <c r="AR95" t="s">
        <v>203</v>
      </c>
      <c r="AS95" t="s">
        <v>231</v>
      </c>
      <c r="AT95" s="218">
        <f>IF(VALIDATURNO[[#This Row],[VALIDA_QNA]]="","",IF(AL95="",0,1))</f>
        <v>0</v>
      </c>
      <c r="AU95" s="47">
        <f>IF(VALIDATURNO[[#This Row],[VALIDA_QNA]]="","",IF(AL96="",0,1))</f>
        <v>0</v>
      </c>
      <c r="AV95" s="47">
        <f>IF(VALIDATURNO[[#This Row],[VALIDA_QNA]]="","",IF(AM95="",0,1))</f>
        <v>1</v>
      </c>
      <c r="AW95" s="47">
        <f>IF(VALIDATURNO[[#This Row],[VALIDA_QNA]]="","",IF(AN95="",0,1))</f>
        <v>1</v>
      </c>
      <c r="AX95" s="47">
        <f>IF(VALIDATURNO[[#This Row],[VALIDA_QNA]]="","",IF(AO95="",0,1))</f>
        <v>1</v>
      </c>
      <c r="AY95" s="47">
        <f>IF(VALIDATURNO[[#This Row],[VALIDA_QNA]]="","",IF(AP95="",0,1))</f>
        <v>1</v>
      </c>
      <c r="AZ95" s="42">
        <f>IF(VALIDATURNO[[#This Row],[VALIDA_QNA]]="","",IF(AL96="",0,1)*IF(AL96="",0,AL96))</f>
        <v>0</v>
      </c>
      <c r="BA95" s="42">
        <f>IF(VALIDATURNO[[#This Row],[VALIDA_QNA]]="","",IF(AL95="",0,1)*IF(AL95="",0,AL95))</f>
        <v>0</v>
      </c>
      <c r="BB95" s="42">
        <f>IF(VALIDATURNO[[#This Row],[VALIDA_QNA]]="","",IF(AM95="",0,1)*IF(AM95="",0,AM95))</f>
        <v>0.41666666666666669</v>
      </c>
      <c r="BC95" s="42">
        <f>IF(VALIDATURNO[[#This Row],[VALIDA_QNA]]="","",IF(AN95="",0,1)*IF(AN95="",0,AN95))</f>
        <v>0.66666666666666663</v>
      </c>
      <c r="BD95" s="42">
        <f>IF(VALIDATURNO[[#This Row],[VALIDA_QNA]]="","",IF(AO95="",0,1)*IF(AO95="",0,AO95))</f>
        <v>0.75</v>
      </c>
      <c r="BE95" s="42">
        <f>IF(VALIDATURNO[[#This Row],[VALIDA_QNA]]="","",IF(AP95="",0,1)*IF(AP95="",0,AP95))</f>
        <v>0.92152777777777772</v>
      </c>
      <c r="BF95" s="42">
        <f>IF(VALIDATURNO[[#This Row],[VALIDA_QNA]]="","",5-COUNTBLANK(AM95:AP95)-COUNTBLANK(AL96))</f>
        <v>4</v>
      </c>
      <c r="BG95" s="41" t="str">
        <f>VALIDATURNO[[#This Row],[SALAM_H_BIN]]&amp;AU95&amp;AV95&amp;AW95&amp;AX95&amp;AY95</f>
        <v>001111</v>
      </c>
      <c r="BH95" s="43">
        <f>IF(A95="","",IF(AND((DIA_INI+0)=1,DAY(I95)&lt;16,MONTH(I95)=MES_QNA),1,IF(AND((DIA_INI+0)=16,MONTH(I95)= MES_QNA + 0),1,0)))</f>
        <v>1</v>
      </c>
      <c r="BI95" s="42" t="str">
        <f>IF(A95="","",IF(AND(AN95&lt;AM95,AN95&lt;&gt;""),"ERROR MARCA",IF(AND(VALIDATURNO[[#This Row],[ENT_2]]&lt;&gt;0,VALIDATURNO[[#This Row],[ENT_2]]&lt;VALIDATURNO[[#This Row],[SAL_1]]),"ERROR MARCA",IF(VALIDATURNO[[#This Row],[VALIDA_QNA]]=1,IF(OR(BG95="001100",BG95="011000",BG95="011110",BG95="001111",BG95="101100",BG95="111000",BG95="111110",BG95="101111"),"OK",IF(OR(BG95="000000",VALIDATURNO[[#This Row],[Escenario]]="100000"),"NULO","ERROR MARCA")),"NULO"))))</f>
        <v>OK</v>
      </c>
      <c r="BJ95" s="47">
        <f>IF(VALIDATURNO[[#This Row],[VALIDA_QNA]]="","",IF(OR(BG95="101100",BG95="101111",BG95="001100",BG95="001111",BG95="111110",BG95="011110"),BC95-BB95,0)*24)</f>
        <v>5.9999999999999982</v>
      </c>
      <c r="BK95" s="42">
        <f>IF(VALIDATURNO[[#This Row],[VALIDA_QNA]]="","",IF(OR(BG95="101111",BG95="001111"),BE95-BD95,0)*24)</f>
        <v>4.1166666666666654</v>
      </c>
      <c r="BL95" s="47">
        <f>IF(VALIDATURNO[[#This Row],[VALIDA_QNA]]="","",IF(OR(BG95="111000",BG95="011000"),AZ95-BB95+1,0)*24)</f>
        <v>0</v>
      </c>
      <c r="BM95" s="47">
        <f>IF(VALIDATURNO[[#This Row],[VALIDA_QNA]]="","",IF(OR(BG95="111110",BG95="011110"),AZ95+1-BD95,0)*24)</f>
        <v>0</v>
      </c>
      <c r="BN95" s="42">
        <f>IF(VALIDATURNO[[#This Row],[VALIDA_QNA]]="","",IF(OR(BG95="011000",BG95="111000"),1-BB95,0)*24)</f>
        <v>0</v>
      </c>
      <c r="BO95" s="47">
        <f>IF(VALIDATURNO[[#This Row],[VALIDA_QNA]]="","",IF(OR(BG95="011110",BG95="111110"),1-BD95,0)*24)</f>
        <v>0</v>
      </c>
      <c r="BP95" s="42">
        <f>IF(VALIDATURNO[[#This Row],[VALIDA_QNA]]="","",VALIDATURNO[[#This Row],[turno1]]+VALIDATURNO[[#This Row],[turno2]]+VALIDATURNO[[#This Row],[turno1AH]]+VALIDATURNO[[#This Row],[turno2AH]]+VALIDATURNO[[#This Row],[SALAM_HOY]])</f>
        <v>10.116666666666664</v>
      </c>
      <c r="BQ95" s="42">
        <f>IF(VALIDATURNO[[#This Row],[VALIDA_QNA]]="","",VALIDATURNO[[#This Row],[turno1]]+VALIDATURNO[[#This Row],[turno2]]+VALIDATURNO[[#This Row],[turno1AM]]+VALIDATURNO[[#This Row],[turno2AM]])</f>
        <v>10.116666666666664</v>
      </c>
      <c r="BR95" s="44">
        <f>IF(VALIDATURNO[[#This Row],[VALIDA_QNA]]=0,"",IFERROR(LEFT(AD95,FIND(".",AD95)-1)+((RIGHT(AD95,2)+0)/100),""))</f>
        <v>10.25</v>
      </c>
      <c r="BS95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descuentos]]="",0,IF(AND(BP95&gt;=9.5,AO95=""),1,0))+IF(AL96&lt;&gt;"",AL96*24,0)-IF(AL95&lt;&gt;"",AL95*24,0),"")))</f>
        <v>0.13333333333333641</v>
      </c>
      <c r="BT95" s="219">
        <f>IF(VALIDATURNO[[#This Row],[VALIDA_QNA]]=0,"",IF(A95="","",IFERROR((IF(IF(AL95="",0,AL95+0)&lt;=(6/24),IF(AL95="",0,AL95+0),(6/24))*24),0)+IFERROR(IF(AM95="",0,IF((IF(AND(AO95="",AN95&lt;&gt;""),IF(AN95="",0,AN95+0),IF(AP95&lt;&gt;"",IF(AP95="",0,AP95+0),1))-#REF!)*24&gt;0,IF(AND(AO95="",AN95&lt;&gt;""),IF(AN95="",0,AN95+0),IF(AP95&lt;&gt;"",IF(AP95="",0,AP95+0),1))-#REF!))*24,0)))</f>
        <v>0</v>
      </c>
      <c r="BU95" s="44">
        <f>IF(VALIDATURNO[[#This Row],[VALIDA_QNA]]="","",IFERROR(LEFT(K95,FIND(".",K95)-1)+((RIGHT(K95,2)+0)/100),0))</f>
        <v>3.25</v>
      </c>
      <c r="BV95" s="44">
        <f>IF(VALIDATURNO[[#This Row],[VALIDA_QNA]]=0,0,IF(VALIDATURNO[[#This Row],[Marcacion]]="ERROR MARCA", 0,IF(VALIDATURNO[[#This Row],[VALIDA_QNA]]="","",IF(ROUND(IFERROR(LEFT(K95,FIND(".",K95)-1)+((RIGHT(K95,2)+0)/100),0)+(IF(H96="Domingo",0,IF(AL96="",0,AL96*24)))-(IF(H95="Domingo",0,IF(AL95="",0,AL95*24))),2)&gt;=0,ROUND(IFERROR(LEFT(K95,FIND(".",K95)-1)+((RIGHT(K95,2)+0)/100),0)+(IF(H96="Domingo",0,IF(AL96="",0,AL96*24)))-(IF(H95="Domingo",0,IF(AL95="",0,AL95*24))),2),0))))</f>
        <v>3.25</v>
      </c>
      <c r="BW95" s="44">
        <f>IF(VALIDATURNO[[#This Row],[VALIDA_QNA]]="","",IFERROR(LEFT(T95,FIND(".",T95)-1)+((RIGHT(T95,2)+0)/100),0)+IF(N95="",0,IFERROR(LEFT(N95,FIND(".",N95)-1)+((RIGHT(N95,2)+0)/100),0)))</f>
        <v>0</v>
      </c>
      <c r="BX95" s="44">
        <f>IF(VALIDATURNO[[#This Row],[VALIDA_QNA]]=0,0,IF(VALIDATURNO[[#This Row],[Marcacion]]="ERROR MARCA", 0,IF(VALIDATURNO[[#This Row],[VALIDA_QNA]]="","",IF(VALIDATURNO[[#This Row],[Dom Noct calc]]+(IF(OR(H96="Domingo",M96&lt;&gt;"",N96&lt;&gt;""),IF(AL96="",0,AL96*24),0))-(IF(OR(H95="Domingo",M95&lt;&gt;"",N95&lt;&gt;""),IF(AL95="",0,AL95*24),0))&gt;=0,VALIDATURNO[[#This Row],[Dom Noct calc]]+(IF(OR(H96="Domingo",M96&lt;&gt;"",N96&lt;&gt;""),IF(AL96="",0,AL96*24),0))-(IF(OR(H95="Domingo",M95&lt;&gt;"",N95&lt;&gt;""),IF(AL95="",0,AL95*24),0)),0))))</f>
        <v>0</v>
      </c>
      <c r="BY95" s="44">
        <f>IF(VALIDATURNO[[#This Row],[VALIDA_QNA]]="","",IFERROR(LEFT(AD95,FIND(".",AD95)-1)+((RIGHT(AD95,2)+0)/100),0))</f>
        <v>10.25</v>
      </c>
      <c r="BZ95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10.25</v>
      </c>
      <c r="CA95" s="45">
        <f>IF(VALIDATURNO[[#This Row],[VALIDA_QNA]]="","",IF(VALIDATURNO[[#This Row],[Trabajado real]]+0=0,0,1))</f>
        <v>1</v>
      </c>
      <c r="CB95" s="44">
        <f>IFERROR(IF(VALIDATURNO[[#This Row],[horas 
trabajadas]]&gt;14,ROUND(VALIDATURNO[[#This Row],[nocturnas 
trabajadas]],2),IF(VALIDATURNO[[#This Row],[Trabajado real]]=0,"",ROUND(VALIDATURNO[[#This Row],[Nocturnas reales]],2))),"")</f>
        <v>3.25</v>
      </c>
      <c r="CC95" s="44"/>
      <c r="CD95" s="44"/>
      <c r="CE95" s="44"/>
      <c r="CF95" s="44"/>
      <c r="CG95" s="44"/>
      <c r="CH95" s="45"/>
      <c r="CI95" s="44"/>
      <c r="CJ95" s="44" t="str">
        <f>IF(AND(M95="",S95=""),"",IF(VALIDATURNO[[#This Row],[Marcacion]]="ERROR MARCA",6,IF(IFERROR(LEFT(M95,FIND(".",M95)-1)+((RIGHT(M95,2)+0)/100),0)+IFERROR(LEFT(S95,FIND(".",S95)-1)+((RIGHT(S95,2)+0)/100),0)=0,"",IFERROR(LEFT(M95,FIND(".",M95)-1)+((RIGHT(M95,2)+0)/100),0)+IFERROR(LEFT(S95,FIND(".",S95)-1)+((RIGHT(S95,2)+0)/100),0))))</f>
        <v/>
      </c>
      <c r="CK95" s="44" t="str">
        <f>IF(VALIDATURNO[[#This Row],[VALIDA_QNA]]="","",IF(VALIDATURNO[[#This Row],[Dom Noct Real]]=0,"",ROUND(VALIDATURNO[[#This Row],[Dom Noct Real]],2)))</f>
        <v/>
      </c>
      <c r="CL95" s="44"/>
      <c r="CM95" s="44"/>
      <c r="CN95" s="44"/>
      <c r="CO95" s="44" t="str">
        <f>IF(VALIDATURNO[[#This Row],[EXTRAS]]="","",IF(VALIDATURNO[[#This Row],[verifica extras D]]="",ROUND(VALIDATURNO[[#This Row],[EXTRAS]]*extra_diu,2),ROUND(VALIDATURNO[[#This Row],[verifica extras D]],2)))</f>
        <v/>
      </c>
      <c r="CP95" s="44" t="str">
        <f>IF(VALIDATURNO[[#This Row],[EXTRAS]]="","",IF(VALIDATURNO[[#This Row],[verifica extras N]]="",ROUND(VALIDATURNO[[#This Row],[EXTRAS]]*(1-extra_diu),2),ROUND(VALIDATURNO[[#This Row],[verifica extras N]],2)))</f>
        <v/>
      </c>
      <c r="CQ95" s="44"/>
      <c r="CR95" s="44"/>
      <c r="CS95" s="44"/>
      <c r="CT95" s="44"/>
      <c r="CU95" s="44">
        <f>IF(VALIDATURNO[[#This Row],[VALIDA_QNA]]="","",IF(VALIDATURNO[[#This Row],[Trabajado real]]=0,"",ROUND(VALIDATURNO[[#This Row],[Trabajado real]],2)))</f>
        <v>10.25</v>
      </c>
      <c r="CV95" s="220" t="str">
        <f>IFERROR(VLOOKUP(VALIDATURNO[[#This Row],[Colaborador]]&amp;VALIDATURNO[[#This Row],[fecha]],Tabla2[],4,0),"")</f>
        <v/>
      </c>
      <c r="CW95" s="221"/>
      <c r="CX95" s="221"/>
      <c r="CY95" s="44" t="str">
        <f>IF(SUMIFS($BZ$6:BZ95,$DC$6:DC95,VALIDATURNO[[#This Row],[Colaborador]])-hope_hours-SUMIFS($CO$6:CO95,$DC$6:DC95,VALIDATURNO[[#This Row],[Colaborador]])-SUMIFS($CP$6:CP95,$DC$6:DC95,VALIDATURNO[[#This Row],[Colaborador]])&gt;0.5,SUMIFS($BZ$6:BZ95,$DC$6:DC95,VALIDATURNO[[#This Row],[Colaborador]])-hope_hours-SUMIFS($CO$6:CO95,$DC$6:DC95,VALIDATURNO[[#This Row],[Colaborador]])-SUMIFS($CP$6:CP95,$DC$6:DC95,VALIDATURNO[[#This Row],[Colaborador]]),"")</f>
        <v/>
      </c>
      <c r="CZ95" s="44" t="str">
        <f>IF(SUMIFS($BZ$6:BZ95,$DC$6:DC95,VALIDATURNO[[#This Row],[Colaborador]])-hope_hours&gt;0.5,SUMIFS($BZ$6:BZ95,$DC$6:DC95,VALIDATURNO[[#This Row],[Colaborador]])-hope_hours - SUMIFS($CZ$6:CZ94,$DC$6:DC94,DC95),"")</f>
        <v/>
      </c>
      <c r="DA95" s="44" t="str">
        <f>IF(SUMIFS($BZ$6:BZ95,$DC$6:DC95,VALIDATURNO[[#This Row],[Colaborador]])-hope_hours&gt;0.5,SUMIFS($BZ$6:BZ95,$DC$6:DC95,VALIDATURNO[[#This Row],[Colaborador]])-hope_hours,"")</f>
        <v/>
      </c>
      <c r="DB95" s="44" t="str">
        <f>IF(E95="","",IF(VALIDATURNO[[#This Row],[Cambia sede]]="",E95,VALIDATURNO[[#This Row],[Cambia sede]]))</f>
        <v>PANCE</v>
      </c>
      <c r="DC95" s="222" t="str">
        <f t="shared" si="6"/>
        <v>RESTREPO OCHOA KAREN YAHANNAH</v>
      </c>
      <c r="DD95" s="223">
        <f>IF(VALIDATURNO[[#This Row],[VALIDA_QNA]]="","",I95+0)</f>
        <v>46105</v>
      </c>
      <c r="DE95" s="219" t="str">
        <f>IF(VALIDATURNO[[#This Row],[Marcacion]]="","",D95)</f>
        <v>AUXILIAR DE BARRA</v>
      </c>
      <c r="DF95" s="219" t="str">
        <f>IF(VALIDATURNO[[#This Row],[turno1]]="","",H95)</f>
        <v>Martes</v>
      </c>
      <c r="DG95" s="219" t="str">
        <f>IF(VALIDATURNO[[#This Row],[turno2]]="","",AL95)</f>
        <v/>
      </c>
      <c r="DH95" s="219" t="str">
        <f>IF(VALIDATURNO[[#This Row],[turno1AM]]="","",AM95)</f>
        <v>10:00</v>
      </c>
      <c r="DI95" s="219" t="str">
        <f>IF(VALIDATURNO[[#This Row],[turno2AM]]="","",AN95)</f>
        <v>16:00</v>
      </c>
      <c r="DJ95" s="219" t="str">
        <f>IF(VALIDATURNO[[#This Row],[turno1AH]]="","",AO95)</f>
        <v>18:00</v>
      </c>
      <c r="DK95" s="219" t="str">
        <f>IF(VALIDATURNO[[#This Row],[turno2AH]]="","",AP95)</f>
        <v>22:07</v>
      </c>
      <c r="DL95" s="224" t="str">
        <f>IF(SUMIFS(VALIDATURNO[TOTAL],VALIDATURNO[Colaborador],VALIDATURNO[[#This Row],[Colaborador]])=0,"RET","OK")</f>
        <v>OK</v>
      </c>
      <c r="DM95" s="224"/>
      <c r="DN95" s="224">
        <f>IF(DN94=$DN$5,1,IF(DC94=VALIDATURNO[[#This Row],[Colaborador]],0,1))</f>
        <v>0</v>
      </c>
      <c r="DO95" s="224"/>
      <c r="DP95" s="224"/>
      <c r="DQ95" s="224"/>
      <c r="DR95" s="224"/>
      <c r="DS95" s="224"/>
      <c r="DT95" s="224"/>
    </row>
    <row r="96" spans="1:124">
      <c r="A96" t="s">
        <v>163</v>
      </c>
      <c r="B96" t="s">
        <v>398</v>
      </c>
      <c r="C96" t="s">
        <v>398</v>
      </c>
      <c r="D96" t="s">
        <v>306</v>
      </c>
      <c r="E96" t="s">
        <v>84</v>
      </c>
      <c r="F96" t="s">
        <v>200</v>
      </c>
      <c r="G96" t="s">
        <v>200</v>
      </c>
      <c r="H96" t="s">
        <v>208</v>
      </c>
      <c r="I96" t="s">
        <v>565</v>
      </c>
      <c r="J96" t="s">
        <v>81</v>
      </c>
      <c r="K96" t="s">
        <v>81</v>
      </c>
      <c r="L96" t="s">
        <v>81</v>
      </c>
      <c r="M96" t="s">
        <v>81</v>
      </c>
      <c r="N96" t="s">
        <v>81</v>
      </c>
      <c r="O96" t="s">
        <v>81</v>
      </c>
      <c r="P96" t="s">
        <v>81</v>
      </c>
      <c r="Q96" t="s">
        <v>81</v>
      </c>
      <c r="R96" t="s">
        <v>81</v>
      </c>
      <c r="S96" t="s">
        <v>81</v>
      </c>
      <c r="T96" t="s">
        <v>81</v>
      </c>
      <c r="U96" t="s">
        <v>81</v>
      </c>
      <c r="V96" t="s">
        <v>81</v>
      </c>
      <c r="W96" t="s">
        <v>81</v>
      </c>
      <c r="X96" t="s">
        <v>81</v>
      </c>
      <c r="Y96" t="s">
        <v>81</v>
      </c>
      <c r="Z96" t="s">
        <v>81</v>
      </c>
      <c r="AA96" t="s">
        <v>81</v>
      </c>
      <c r="AB96" t="s">
        <v>81</v>
      </c>
      <c r="AC96" t="s">
        <v>81</v>
      </c>
      <c r="AD96" t="s">
        <v>81</v>
      </c>
      <c r="AE96" t="s">
        <v>81</v>
      </c>
      <c r="AF96" t="s">
        <v>81</v>
      </c>
      <c r="AG96" t="s">
        <v>81</v>
      </c>
      <c r="AH96" t="s">
        <v>81</v>
      </c>
      <c r="AI96" t="s">
        <v>81</v>
      </c>
      <c r="AJ96" t="s">
        <v>224</v>
      </c>
      <c r="AK96" t="s">
        <v>81</v>
      </c>
      <c r="AL96" t="s">
        <v>81</v>
      </c>
      <c r="AM96" t="s">
        <v>81</v>
      </c>
      <c r="AN96" t="s">
        <v>81</v>
      </c>
      <c r="AO96" t="s">
        <v>81</v>
      </c>
      <c r="AP96" t="s">
        <v>81</v>
      </c>
      <c r="AQ96" t="s">
        <v>81</v>
      </c>
      <c r="AR96" t="s">
        <v>81</v>
      </c>
      <c r="AS96" t="s">
        <v>204</v>
      </c>
      <c r="AT96" s="218">
        <f>IF(VALIDATURNO[[#This Row],[VALIDA_QNA]]="","",IF(AL96="",0,1))</f>
        <v>0</v>
      </c>
      <c r="AU96" s="47">
        <f>IF(VALIDATURNO[[#This Row],[VALIDA_QNA]]="","",IF(AL97="",0,1))</f>
        <v>0</v>
      </c>
      <c r="AV96" s="47">
        <f>IF(VALIDATURNO[[#This Row],[VALIDA_QNA]]="","",IF(AM96="",0,1))</f>
        <v>0</v>
      </c>
      <c r="AW96" s="47">
        <f>IF(VALIDATURNO[[#This Row],[VALIDA_QNA]]="","",IF(AN96="",0,1))</f>
        <v>0</v>
      </c>
      <c r="AX96" s="47">
        <f>IF(VALIDATURNO[[#This Row],[VALIDA_QNA]]="","",IF(AO96="",0,1))</f>
        <v>0</v>
      </c>
      <c r="AY96" s="47">
        <f>IF(VALIDATURNO[[#This Row],[VALIDA_QNA]]="","",IF(AP96="",0,1))</f>
        <v>0</v>
      </c>
      <c r="AZ96" s="42">
        <f>IF(VALIDATURNO[[#This Row],[VALIDA_QNA]]="","",IF(AL97="",0,1)*IF(AL97="",0,AL97))</f>
        <v>0</v>
      </c>
      <c r="BA96" s="42">
        <f>IF(VALIDATURNO[[#This Row],[VALIDA_QNA]]="","",IF(AL96="",0,1)*IF(AL96="",0,AL96))</f>
        <v>0</v>
      </c>
      <c r="BB96" s="42">
        <f>IF(VALIDATURNO[[#This Row],[VALIDA_QNA]]="","",IF(AM96="",0,1)*IF(AM96="",0,AM96))</f>
        <v>0</v>
      </c>
      <c r="BC96" s="42">
        <f>IF(VALIDATURNO[[#This Row],[VALIDA_QNA]]="","",IF(AN96="",0,1)*IF(AN96="",0,AN96))</f>
        <v>0</v>
      </c>
      <c r="BD96" s="42">
        <f>IF(VALIDATURNO[[#This Row],[VALIDA_QNA]]="","",IF(AO96="",0,1)*IF(AO96="",0,AO96))</f>
        <v>0</v>
      </c>
      <c r="BE96" s="42">
        <f>IF(VALIDATURNO[[#This Row],[VALIDA_QNA]]="","",IF(AP96="",0,1)*IF(AP96="",0,AP96))</f>
        <v>0</v>
      </c>
      <c r="BF96" s="42">
        <f>IF(VALIDATURNO[[#This Row],[VALIDA_QNA]]="","",5-COUNTBLANK(AM96:AP96)-COUNTBLANK(AL97))</f>
        <v>0</v>
      </c>
      <c r="BG96" s="41" t="str">
        <f>VALIDATURNO[[#This Row],[SALAM_H_BIN]]&amp;AU96&amp;AV96&amp;AW96&amp;AX96&amp;AY96</f>
        <v>000000</v>
      </c>
      <c r="BH96" s="43">
        <f>IF(A96="","",IF(AND((DIA_INI+0)=1,DAY(I96)&lt;16,MONTH(I96)=MES_QNA),1,IF(AND((DIA_INI+0)=16,MONTH(I96)= MES_QNA + 0),1,0)))</f>
        <v>1</v>
      </c>
      <c r="BI96" s="42" t="str">
        <f>IF(A96="","",IF(AND(AN96&lt;AM96,AN96&lt;&gt;""),"ERROR MARCA",IF(AND(VALIDATURNO[[#This Row],[ENT_2]]&lt;&gt;0,VALIDATURNO[[#This Row],[ENT_2]]&lt;VALIDATURNO[[#This Row],[SAL_1]]),"ERROR MARCA",IF(VALIDATURNO[[#This Row],[VALIDA_QNA]]=1,IF(OR(BG96="001100",BG96="011000",BG96="011110",BG96="001111",BG96="101100",BG96="111000",BG96="111110",BG96="101111"),"OK",IF(OR(BG96="000000",VALIDATURNO[[#This Row],[Escenario]]="100000"),"NULO","ERROR MARCA")),"NULO"))))</f>
        <v>NULO</v>
      </c>
      <c r="BJ96" s="47">
        <f>IF(VALIDATURNO[[#This Row],[VALIDA_QNA]]="","",IF(OR(BG96="101100",BG96="101111",BG96="001100",BG96="001111",BG96="111110",BG96="011110"),BC96-BB96,0)*24)</f>
        <v>0</v>
      </c>
      <c r="BK96" s="42">
        <f>IF(VALIDATURNO[[#This Row],[VALIDA_QNA]]="","",IF(OR(BG96="101111",BG96="001111"),BE96-BD96,0)*24)</f>
        <v>0</v>
      </c>
      <c r="BL96" s="47">
        <f>IF(VALIDATURNO[[#This Row],[VALIDA_QNA]]="","",IF(OR(BG96="111000",BG96="011000"),AZ96-BB96+1,0)*24)</f>
        <v>0</v>
      </c>
      <c r="BM96" s="47">
        <f>IF(VALIDATURNO[[#This Row],[VALIDA_QNA]]="","",IF(OR(BG96="111110",BG96="011110"),AZ96+1-BD96,0)*24)</f>
        <v>0</v>
      </c>
      <c r="BN96" s="42">
        <f>IF(VALIDATURNO[[#This Row],[VALIDA_QNA]]="","",IF(OR(BG96="011000",BG96="111000"),1-BB96,0)*24)</f>
        <v>0</v>
      </c>
      <c r="BO96" s="47">
        <f>IF(VALIDATURNO[[#This Row],[VALIDA_QNA]]="","",IF(OR(BG96="011110",BG96="111110"),1-BD96,0)*24)</f>
        <v>0</v>
      </c>
      <c r="BP96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6" s="42">
        <f>IF(VALIDATURNO[[#This Row],[VALIDA_QNA]]="","",VALIDATURNO[[#This Row],[turno1]]+VALIDATURNO[[#This Row],[turno2]]+VALIDATURNO[[#This Row],[turno1AM]]+VALIDATURNO[[#This Row],[turno2AM]])</f>
        <v>0</v>
      </c>
      <c r="BR96" s="44" t="str">
        <f>IF(VALIDATURNO[[#This Row],[VALIDA_QNA]]=0,"",IFERROR(LEFT(AD96,FIND(".",AD96)-1)+((RIGHT(AD96,2)+0)/100),""))</f>
        <v/>
      </c>
      <c r="BS96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descuentos]]="",0,IF(AND(BP96&gt;=9.5,AO96=""),1,0))+IF(AL97&lt;&gt;"",AL97*24,0)-IF(AL96&lt;&gt;"",AL96*24,0),"")))</f>
        <v>0</v>
      </c>
      <c r="BT96" s="219">
        <f>IF(VALIDATURNO[[#This Row],[VALIDA_QNA]]=0,"",IF(A96="","",IFERROR((IF(IF(AL96="",0,AL96+0)&lt;=(6/24),IF(AL96="",0,AL96+0),(6/24))*24),0)+IFERROR(IF(AM96="",0,IF((IF(AND(AO96="",AN96&lt;&gt;""),IF(AN96="",0,AN96+0),IF(AP96&lt;&gt;"",IF(AP96="",0,AP96+0),1))-#REF!)*24&gt;0,IF(AND(AO96="",AN96&lt;&gt;""),IF(AN96="",0,AN96+0),IF(AP96&lt;&gt;"",IF(AP96="",0,AP96+0),1))-#REF!))*24,0)))</f>
        <v>0</v>
      </c>
      <c r="BU96" s="44">
        <f>IF(VALIDATURNO[[#This Row],[VALIDA_QNA]]="","",IFERROR(LEFT(K96,FIND(".",K96)-1)+((RIGHT(K96,2)+0)/100),0))</f>
        <v>0</v>
      </c>
      <c r="BV96" s="44">
        <f>IF(VALIDATURNO[[#This Row],[VALIDA_QNA]]=0,0,IF(VALIDATURNO[[#This Row],[Marcacion]]="ERROR MARCA", 0,IF(VALIDATURNO[[#This Row],[VALIDA_QNA]]="","",IF(ROUND(IFERROR(LEFT(K96,FIND(".",K96)-1)+((RIGHT(K96,2)+0)/100),0)+(IF(H97="Domingo",0,IF(AL97="",0,AL97*24)))-(IF(H96="Domingo",0,IF(AL96="",0,AL96*24))),2)&gt;=0,ROUND(IFERROR(LEFT(K96,FIND(".",K96)-1)+((RIGHT(K96,2)+0)/100),0)+(IF(H97="Domingo",0,IF(AL97="",0,AL97*24)))-(IF(H96="Domingo",0,IF(AL96="",0,AL96*24))),2),0))))</f>
        <v>0</v>
      </c>
      <c r="BW96" s="44">
        <f>IF(VALIDATURNO[[#This Row],[VALIDA_QNA]]="","",IFERROR(LEFT(T96,FIND(".",T96)-1)+((RIGHT(T96,2)+0)/100),0)+IF(N96="",0,IFERROR(LEFT(N96,FIND(".",N96)-1)+((RIGHT(N96,2)+0)/100),0)))</f>
        <v>0</v>
      </c>
      <c r="BX96" s="44">
        <f>IF(VALIDATURNO[[#This Row],[VALIDA_QNA]]=0,0,IF(VALIDATURNO[[#This Row],[Marcacion]]="ERROR MARCA", 0,IF(VALIDATURNO[[#This Row],[VALIDA_QNA]]="","",IF(VALIDATURNO[[#This Row],[Dom Noct calc]]+(IF(OR(H97="Domingo",M97&lt;&gt;"",N97&lt;&gt;""),IF(AL97="",0,AL97*24),0))-(IF(OR(H96="Domingo",M96&lt;&gt;"",N96&lt;&gt;""),IF(AL96="",0,AL96*24),0))&gt;=0,VALIDATURNO[[#This Row],[Dom Noct calc]]+(IF(OR(H97="Domingo",M97&lt;&gt;"",N97&lt;&gt;""),IF(AL97="",0,AL97*24),0))-(IF(OR(H96="Domingo",M96&lt;&gt;"",N96&lt;&gt;""),IF(AL96="",0,AL96*24),0)),0))))</f>
        <v>0</v>
      </c>
      <c r="BY96" s="44">
        <f>IF(VALIDATURNO[[#This Row],[VALIDA_QNA]]="","",IFERROR(LEFT(AD96,FIND(".",AD96)-1)+((RIGHT(AD96,2)+0)/100),0))</f>
        <v>0</v>
      </c>
      <c r="BZ96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6" s="45">
        <f>IF(VALIDATURNO[[#This Row],[VALIDA_QNA]]="","",IF(VALIDATURNO[[#This Row],[Trabajado real]]+0=0,0,1))</f>
        <v>0</v>
      </c>
      <c r="CB9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6" s="44"/>
      <c r="CD96" s="44"/>
      <c r="CE96" s="44"/>
      <c r="CF96" s="44"/>
      <c r="CG96" s="44"/>
      <c r="CH96" s="45"/>
      <c r="CI96" s="44"/>
      <c r="CJ96" s="44" t="str">
        <f>IF(AND(M96="",S96=""),"",IF(VALIDATURNO[[#This Row],[Marcacion]]="ERROR MARCA",6,IF(IFERROR(LEFT(M96,FIND(".",M96)-1)+((RIGHT(M96,2)+0)/100),0)+IFERROR(LEFT(S96,FIND(".",S96)-1)+((RIGHT(S96,2)+0)/100),0)=0,"",IFERROR(LEFT(M96,FIND(".",M96)-1)+((RIGHT(M96,2)+0)/100),0)+IFERROR(LEFT(S96,FIND(".",S96)-1)+((RIGHT(S96,2)+0)/100),0))))</f>
        <v/>
      </c>
      <c r="CK96" s="44" t="str">
        <f>IF(VALIDATURNO[[#This Row],[VALIDA_QNA]]="","",IF(VALIDATURNO[[#This Row],[Dom Noct Real]]=0,"",ROUND(VALIDATURNO[[#This Row],[Dom Noct Real]],2)))</f>
        <v/>
      </c>
      <c r="CL96" s="44"/>
      <c r="CM96" s="44"/>
      <c r="CN96" s="44"/>
      <c r="CO96" s="44" t="str">
        <f>IF(VALIDATURNO[[#This Row],[EXTRAS]]="","",IF(VALIDATURNO[[#This Row],[verifica extras D]]="",ROUND(VALIDATURNO[[#This Row],[EXTRAS]]*extra_diu,2),ROUND(VALIDATURNO[[#This Row],[verifica extras D]],2)))</f>
        <v/>
      </c>
      <c r="CP96" s="44" t="str">
        <f>IF(VALIDATURNO[[#This Row],[EXTRAS]]="","",IF(VALIDATURNO[[#This Row],[verifica extras N]]="",ROUND(VALIDATURNO[[#This Row],[EXTRAS]]*(1-extra_diu),2),ROUND(VALIDATURNO[[#This Row],[verifica extras N]],2)))</f>
        <v/>
      </c>
      <c r="CQ96" s="44"/>
      <c r="CR96" s="44"/>
      <c r="CS96" s="44"/>
      <c r="CT96" s="44"/>
      <c r="CU96" s="44" t="str">
        <f>IF(VALIDATURNO[[#This Row],[VALIDA_QNA]]="","",IF(VALIDATURNO[[#This Row],[Trabajado real]]=0,"",ROUND(VALIDATURNO[[#This Row],[Trabajado real]],2)))</f>
        <v/>
      </c>
      <c r="CV96" s="220" t="str">
        <f>IFERROR(VLOOKUP(VALIDATURNO[[#This Row],[Colaborador]]&amp;VALIDATURNO[[#This Row],[fecha]],Tabla2[],4,0),"")</f>
        <v/>
      </c>
      <c r="CW96" s="221"/>
      <c r="CX96" s="221"/>
      <c r="CY96" s="44" t="str">
        <f>IF(SUMIFS($BZ$6:BZ96,$DC$6:DC96,VALIDATURNO[[#This Row],[Colaborador]])-hope_hours-SUMIFS($CO$6:CO96,$DC$6:DC96,VALIDATURNO[[#This Row],[Colaborador]])-SUMIFS($CP$6:CP96,$DC$6:DC96,VALIDATURNO[[#This Row],[Colaborador]])&gt;0.5,SUMIFS($BZ$6:BZ96,$DC$6:DC96,VALIDATURNO[[#This Row],[Colaborador]])-hope_hours-SUMIFS($CO$6:CO96,$DC$6:DC96,VALIDATURNO[[#This Row],[Colaborador]])-SUMIFS($CP$6:CP96,$DC$6:DC96,VALIDATURNO[[#This Row],[Colaborador]]),"")</f>
        <v/>
      </c>
      <c r="CZ96" s="44" t="str">
        <f>IF(SUMIFS($BZ$6:BZ96,$DC$6:DC96,VALIDATURNO[[#This Row],[Colaborador]])-hope_hours&gt;0.5,SUMIFS($BZ$6:BZ96,$DC$6:DC96,VALIDATURNO[[#This Row],[Colaborador]])-hope_hours - SUMIFS($CZ$6:CZ95,$DC$6:DC95,DC96),"")</f>
        <v/>
      </c>
      <c r="DA96" s="44" t="str">
        <f>IF(SUMIFS($BZ$6:BZ96,$DC$6:DC96,VALIDATURNO[[#This Row],[Colaborador]])-hope_hours&gt;0.5,SUMIFS($BZ$6:BZ96,$DC$6:DC96,VALIDATURNO[[#This Row],[Colaborador]])-hope_hours,"")</f>
        <v/>
      </c>
      <c r="DB96" s="44" t="str">
        <f>IF(E96="","",IF(VALIDATURNO[[#This Row],[Cambia sede]]="",E96,VALIDATURNO[[#This Row],[Cambia sede]]))</f>
        <v>PANCE</v>
      </c>
      <c r="DC96" s="222" t="str">
        <f t="shared" si="6"/>
        <v>RESTREPO OCHOA KAREN YAHANNAH</v>
      </c>
      <c r="DD96" s="223">
        <f>IF(VALIDATURNO[[#This Row],[VALIDA_QNA]]="","",I96+0)</f>
        <v>46106</v>
      </c>
      <c r="DE96" s="219" t="str">
        <f>IF(VALIDATURNO[[#This Row],[Marcacion]]="","",D96)</f>
        <v>AUXILIAR DE BARRA</v>
      </c>
      <c r="DF96" s="219" t="str">
        <f>IF(VALIDATURNO[[#This Row],[turno1]]="","",H96)</f>
        <v>Miércoles</v>
      </c>
      <c r="DG96" s="219" t="str">
        <f>IF(VALIDATURNO[[#This Row],[turno2]]="","",AL96)</f>
        <v/>
      </c>
      <c r="DH96" s="219" t="str">
        <f>IF(VALIDATURNO[[#This Row],[turno1AM]]="","",AM96)</f>
        <v/>
      </c>
      <c r="DI96" s="219" t="str">
        <f>IF(VALIDATURNO[[#This Row],[turno2AM]]="","",AN96)</f>
        <v/>
      </c>
      <c r="DJ96" s="219" t="str">
        <f>IF(VALIDATURNO[[#This Row],[turno1AH]]="","",AO96)</f>
        <v/>
      </c>
      <c r="DK96" s="219" t="str">
        <f>IF(VALIDATURNO[[#This Row],[turno2AH]]="","",AP96)</f>
        <v/>
      </c>
      <c r="DL96" s="224" t="str">
        <f>IF(SUMIFS(VALIDATURNO[TOTAL],VALIDATURNO[Colaborador],VALIDATURNO[[#This Row],[Colaborador]])=0,"RET","OK")</f>
        <v>OK</v>
      </c>
      <c r="DM96" s="224"/>
      <c r="DN96" s="224">
        <f>IF(DN95=$DN$5,1,IF(DC95=VALIDATURNO[[#This Row],[Colaborador]],0,1))</f>
        <v>0</v>
      </c>
      <c r="DO96" s="224"/>
      <c r="DP96" s="224"/>
      <c r="DQ96" s="224"/>
      <c r="DR96" s="224"/>
      <c r="DS96" s="224"/>
      <c r="DT96" s="224"/>
    </row>
    <row r="97" spans="1:124">
      <c r="A97" t="s">
        <v>163</v>
      </c>
      <c r="B97" t="s">
        <v>398</v>
      </c>
      <c r="C97" t="s">
        <v>398</v>
      </c>
      <c r="D97" t="s">
        <v>306</v>
      </c>
      <c r="E97" t="s">
        <v>84</v>
      </c>
      <c r="F97" t="s">
        <v>200</v>
      </c>
      <c r="G97" t="s">
        <v>200</v>
      </c>
      <c r="H97" t="s">
        <v>211</v>
      </c>
      <c r="I97" t="s">
        <v>566</v>
      </c>
      <c r="J97" t="s">
        <v>81</v>
      </c>
      <c r="K97" t="s">
        <v>81</v>
      </c>
      <c r="L97" t="s">
        <v>81</v>
      </c>
      <c r="M97" t="s">
        <v>81</v>
      </c>
      <c r="N97" t="s">
        <v>81</v>
      </c>
      <c r="O97" t="s">
        <v>81</v>
      </c>
      <c r="P97" t="s">
        <v>81</v>
      </c>
      <c r="Q97" t="s">
        <v>81</v>
      </c>
      <c r="R97" t="s">
        <v>81</v>
      </c>
      <c r="S97" t="s">
        <v>81</v>
      </c>
      <c r="T97" t="s">
        <v>81</v>
      </c>
      <c r="U97" t="s">
        <v>81</v>
      </c>
      <c r="V97" t="s">
        <v>81</v>
      </c>
      <c r="W97" t="s">
        <v>81</v>
      </c>
      <c r="X97" t="s">
        <v>81</v>
      </c>
      <c r="Y97" t="s">
        <v>81</v>
      </c>
      <c r="Z97" t="s">
        <v>81</v>
      </c>
      <c r="AA97" t="s">
        <v>81</v>
      </c>
      <c r="AB97" t="s">
        <v>81</v>
      </c>
      <c r="AC97" t="s">
        <v>81</v>
      </c>
      <c r="AD97" t="s">
        <v>81</v>
      </c>
      <c r="AE97" t="s">
        <v>81</v>
      </c>
      <c r="AF97" t="s">
        <v>81</v>
      </c>
      <c r="AG97" t="s">
        <v>81</v>
      </c>
      <c r="AH97" t="s">
        <v>81</v>
      </c>
      <c r="AI97" t="s">
        <v>81</v>
      </c>
      <c r="AJ97" t="s">
        <v>224</v>
      </c>
      <c r="AK97" t="s">
        <v>81</v>
      </c>
      <c r="AL97" t="s">
        <v>81</v>
      </c>
      <c r="AM97" t="s">
        <v>81</v>
      </c>
      <c r="AN97" t="s">
        <v>81</v>
      </c>
      <c r="AO97" t="s">
        <v>81</v>
      </c>
      <c r="AP97" t="s">
        <v>81</v>
      </c>
      <c r="AQ97" t="s">
        <v>81</v>
      </c>
      <c r="AR97" t="s">
        <v>81</v>
      </c>
      <c r="AS97" t="s">
        <v>204</v>
      </c>
      <c r="AT97" s="218">
        <f>IF(VALIDATURNO[[#This Row],[VALIDA_QNA]]="","",IF(AL97="",0,1))</f>
        <v>0</v>
      </c>
      <c r="AU97" s="47">
        <f>IF(VALIDATURNO[[#This Row],[VALIDA_QNA]]="","",IF(AL98="",0,1))</f>
        <v>0</v>
      </c>
      <c r="AV97" s="47">
        <f>IF(VALIDATURNO[[#This Row],[VALIDA_QNA]]="","",IF(AM97="",0,1))</f>
        <v>0</v>
      </c>
      <c r="AW97" s="47">
        <f>IF(VALIDATURNO[[#This Row],[VALIDA_QNA]]="","",IF(AN97="",0,1))</f>
        <v>0</v>
      </c>
      <c r="AX97" s="47">
        <f>IF(VALIDATURNO[[#This Row],[VALIDA_QNA]]="","",IF(AO97="",0,1))</f>
        <v>0</v>
      </c>
      <c r="AY97" s="47">
        <f>IF(VALIDATURNO[[#This Row],[VALIDA_QNA]]="","",IF(AP97="",0,1))</f>
        <v>0</v>
      </c>
      <c r="AZ97" s="42">
        <f>IF(VALIDATURNO[[#This Row],[VALIDA_QNA]]="","",IF(AL98="",0,1)*IF(AL98="",0,AL98))</f>
        <v>0</v>
      </c>
      <c r="BA97" s="42">
        <f>IF(VALIDATURNO[[#This Row],[VALIDA_QNA]]="","",IF(AL97="",0,1)*IF(AL97="",0,AL97))</f>
        <v>0</v>
      </c>
      <c r="BB97" s="42">
        <f>IF(VALIDATURNO[[#This Row],[VALIDA_QNA]]="","",IF(AM97="",0,1)*IF(AM97="",0,AM97))</f>
        <v>0</v>
      </c>
      <c r="BC97" s="42">
        <f>IF(VALIDATURNO[[#This Row],[VALIDA_QNA]]="","",IF(AN97="",0,1)*IF(AN97="",0,AN97))</f>
        <v>0</v>
      </c>
      <c r="BD97" s="42">
        <f>IF(VALIDATURNO[[#This Row],[VALIDA_QNA]]="","",IF(AO97="",0,1)*IF(AO97="",0,AO97))</f>
        <v>0</v>
      </c>
      <c r="BE97" s="42">
        <f>IF(VALIDATURNO[[#This Row],[VALIDA_QNA]]="","",IF(AP97="",0,1)*IF(AP97="",0,AP97))</f>
        <v>0</v>
      </c>
      <c r="BF97" s="42">
        <f>IF(VALIDATURNO[[#This Row],[VALIDA_QNA]]="","",5-COUNTBLANK(AM97:AP97)-COUNTBLANK(AL98))</f>
        <v>0</v>
      </c>
      <c r="BG97" s="41" t="str">
        <f>VALIDATURNO[[#This Row],[SALAM_H_BIN]]&amp;AU97&amp;AV97&amp;AW97&amp;AX97&amp;AY97</f>
        <v>000000</v>
      </c>
      <c r="BH97" s="43">
        <f>IF(A97="","",IF(AND((DIA_INI+0)=1,DAY(I97)&lt;16,MONTH(I97)=MES_QNA),1,IF(AND((DIA_INI+0)=16,MONTH(I97)= MES_QNA + 0),1,0)))</f>
        <v>1</v>
      </c>
      <c r="BI97" s="42" t="str">
        <f>IF(A97="","",IF(AND(AN97&lt;AM97,AN97&lt;&gt;""),"ERROR MARCA",IF(AND(VALIDATURNO[[#This Row],[ENT_2]]&lt;&gt;0,VALIDATURNO[[#This Row],[ENT_2]]&lt;VALIDATURNO[[#This Row],[SAL_1]]),"ERROR MARCA",IF(VALIDATURNO[[#This Row],[VALIDA_QNA]]=1,IF(OR(BG97="001100",BG97="011000",BG97="011110",BG97="001111",BG97="101100",BG97="111000",BG97="111110",BG97="101111"),"OK",IF(OR(BG97="000000",VALIDATURNO[[#This Row],[Escenario]]="100000"),"NULO","ERROR MARCA")),"NULO"))))</f>
        <v>NULO</v>
      </c>
      <c r="BJ97" s="47">
        <f>IF(VALIDATURNO[[#This Row],[VALIDA_QNA]]="","",IF(OR(BG97="101100",BG97="101111",BG97="001100",BG97="001111",BG97="111110",BG97="011110"),BC97-BB97,0)*24)</f>
        <v>0</v>
      </c>
      <c r="BK97" s="42">
        <f>IF(VALIDATURNO[[#This Row],[VALIDA_QNA]]="","",IF(OR(BG97="101111",BG97="001111"),BE97-BD97,0)*24)</f>
        <v>0</v>
      </c>
      <c r="BL97" s="47">
        <f>IF(VALIDATURNO[[#This Row],[VALIDA_QNA]]="","",IF(OR(BG97="111000",BG97="011000"),AZ97-BB97+1,0)*24)</f>
        <v>0</v>
      </c>
      <c r="BM97" s="47">
        <f>IF(VALIDATURNO[[#This Row],[VALIDA_QNA]]="","",IF(OR(BG97="111110",BG97="011110"),AZ97+1-BD97,0)*24)</f>
        <v>0</v>
      </c>
      <c r="BN97" s="42">
        <f>IF(VALIDATURNO[[#This Row],[VALIDA_QNA]]="","",IF(OR(BG97="011000",BG97="111000"),1-BB97,0)*24)</f>
        <v>0</v>
      </c>
      <c r="BO97" s="47">
        <f>IF(VALIDATURNO[[#This Row],[VALIDA_QNA]]="","",IF(OR(BG97="011110",BG97="111110"),1-BD97,0)*24)</f>
        <v>0</v>
      </c>
      <c r="BP97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7" s="42">
        <f>IF(VALIDATURNO[[#This Row],[VALIDA_QNA]]="","",VALIDATURNO[[#This Row],[turno1]]+VALIDATURNO[[#This Row],[turno2]]+VALIDATURNO[[#This Row],[turno1AM]]+VALIDATURNO[[#This Row],[turno2AM]])</f>
        <v>0</v>
      </c>
      <c r="BR97" s="44" t="str">
        <f>IF(VALIDATURNO[[#This Row],[VALIDA_QNA]]=0,"",IFERROR(LEFT(AD97,FIND(".",AD97)-1)+((RIGHT(AD97,2)+0)/100),""))</f>
        <v/>
      </c>
      <c r="BS97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descuentos]]="",0,IF(AND(BP97&gt;=9.5,AO97=""),1,0))+IF(AL98&lt;&gt;"",AL98*24,0)-IF(AL97&lt;&gt;"",AL97*24,0),"")))</f>
        <v>0</v>
      </c>
      <c r="BT97" s="219">
        <f>IF(VALIDATURNO[[#This Row],[VALIDA_QNA]]=0,"",IF(A97="","",IFERROR((IF(IF(AL97="",0,AL97+0)&lt;=(6/24),IF(AL97="",0,AL97+0),(6/24))*24),0)+IFERROR(IF(AM97="",0,IF((IF(AND(AO97="",AN97&lt;&gt;""),IF(AN97="",0,AN97+0),IF(AP97&lt;&gt;"",IF(AP97="",0,AP97+0),1))-#REF!)*24&gt;0,IF(AND(AO97="",AN97&lt;&gt;""),IF(AN97="",0,AN97+0),IF(AP97&lt;&gt;"",IF(AP97="",0,AP97+0),1))-#REF!))*24,0)))</f>
        <v>0</v>
      </c>
      <c r="BU97" s="44">
        <f>IF(VALIDATURNO[[#This Row],[VALIDA_QNA]]="","",IFERROR(LEFT(K97,FIND(".",K97)-1)+((RIGHT(K97,2)+0)/100),0))</f>
        <v>0</v>
      </c>
      <c r="BV97" s="44">
        <f>IF(VALIDATURNO[[#This Row],[VALIDA_QNA]]=0,0,IF(VALIDATURNO[[#This Row],[Marcacion]]="ERROR MARCA", 0,IF(VALIDATURNO[[#This Row],[VALIDA_QNA]]="","",IF(ROUND(IFERROR(LEFT(K97,FIND(".",K97)-1)+((RIGHT(K97,2)+0)/100),0)+(IF(H98="Domingo",0,IF(AL98="",0,AL98*24)))-(IF(H97="Domingo",0,IF(AL97="",0,AL97*24))),2)&gt;=0,ROUND(IFERROR(LEFT(K97,FIND(".",K97)-1)+((RIGHT(K97,2)+0)/100),0)+(IF(H98="Domingo",0,IF(AL98="",0,AL98*24)))-(IF(H97="Domingo",0,IF(AL97="",0,AL97*24))),2),0))))</f>
        <v>0</v>
      </c>
      <c r="BW97" s="44">
        <f>IF(VALIDATURNO[[#This Row],[VALIDA_QNA]]="","",IFERROR(LEFT(T97,FIND(".",T97)-1)+((RIGHT(T97,2)+0)/100),0)+IF(N97="",0,IFERROR(LEFT(N97,FIND(".",N97)-1)+((RIGHT(N97,2)+0)/100),0)))</f>
        <v>0</v>
      </c>
      <c r="BX97" s="44">
        <f>IF(VALIDATURNO[[#This Row],[VALIDA_QNA]]=0,0,IF(VALIDATURNO[[#This Row],[Marcacion]]="ERROR MARCA", 0,IF(VALIDATURNO[[#This Row],[VALIDA_QNA]]="","",IF(VALIDATURNO[[#This Row],[Dom Noct calc]]+(IF(OR(H98="Domingo",M98&lt;&gt;"",N98&lt;&gt;""),IF(AL98="",0,AL98*24),0))-(IF(OR(H97="Domingo",M97&lt;&gt;"",N97&lt;&gt;""),IF(AL97="",0,AL97*24),0))&gt;=0,VALIDATURNO[[#This Row],[Dom Noct calc]]+(IF(OR(H98="Domingo",M98&lt;&gt;"",N98&lt;&gt;""),IF(AL98="",0,AL98*24),0))-(IF(OR(H97="Domingo",M97&lt;&gt;"",N97&lt;&gt;""),IF(AL97="",0,AL97*24),0)),0))))</f>
        <v>0</v>
      </c>
      <c r="BY97" s="44">
        <f>IF(VALIDATURNO[[#This Row],[VALIDA_QNA]]="","",IFERROR(LEFT(AD97,FIND(".",AD97)-1)+((RIGHT(AD97,2)+0)/100),0))</f>
        <v>0</v>
      </c>
      <c r="BZ97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7" s="45">
        <f>IF(VALIDATURNO[[#This Row],[VALIDA_QNA]]="","",IF(VALIDATURNO[[#This Row],[Trabajado real]]+0=0,0,1))</f>
        <v>0</v>
      </c>
      <c r="CB9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7" s="44"/>
      <c r="CD97" s="44"/>
      <c r="CE97" s="44"/>
      <c r="CF97" s="44"/>
      <c r="CG97" s="44"/>
      <c r="CH97" s="45"/>
      <c r="CI97" s="44"/>
      <c r="CJ97" s="44" t="str">
        <f>IF(AND(M97="",S97=""),"",IF(VALIDATURNO[[#This Row],[Marcacion]]="ERROR MARCA",6,IF(IFERROR(LEFT(M97,FIND(".",M97)-1)+((RIGHT(M97,2)+0)/100),0)+IFERROR(LEFT(S97,FIND(".",S97)-1)+((RIGHT(S97,2)+0)/100),0)=0,"",IFERROR(LEFT(M97,FIND(".",M97)-1)+((RIGHT(M97,2)+0)/100),0)+IFERROR(LEFT(S97,FIND(".",S97)-1)+((RIGHT(S97,2)+0)/100),0))))</f>
        <v/>
      </c>
      <c r="CK97" s="44" t="str">
        <f>IF(VALIDATURNO[[#This Row],[VALIDA_QNA]]="","",IF(VALIDATURNO[[#This Row],[Dom Noct Real]]=0,"",ROUND(VALIDATURNO[[#This Row],[Dom Noct Real]],2)))</f>
        <v/>
      </c>
      <c r="CL97" s="44"/>
      <c r="CM97" s="44"/>
      <c r="CN97" s="44"/>
      <c r="CO97" s="44" t="str">
        <f>IF(VALIDATURNO[[#This Row],[EXTRAS]]="","",IF(VALIDATURNO[[#This Row],[verifica extras D]]="",ROUND(VALIDATURNO[[#This Row],[EXTRAS]]*extra_diu,2),ROUND(VALIDATURNO[[#This Row],[verifica extras D]],2)))</f>
        <v/>
      </c>
      <c r="CP97" s="44" t="str">
        <f>IF(VALIDATURNO[[#This Row],[EXTRAS]]="","",IF(VALIDATURNO[[#This Row],[verifica extras N]]="",ROUND(VALIDATURNO[[#This Row],[EXTRAS]]*(1-extra_diu),2),ROUND(VALIDATURNO[[#This Row],[verifica extras N]],2)))</f>
        <v/>
      </c>
      <c r="CQ97" s="44"/>
      <c r="CR97" s="44"/>
      <c r="CS97" s="44"/>
      <c r="CT97" s="44"/>
      <c r="CU97" s="44" t="str">
        <f>IF(VALIDATURNO[[#This Row],[VALIDA_QNA]]="","",IF(VALIDATURNO[[#This Row],[Trabajado real]]=0,"",ROUND(VALIDATURNO[[#This Row],[Trabajado real]],2)))</f>
        <v/>
      </c>
      <c r="CV97" s="220" t="str">
        <f>IFERROR(VLOOKUP(VALIDATURNO[[#This Row],[Colaborador]]&amp;VALIDATURNO[[#This Row],[fecha]],Tabla2[],4,0),"")</f>
        <v/>
      </c>
      <c r="CW97" s="221"/>
      <c r="CX97" s="221"/>
      <c r="CY97" s="44" t="str">
        <f>IF(SUMIFS($BZ$6:BZ97,$DC$6:DC97,VALIDATURNO[[#This Row],[Colaborador]])-hope_hours-SUMIFS($CO$6:CO97,$DC$6:DC97,VALIDATURNO[[#This Row],[Colaborador]])-SUMIFS($CP$6:CP97,$DC$6:DC97,VALIDATURNO[[#This Row],[Colaborador]])&gt;0.5,SUMIFS($BZ$6:BZ97,$DC$6:DC97,VALIDATURNO[[#This Row],[Colaborador]])-hope_hours-SUMIFS($CO$6:CO97,$DC$6:DC97,VALIDATURNO[[#This Row],[Colaborador]])-SUMIFS($CP$6:CP97,$DC$6:DC97,VALIDATURNO[[#This Row],[Colaborador]]),"")</f>
        <v/>
      </c>
      <c r="CZ97" s="44" t="str">
        <f>IF(SUMIFS($BZ$6:BZ97,$DC$6:DC97,VALIDATURNO[[#This Row],[Colaborador]])-hope_hours&gt;0.5,SUMIFS($BZ$6:BZ97,$DC$6:DC97,VALIDATURNO[[#This Row],[Colaborador]])-hope_hours - SUMIFS($CZ$6:CZ96,$DC$6:DC96,DC97),"")</f>
        <v/>
      </c>
      <c r="DA97" s="44" t="str">
        <f>IF(SUMIFS($BZ$6:BZ97,$DC$6:DC97,VALIDATURNO[[#This Row],[Colaborador]])-hope_hours&gt;0.5,SUMIFS($BZ$6:BZ97,$DC$6:DC97,VALIDATURNO[[#This Row],[Colaborador]])-hope_hours,"")</f>
        <v/>
      </c>
      <c r="DB97" s="44" t="str">
        <f>IF(E97="","",IF(VALIDATURNO[[#This Row],[Cambia sede]]="",E97,VALIDATURNO[[#This Row],[Cambia sede]]))</f>
        <v>PANCE</v>
      </c>
      <c r="DC97" s="222" t="str">
        <f t="shared" si="6"/>
        <v>RESTREPO OCHOA KAREN YAHANNAH</v>
      </c>
      <c r="DD97" s="223">
        <f>IF(VALIDATURNO[[#This Row],[VALIDA_QNA]]="","",I97+0)</f>
        <v>46107</v>
      </c>
      <c r="DE97" s="219" t="str">
        <f>IF(VALIDATURNO[[#This Row],[Marcacion]]="","",D97)</f>
        <v>AUXILIAR DE BARRA</v>
      </c>
      <c r="DF97" s="219" t="str">
        <f>IF(VALIDATURNO[[#This Row],[turno1]]="","",H97)</f>
        <v>Jueves</v>
      </c>
      <c r="DG97" s="219" t="str">
        <f>IF(VALIDATURNO[[#This Row],[turno2]]="","",AL97)</f>
        <v/>
      </c>
      <c r="DH97" s="219" t="str">
        <f>IF(VALIDATURNO[[#This Row],[turno1AM]]="","",AM97)</f>
        <v/>
      </c>
      <c r="DI97" s="219" t="str">
        <f>IF(VALIDATURNO[[#This Row],[turno2AM]]="","",AN97)</f>
        <v/>
      </c>
      <c r="DJ97" s="219" t="str">
        <f>IF(VALIDATURNO[[#This Row],[turno1AH]]="","",AO97)</f>
        <v/>
      </c>
      <c r="DK97" s="219" t="str">
        <f>IF(VALIDATURNO[[#This Row],[turno2AH]]="","",AP97)</f>
        <v/>
      </c>
      <c r="DL97" s="224" t="str">
        <f>IF(SUMIFS(VALIDATURNO[TOTAL],VALIDATURNO[Colaborador],VALIDATURNO[[#This Row],[Colaborador]])=0,"RET","OK")</f>
        <v>OK</v>
      </c>
      <c r="DM97" s="224"/>
      <c r="DN97" s="224">
        <f>IF(DN96=$DN$5,1,IF(DC96=VALIDATURNO[[#This Row],[Colaborador]],0,1))</f>
        <v>0</v>
      </c>
      <c r="DO97" s="224"/>
      <c r="DP97" s="224"/>
      <c r="DQ97" s="224"/>
      <c r="DR97" s="224"/>
      <c r="DS97" s="224"/>
      <c r="DT97" s="224"/>
    </row>
    <row r="98" spans="1:124">
      <c r="A98" t="s">
        <v>163</v>
      </c>
      <c r="B98" t="s">
        <v>398</v>
      </c>
      <c r="C98" t="s">
        <v>398</v>
      </c>
      <c r="D98" t="s">
        <v>306</v>
      </c>
      <c r="E98" t="s">
        <v>84</v>
      </c>
      <c r="F98" t="s">
        <v>200</v>
      </c>
      <c r="G98" t="s">
        <v>200</v>
      </c>
      <c r="H98" t="s">
        <v>214</v>
      </c>
      <c r="I98" t="s">
        <v>567</v>
      </c>
      <c r="J98" t="s">
        <v>81</v>
      </c>
      <c r="K98" t="s">
        <v>81</v>
      </c>
      <c r="L98" t="s">
        <v>81</v>
      </c>
      <c r="M98" t="s">
        <v>81</v>
      </c>
      <c r="N98" t="s">
        <v>81</v>
      </c>
      <c r="O98" t="s">
        <v>81</v>
      </c>
      <c r="P98" t="s">
        <v>81</v>
      </c>
      <c r="Q98" t="s">
        <v>81</v>
      </c>
      <c r="R98" t="s">
        <v>81</v>
      </c>
      <c r="S98" t="s">
        <v>81</v>
      </c>
      <c r="T98" t="s">
        <v>81</v>
      </c>
      <c r="U98" t="s">
        <v>81</v>
      </c>
      <c r="V98" t="s">
        <v>81</v>
      </c>
      <c r="W98" t="s">
        <v>81</v>
      </c>
      <c r="X98" t="s">
        <v>81</v>
      </c>
      <c r="Y98" t="s">
        <v>81</v>
      </c>
      <c r="Z98" t="s">
        <v>81</v>
      </c>
      <c r="AA98" t="s">
        <v>81</v>
      </c>
      <c r="AB98" t="s">
        <v>81</v>
      </c>
      <c r="AC98" t="s">
        <v>81</v>
      </c>
      <c r="AD98" t="s">
        <v>81</v>
      </c>
      <c r="AE98" t="s">
        <v>81</v>
      </c>
      <c r="AF98" t="s">
        <v>81</v>
      </c>
      <c r="AG98" t="s">
        <v>81</v>
      </c>
      <c r="AH98" t="s">
        <v>81</v>
      </c>
      <c r="AI98" t="s">
        <v>81</v>
      </c>
      <c r="AJ98" t="s">
        <v>224</v>
      </c>
      <c r="AK98" t="s">
        <v>81</v>
      </c>
      <c r="AL98" t="s">
        <v>81</v>
      </c>
      <c r="AM98" t="s">
        <v>81</v>
      </c>
      <c r="AN98" t="s">
        <v>81</v>
      </c>
      <c r="AO98" t="s">
        <v>81</v>
      </c>
      <c r="AP98" t="s">
        <v>81</v>
      </c>
      <c r="AQ98" t="s">
        <v>81</v>
      </c>
      <c r="AR98" t="s">
        <v>81</v>
      </c>
      <c r="AS98" t="s">
        <v>204</v>
      </c>
      <c r="AT98" s="218">
        <f>IF(VALIDATURNO[[#This Row],[VALIDA_QNA]]="","",IF(AL98="",0,1))</f>
        <v>0</v>
      </c>
      <c r="AU98" s="47">
        <f>IF(VALIDATURNO[[#This Row],[VALIDA_QNA]]="","",IF(AL99="",0,1))</f>
        <v>0</v>
      </c>
      <c r="AV98" s="47">
        <f>IF(VALIDATURNO[[#This Row],[VALIDA_QNA]]="","",IF(AM98="",0,1))</f>
        <v>0</v>
      </c>
      <c r="AW98" s="47">
        <f>IF(VALIDATURNO[[#This Row],[VALIDA_QNA]]="","",IF(AN98="",0,1))</f>
        <v>0</v>
      </c>
      <c r="AX98" s="47">
        <f>IF(VALIDATURNO[[#This Row],[VALIDA_QNA]]="","",IF(AO98="",0,1))</f>
        <v>0</v>
      </c>
      <c r="AY98" s="47">
        <f>IF(VALIDATURNO[[#This Row],[VALIDA_QNA]]="","",IF(AP98="",0,1))</f>
        <v>0</v>
      </c>
      <c r="AZ98" s="42">
        <f>IF(VALIDATURNO[[#This Row],[VALIDA_QNA]]="","",IF(AL99="",0,1)*IF(AL99="",0,AL99))</f>
        <v>0</v>
      </c>
      <c r="BA98" s="42">
        <f>IF(VALIDATURNO[[#This Row],[VALIDA_QNA]]="","",IF(AL98="",0,1)*IF(AL98="",0,AL98))</f>
        <v>0</v>
      </c>
      <c r="BB98" s="42">
        <f>IF(VALIDATURNO[[#This Row],[VALIDA_QNA]]="","",IF(AM98="",0,1)*IF(AM98="",0,AM98))</f>
        <v>0</v>
      </c>
      <c r="BC98" s="42">
        <f>IF(VALIDATURNO[[#This Row],[VALIDA_QNA]]="","",IF(AN98="",0,1)*IF(AN98="",0,AN98))</f>
        <v>0</v>
      </c>
      <c r="BD98" s="42">
        <f>IF(VALIDATURNO[[#This Row],[VALIDA_QNA]]="","",IF(AO98="",0,1)*IF(AO98="",0,AO98))</f>
        <v>0</v>
      </c>
      <c r="BE98" s="42">
        <f>IF(VALIDATURNO[[#This Row],[VALIDA_QNA]]="","",IF(AP98="",0,1)*IF(AP98="",0,AP98))</f>
        <v>0</v>
      </c>
      <c r="BF98" s="42">
        <f>IF(VALIDATURNO[[#This Row],[VALIDA_QNA]]="","",5-COUNTBLANK(AM98:AP98)-COUNTBLANK(AL99))</f>
        <v>0</v>
      </c>
      <c r="BG98" s="41" t="str">
        <f>VALIDATURNO[[#This Row],[SALAM_H_BIN]]&amp;AU98&amp;AV98&amp;AW98&amp;AX98&amp;AY98</f>
        <v>000000</v>
      </c>
      <c r="BH98" s="43">
        <f>IF(A98="","",IF(AND((DIA_INI+0)=1,DAY(I98)&lt;16,MONTH(I98)=MES_QNA),1,IF(AND((DIA_INI+0)=16,MONTH(I98)= MES_QNA + 0),1,0)))</f>
        <v>1</v>
      </c>
      <c r="BI98" s="42" t="str">
        <f>IF(A98="","",IF(AND(AN98&lt;AM98,AN98&lt;&gt;""),"ERROR MARCA",IF(AND(VALIDATURNO[[#This Row],[ENT_2]]&lt;&gt;0,VALIDATURNO[[#This Row],[ENT_2]]&lt;VALIDATURNO[[#This Row],[SAL_1]]),"ERROR MARCA",IF(VALIDATURNO[[#This Row],[VALIDA_QNA]]=1,IF(OR(BG98="001100",BG98="011000",BG98="011110",BG98="001111",BG98="101100",BG98="111000",BG98="111110",BG98="101111"),"OK",IF(OR(BG98="000000",VALIDATURNO[[#This Row],[Escenario]]="100000"),"NULO","ERROR MARCA")),"NULO"))))</f>
        <v>NULO</v>
      </c>
      <c r="BJ98" s="47">
        <f>IF(VALIDATURNO[[#This Row],[VALIDA_QNA]]="","",IF(OR(BG98="101100",BG98="101111",BG98="001100",BG98="001111",BG98="111110",BG98="011110"),BC98-BB98,0)*24)</f>
        <v>0</v>
      </c>
      <c r="BK98" s="42">
        <f>IF(VALIDATURNO[[#This Row],[VALIDA_QNA]]="","",IF(OR(BG98="101111",BG98="001111"),BE98-BD98,0)*24)</f>
        <v>0</v>
      </c>
      <c r="BL98" s="47">
        <f>IF(VALIDATURNO[[#This Row],[VALIDA_QNA]]="","",IF(OR(BG98="111000",BG98="011000"),AZ98-BB98+1,0)*24)</f>
        <v>0</v>
      </c>
      <c r="BM98" s="47">
        <f>IF(VALIDATURNO[[#This Row],[VALIDA_QNA]]="","",IF(OR(BG98="111110",BG98="011110"),AZ98+1-BD98,0)*24)</f>
        <v>0</v>
      </c>
      <c r="BN98" s="42">
        <f>IF(VALIDATURNO[[#This Row],[VALIDA_QNA]]="","",IF(OR(BG98="011000",BG98="111000"),1-BB98,0)*24)</f>
        <v>0</v>
      </c>
      <c r="BO98" s="47">
        <f>IF(VALIDATURNO[[#This Row],[VALIDA_QNA]]="","",IF(OR(BG98="011110",BG98="111110"),1-BD98,0)*24)</f>
        <v>0</v>
      </c>
      <c r="BP98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8" s="42">
        <f>IF(VALIDATURNO[[#This Row],[VALIDA_QNA]]="","",VALIDATURNO[[#This Row],[turno1]]+VALIDATURNO[[#This Row],[turno2]]+VALIDATURNO[[#This Row],[turno1AM]]+VALIDATURNO[[#This Row],[turno2AM]])</f>
        <v>0</v>
      </c>
      <c r="BR98" s="44" t="str">
        <f>IF(VALIDATURNO[[#This Row],[VALIDA_QNA]]=0,"",IFERROR(LEFT(AD98,FIND(".",AD98)-1)+((RIGHT(AD98,2)+0)/100),""))</f>
        <v/>
      </c>
      <c r="BS98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descuentos]]="",0,IF(AND(BP98&gt;=9.5,AO98=""),1,0))+IF(AL99&lt;&gt;"",AL99*24,0)-IF(AL98&lt;&gt;"",AL98*24,0),"")))</f>
        <v>0</v>
      </c>
      <c r="BT98" s="219">
        <f>IF(VALIDATURNO[[#This Row],[VALIDA_QNA]]=0,"",IF(A98="","",IFERROR((IF(IF(AL98="",0,AL98+0)&lt;=(6/24),IF(AL98="",0,AL98+0),(6/24))*24),0)+IFERROR(IF(AM98="",0,IF((IF(AND(AO98="",AN98&lt;&gt;""),IF(AN98="",0,AN98+0),IF(AP98&lt;&gt;"",IF(AP98="",0,AP98+0),1))-#REF!)*24&gt;0,IF(AND(AO98="",AN98&lt;&gt;""),IF(AN98="",0,AN98+0),IF(AP98&lt;&gt;"",IF(AP98="",0,AP98+0),1))-#REF!))*24,0)))</f>
        <v>0</v>
      </c>
      <c r="BU98" s="44">
        <f>IF(VALIDATURNO[[#This Row],[VALIDA_QNA]]="","",IFERROR(LEFT(K98,FIND(".",K98)-1)+((RIGHT(K98,2)+0)/100),0))</f>
        <v>0</v>
      </c>
      <c r="BV98" s="44">
        <f>IF(VALIDATURNO[[#This Row],[VALIDA_QNA]]=0,0,IF(VALIDATURNO[[#This Row],[Marcacion]]="ERROR MARCA", 0,IF(VALIDATURNO[[#This Row],[VALIDA_QNA]]="","",IF(ROUND(IFERROR(LEFT(K98,FIND(".",K98)-1)+((RIGHT(K98,2)+0)/100),0)+(IF(H99="Domingo",0,IF(AL99="",0,AL99*24)))-(IF(H98="Domingo",0,IF(AL98="",0,AL98*24))),2)&gt;=0,ROUND(IFERROR(LEFT(K98,FIND(".",K98)-1)+((RIGHT(K98,2)+0)/100),0)+(IF(H99="Domingo",0,IF(AL99="",0,AL99*24)))-(IF(H98="Domingo",0,IF(AL98="",0,AL98*24))),2),0))))</f>
        <v>0</v>
      </c>
      <c r="BW98" s="44">
        <f>IF(VALIDATURNO[[#This Row],[VALIDA_QNA]]="","",IFERROR(LEFT(T98,FIND(".",T98)-1)+((RIGHT(T98,2)+0)/100),0)+IF(N98="",0,IFERROR(LEFT(N98,FIND(".",N98)-1)+((RIGHT(N98,2)+0)/100),0)))</f>
        <v>0</v>
      </c>
      <c r="BX98" s="44">
        <f>IF(VALIDATURNO[[#This Row],[VALIDA_QNA]]=0,0,IF(VALIDATURNO[[#This Row],[Marcacion]]="ERROR MARCA", 0,IF(VALIDATURNO[[#This Row],[VALIDA_QNA]]="","",IF(VALIDATURNO[[#This Row],[Dom Noct calc]]+(IF(OR(H99="Domingo",M99&lt;&gt;"",N99&lt;&gt;""),IF(AL99="",0,AL99*24),0))-(IF(OR(H98="Domingo",M98&lt;&gt;"",N98&lt;&gt;""),IF(AL98="",0,AL98*24),0))&gt;=0,VALIDATURNO[[#This Row],[Dom Noct calc]]+(IF(OR(H99="Domingo",M99&lt;&gt;"",N99&lt;&gt;""),IF(AL99="",0,AL99*24),0))-(IF(OR(H98="Domingo",M98&lt;&gt;"",N98&lt;&gt;""),IF(AL98="",0,AL98*24),0)),0))))</f>
        <v>0</v>
      </c>
      <c r="BY98" s="44">
        <f>IF(VALIDATURNO[[#This Row],[VALIDA_QNA]]="","",IFERROR(LEFT(AD98,FIND(".",AD98)-1)+((RIGHT(AD98,2)+0)/100),0))</f>
        <v>0</v>
      </c>
      <c r="BZ98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8" s="45">
        <f>IF(VALIDATURNO[[#This Row],[VALIDA_QNA]]="","",IF(VALIDATURNO[[#This Row],[Trabajado real]]+0=0,0,1))</f>
        <v>0</v>
      </c>
      <c r="CB9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8" s="44"/>
      <c r="CD98" s="44"/>
      <c r="CE98" s="44"/>
      <c r="CF98" s="44"/>
      <c r="CG98" s="44"/>
      <c r="CH98" s="45"/>
      <c r="CI98" s="44"/>
      <c r="CJ98" s="44" t="str">
        <f>IF(AND(M98="",S98=""),"",IF(VALIDATURNO[[#This Row],[Marcacion]]="ERROR MARCA",6,IF(IFERROR(LEFT(M98,FIND(".",M98)-1)+((RIGHT(M98,2)+0)/100),0)+IFERROR(LEFT(S98,FIND(".",S98)-1)+((RIGHT(S98,2)+0)/100),0)=0,"",IFERROR(LEFT(M98,FIND(".",M98)-1)+((RIGHT(M98,2)+0)/100),0)+IFERROR(LEFT(S98,FIND(".",S98)-1)+((RIGHT(S98,2)+0)/100),0))))</f>
        <v/>
      </c>
      <c r="CK98" s="44" t="str">
        <f>IF(VALIDATURNO[[#This Row],[VALIDA_QNA]]="","",IF(VALIDATURNO[[#This Row],[Dom Noct Real]]=0,"",ROUND(VALIDATURNO[[#This Row],[Dom Noct Real]],2)))</f>
        <v/>
      </c>
      <c r="CL98" s="44"/>
      <c r="CM98" s="44"/>
      <c r="CN98" s="44"/>
      <c r="CO98" s="44" t="str">
        <f>IF(VALIDATURNO[[#This Row],[EXTRAS]]="","",IF(VALIDATURNO[[#This Row],[verifica extras D]]="",ROUND(VALIDATURNO[[#This Row],[EXTRAS]]*extra_diu,2),ROUND(VALIDATURNO[[#This Row],[verifica extras D]],2)))</f>
        <v/>
      </c>
      <c r="CP98" s="44" t="str">
        <f>IF(VALIDATURNO[[#This Row],[EXTRAS]]="","",IF(VALIDATURNO[[#This Row],[verifica extras N]]="",ROUND(VALIDATURNO[[#This Row],[EXTRAS]]*(1-extra_diu),2),ROUND(VALIDATURNO[[#This Row],[verifica extras N]],2)))</f>
        <v/>
      </c>
      <c r="CQ98" s="44"/>
      <c r="CR98" s="44"/>
      <c r="CS98" s="44"/>
      <c r="CT98" s="44"/>
      <c r="CU98" s="44" t="str">
        <f>IF(VALIDATURNO[[#This Row],[VALIDA_QNA]]="","",IF(VALIDATURNO[[#This Row],[Trabajado real]]=0,"",ROUND(VALIDATURNO[[#This Row],[Trabajado real]],2)))</f>
        <v/>
      </c>
      <c r="CV98" s="220" t="str">
        <f>IFERROR(VLOOKUP(VALIDATURNO[[#This Row],[Colaborador]]&amp;VALIDATURNO[[#This Row],[fecha]],Tabla2[],4,0),"")</f>
        <v/>
      </c>
      <c r="CW98" s="221"/>
      <c r="CX98" s="221"/>
      <c r="CY98" s="44" t="str">
        <f>IF(SUMIFS($BZ$6:BZ98,$DC$6:DC98,VALIDATURNO[[#This Row],[Colaborador]])-hope_hours-SUMIFS($CO$6:CO98,$DC$6:DC98,VALIDATURNO[[#This Row],[Colaborador]])-SUMIFS($CP$6:CP98,$DC$6:DC98,VALIDATURNO[[#This Row],[Colaborador]])&gt;0.5,SUMIFS($BZ$6:BZ98,$DC$6:DC98,VALIDATURNO[[#This Row],[Colaborador]])-hope_hours-SUMIFS($CO$6:CO98,$DC$6:DC98,VALIDATURNO[[#This Row],[Colaborador]])-SUMIFS($CP$6:CP98,$DC$6:DC98,VALIDATURNO[[#This Row],[Colaborador]]),"")</f>
        <v/>
      </c>
      <c r="CZ98" s="44" t="str">
        <f>IF(SUMIFS($BZ$6:BZ98,$DC$6:DC98,VALIDATURNO[[#This Row],[Colaborador]])-hope_hours&gt;0.5,SUMIFS($BZ$6:BZ98,$DC$6:DC98,VALIDATURNO[[#This Row],[Colaborador]])-hope_hours - SUMIFS($CZ$6:CZ97,$DC$6:DC97,DC98),"")</f>
        <v/>
      </c>
      <c r="DA98" s="44" t="str">
        <f>IF(SUMIFS($BZ$6:BZ98,$DC$6:DC98,VALIDATURNO[[#This Row],[Colaborador]])-hope_hours&gt;0.5,SUMIFS($BZ$6:BZ98,$DC$6:DC98,VALIDATURNO[[#This Row],[Colaborador]])-hope_hours,"")</f>
        <v/>
      </c>
      <c r="DB98" s="44" t="str">
        <f>IF(E98="","",IF(VALIDATURNO[[#This Row],[Cambia sede]]="",E98,VALIDATURNO[[#This Row],[Cambia sede]]))</f>
        <v>PANCE</v>
      </c>
      <c r="DC98" s="222" t="str">
        <f t="shared" si="6"/>
        <v>RESTREPO OCHOA KAREN YAHANNAH</v>
      </c>
      <c r="DD98" s="223">
        <f>IF(VALIDATURNO[[#This Row],[VALIDA_QNA]]="","",I98+0)</f>
        <v>46108</v>
      </c>
      <c r="DE98" s="219" t="str">
        <f>IF(VALIDATURNO[[#This Row],[Marcacion]]="","",D98)</f>
        <v>AUXILIAR DE BARRA</v>
      </c>
      <c r="DF98" s="219" t="str">
        <f>IF(VALIDATURNO[[#This Row],[turno1]]="","",H98)</f>
        <v>Viernes</v>
      </c>
      <c r="DG98" s="219" t="str">
        <f>IF(VALIDATURNO[[#This Row],[turno2]]="","",AL98)</f>
        <v/>
      </c>
      <c r="DH98" s="219" t="str">
        <f>IF(VALIDATURNO[[#This Row],[turno1AM]]="","",AM98)</f>
        <v/>
      </c>
      <c r="DI98" s="219" t="str">
        <f>IF(VALIDATURNO[[#This Row],[turno2AM]]="","",AN98)</f>
        <v/>
      </c>
      <c r="DJ98" s="219" t="str">
        <f>IF(VALIDATURNO[[#This Row],[turno1AH]]="","",AO98)</f>
        <v/>
      </c>
      <c r="DK98" s="219" t="str">
        <f>IF(VALIDATURNO[[#This Row],[turno2AH]]="","",AP98)</f>
        <v/>
      </c>
      <c r="DL98" s="224" t="str">
        <f>IF(SUMIFS(VALIDATURNO[TOTAL],VALIDATURNO[Colaborador],VALIDATURNO[[#This Row],[Colaborador]])=0,"RET","OK")</f>
        <v>OK</v>
      </c>
      <c r="DM98" s="224"/>
      <c r="DN98" s="224">
        <f>IF(DN97=$DN$5,1,IF(DC97=VALIDATURNO[[#This Row],[Colaborador]],0,1))</f>
        <v>0</v>
      </c>
      <c r="DO98" s="224"/>
      <c r="DP98" s="224"/>
      <c r="DQ98" s="224"/>
      <c r="DR98" s="224"/>
      <c r="DS98" s="224"/>
      <c r="DT98" s="224"/>
    </row>
    <row r="99" spans="1:124">
      <c r="A99" t="s">
        <v>163</v>
      </c>
      <c r="B99" t="s">
        <v>398</v>
      </c>
      <c r="C99" t="s">
        <v>398</v>
      </c>
      <c r="D99" t="s">
        <v>306</v>
      </c>
      <c r="E99" t="s">
        <v>84</v>
      </c>
      <c r="F99" t="s">
        <v>200</v>
      </c>
      <c r="G99" t="s">
        <v>200</v>
      </c>
      <c r="H99" t="s">
        <v>216</v>
      </c>
      <c r="I99" t="s">
        <v>568</v>
      </c>
      <c r="J99" t="s">
        <v>81</v>
      </c>
      <c r="K99" t="s">
        <v>81</v>
      </c>
      <c r="L99" t="s">
        <v>81</v>
      </c>
      <c r="M99" t="s">
        <v>81</v>
      </c>
      <c r="N99" t="s">
        <v>81</v>
      </c>
      <c r="O99" t="s">
        <v>81</v>
      </c>
      <c r="P99" t="s">
        <v>81</v>
      </c>
      <c r="Q99" t="s">
        <v>81</v>
      </c>
      <c r="R99" t="s">
        <v>81</v>
      </c>
      <c r="S99" t="s">
        <v>81</v>
      </c>
      <c r="T99" t="s">
        <v>81</v>
      </c>
      <c r="U99" t="s">
        <v>81</v>
      </c>
      <c r="V99" t="s">
        <v>81</v>
      </c>
      <c r="W99" t="s">
        <v>81</v>
      </c>
      <c r="X99" t="s">
        <v>81</v>
      </c>
      <c r="Y99" t="s">
        <v>81</v>
      </c>
      <c r="Z99" t="s">
        <v>81</v>
      </c>
      <c r="AA99" t="s">
        <v>81</v>
      </c>
      <c r="AB99" t="s">
        <v>81</v>
      </c>
      <c r="AC99" t="s">
        <v>81</v>
      </c>
      <c r="AD99" t="s">
        <v>81</v>
      </c>
      <c r="AE99" t="s">
        <v>81</v>
      </c>
      <c r="AF99" t="s">
        <v>81</v>
      </c>
      <c r="AG99" t="s">
        <v>81</v>
      </c>
      <c r="AH99" t="s">
        <v>81</v>
      </c>
      <c r="AI99" t="s">
        <v>81</v>
      </c>
      <c r="AJ99" t="s">
        <v>201</v>
      </c>
      <c r="AK99" t="s">
        <v>81</v>
      </c>
      <c r="AL99" t="s">
        <v>81</v>
      </c>
      <c r="AM99" t="s">
        <v>81</v>
      </c>
      <c r="AN99" t="s">
        <v>81</v>
      </c>
      <c r="AO99" t="s">
        <v>81</v>
      </c>
      <c r="AP99" t="s">
        <v>81</v>
      </c>
      <c r="AQ99" t="s">
        <v>81</v>
      </c>
      <c r="AR99" t="s">
        <v>81</v>
      </c>
      <c r="AS99" t="s">
        <v>201</v>
      </c>
      <c r="AT99" s="218">
        <f>IF(VALIDATURNO[[#This Row],[VALIDA_QNA]]="","",IF(AL99="",0,1))</f>
        <v>0</v>
      </c>
      <c r="AU99" s="47">
        <f>IF(VALIDATURNO[[#This Row],[VALIDA_QNA]]="","",IF(AL100="",0,1))</f>
        <v>0</v>
      </c>
      <c r="AV99" s="47">
        <f>IF(VALIDATURNO[[#This Row],[VALIDA_QNA]]="","",IF(AM99="",0,1))</f>
        <v>0</v>
      </c>
      <c r="AW99" s="47">
        <f>IF(VALIDATURNO[[#This Row],[VALIDA_QNA]]="","",IF(AN99="",0,1))</f>
        <v>0</v>
      </c>
      <c r="AX99" s="47">
        <f>IF(VALIDATURNO[[#This Row],[VALIDA_QNA]]="","",IF(AO99="",0,1))</f>
        <v>0</v>
      </c>
      <c r="AY99" s="47">
        <f>IF(VALIDATURNO[[#This Row],[VALIDA_QNA]]="","",IF(AP99="",0,1))</f>
        <v>0</v>
      </c>
      <c r="AZ99" s="42">
        <f>IF(VALIDATURNO[[#This Row],[VALIDA_QNA]]="","",IF(AL100="",0,1)*IF(AL100="",0,AL100))</f>
        <v>0</v>
      </c>
      <c r="BA99" s="42">
        <f>IF(VALIDATURNO[[#This Row],[VALIDA_QNA]]="","",IF(AL99="",0,1)*IF(AL99="",0,AL99))</f>
        <v>0</v>
      </c>
      <c r="BB99" s="42">
        <f>IF(VALIDATURNO[[#This Row],[VALIDA_QNA]]="","",IF(AM99="",0,1)*IF(AM99="",0,AM99))</f>
        <v>0</v>
      </c>
      <c r="BC99" s="42">
        <f>IF(VALIDATURNO[[#This Row],[VALIDA_QNA]]="","",IF(AN99="",0,1)*IF(AN99="",0,AN99))</f>
        <v>0</v>
      </c>
      <c r="BD99" s="42">
        <f>IF(VALIDATURNO[[#This Row],[VALIDA_QNA]]="","",IF(AO99="",0,1)*IF(AO99="",0,AO99))</f>
        <v>0</v>
      </c>
      <c r="BE99" s="42">
        <f>IF(VALIDATURNO[[#This Row],[VALIDA_QNA]]="","",IF(AP99="",0,1)*IF(AP99="",0,AP99))</f>
        <v>0</v>
      </c>
      <c r="BF99" s="42">
        <f>IF(VALIDATURNO[[#This Row],[VALIDA_QNA]]="","",5-COUNTBLANK(AM99:AP99)-COUNTBLANK(AL100))</f>
        <v>0</v>
      </c>
      <c r="BG99" s="41" t="str">
        <f>VALIDATURNO[[#This Row],[SALAM_H_BIN]]&amp;AU99&amp;AV99&amp;AW99&amp;AX99&amp;AY99</f>
        <v>000000</v>
      </c>
      <c r="BH99" s="43">
        <f>IF(A99="","",IF(AND((DIA_INI+0)=1,DAY(I99)&lt;16,MONTH(I99)=MES_QNA),1,IF(AND((DIA_INI+0)=16,MONTH(I99)= MES_QNA + 0),1,0)))</f>
        <v>1</v>
      </c>
      <c r="BI99" s="42" t="str">
        <f>IF(A99="","",IF(AND(AN99&lt;AM99,AN99&lt;&gt;""),"ERROR MARCA",IF(AND(VALIDATURNO[[#This Row],[ENT_2]]&lt;&gt;0,VALIDATURNO[[#This Row],[ENT_2]]&lt;VALIDATURNO[[#This Row],[SAL_1]]),"ERROR MARCA",IF(VALIDATURNO[[#This Row],[VALIDA_QNA]]=1,IF(OR(BG99="001100",BG99="011000",BG99="011110",BG99="001111",BG99="101100",BG99="111000",BG99="111110",BG99="101111"),"OK",IF(OR(BG99="000000",VALIDATURNO[[#This Row],[Escenario]]="100000"),"NULO","ERROR MARCA")),"NULO"))))</f>
        <v>NULO</v>
      </c>
      <c r="BJ99" s="47">
        <f>IF(VALIDATURNO[[#This Row],[VALIDA_QNA]]="","",IF(OR(BG99="101100",BG99="101111",BG99="001100",BG99="001111",BG99="111110",BG99="011110"),BC99-BB99,0)*24)</f>
        <v>0</v>
      </c>
      <c r="BK99" s="42">
        <f>IF(VALIDATURNO[[#This Row],[VALIDA_QNA]]="","",IF(OR(BG99="101111",BG99="001111"),BE99-BD99,0)*24)</f>
        <v>0</v>
      </c>
      <c r="BL99" s="47">
        <f>IF(VALIDATURNO[[#This Row],[VALIDA_QNA]]="","",IF(OR(BG99="111000",BG99="011000"),AZ99-BB99+1,0)*24)</f>
        <v>0</v>
      </c>
      <c r="BM99" s="47">
        <f>IF(VALIDATURNO[[#This Row],[VALIDA_QNA]]="","",IF(OR(BG99="111110",BG99="011110"),AZ99+1-BD99,0)*24)</f>
        <v>0</v>
      </c>
      <c r="BN99" s="42">
        <f>IF(VALIDATURNO[[#This Row],[VALIDA_QNA]]="","",IF(OR(BG99="011000",BG99="111000"),1-BB99,0)*24)</f>
        <v>0</v>
      </c>
      <c r="BO99" s="47">
        <f>IF(VALIDATURNO[[#This Row],[VALIDA_QNA]]="","",IF(OR(BG99="011110",BG99="111110"),1-BD99,0)*24)</f>
        <v>0</v>
      </c>
      <c r="BP99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99" s="42">
        <f>IF(VALIDATURNO[[#This Row],[VALIDA_QNA]]="","",VALIDATURNO[[#This Row],[turno1]]+VALIDATURNO[[#This Row],[turno2]]+VALIDATURNO[[#This Row],[turno1AM]]+VALIDATURNO[[#This Row],[turno2AM]])</f>
        <v>0</v>
      </c>
      <c r="BR99" s="44" t="str">
        <f>IF(VALIDATURNO[[#This Row],[VALIDA_QNA]]=0,"",IFERROR(LEFT(AD99,FIND(".",AD99)-1)+((RIGHT(AD99,2)+0)/100),""))</f>
        <v/>
      </c>
      <c r="BS99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descuentos]]="",0,IF(AND(BP99&gt;=9.5,AO99=""),1,0))+IF(AL100&lt;&gt;"",AL100*24,0)-IF(AL99&lt;&gt;"",AL99*24,0),"")))</f>
        <v>0</v>
      </c>
      <c r="BT99" s="219">
        <f>IF(VALIDATURNO[[#This Row],[VALIDA_QNA]]=0,"",IF(A99="","",IFERROR((IF(IF(AL99="",0,AL99+0)&lt;=(6/24),IF(AL99="",0,AL99+0),(6/24))*24),0)+IFERROR(IF(AM99="",0,IF((IF(AND(AO99="",AN99&lt;&gt;""),IF(AN99="",0,AN99+0),IF(AP99&lt;&gt;"",IF(AP99="",0,AP99+0),1))-#REF!)*24&gt;0,IF(AND(AO99="",AN99&lt;&gt;""),IF(AN99="",0,AN99+0),IF(AP99&lt;&gt;"",IF(AP99="",0,AP99+0),1))-#REF!))*24,0)))</f>
        <v>0</v>
      </c>
      <c r="BU99" s="44">
        <f>IF(VALIDATURNO[[#This Row],[VALIDA_QNA]]="","",IFERROR(LEFT(K99,FIND(".",K99)-1)+((RIGHT(K99,2)+0)/100),0))</f>
        <v>0</v>
      </c>
      <c r="BV99" s="44">
        <f>IF(VALIDATURNO[[#This Row],[VALIDA_QNA]]=0,0,IF(VALIDATURNO[[#This Row],[Marcacion]]="ERROR MARCA", 0,IF(VALIDATURNO[[#This Row],[VALIDA_QNA]]="","",IF(ROUND(IFERROR(LEFT(K99,FIND(".",K99)-1)+((RIGHT(K99,2)+0)/100),0)+(IF(H100="Domingo",0,IF(AL100="",0,AL100*24)))-(IF(H99="Domingo",0,IF(AL99="",0,AL99*24))),2)&gt;=0,ROUND(IFERROR(LEFT(K99,FIND(".",K99)-1)+((RIGHT(K99,2)+0)/100),0)+(IF(H100="Domingo",0,IF(AL100="",0,AL100*24)))-(IF(H99="Domingo",0,IF(AL99="",0,AL99*24))),2),0))))</f>
        <v>0</v>
      </c>
      <c r="BW99" s="44">
        <f>IF(VALIDATURNO[[#This Row],[VALIDA_QNA]]="","",IFERROR(LEFT(T99,FIND(".",T99)-1)+((RIGHT(T99,2)+0)/100),0)+IF(N99="",0,IFERROR(LEFT(N99,FIND(".",N99)-1)+((RIGHT(N99,2)+0)/100),0)))</f>
        <v>0</v>
      </c>
      <c r="BX99" s="44">
        <f>IF(VALIDATURNO[[#This Row],[VALIDA_QNA]]=0,0,IF(VALIDATURNO[[#This Row],[Marcacion]]="ERROR MARCA", 0,IF(VALIDATURNO[[#This Row],[VALIDA_QNA]]="","",IF(VALIDATURNO[[#This Row],[Dom Noct calc]]+(IF(OR(H100="Domingo",M100&lt;&gt;"",N100&lt;&gt;""),IF(AL100="",0,AL100*24),0))-(IF(OR(H99="Domingo",M99&lt;&gt;"",N99&lt;&gt;""),IF(AL99="",0,AL99*24),0))&gt;=0,VALIDATURNO[[#This Row],[Dom Noct calc]]+(IF(OR(H100="Domingo",M100&lt;&gt;"",N100&lt;&gt;""),IF(AL100="",0,AL100*24),0))-(IF(OR(H99="Domingo",M99&lt;&gt;"",N99&lt;&gt;""),IF(AL99="",0,AL99*24),0)),0))))</f>
        <v>0</v>
      </c>
      <c r="BY99" s="44">
        <f>IF(VALIDATURNO[[#This Row],[VALIDA_QNA]]="","",IFERROR(LEFT(AD99,FIND(".",AD99)-1)+((RIGHT(AD99,2)+0)/100),0))</f>
        <v>0</v>
      </c>
      <c r="BZ99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99" s="45">
        <f>IF(VALIDATURNO[[#This Row],[VALIDA_QNA]]="","",IF(VALIDATURNO[[#This Row],[Trabajado real]]+0=0,0,1))</f>
        <v>0</v>
      </c>
      <c r="CB9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99" s="44"/>
      <c r="CD99" s="44"/>
      <c r="CE99" s="44"/>
      <c r="CF99" s="44"/>
      <c r="CG99" s="44"/>
      <c r="CH99" s="45"/>
      <c r="CI99" s="44"/>
      <c r="CJ99" s="44" t="str">
        <f>IF(AND(M99="",S99=""),"",IF(VALIDATURNO[[#This Row],[Marcacion]]="ERROR MARCA",6,IF(IFERROR(LEFT(M99,FIND(".",M99)-1)+((RIGHT(M99,2)+0)/100),0)+IFERROR(LEFT(S99,FIND(".",S99)-1)+((RIGHT(S99,2)+0)/100),0)=0,"",IFERROR(LEFT(M99,FIND(".",M99)-1)+((RIGHT(M99,2)+0)/100),0)+IFERROR(LEFT(S99,FIND(".",S99)-1)+((RIGHT(S99,2)+0)/100),0))))</f>
        <v/>
      </c>
      <c r="CK99" s="44" t="str">
        <f>IF(VALIDATURNO[[#This Row],[VALIDA_QNA]]="","",IF(VALIDATURNO[[#This Row],[Dom Noct Real]]=0,"",ROUND(VALIDATURNO[[#This Row],[Dom Noct Real]],2)))</f>
        <v/>
      </c>
      <c r="CL99" s="44"/>
      <c r="CM99" s="44"/>
      <c r="CN99" s="44"/>
      <c r="CO99" s="44" t="str">
        <f>IF(VALIDATURNO[[#This Row],[EXTRAS]]="","",IF(VALIDATURNO[[#This Row],[verifica extras D]]="",ROUND(VALIDATURNO[[#This Row],[EXTRAS]]*extra_diu,2),ROUND(VALIDATURNO[[#This Row],[verifica extras D]],2)))</f>
        <v/>
      </c>
      <c r="CP99" s="44" t="str">
        <f>IF(VALIDATURNO[[#This Row],[EXTRAS]]="","",IF(VALIDATURNO[[#This Row],[verifica extras N]]="",ROUND(VALIDATURNO[[#This Row],[EXTRAS]]*(1-extra_diu),2),ROUND(VALIDATURNO[[#This Row],[verifica extras N]],2)))</f>
        <v/>
      </c>
      <c r="CQ99" s="44"/>
      <c r="CR99" s="44"/>
      <c r="CS99" s="44"/>
      <c r="CT99" s="44"/>
      <c r="CU99" s="44" t="str">
        <f>IF(VALIDATURNO[[#This Row],[VALIDA_QNA]]="","",IF(VALIDATURNO[[#This Row],[Trabajado real]]=0,"",ROUND(VALIDATURNO[[#This Row],[Trabajado real]],2)))</f>
        <v/>
      </c>
      <c r="CV99" s="220" t="str">
        <f>IFERROR(VLOOKUP(VALIDATURNO[[#This Row],[Colaborador]]&amp;VALIDATURNO[[#This Row],[fecha]],Tabla2[],4,0),"")</f>
        <v/>
      </c>
      <c r="CW99" s="221"/>
      <c r="CX99" s="221"/>
      <c r="CY99" s="44" t="str">
        <f>IF(SUMIFS($BZ$6:BZ99,$DC$6:DC99,VALIDATURNO[[#This Row],[Colaborador]])-hope_hours-SUMIFS($CO$6:CO99,$DC$6:DC99,VALIDATURNO[[#This Row],[Colaborador]])-SUMIFS($CP$6:CP99,$DC$6:DC99,VALIDATURNO[[#This Row],[Colaborador]])&gt;0.5,SUMIFS($BZ$6:BZ99,$DC$6:DC99,VALIDATURNO[[#This Row],[Colaborador]])-hope_hours-SUMIFS($CO$6:CO99,$DC$6:DC99,VALIDATURNO[[#This Row],[Colaborador]])-SUMIFS($CP$6:CP99,$DC$6:DC99,VALIDATURNO[[#This Row],[Colaborador]]),"")</f>
        <v/>
      </c>
      <c r="CZ99" s="44" t="str">
        <f>IF(SUMIFS($BZ$6:BZ99,$DC$6:DC99,VALIDATURNO[[#This Row],[Colaborador]])-hope_hours&gt;0.5,SUMIFS($BZ$6:BZ99,$DC$6:DC99,VALIDATURNO[[#This Row],[Colaborador]])-hope_hours - SUMIFS($CZ$6:CZ98,$DC$6:DC98,DC99),"")</f>
        <v/>
      </c>
      <c r="DA99" s="44" t="str">
        <f>IF(SUMIFS($BZ$6:BZ99,$DC$6:DC99,VALIDATURNO[[#This Row],[Colaborador]])-hope_hours&gt;0.5,SUMIFS($BZ$6:BZ99,$DC$6:DC99,VALIDATURNO[[#This Row],[Colaborador]])-hope_hours,"")</f>
        <v/>
      </c>
      <c r="DB99" s="44" t="str">
        <f>IF(E99="","",IF(VALIDATURNO[[#This Row],[Cambia sede]]="",E99,VALIDATURNO[[#This Row],[Cambia sede]]))</f>
        <v>PANCE</v>
      </c>
      <c r="DC99" s="222" t="str">
        <f t="shared" si="6"/>
        <v>RESTREPO OCHOA KAREN YAHANNAH</v>
      </c>
      <c r="DD99" s="223">
        <f>IF(VALIDATURNO[[#This Row],[VALIDA_QNA]]="","",I99+0)</f>
        <v>46109</v>
      </c>
      <c r="DE99" s="219" t="str">
        <f>IF(VALIDATURNO[[#This Row],[Marcacion]]="","",D99)</f>
        <v>AUXILIAR DE BARRA</v>
      </c>
      <c r="DF99" s="219" t="str">
        <f>IF(VALIDATURNO[[#This Row],[turno1]]="","",H99)</f>
        <v>Sábado</v>
      </c>
      <c r="DG99" s="219" t="str">
        <f>IF(VALIDATURNO[[#This Row],[turno2]]="","",AL99)</f>
        <v/>
      </c>
      <c r="DH99" s="219" t="str">
        <f>IF(VALIDATURNO[[#This Row],[turno1AM]]="","",AM99)</f>
        <v/>
      </c>
      <c r="DI99" s="219" t="str">
        <f>IF(VALIDATURNO[[#This Row],[turno2AM]]="","",AN99)</f>
        <v/>
      </c>
      <c r="DJ99" s="219" t="str">
        <f>IF(VALIDATURNO[[#This Row],[turno1AH]]="","",AO99)</f>
        <v/>
      </c>
      <c r="DK99" s="219" t="str">
        <f>IF(VALIDATURNO[[#This Row],[turno2AH]]="","",AP99)</f>
        <v/>
      </c>
      <c r="DL99" s="224" t="str">
        <f>IF(SUMIFS(VALIDATURNO[TOTAL],VALIDATURNO[Colaborador],VALIDATURNO[[#This Row],[Colaborador]])=0,"RET","OK")</f>
        <v>OK</v>
      </c>
      <c r="DM99" s="224"/>
      <c r="DN99" s="224">
        <f>IF(DN98=$DN$5,1,IF(DC98=VALIDATURNO[[#This Row],[Colaborador]],0,1))</f>
        <v>0</v>
      </c>
      <c r="DO99" s="224"/>
      <c r="DP99" s="224"/>
      <c r="DQ99" s="224"/>
      <c r="DR99" s="224"/>
      <c r="DS99" s="224"/>
      <c r="DT99" s="224"/>
    </row>
    <row r="100" spans="1:124">
      <c r="A100" t="s">
        <v>163</v>
      </c>
      <c r="B100" t="s">
        <v>398</v>
      </c>
      <c r="C100" t="s">
        <v>398</v>
      </c>
      <c r="D100" t="s">
        <v>306</v>
      </c>
      <c r="E100" t="s">
        <v>84</v>
      </c>
      <c r="F100" t="s">
        <v>200</v>
      </c>
      <c r="G100" t="s">
        <v>200</v>
      </c>
      <c r="H100" t="s">
        <v>173</v>
      </c>
      <c r="I100" t="s">
        <v>569</v>
      </c>
      <c r="J100" t="s">
        <v>81</v>
      </c>
      <c r="K100" t="s">
        <v>81</v>
      </c>
      <c r="L100" t="s">
        <v>81</v>
      </c>
      <c r="M100" t="s">
        <v>81</v>
      </c>
      <c r="N100" t="s">
        <v>81</v>
      </c>
      <c r="O100" t="s">
        <v>81</v>
      </c>
      <c r="P100" t="s">
        <v>81</v>
      </c>
      <c r="Q100" t="s">
        <v>81</v>
      </c>
      <c r="R100" t="s">
        <v>81</v>
      </c>
      <c r="S100" t="s">
        <v>81</v>
      </c>
      <c r="T100" t="s">
        <v>81</v>
      </c>
      <c r="U100" t="s">
        <v>81</v>
      </c>
      <c r="V100" t="s">
        <v>81</v>
      </c>
      <c r="W100" t="s">
        <v>81</v>
      </c>
      <c r="X100" t="s">
        <v>81</v>
      </c>
      <c r="Y100" t="s">
        <v>81</v>
      </c>
      <c r="Z100" t="s">
        <v>81</v>
      </c>
      <c r="AA100" t="s">
        <v>81</v>
      </c>
      <c r="AB100" t="s">
        <v>81</v>
      </c>
      <c r="AC100" t="s">
        <v>81</v>
      </c>
      <c r="AD100" t="s">
        <v>81</v>
      </c>
      <c r="AE100" t="s">
        <v>81</v>
      </c>
      <c r="AF100" t="s">
        <v>81</v>
      </c>
      <c r="AG100" t="s">
        <v>81</v>
      </c>
      <c r="AH100" t="s">
        <v>81</v>
      </c>
      <c r="AI100" t="s">
        <v>81</v>
      </c>
      <c r="AJ100" t="s">
        <v>201</v>
      </c>
      <c r="AK100" t="s">
        <v>81</v>
      </c>
      <c r="AL100" t="s">
        <v>81</v>
      </c>
      <c r="AM100" t="s">
        <v>81</v>
      </c>
      <c r="AN100" t="s">
        <v>81</v>
      </c>
      <c r="AO100" t="s">
        <v>81</v>
      </c>
      <c r="AP100" t="s">
        <v>81</v>
      </c>
      <c r="AQ100" t="s">
        <v>81</v>
      </c>
      <c r="AR100" t="s">
        <v>81</v>
      </c>
      <c r="AS100" t="s">
        <v>201</v>
      </c>
      <c r="AT100" s="218">
        <f>IF(VALIDATURNO[[#This Row],[VALIDA_QNA]]="","",IF(AL100="",0,1))</f>
        <v>0</v>
      </c>
      <c r="AU100" s="47">
        <f>IF(VALIDATURNO[[#This Row],[VALIDA_QNA]]="","",IF(AL101="",0,1))</f>
        <v>0</v>
      </c>
      <c r="AV100" s="47">
        <f>IF(VALIDATURNO[[#This Row],[VALIDA_QNA]]="","",IF(AM100="",0,1))</f>
        <v>0</v>
      </c>
      <c r="AW100" s="47">
        <f>IF(VALIDATURNO[[#This Row],[VALIDA_QNA]]="","",IF(AN100="",0,1))</f>
        <v>0</v>
      </c>
      <c r="AX100" s="47">
        <f>IF(VALIDATURNO[[#This Row],[VALIDA_QNA]]="","",IF(AO100="",0,1))</f>
        <v>0</v>
      </c>
      <c r="AY100" s="47">
        <f>IF(VALIDATURNO[[#This Row],[VALIDA_QNA]]="","",IF(AP100="",0,1))</f>
        <v>0</v>
      </c>
      <c r="AZ100" s="42">
        <f>IF(VALIDATURNO[[#This Row],[VALIDA_QNA]]="","",IF(AL101="",0,1)*IF(AL101="",0,AL101))</f>
        <v>0</v>
      </c>
      <c r="BA100" s="42">
        <f>IF(VALIDATURNO[[#This Row],[VALIDA_QNA]]="","",IF(AL100="",0,1)*IF(AL100="",0,AL100))</f>
        <v>0</v>
      </c>
      <c r="BB100" s="42">
        <f>IF(VALIDATURNO[[#This Row],[VALIDA_QNA]]="","",IF(AM100="",0,1)*IF(AM100="",0,AM100))</f>
        <v>0</v>
      </c>
      <c r="BC100" s="42">
        <f>IF(VALIDATURNO[[#This Row],[VALIDA_QNA]]="","",IF(AN100="",0,1)*IF(AN100="",0,AN100))</f>
        <v>0</v>
      </c>
      <c r="BD100" s="42">
        <f>IF(VALIDATURNO[[#This Row],[VALIDA_QNA]]="","",IF(AO100="",0,1)*IF(AO100="",0,AO100))</f>
        <v>0</v>
      </c>
      <c r="BE100" s="42">
        <f>IF(VALIDATURNO[[#This Row],[VALIDA_QNA]]="","",IF(AP100="",0,1)*IF(AP100="",0,AP100))</f>
        <v>0</v>
      </c>
      <c r="BF100" s="42">
        <f>IF(VALIDATURNO[[#This Row],[VALIDA_QNA]]="","",5-COUNTBLANK(AM100:AP100)-COUNTBLANK(AL101))</f>
        <v>0</v>
      </c>
      <c r="BG100" s="41" t="str">
        <f>VALIDATURNO[[#This Row],[SALAM_H_BIN]]&amp;AU100&amp;AV100&amp;AW100&amp;AX100&amp;AY100</f>
        <v>000000</v>
      </c>
      <c r="BH100" s="43">
        <f>IF(A100="","",IF(AND((DIA_INI+0)=1,DAY(I100)&lt;16,MONTH(I100)=MES_QNA),1,IF(AND((DIA_INI+0)=16,MONTH(I100)= MES_QNA + 0),1,0)))</f>
        <v>1</v>
      </c>
      <c r="BI100" s="42" t="str">
        <f>IF(A100="","",IF(AND(AN100&lt;AM100,AN100&lt;&gt;""),"ERROR MARCA",IF(AND(VALIDATURNO[[#This Row],[ENT_2]]&lt;&gt;0,VALIDATURNO[[#This Row],[ENT_2]]&lt;VALIDATURNO[[#This Row],[SAL_1]]),"ERROR MARCA",IF(VALIDATURNO[[#This Row],[VALIDA_QNA]]=1,IF(OR(BG100="001100",BG100="011000",BG100="011110",BG100="001111",BG100="101100",BG100="111000",BG100="111110",BG100="101111"),"OK",IF(OR(BG100="000000",VALIDATURNO[[#This Row],[Escenario]]="100000"),"NULO","ERROR MARCA")),"NULO"))))</f>
        <v>NULO</v>
      </c>
      <c r="BJ100" s="47">
        <f>IF(VALIDATURNO[[#This Row],[VALIDA_QNA]]="","",IF(OR(BG100="101100",BG100="101111",BG100="001100",BG100="001111",BG100="111110",BG100="011110"),BC100-BB100,0)*24)</f>
        <v>0</v>
      </c>
      <c r="BK100" s="42">
        <f>IF(VALIDATURNO[[#This Row],[VALIDA_QNA]]="","",IF(OR(BG100="101111",BG100="001111"),BE100-BD100,0)*24)</f>
        <v>0</v>
      </c>
      <c r="BL100" s="47">
        <f>IF(VALIDATURNO[[#This Row],[VALIDA_QNA]]="","",IF(OR(BG100="111000",BG100="011000"),AZ100-BB100+1,0)*24)</f>
        <v>0</v>
      </c>
      <c r="BM100" s="47">
        <f>IF(VALIDATURNO[[#This Row],[VALIDA_QNA]]="","",IF(OR(BG100="111110",BG100="011110"),AZ100+1-BD100,0)*24)</f>
        <v>0</v>
      </c>
      <c r="BN100" s="42">
        <f>IF(VALIDATURNO[[#This Row],[VALIDA_QNA]]="","",IF(OR(BG100="011000",BG100="111000"),1-BB100,0)*24)</f>
        <v>0</v>
      </c>
      <c r="BO100" s="47">
        <f>IF(VALIDATURNO[[#This Row],[VALIDA_QNA]]="","",IF(OR(BG100="011110",BG100="111110"),1-BD100,0)*24)</f>
        <v>0</v>
      </c>
      <c r="BP100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0" s="42">
        <f>IF(VALIDATURNO[[#This Row],[VALIDA_QNA]]="","",VALIDATURNO[[#This Row],[turno1]]+VALIDATURNO[[#This Row],[turno2]]+VALIDATURNO[[#This Row],[turno1AM]]+VALIDATURNO[[#This Row],[turno2AM]])</f>
        <v>0</v>
      </c>
      <c r="BR100" s="44" t="str">
        <f>IF(VALIDATURNO[[#This Row],[VALIDA_QNA]]=0,"",IFERROR(LEFT(AD100,FIND(".",AD100)-1)+((RIGHT(AD100,2)+0)/100),""))</f>
        <v/>
      </c>
      <c r="BS100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descuentos]]="",0,IF(AND(BP100&gt;=9.5,AO100=""),1,0))+IF(AL101&lt;&gt;"",AL101*24,0)-IF(AL100&lt;&gt;"",AL100*24,0),"")))</f>
        <v>0</v>
      </c>
      <c r="BT100" s="219">
        <f>IF(VALIDATURNO[[#This Row],[VALIDA_QNA]]=0,"",IF(A100="","",IFERROR((IF(IF(AL100="",0,AL100+0)&lt;=(6/24),IF(AL100="",0,AL100+0),(6/24))*24),0)+IFERROR(IF(AM100="",0,IF((IF(AND(AO100="",AN100&lt;&gt;""),IF(AN100="",0,AN100+0),IF(AP100&lt;&gt;"",IF(AP100="",0,AP100+0),1))-#REF!)*24&gt;0,IF(AND(AO100="",AN100&lt;&gt;""),IF(AN100="",0,AN100+0),IF(AP100&lt;&gt;"",IF(AP100="",0,AP100+0),1))-#REF!))*24,0)))</f>
        <v>0</v>
      </c>
      <c r="BU100" s="44">
        <f>IF(VALIDATURNO[[#This Row],[VALIDA_QNA]]="","",IFERROR(LEFT(K100,FIND(".",K100)-1)+((RIGHT(K100,2)+0)/100),0))</f>
        <v>0</v>
      </c>
      <c r="BV100" s="44">
        <f>IF(VALIDATURNO[[#This Row],[VALIDA_QNA]]=0,0,IF(VALIDATURNO[[#This Row],[Marcacion]]="ERROR MARCA", 0,IF(VALIDATURNO[[#This Row],[VALIDA_QNA]]="","",IF(ROUND(IFERROR(LEFT(K100,FIND(".",K100)-1)+((RIGHT(K100,2)+0)/100),0)+(IF(H101="Domingo",0,IF(AL101="",0,AL101*24)))-(IF(H100="Domingo",0,IF(AL100="",0,AL100*24))),2)&gt;=0,ROUND(IFERROR(LEFT(K100,FIND(".",K100)-1)+((RIGHT(K100,2)+0)/100),0)+(IF(H101="Domingo",0,IF(AL101="",0,AL101*24)))-(IF(H100="Domingo",0,IF(AL100="",0,AL100*24))),2),0))))</f>
        <v>0</v>
      </c>
      <c r="BW100" s="44">
        <f>IF(VALIDATURNO[[#This Row],[VALIDA_QNA]]="","",IFERROR(LEFT(T100,FIND(".",T100)-1)+((RIGHT(T100,2)+0)/100),0)+IF(N100="",0,IFERROR(LEFT(N100,FIND(".",N100)-1)+((RIGHT(N100,2)+0)/100),0)))</f>
        <v>0</v>
      </c>
      <c r="BX100" s="44">
        <f>IF(VALIDATURNO[[#This Row],[VALIDA_QNA]]=0,0,IF(VALIDATURNO[[#This Row],[Marcacion]]="ERROR MARCA", 0,IF(VALIDATURNO[[#This Row],[VALIDA_QNA]]="","",IF(VALIDATURNO[[#This Row],[Dom Noct calc]]+(IF(OR(H101="Domingo",M101&lt;&gt;"",N101&lt;&gt;""),IF(AL101="",0,AL101*24),0))-(IF(OR(H100="Domingo",M100&lt;&gt;"",N100&lt;&gt;""),IF(AL100="",0,AL100*24),0))&gt;=0,VALIDATURNO[[#This Row],[Dom Noct calc]]+(IF(OR(H101="Domingo",M101&lt;&gt;"",N101&lt;&gt;""),IF(AL101="",0,AL101*24),0))-(IF(OR(H100="Domingo",M100&lt;&gt;"",N100&lt;&gt;""),IF(AL100="",0,AL100*24),0)),0))))</f>
        <v>0</v>
      </c>
      <c r="BY100" s="44">
        <f>IF(VALIDATURNO[[#This Row],[VALIDA_QNA]]="","",IFERROR(LEFT(AD100,FIND(".",AD100)-1)+((RIGHT(AD100,2)+0)/100),0))</f>
        <v>0</v>
      </c>
      <c r="BZ100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0" s="45">
        <f>IF(VALIDATURNO[[#This Row],[VALIDA_QNA]]="","",IF(VALIDATURNO[[#This Row],[Trabajado real]]+0=0,0,1))</f>
        <v>0</v>
      </c>
      <c r="CB10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0" s="44"/>
      <c r="CD100" s="44"/>
      <c r="CE100" s="44"/>
      <c r="CF100" s="44"/>
      <c r="CG100" s="44"/>
      <c r="CH100" s="45"/>
      <c r="CI100" s="44"/>
      <c r="CJ100" s="44" t="str">
        <f>IF(AND(M100="",S100=""),"",IF(VALIDATURNO[[#This Row],[Marcacion]]="ERROR MARCA",6,IF(IFERROR(LEFT(M100,FIND(".",M100)-1)+((RIGHT(M100,2)+0)/100),0)+IFERROR(LEFT(S100,FIND(".",S100)-1)+((RIGHT(S100,2)+0)/100),0)=0,"",IFERROR(LEFT(M100,FIND(".",M100)-1)+((RIGHT(M100,2)+0)/100),0)+IFERROR(LEFT(S100,FIND(".",S100)-1)+((RIGHT(S100,2)+0)/100),0))))</f>
        <v/>
      </c>
      <c r="CK100" s="44" t="str">
        <f>IF(VALIDATURNO[[#This Row],[VALIDA_QNA]]="","",IF(VALIDATURNO[[#This Row],[Dom Noct Real]]=0,"",ROUND(VALIDATURNO[[#This Row],[Dom Noct Real]],2)))</f>
        <v/>
      </c>
      <c r="CL100" s="44"/>
      <c r="CM100" s="44"/>
      <c r="CN100" s="44"/>
      <c r="CO100" s="44" t="str">
        <f>IF(VALIDATURNO[[#This Row],[EXTRAS]]="","",IF(VALIDATURNO[[#This Row],[verifica extras D]]="",ROUND(VALIDATURNO[[#This Row],[EXTRAS]]*extra_diu,2),ROUND(VALIDATURNO[[#This Row],[verifica extras D]],2)))</f>
        <v/>
      </c>
      <c r="CP100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0" s="44"/>
      <c r="CR100" s="44"/>
      <c r="CS100" s="44"/>
      <c r="CT100" s="44"/>
      <c r="CU100" s="44" t="str">
        <f>IF(VALIDATURNO[[#This Row],[VALIDA_QNA]]="","",IF(VALIDATURNO[[#This Row],[Trabajado real]]=0,"",ROUND(VALIDATURNO[[#This Row],[Trabajado real]],2)))</f>
        <v/>
      </c>
      <c r="CV100" s="220" t="str">
        <f>IFERROR(VLOOKUP(VALIDATURNO[[#This Row],[Colaborador]]&amp;VALIDATURNO[[#This Row],[fecha]],Tabla2[],4,0),"")</f>
        <v/>
      </c>
      <c r="CW100" s="221"/>
      <c r="CX100" s="221"/>
      <c r="CY100" s="44" t="str">
        <f>IF(SUMIFS($BZ$6:BZ100,$DC$6:DC100,VALIDATURNO[[#This Row],[Colaborador]])-hope_hours-SUMIFS($CO$6:CO100,$DC$6:DC100,VALIDATURNO[[#This Row],[Colaborador]])-SUMIFS($CP$6:CP100,$DC$6:DC100,VALIDATURNO[[#This Row],[Colaborador]])&gt;0.5,SUMIFS($BZ$6:BZ100,$DC$6:DC100,VALIDATURNO[[#This Row],[Colaborador]])-hope_hours-SUMIFS($CO$6:CO100,$DC$6:DC100,VALIDATURNO[[#This Row],[Colaborador]])-SUMIFS($CP$6:CP100,$DC$6:DC100,VALIDATURNO[[#This Row],[Colaborador]]),"")</f>
        <v/>
      </c>
      <c r="CZ100" s="44" t="str">
        <f>IF(SUMIFS($BZ$6:BZ100,$DC$6:DC100,VALIDATURNO[[#This Row],[Colaborador]])-hope_hours&gt;0.5,SUMIFS($BZ$6:BZ100,$DC$6:DC100,VALIDATURNO[[#This Row],[Colaborador]])-hope_hours - SUMIFS($CZ$6:CZ99,$DC$6:DC99,DC100),"")</f>
        <v/>
      </c>
      <c r="DA100" s="44" t="str">
        <f>IF(SUMIFS($BZ$6:BZ100,$DC$6:DC100,VALIDATURNO[[#This Row],[Colaborador]])-hope_hours&gt;0.5,SUMIFS($BZ$6:BZ100,$DC$6:DC100,VALIDATURNO[[#This Row],[Colaborador]])-hope_hours,"")</f>
        <v/>
      </c>
      <c r="DB100" s="44" t="str">
        <f>IF(E100="","",IF(VALIDATURNO[[#This Row],[Cambia sede]]="",E100,VALIDATURNO[[#This Row],[Cambia sede]]))</f>
        <v>PANCE</v>
      </c>
      <c r="DC100" s="222" t="str">
        <f t="shared" si="6"/>
        <v>RESTREPO OCHOA KAREN YAHANNAH</v>
      </c>
      <c r="DD100" s="223">
        <f>IF(VALIDATURNO[[#This Row],[VALIDA_QNA]]="","",I100+0)</f>
        <v>46110</v>
      </c>
      <c r="DE100" s="219" t="str">
        <f>IF(VALIDATURNO[[#This Row],[Marcacion]]="","",D100)</f>
        <v>AUXILIAR DE BARRA</v>
      </c>
      <c r="DF100" s="219" t="str">
        <f>IF(VALIDATURNO[[#This Row],[turno1]]="","",H100)</f>
        <v>Domingo</v>
      </c>
      <c r="DG100" s="219" t="str">
        <f>IF(VALIDATURNO[[#This Row],[turno2]]="","",AL100)</f>
        <v/>
      </c>
      <c r="DH100" s="219" t="str">
        <f>IF(VALIDATURNO[[#This Row],[turno1AM]]="","",AM100)</f>
        <v/>
      </c>
      <c r="DI100" s="219" t="str">
        <f>IF(VALIDATURNO[[#This Row],[turno2AM]]="","",AN100)</f>
        <v/>
      </c>
      <c r="DJ100" s="219" t="str">
        <f>IF(VALIDATURNO[[#This Row],[turno1AH]]="","",AO100)</f>
        <v/>
      </c>
      <c r="DK100" s="219" t="str">
        <f>IF(VALIDATURNO[[#This Row],[turno2AH]]="","",AP100)</f>
        <v/>
      </c>
      <c r="DL100" s="224" t="str">
        <f>IF(SUMIFS(VALIDATURNO[TOTAL],VALIDATURNO[Colaborador],VALIDATURNO[[#This Row],[Colaborador]])=0,"RET","OK")</f>
        <v>OK</v>
      </c>
      <c r="DM100" s="224"/>
      <c r="DN100" s="224">
        <f>IF(DN99=$DN$5,1,IF(DC99=VALIDATURNO[[#This Row],[Colaborador]],0,1))</f>
        <v>0</v>
      </c>
      <c r="DO100" s="224"/>
      <c r="DP100" s="224"/>
      <c r="DQ100" s="224"/>
      <c r="DR100" s="224"/>
      <c r="DS100" s="224"/>
      <c r="DT100" s="224"/>
    </row>
    <row r="101" spans="1:124">
      <c r="A101" t="s">
        <v>163</v>
      </c>
      <c r="B101" t="s">
        <v>398</v>
      </c>
      <c r="C101" t="s">
        <v>398</v>
      </c>
      <c r="D101" t="s">
        <v>306</v>
      </c>
      <c r="E101" t="s">
        <v>84</v>
      </c>
      <c r="F101" t="s">
        <v>200</v>
      </c>
      <c r="G101" t="s">
        <v>200</v>
      </c>
      <c r="H101" t="s">
        <v>172</v>
      </c>
      <c r="I101" t="s">
        <v>570</v>
      </c>
      <c r="J101" t="s">
        <v>81</v>
      </c>
      <c r="K101" t="s">
        <v>81</v>
      </c>
      <c r="L101" t="s">
        <v>81</v>
      </c>
      <c r="M101" t="s">
        <v>81</v>
      </c>
      <c r="N101" t="s">
        <v>81</v>
      </c>
      <c r="O101" t="s">
        <v>81</v>
      </c>
      <c r="P101" t="s">
        <v>81</v>
      </c>
      <c r="Q101" t="s">
        <v>81</v>
      </c>
      <c r="R101" t="s">
        <v>81</v>
      </c>
      <c r="S101" t="s">
        <v>81</v>
      </c>
      <c r="T101" t="s">
        <v>81</v>
      </c>
      <c r="U101" t="s">
        <v>81</v>
      </c>
      <c r="V101" t="s">
        <v>81</v>
      </c>
      <c r="W101" t="s">
        <v>81</v>
      </c>
      <c r="X101" t="s">
        <v>81</v>
      </c>
      <c r="Y101" t="s">
        <v>81</v>
      </c>
      <c r="Z101" t="s">
        <v>81</v>
      </c>
      <c r="AA101" t="s">
        <v>81</v>
      </c>
      <c r="AB101" t="s">
        <v>81</v>
      </c>
      <c r="AC101" t="s">
        <v>81</v>
      </c>
      <c r="AD101" t="s">
        <v>81</v>
      </c>
      <c r="AE101" t="s">
        <v>81</v>
      </c>
      <c r="AF101" t="s">
        <v>81</v>
      </c>
      <c r="AG101" t="s">
        <v>81</v>
      </c>
      <c r="AH101" t="s">
        <v>81</v>
      </c>
      <c r="AI101" t="s">
        <v>81</v>
      </c>
      <c r="AJ101" t="s">
        <v>224</v>
      </c>
      <c r="AK101" t="s">
        <v>81</v>
      </c>
      <c r="AL101" t="s">
        <v>81</v>
      </c>
      <c r="AM101" t="s">
        <v>81</v>
      </c>
      <c r="AN101" t="s">
        <v>81</v>
      </c>
      <c r="AO101" t="s">
        <v>81</v>
      </c>
      <c r="AP101" t="s">
        <v>81</v>
      </c>
      <c r="AQ101" t="s">
        <v>81</v>
      </c>
      <c r="AR101" t="s">
        <v>81</v>
      </c>
      <c r="AS101" t="s">
        <v>204</v>
      </c>
      <c r="AT101" s="218">
        <f>IF(VALIDATURNO[[#This Row],[VALIDA_QNA]]="","",IF(AL101="",0,1))</f>
        <v>0</v>
      </c>
      <c r="AU101" s="47">
        <f>IF(VALIDATURNO[[#This Row],[VALIDA_QNA]]="","",IF(AL102="",0,1))</f>
        <v>0</v>
      </c>
      <c r="AV101" s="47">
        <f>IF(VALIDATURNO[[#This Row],[VALIDA_QNA]]="","",IF(AM101="",0,1))</f>
        <v>0</v>
      </c>
      <c r="AW101" s="47">
        <f>IF(VALIDATURNO[[#This Row],[VALIDA_QNA]]="","",IF(AN101="",0,1))</f>
        <v>0</v>
      </c>
      <c r="AX101" s="47">
        <f>IF(VALIDATURNO[[#This Row],[VALIDA_QNA]]="","",IF(AO101="",0,1))</f>
        <v>0</v>
      </c>
      <c r="AY101" s="47">
        <f>IF(VALIDATURNO[[#This Row],[VALIDA_QNA]]="","",IF(AP101="",0,1))</f>
        <v>0</v>
      </c>
      <c r="AZ101" s="42">
        <f>IF(VALIDATURNO[[#This Row],[VALIDA_QNA]]="","",IF(AL102="",0,1)*IF(AL102="",0,AL102))</f>
        <v>0</v>
      </c>
      <c r="BA101" s="42">
        <f>IF(VALIDATURNO[[#This Row],[VALIDA_QNA]]="","",IF(AL101="",0,1)*IF(AL101="",0,AL101))</f>
        <v>0</v>
      </c>
      <c r="BB101" s="42">
        <f>IF(VALIDATURNO[[#This Row],[VALIDA_QNA]]="","",IF(AM101="",0,1)*IF(AM101="",0,AM101))</f>
        <v>0</v>
      </c>
      <c r="BC101" s="42">
        <f>IF(VALIDATURNO[[#This Row],[VALIDA_QNA]]="","",IF(AN101="",0,1)*IF(AN101="",0,AN101))</f>
        <v>0</v>
      </c>
      <c r="BD101" s="42">
        <f>IF(VALIDATURNO[[#This Row],[VALIDA_QNA]]="","",IF(AO101="",0,1)*IF(AO101="",0,AO101))</f>
        <v>0</v>
      </c>
      <c r="BE101" s="42">
        <f>IF(VALIDATURNO[[#This Row],[VALIDA_QNA]]="","",IF(AP101="",0,1)*IF(AP101="",0,AP101))</f>
        <v>0</v>
      </c>
      <c r="BF101" s="42">
        <f>IF(VALIDATURNO[[#This Row],[VALIDA_QNA]]="","",5-COUNTBLANK(AM101:AP101)-COUNTBLANK(AL102))</f>
        <v>0</v>
      </c>
      <c r="BG101" s="41" t="str">
        <f>VALIDATURNO[[#This Row],[SALAM_H_BIN]]&amp;AU101&amp;AV101&amp;AW101&amp;AX101&amp;AY101</f>
        <v>000000</v>
      </c>
      <c r="BH101" s="43">
        <f>IF(A101="","",IF(AND((DIA_INI+0)=1,DAY(I101)&lt;16,MONTH(I101)=MES_QNA),1,IF(AND((DIA_INI+0)=16,MONTH(I101)= MES_QNA + 0),1,0)))</f>
        <v>1</v>
      </c>
      <c r="BI101" s="42" t="str">
        <f>IF(A101="","",IF(AND(AN101&lt;AM101,AN101&lt;&gt;""),"ERROR MARCA",IF(AND(VALIDATURNO[[#This Row],[ENT_2]]&lt;&gt;0,VALIDATURNO[[#This Row],[ENT_2]]&lt;VALIDATURNO[[#This Row],[SAL_1]]),"ERROR MARCA",IF(VALIDATURNO[[#This Row],[VALIDA_QNA]]=1,IF(OR(BG101="001100",BG101="011000",BG101="011110",BG101="001111",BG101="101100",BG101="111000",BG101="111110",BG101="101111"),"OK",IF(OR(BG101="000000",VALIDATURNO[[#This Row],[Escenario]]="100000"),"NULO","ERROR MARCA")),"NULO"))))</f>
        <v>NULO</v>
      </c>
      <c r="BJ101" s="47">
        <f>IF(VALIDATURNO[[#This Row],[VALIDA_QNA]]="","",IF(OR(BG101="101100",BG101="101111",BG101="001100",BG101="001111",BG101="111110",BG101="011110"),BC101-BB101,0)*24)</f>
        <v>0</v>
      </c>
      <c r="BK101" s="42">
        <f>IF(VALIDATURNO[[#This Row],[VALIDA_QNA]]="","",IF(OR(BG101="101111",BG101="001111"),BE101-BD101,0)*24)</f>
        <v>0</v>
      </c>
      <c r="BL101" s="47">
        <f>IF(VALIDATURNO[[#This Row],[VALIDA_QNA]]="","",IF(OR(BG101="111000",BG101="011000"),AZ101-BB101+1,0)*24)</f>
        <v>0</v>
      </c>
      <c r="BM101" s="47">
        <f>IF(VALIDATURNO[[#This Row],[VALIDA_QNA]]="","",IF(OR(BG101="111110",BG101="011110"),AZ101+1-BD101,0)*24)</f>
        <v>0</v>
      </c>
      <c r="BN101" s="42">
        <f>IF(VALIDATURNO[[#This Row],[VALIDA_QNA]]="","",IF(OR(BG101="011000",BG101="111000"),1-BB101,0)*24)</f>
        <v>0</v>
      </c>
      <c r="BO101" s="47">
        <f>IF(VALIDATURNO[[#This Row],[VALIDA_QNA]]="","",IF(OR(BG101="011110",BG101="111110"),1-BD101,0)*24)</f>
        <v>0</v>
      </c>
      <c r="BP101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1" s="42">
        <f>IF(VALIDATURNO[[#This Row],[VALIDA_QNA]]="","",VALIDATURNO[[#This Row],[turno1]]+VALIDATURNO[[#This Row],[turno2]]+VALIDATURNO[[#This Row],[turno1AM]]+VALIDATURNO[[#This Row],[turno2AM]])</f>
        <v>0</v>
      </c>
      <c r="BR101" s="44" t="str">
        <f>IF(VALIDATURNO[[#This Row],[VALIDA_QNA]]=0,"",IFERROR(LEFT(AD101,FIND(".",AD101)-1)+((RIGHT(AD101,2)+0)/100),""))</f>
        <v/>
      </c>
      <c r="BS101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descuentos]]="",0,IF(AND(BP101&gt;=9.5,AO101=""),1,0))+IF(AL102&lt;&gt;"",AL102*24,0)-IF(AL101&lt;&gt;"",AL101*24,0),"")))</f>
        <v>0</v>
      </c>
      <c r="BT101" s="219">
        <f>IF(VALIDATURNO[[#This Row],[VALIDA_QNA]]=0,"",IF(A101="","",IFERROR((IF(IF(AL101="",0,AL101+0)&lt;=(6/24),IF(AL101="",0,AL101+0),(6/24))*24),0)+IFERROR(IF(AM101="",0,IF((IF(AND(AO101="",AN101&lt;&gt;""),IF(AN101="",0,AN101+0),IF(AP101&lt;&gt;"",IF(AP101="",0,AP101+0),1))-#REF!)*24&gt;0,IF(AND(AO101="",AN101&lt;&gt;""),IF(AN101="",0,AN101+0),IF(AP101&lt;&gt;"",IF(AP101="",0,AP101+0),1))-#REF!))*24,0)))</f>
        <v>0</v>
      </c>
      <c r="BU101" s="44">
        <f>IF(VALIDATURNO[[#This Row],[VALIDA_QNA]]="","",IFERROR(LEFT(K101,FIND(".",K101)-1)+((RIGHT(K101,2)+0)/100),0))</f>
        <v>0</v>
      </c>
      <c r="BV101" s="44">
        <f>IF(VALIDATURNO[[#This Row],[VALIDA_QNA]]=0,0,IF(VALIDATURNO[[#This Row],[Marcacion]]="ERROR MARCA", 0,IF(VALIDATURNO[[#This Row],[VALIDA_QNA]]="","",IF(ROUND(IFERROR(LEFT(K101,FIND(".",K101)-1)+((RIGHT(K101,2)+0)/100),0)+(IF(H102="Domingo",0,IF(AL102="",0,AL102*24)))-(IF(H101="Domingo",0,IF(AL101="",0,AL101*24))),2)&gt;=0,ROUND(IFERROR(LEFT(K101,FIND(".",K101)-1)+((RIGHT(K101,2)+0)/100),0)+(IF(H102="Domingo",0,IF(AL102="",0,AL102*24)))-(IF(H101="Domingo",0,IF(AL101="",0,AL101*24))),2),0))))</f>
        <v>0</v>
      </c>
      <c r="BW101" s="44">
        <f>IF(VALIDATURNO[[#This Row],[VALIDA_QNA]]="","",IFERROR(LEFT(T101,FIND(".",T101)-1)+((RIGHT(T101,2)+0)/100),0)+IF(N101="",0,IFERROR(LEFT(N101,FIND(".",N101)-1)+((RIGHT(N101,2)+0)/100),0)))</f>
        <v>0</v>
      </c>
      <c r="BX101" s="44">
        <f>IF(VALIDATURNO[[#This Row],[VALIDA_QNA]]=0,0,IF(VALIDATURNO[[#This Row],[Marcacion]]="ERROR MARCA", 0,IF(VALIDATURNO[[#This Row],[VALIDA_QNA]]="","",IF(VALIDATURNO[[#This Row],[Dom Noct calc]]+(IF(OR(H102="Domingo",M102&lt;&gt;"",N102&lt;&gt;""),IF(AL102="",0,AL102*24),0))-(IF(OR(H101="Domingo",M101&lt;&gt;"",N101&lt;&gt;""),IF(AL101="",0,AL101*24),0))&gt;=0,VALIDATURNO[[#This Row],[Dom Noct calc]]+(IF(OR(H102="Domingo",M102&lt;&gt;"",N102&lt;&gt;""),IF(AL102="",0,AL102*24),0))-(IF(OR(H101="Domingo",M101&lt;&gt;"",N101&lt;&gt;""),IF(AL101="",0,AL101*24),0)),0))))</f>
        <v>0</v>
      </c>
      <c r="BY101" s="44">
        <f>IF(VALIDATURNO[[#This Row],[VALIDA_QNA]]="","",IFERROR(LEFT(AD101,FIND(".",AD101)-1)+((RIGHT(AD101,2)+0)/100),0))</f>
        <v>0</v>
      </c>
      <c r="BZ101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1" s="45">
        <f>IF(VALIDATURNO[[#This Row],[VALIDA_QNA]]="","",IF(VALIDATURNO[[#This Row],[Trabajado real]]+0=0,0,1))</f>
        <v>0</v>
      </c>
      <c r="CB10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1" s="44"/>
      <c r="CD101" s="44"/>
      <c r="CE101" s="44"/>
      <c r="CF101" s="44"/>
      <c r="CG101" s="44"/>
      <c r="CH101" s="45"/>
      <c r="CI101" s="44"/>
      <c r="CJ101" s="44" t="str">
        <f>IF(AND(M101="",S101=""),"",IF(VALIDATURNO[[#This Row],[Marcacion]]="ERROR MARCA",6,IF(IFERROR(LEFT(M101,FIND(".",M101)-1)+((RIGHT(M101,2)+0)/100),0)+IFERROR(LEFT(S101,FIND(".",S101)-1)+((RIGHT(S101,2)+0)/100),0)=0,"",IFERROR(LEFT(M101,FIND(".",M101)-1)+((RIGHT(M101,2)+0)/100),0)+IFERROR(LEFT(S101,FIND(".",S101)-1)+((RIGHT(S101,2)+0)/100),0))))</f>
        <v/>
      </c>
      <c r="CK101" s="44" t="str">
        <f>IF(VALIDATURNO[[#This Row],[VALIDA_QNA]]="","",IF(VALIDATURNO[[#This Row],[Dom Noct Real]]=0,"",ROUND(VALIDATURNO[[#This Row],[Dom Noct Real]],2)))</f>
        <v/>
      </c>
      <c r="CL101" s="44"/>
      <c r="CM101" s="44"/>
      <c r="CN101" s="44"/>
      <c r="CO101" s="44" t="str">
        <f>IF(VALIDATURNO[[#This Row],[EXTRAS]]="","",IF(VALIDATURNO[[#This Row],[verifica extras D]]="",ROUND(VALIDATURNO[[#This Row],[EXTRAS]]*extra_diu,2),ROUND(VALIDATURNO[[#This Row],[verifica extras D]],2)))</f>
        <v/>
      </c>
      <c r="CP101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1" s="44"/>
      <c r="CR101" s="44"/>
      <c r="CS101" s="44"/>
      <c r="CT101" s="44"/>
      <c r="CU101" s="44" t="str">
        <f>IF(VALIDATURNO[[#This Row],[VALIDA_QNA]]="","",IF(VALIDATURNO[[#This Row],[Trabajado real]]=0,"",ROUND(VALIDATURNO[[#This Row],[Trabajado real]],2)))</f>
        <v/>
      </c>
      <c r="CV101" s="220" t="str">
        <f>IFERROR(VLOOKUP(VALIDATURNO[[#This Row],[Colaborador]]&amp;VALIDATURNO[[#This Row],[fecha]],Tabla2[],4,0),"")</f>
        <v/>
      </c>
      <c r="CW101" s="221"/>
      <c r="CX101" s="221"/>
      <c r="CY101" s="44" t="str">
        <f>IF(SUMIFS($BZ$6:BZ101,$DC$6:DC101,VALIDATURNO[[#This Row],[Colaborador]])-hope_hours-SUMIFS($CO$6:CO101,$DC$6:DC101,VALIDATURNO[[#This Row],[Colaborador]])-SUMIFS($CP$6:CP101,$DC$6:DC101,VALIDATURNO[[#This Row],[Colaborador]])&gt;0.5,SUMIFS($BZ$6:BZ101,$DC$6:DC101,VALIDATURNO[[#This Row],[Colaborador]])-hope_hours-SUMIFS($CO$6:CO101,$DC$6:DC101,VALIDATURNO[[#This Row],[Colaborador]])-SUMIFS($CP$6:CP101,$DC$6:DC101,VALIDATURNO[[#This Row],[Colaborador]]),"")</f>
        <v/>
      </c>
      <c r="CZ101" s="44" t="str">
        <f>IF(SUMIFS($BZ$6:BZ101,$DC$6:DC101,VALIDATURNO[[#This Row],[Colaborador]])-hope_hours&gt;0.5,SUMIFS($BZ$6:BZ101,$DC$6:DC101,VALIDATURNO[[#This Row],[Colaborador]])-hope_hours - SUMIFS($CZ$6:CZ100,$DC$6:DC100,DC101),"")</f>
        <v/>
      </c>
      <c r="DA101" s="44" t="str">
        <f>IF(SUMIFS($BZ$6:BZ101,$DC$6:DC101,VALIDATURNO[[#This Row],[Colaborador]])-hope_hours&gt;0.5,SUMIFS($BZ$6:BZ101,$DC$6:DC101,VALIDATURNO[[#This Row],[Colaborador]])-hope_hours,"")</f>
        <v/>
      </c>
      <c r="DB101" s="44" t="str">
        <f>IF(E101="","",IF(VALIDATURNO[[#This Row],[Cambia sede]]="",E101,VALIDATURNO[[#This Row],[Cambia sede]]))</f>
        <v>PANCE</v>
      </c>
      <c r="DC101" s="222" t="str">
        <f t="shared" si="6"/>
        <v>RESTREPO OCHOA KAREN YAHANNAH</v>
      </c>
      <c r="DD101" s="223">
        <f>IF(VALIDATURNO[[#This Row],[VALIDA_QNA]]="","",I101+0)</f>
        <v>46111</v>
      </c>
      <c r="DE101" s="219" t="str">
        <f>IF(VALIDATURNO[[#This Row],[Marcacion]]="","",D101)</f>
        <v>AUXILIAR DE BARRA</v>
      </c>
      <c r="DF101" s="219" t="str">
        <f>IF(VALIDATURNO[[#This Row],[turno1]]="","",H101)</f>
        <v>Lunes</v>
      </c>
      <c r="DG101" s="219" t="str">
        <f>IF(VALIDATURNO[[#This Row],[turno2]]="","",AL101)</f>
        <v/>
      </c>
      <c r="DH101" s="219" t="str">
        <f>IF(VALIDATURNO[[#This Row],[turno1AM]]="","",AM101)</f>
        <v/>
      </c>
      <c r="DI101" s="219" t="str">
        <f>IF(VALIDATURNO[[#This Row],[turno2AM]]="","",AN101)</f>
        <v/>
      </c>
      <c r="DJ101" s="219" t="str">
        <f>IF(VALIDATURNO[[#This Row],[turno1AH]]="","",AO101)</f>
        <v/>
      </c>
      <c r="DK101" s="219" t="str">
        <f>IF(VALIDATURNO[[#This Row],[turno2AH]]="","",AP101)</f>
        <v/>
      </c>
      <c r="DL101" s="224" t="str">
        <f>IF(SUMIFS(VALIDATURNO[TOTAL],VALIDATURNO[Colaborador],VALIDATURNO[[#This Row],[Colaborador]])=0,"RET","OK")</f>
        <v>OK</v>
      </c>
      <c r="DM101" s="224"/>
      <c r="DN101" s="224">
        <f>IF(DN100=$DN$5,1,IF(DC100=VALIDATURNO[[#This Row],[Colaborador]],0,1))</f>
        <v>0</v>
      </c>
      <c r="DO101" s="224"/>
      <c r="DP101" s="224"/>
      <c r="DQ101" s="224"/>
      <c r="DR101" s="224"/>
      <c r="DS101" s="224"/>
      <c r="DT101" s="224"/>
    </row>
    <row r="102" spans="1:124">
      <c r="A102" t="s">
        <v>551</v>
      </c>
      <c r="B102" t="s">
        <v>560</v>
      </c>
      <c r="C102" t="s">
        <v>560</v>
      </c>
      <c r="D102" t="s">
        <v>199</v>
      </c>
      <c r="E102" t="s">
        <v>84</v>
      </c>
      <c r="F102" t="s">
        <v>200</v>
      </c>
      <c r="G102" t="s">
        <v>200</v>
      </c>
      <c r="H102" t="s">
        <v>172</v>
      </c>
      <c r="I102" t="s">
        <v>563</v>
      </c>
      <c r="J102" t="s">
        <v>81</v>
      </c>
      <c r="K102" t="s">
        <v>81</v>
      </c>
      <c r="L102" t="s">
        <v>81</v>
      </c>
      <c r="M102" t="s">
        <v>81</v>
      </c>
      <c r="N102" t="s">
        <v>81</v>
      </c>
      <c r="O102" t="s">
        <v>81</v>
      </c>
      <c r="P102" t="s">
        <v>81</v>
      </c>
      <c r="Q102" t="s">
        <v>81</v>
      </c>
      <c r="R102" t="s">
        <v>81</v>
      </c>
      <c r="S102" t="s">
        <v>81</v>
      </c>
      <c r="T102" t="s">
        <v>81</v>
      </c>
      <c r="U102" t="s">
        <v>81</v>
      </c>
      <c r="V102" t="s">
        <v>81</v>
      </c>
      <c r="W102" t="s">
        <v>81</v>
      </c>
      <c r="X102" t="s">
        <v>81</v>
      </c>
      <c r="Y102" t="s">
        <v>81</v>
      </c>
      <c r="Z102" t="s">
        <v>81</v>
      </c>
      <c r="AA102" t="s">
        <v>81</v>
      </c>
      <c r="AB102" t="s">
        <v>81</v>
      </c>
      <c r="AC102" t="s">
        <v>81</v>
      </c>
      <c r="AD102" t="s">
        <v>81</v>
      </c>
      <c r="AE102" t="s">
        <v>81</v>
      </c>
      <c r="AF102" t="s">
        <v>81</v>
      </c>
      <c r="AG102" t="s">
        <v>81</v>
      </c>
      <c r="AH102" t="s">
        <v>81</v>
      </c>
      <c r="AI102" t="s">
        <v>81</v>
      </c>
      <c r="AJ102" t="s">
        <v>201</v>
      </c>
      <c r="AK102" t="s">
        <v>81</v>
      </c>
      <c r="AL102" t="s">
        <v>81</v>
      </c>
      <c r="AM102" t="s">
        <v>81</v>
      </c>
      <c r="AN102" t="s">
        <v>81</v>
      </c>
      <c r="AO102" t="s">
        <v>81</v>
      </c>
      <c r="AP102" t="s">
        <v>81</v>
      </c>
      <c r="AQ102" t="s">
        <v>81</v>
      </c>
      <c r="AR102" t="s">
        <v>81</v>
      </c>
      <c r="AS102" t="s">
        <v>201</v>
      </c>
      <c r="AT102" s="218">
        <f>IF(VALIDATURNO[[#This Row],[VALIDA_QNA]]="","",IF(AL102="",0,1))</f>
        <v>0</v>
      </c>
      <c r="AU102" s="47">
        <f>IF(VALIDATURNO[[#This Row],[VALIDA_QNA]]="","",IF(AL103="",0,1))</f>
        <v>0</v>
      </c>
      <c r="AV102" s="47">
        <f>IF(VALIDATURNO[[#This Row],[VALIDA_QNA]]="","",IF(AM102="",0,1))</f>
        <v>0</v>
      </c>
      <c r="AW102" s="47">
        <f>IF(VALIDATURNO[[#This Row],[VALIDA_QNA]]="","",IF(AN102="",0,1))</f>
        <v>0</v>
      </c>
      <c r="AX102" s="47">
        <f>IF(VALIDATURNO[[#This Row],[VALIDA_QNA]]="","",IF(AO102="",0,1))</f>
        <v>0</v>
      </c>
      <c r="AY102" s="47">
        <f>IF(VALIDATURNO[[#This Row],[VALIDA_QNA]]="","",IF(AP102="",0,1))</f>
        <v>0</v>
      </c>
      <c r="AZ102" s="42">
        <f>IF(VALIDATURNO[[#This Row],[VALIDA_QNA]]="","",IF(AL103="",0,1)*IF(AL103="",0,AL103))</f>
        <v>0</v>
      </c>
      <c r="BA102" s="42">
        <f>IF(VALIDATURNO[[#This Row],[VALIDA_QNA]]="","",IF(AL102="",0,1)*IF(AL102="",0,AL102))</f>
        <v>0</v>
      </c>
      <c r="BB102" s="42">
        <f>IF(VALIDATURNO[[#This Row],[VALIDA_QNA]]="","",IF(AM102="",0,1)*IF(AM102="",0,AM102))</f>
        <v>0</v>
      </c>
      <c r="BC102" s="42">
        <f>IF(VALIDATURNO[[#This Row],[VALIDA_QNA]]="","",IF(AN102="",0,1)*IF(AN102="",0,AN102))</f>
        <v>0</v>
      </c>
      <c r="BD102" s="42">
        <f>IF(VALIDATURNO[[#This Row],[VALIDA_QNA]]="","",IF(AO102="",0,1)*IF(AO102="",0,AO102))</f>
        <v>0</v>
      </c>
      <c r="BE102" s="42">
        <f>IF(VALIDATURNO[[#This Row],[VALIDA_QNA]]="","",IF(AP102="",0,1)*IF(AP102="",0,AP102))</f>
        <v>0</v>
      </c>
      <c r="BF102" s="42">
        <f>IF(VALIDATURNO[[#This Row],[VALIDA_QNA]]="","",5-COUNTBLANK(AM102:AP102)-COUNTBLANK(AL103))</f>
        <v>0</v>
      </c>
      <c r="BG102" s="41" t="str">
        <f>VALIDATURNO[[#This Row],[SALAM_H_BIN]]&amp;AU102&amp;AV102&amp;AW102&amp;AX102&amp;AY102</f>
        <v>000000</v>
      </c>
      <c r="BH102" s="43">
        <f>IF(A102="","",IF(AND((DIA_INI+0)=1,DAY(I102)&lt;16,MONTH(I102)=MES_QNA),1,IF(AND((DIA_INI+0)=16,MONTH(I102)= MES_QNA + 0),1,0)))</f>
        <v>1</v>
      </c>
      <c r="BI102" s="42" t="str">
        <f>IF(A102="","",IF(AND(AN102&lt;AM102,AN102&lt;&gt;""),"ERROR MARCA",IF(AND(VALIDATURNO[[#This Row],[ENT_2]]&lt;&gt;0,VALIDATURNO[[#This Row],[ENT_2]]&lt;VALIDATURNO[[#This Row],[SAL_1]]),"ERROR MARCA",IF(VALIDATURNO[[#This Row],[VALIDA_QNA]]=1,IF(OR(BG102="001100",BG102="011000",BG102="011110",BG102="001111",BG102="101100",BG102="111000",BG102="111110",BG102="101111"),"OK",IF(OR(BG102="000000",VALIDATURNO[[#This Row],[Escenario]]="100000"),"NULO","ERROR MARCA")),"NULO"))))</f>
        <v>NULO</v>
      </c>
      <c r="BJ102" s="47">
        <f>IF(VALIDATURNO[[#This Row],[VALIDA_QNA]]="","",IF(OR(BG102="101100",BG102="101111",BG102="001100",BG102="001111",BG102="111110",BG102="011110"),BC102-BB102,0)*24)</f>
        <v>0</v>
      </c>
      <c r="BK102" s="42">
        <f>IF(VALIDATURNO[[#This Row],[VALIDA_QNA]]="","",IF(OR(BG102="101111",BG102="001111"),BE102-BD102,0)*24)</f>
        <v>0</v>
      </c>
      <c r="BL102" s="47">
        <f>IF(VALIDATURNO[[#This Row],[VALIDA_QNA]]="","",IF(OR(BG102="111000",BG102="011000"),AZ102-BB102+1,0)*24)</f>
        <v>0</v>
      </c>
      <c r="BM102" s="47">
        <f>IF(VALIDATURNO[[#This Row],[VALIDA_QNA]]="","",IF(OR(BG102="111110",BG102="011110"),AZ102+1-BD102,0)*24)</f>
        <v>0</v>
      </c>
      <c r="BN102" s="42">
        <f>IF(VALIDATURNO[[#This Row],[VALIDA_QNA]]="","",IF(OR(BG102="011000",BG102="111000"),1-BB102,0)*24)</f>
        <v>0</v>
      </c>
      <c r="BO102" s="47">
        <f>IF(VALIDATURNO[[#This Row],[VALIDA_QNA]]="","",IF(OR(BG102="011110",BG102="111110"),1-BD102,0)*24)</f>
        <v>0</v>
      </c>
      <c r="BP102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2" s="42">
        <f>IF(VALIDATURNO[[#This Row],[VALIDA_QNA]]="","",VALIDATURNO[[#This Row],[turno1]]+VALIDATURNO[[#This Row],[turno2]]+VALIDATURNO[[#This Row],[turno1AM]]+VALIDATURNO[[#This Row],[turno2AM]])</f>
        <v>0</v>
      </c>
      <c r="BR102" s="44" t="str">
        <f>IF(VALIDATURNO[[#This Row],[VALIDA_QNA]]=0,"",IFERROR(LEFT(AD102,FIND(".",AD102)-1)+((RIGHT(AD102,2)+0)/100),""))</f>
        <v/>
      </c>
      <c r="BS102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descuentos]]="",0,IF(AND(BP102&gt;=9.5,AO102=""),1,0))+IF(AL103&lt;&gt;"",AL103*24,0)-IF(AL102&lt;&gt;"",AL102*24,0),"")))</f>
        <v>0</v>
      </c>
      <c r="BT102" s="219">
        <f>IF(VALIDATURNO[[#This Row],[VALIDA_QNA]]=0,"",IF(A102="","",IFERROR((IF(IF(AL102="",0,AL102+0)&lt;=(6/24),IF(AL102="",0,AL102+0),(6/24))*24),0)+IFERROR(IF(AM102="",0,IF((IF(AND(AO102="",AN102&lt;&gt;""),IF(AN102="",0,AN102+0),IF(AP102&lt;&gt;"",IF(AP102="",0,AP102+0),1))-#REF!)*24&gt;0,IF(AND(AO102="",AN102&lt;&gt;""),IF(AN102="",0,AN102+0),IF(AP102&lt;&gt;"",IF(AP102="",0,AP102+0),1))-#REF!))*24,0)))</f>
        <v>0</v>
      </c>
      <c r="BU102" s="44">
        <f>IF(VALIDATURNO[[#This Row],[VALIDA_QNA]]="","",IFERROR(LEFT(K102,FIND(".",K102)-1)+((RIGHT(K102,2)+0)/100),0))</f>
        <v>0</v>
      </c>
      <c r="BV102" s="44">
        <f>IF(VALIDATURNO[[#This Row],[VALIDA_QNA]]=0,0,IF(VALIDATURNO[[#This Row],[Marcacion]]="ERROR MARCA", 0,IF(VALIDATURNO[[#This Row],[VALIDA_QNA]]="","",IF(ROUND(IFERROR(LEFT(K102,FIND(".",K102)-1)+((RIGHT(K102,2)+0)/100),0)+(IF(H103="Domingo",0,IF(AL103="",0,AL103*24)))-(IF(H102="Domingo",0,IF(AL102="",0,AL102*24))),2)&gt;=0,ROUND(IFERROR(LEFT(K102,FIND(".",K102)-1)+((RIGHT(K102,2)+0)/100),0)+(IF(H103="Domingo",0,IF(AL103="",0,AL103*24)))-(IF(H102="Domingo",0,IF(AL102="",0,AL102*24))),2),0))))</f>
        <v>0</v>
      </c>
      <c r="BW102" s="44">
        <f>IF(VALIDATURNO[[#This Row],[VALIDA_QNA]]="","",IFERROR(LEFT(T102,FIND(".",T102)-1)+((RIGHT(T102,2)+0)/100),0)+IF(N102="",0,IFERROR(LEFT(N102,FIND(".",N102)-1)+((RIGHT(N102,2)+0)/100),0)))</f>
        <v>0</v>
      </c>
      <c r="BX102" s="44">
        <f>IF(VALIDATURNO[[#This Row],[VALIDA_QNA]]=0,0,IF(VALIDATURNO[[#This Row],[Marcacion]]="ERROR MARCA", 0,IF(VALIDATURNO[[#This Row],[VALIDA_QNA]]="","",IF(VALIDATURNO[[#This Row],[Dom Noct calc]]+(IF(OR(H103="Domingo",M103&lt;&gt;"",N103&lt;&gt;""),IF(AL103="",0,AL103*24),0))-(IF(OR(H102="Domingo",M102&lt;&gt;"",N102&lt;&gt;""),IF(AL102="",0,AL102*24),0))&gt;=0,VALIDATURNO[[#This Row],[Dom Noct calc]]+(IF(OR(H103="Domingo",M103&lt;&gt;"",N103&lt;&gt;""),IF(AL103="",0,AL103*24),0))-(IF(OR(H102="Domingo",M102&lt;&gt;"",N102&lt;&gt;""),IF(AL102="",0,AL102*24),0)),0))))</f>
        <v>0</v>
      </c>
      <c r="BY102" s="44">
        <f>IF(VALIDATURNO[[#This Row],[VALIDA_QNA]]="","",IFERROR(LEFT(AD102,FIND(".",AD102)-1)+((RIGHT(AD102,2)+0)/100),0))</f>
        <v>0</v>
      </c>
      <c r="BZ102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2" s="45">
        <f>IF(VALIDATURNO[[#This Row],[VALIDA_QNA]]="","",IF(VALIDATURNO[[#This Row],[Trabajado real]]+0=0,0,1))</f>
        <v>0</v>
      </c>
      <c r="CB10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2" s="44"/>
      <c r="CD102" s="44"/>
      <c r="CE102" s="44"/>
      <c r="CF102" s="44"/>
      <c r="CG102" s="44"/>
      <c r="CH102" s="45"/>
      <c r="CI102" s="44"/>
      <c r="CJ102" s="44" t="str">
        <f>IF(AND(M102="",S102=""),"",IF(VALIDATURNO[[#This Row],[Marcacion]]="ERROR MARCA",6,IF(IFERROR(LEFT(M102,FIND(".",M102)-1)+((RIGHT(M102,2)+0)/100),0)+IFERROR(LEFT(S102,FIND(".",S102)-1)+((RIGHT(S102,2)+0)/100),0)=0,"",IFERROR(LEFT(M102,FIND(".",M102)-1)+((RIGHT(M102,2)+0)/100),0)+IFERROR(LEFT(S102,FIND(".",S102)-1)+((RIGHT(S102,2)+0)/100),0))))</f>
        <v/>
      </c>
      <c r="CK102" s="44" t="str">
        <f>IF(VALIDATURNO[[#This Row],[VALIDA_QNA]]="","",IF(VALIDATURNO[[#This Row],[Dom Noct Real]]=0,"",ROUND(VALIDATURNO[[#This Row],[Dom Noct Real]],2)))</f>
        <v/>
      </c>
      <c r="CL102" s="44"/>
      <c r="CM102" s="44"/>
      <c r="CN102" s="44"/>
      <c r="CO102" s="44" t="str">
        <f>IF(VALIDATURNO[[#This Row],[EXTRAS]]="","",IF(VALIDATURNO[[#This Row],[verifica extras D]]="",ROUND(VALIDATURNO[[#This Row],[EXTRAS]]*extra_diu,2),ROUND(VALIDATURNO[[#This Row],[verifica extras D]],2)))</f>
        <v/>
      </c>
      <c r="CP102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2" s="44"/>
      <c r="CR102" s="44"/>
      <c r="CS102" s="44"/>
      <c r="CT102" s="44"/>
      <c r="CU102" s="44" t="str">
        <f>IF(VALIDATURNO[[#This Row],[VALIDA_QNA]]="","",IF(VALIDATURNO[[#This Row],[Trabajado real]]=0,"",ROUND(VALIDATURNO[[#This Row],[Trabajado real]],2)))</f>
        <v/>
      </c>
      <c r="CV102" s="220" t="str">
        <f>IFERROR(VLOOKUP(VALIDATURNO[[#This Row],[Colaborador]]&amp;VALIDATURNO[[#This Row],[fecha]],Tabla2[],4,0),"")</f>
        <v/>
      </c>
      <c r="CW102" s="221"/>
      <c r="CX102" s="221"/>
      <c r="CY102" s="44" t="str">
        <f>IF(SUMIFS($BZ$6:BZ102,$DC$6:DC102,VALIDATURNO[[#This Row],[Colaborador]])-hope_hours-SUMIFS($CO$6:CO102,$DC$6:DC102,VALIDATURNO[[#This Row],[Colaborador]])-SUMIFS($CP$6:CP102,$DC$6:DC102,VALIDATURNO[[#This Row],[Colaborador]])&gt;0.5,SUMIFS($BZ$6:BZ102,$DC$6:DC102,VALIDATURNO[[#This Row],[Colaborador]])-hope_hours-SUMIFS($CO$6:CO102,$DC$6:DC102,VALIDATURNO[[#This Row],[Colaborador]])-SUMIFS($CP$6:CP102,$DC$6:DC102,VALIDATURNO[[#This Row],[Colaborador]]),"")</f>
        <v/>
      </c>
      <c r="CZ102" s="44" t="str">
        <f>IF(SUMIFS($BZ$6:BZ102,$DC$6:DC102,VALIDATURNO[[#This Row],[Colaborador]])-hope_hours&gt;0.5,SUMIFS($BZ$6:BZ102,$DC$6:DC102,VALIDATURNO[[#This Row],[Colaborador]])-hope_hours - SUMIFS($CZ$6:CZ101,$DC$6:DC101,DC102),"")</f>
        <v/>
      </c>
      <c r="DA102" s="44" t="str">
        <f>IF(SUMIFS($BZ$6:BZ102,$DC$6:DC102,VALIDATURNO[[#This Row],[Colaborador]])-hope_hours&gt;0.5,SUMIFS($BZ$6:BZ102,$DC$6:DC102,VALIDATURNO[[#This Row],[Colaborador]])-hope_hours,"")</f>
        <v/>
      </c>
      <c r="DB102" s="44" t="str">
        <f>IF(E102="","",IF(VALIDATURNO[[#This Row],[Cambia sede]]="",E102,VALIDATURNO[[#This Row],[Cambia sede]]))</f>
        <v>PANCE</v>
      </c>
      <c r="DC102" s="222" t="str">
        <f t="shared" si="6"/>
        <v>ROSERO MARTINEZ ISIS VALERIA</v>
      </c>
      <c r="DD102" s="223">
        <f>IF(VALIDATURNO[[#This Row],[VALIDA_QNA]]="","",I102+0)</f>
        <v>46104</v>
      </c>
      <c r="DE102" s="219" t="str">
        <f>IF(VALIDATURNO[[#This Row],[Marcacion]]="","",D102)</f>
        <v>ASESOR DE EXPERIENCIA</v>
      </c>
      <c r="DF102" s="219" t="str">
        <f>IF(VALIDATURNO[[#This Row],[turno1]]="","",H102)</f>
        <v>Lunes</v>
      </c>
      <c r="DG102" s="219" t="str">
        <f>IF(VALIDATURNO[[#This Row],[turno2]]="","",AL102)</f>
        <v/>
      </c>
      <c r="DH102" s="219" t="str">
        <f>IF(VALIDATURNO[[#This Row],[turno1AM]]="","",AM102)</f>
        <v/>
      </c>
      <c r="DI102" s="219" t="str">
        <f>IF(VALIDATURNO[[#This Row],[turno2AM]]="","",AN102)</f>
        <v/>
      </c>
      <c r="DJ102" s="219" t="str">
        <f>IF(VALIDATURNO[[#This Row],[turno1AH]]="","",AO102)</f>
        <v/>
      </c>
      <c r="DK102" s="219" t="str">
        <f>IF(VALIDATURNO[[#This Row],[turno2AH]]="","",AP102)</f>
        <v/>
      </c>
      <c r="DL102" s="224" t="str">
        <f>IF(SUMIFS(VALIDATURNO[TOTAL],VALIDATURNO[Colaborador],VALIDATURNO[[#This Row],[Colaborador]])=0,"RET","OK")</f>
        <v>OK</v>
      </c>
      <c r="DM102" s="224"/>
      <c r="DN102" s="224">
        <f>IF(DN101=$DN$5,1,IF(DC101=VALIDATURNO[[#This Row],[Colaborador]],0,1))</f>
        <v>1</v>
      </c>
      <c r="DO102" s="224"/>
      <c r="DP102" s="224"/>
      <c r="DQ102" s="224"/>
      <c r="DR102" s="224"/>
      <c r="DS102" s="224"/>
      <c r="DT102" s="224"/>
    </row>
    <row r="103" spans="1:124">
      <c r="A103" t="s">
        <v>551</v>
      </c>
      <c r="B103" t="s">
        <v>560</v>
      </c>
      <c r="C103" t="s">
        <v>560</v>
      </c>
      <c r="D103" t="s">
        <v>199</v>
      </c>
      <c r="E103" t="s">
        <v>84</v>
      </c>
      <c r="F103" t="s">
        <v>200</v>
      </c>
      <c r="G103" t="s">
        <v>200</v>
      </c>
      <c r="H103" t="s">
        <v>205</v>
      </c>
      <c r="I103" t="s">
        <v>564</v>
      </c>
      <c r="J103" t="s">
        <v>81</v>
      </c>
      <c r="K103" t="s">
        <v>81</v>
      </c>
      <c r="L103" t="s">
        <v>81</v>
      </c>
      <c r="M103" t="s">
        <v>81</v>
      </c>
      <c r="N103" t="s">
        <v>81</v>
      </c>
      <c r="O103" t="s">
        <v>81</v>
      </c>
      <c r="P103" t="s">
        <v>81</v>
      </c>
      <c r="Q103" t="s">
        <v>81</v>
      </c>
      <c r="R103" t="s">
        <v>81</v>
      </c>
      <c r="S103" t="s">
        <v>81</v>
      </c>
      <c r="T103" t="s">
        <v>81</v>
      </c>
      <c r="U103" t="s">
        <v>81</v>
      </c>
      <c r="V103" t="s">
        <v>81</v>
      </c>
      <c r="W103" t="s">
        <v>81</v>
      </c>
      <c r="X103" t="s">
        <v>81</v>
      </c>
      <c r="Y103" t="s">
        <v>81</v>
      </c>
      <c r="Z103" t="s">
        <v>81</v>
      </c>
      <c r="AA103" t="s">
        <v>81</v>
      </c>
      <c r="AB103" t="s">
        <v>81</v>
      </c>
      <c r="AC103" t="s">
        <v>81</v>
      </c>
      <c r="AD103" t="s">
        <v>81</v>
      </c>
      <c r="AE103" t="s">
        <v>81</v>
      </c>
      <c r="AF103" t="s">
        <v>81</v>
      </c>
      <c r="AG103" t="s">
        <v>81</v>
      </c>
      <c r="AH103" t="s">
        <v>81</v>
      </c>
      <c r="AI103" t="s">
        <v>81</v>
      </c>
      <c r="AJ103" t="s">
        <v>224</v>
      </c>
      <c r="AK103" t="s">
        <v>81</v>
      </c>
      <c r="AL103" t="s">
        <v>81</v>
      </c>
      <c r="AM103" t="s">
        <v>81</v>
      </c>
      <c r="AN103" t="s">
        <v>81</v>
      </c>
      <c r="AO103" t="s">
        <v>81</v>
      </c>
      <c r="AP103" t="s">
        <v>81</v>
      </c>
      <c r="AQ103" t="s">
        <v>81</v>
      </c>
      <c r="AR103" t="s">
        <v>81</v>
      </c>
      <c r="AS103" t="s">
        <v>204</v>
      </c>
      <c r="AT103" s="218">
        <f>IF(VALIDATURNO[[#This Row],[VALIDA_QNA]]="","",IF(AL103="",0,1))</f>
        <v>0</v>
      </c>
      <c r="AU103" s="47">
        <f>IF(VALIDATURNO[[#This Row],[VALIDA_QNA]]="","",IF(AL104="",0,1))</f>
        <v>0</v>
      </c>
      <c r="AV103" s="47">
        <f>IF(VALIDATURNO[[#This Row],[VALIDA_QNA]]="","",IF(AM103="",0,1))</f>
        <v>0</v>
      </c>
      <c r="AW103" s="47">
        <f>IF(VALIDATURNO[[#This Row],[VALIDA_QNA]]="","",IF(AN103="",0,1))</f>
        <v>0</v>
      </c>
      <c r="AX103" s="47">
        <f>IF(VALIDATURNO[[#This Row],[VALIDA_QNA]]="","",IF(AO103="",0,1))</f>
        <v>0</v>
      </c>
      <c r="AY103" s="47">
        <f>IF(VALIDATURNO[[#This Row],[VALIDA_QNA]]="","",IF(AP103="",0,1))</f>
        <v>0</v>
      </c>
      <c r="AZ103" s="42">
        <f>IF(VALIDATURNO[[#This Row],[VALIDA_QNA]]="","",IF(AL104="",0,1)*IF(AL104="",0,AL104))</f>
        <v>0</v>
      </c>
      <c r="BA103" s="42">
        <f>IF(VALIDATURNO[[#This Row],[VALIDA_QNA]]="","",IF(AL103="",0,1)*IF(AL103="",0,AL103))</f>
        <v>0</v>
      </c>
      <c r="BB103" s="42">
        <f>IF(VALIDATURNO[[#This Row],[VALIDA_QNA]]="","",IF(AM103="",0,1)*IF(AM103="",0,AM103))</f>
        <v>0</v>
      </c>
      <c r="BC103" s="42">
        <f>IF(VALIDATURNO[[#This Row],[VALIDA_QNA]]="","",IF(AN103="",0,1)*IF(AN103="",0,AN103))</f>
        <v>0</v>
      </c>
      <c r="BD103" s="42">
        <f>IF(VALIDATURNO[[#This Row],[VALIDA_QNA]]="","",IF(AO103="",0,1)*IF(AO103="",0,AO103))</f>
        <v>0</v>
      </c>
      <c r="BE103" s="42">
        <f>IF(VALIDATURNO[[#This Row],[VALIDA_QNA]]="","",IF(AP103="",0,1)*IF(AP103="",0,AP103))</f>
        <v>0</v>
      </c>
      <c r="BF103" s="42">
        <f>IF(VALIDATURNO[[#This Row],[VALIDA_QNA]]="","",5-COUNTBLANK(AM103:AP103)-COUNTBLANK(AL104))</f>
        <v>0</v>
      </c>
      <c r="BG103" s="41" t="str">
        <f>VALIDATURNO[[#This Row],[SALAM_H_BIN]]&amp;AU103&amp;AV103&amp;AW103&amp;AX103&amp;AY103</f>
        <v>000000</v>
      </c>
      <c r="BH103" s="43">
        <f>IF(A103="","",IF(AND((DIA_INI+0)=1,DAY(I103)&lt;16,MONTH(I103)=MES_QNA),1,IF(AND((DIA_INI+0)=16,MONTH(I103)= MES_QNA + 0),1,0)))</f>
        <v>1</v>
      </c>
      <c r="BI103" s="42" t="str">
        <f>IF(A103="","",IF(AND(AN103&lt;AM103,AN103&lt;&gt;""),"ERROR MARCA",IF(AND(VALIDATURNO[[#This Row],[ENT_2]]&lt;&gt;0,VALIDATURNO[[#This Row],[ENT_2]]&lt;VALIDATURNO[[#This Row],[SAL_1]]),"ERROR MARCA",IF(VALIDATURNO[[#This Row],[VALIDA_QNA]]=1,IF(OR(BG103="001100",BG103="011000",BG103="011110",BG103="001111",BG103="101100",BG103="111000",BG103="111110",BG103="101111"),"OK",IF(OR(BG103="000000",VALIDATURNO[[#This Row],[Escenario]]="100000"),"NULO","ERROR MARCA")),"NULO"))))</f>
        <v>NULO</v>
      </c>
      <c r="BJ103" s="47">
        <f>IF(VALIDATURNO[[#This Row],[VALIDA_QNA]]="","",IF(OR(BG103="101100",BG103="101111",BG103="001100",BG103="001111",BG103="111110",BG103="011110"),BC103-BB103,0)*24)</f>
        <v>0</v>
      </c>
      <c r="BK103" s="42">
        <f>IF(VALIDATURNO[[#This Row],[VALIDA_QNA]]="","",IF(OR(BG103="101111",BG103="001111"),BE103-BD103,0)*24)</f>
        <v>0</v>
      </c>
      <c r="BL103" s="47">
        <f>IF(VALIDATURNO[[#This Row],[VALIDA_QNA]]="","",IF(OR(BG103="111000",BG103="011000"),AZ103-BB103+1,0)*24)</f>
        <v>0</v>
      </c>
      <c r="BM103" s="47">
        <f>IF(VALIDATURNO[[#This Row],[VALIDA_QNA]]="","",IF(OR(BG103="111110",BG103="011110"),AZ103+1-BD103,0)*24)</f>
        <v>0</v>
      </c>
      <c r="BN103" s="42">
        <f>IF(VALIDATURNO[[#This Row],[VALIDA_QNA]]="","",IF(OR(BG103="011000",BG103="111000"),1-BB103,0)*24)</f>
        <v>0</v>
      </c>
      <c r="BO103" s="47">
        <f>IF(VALIDATURNO[[#This Row],[VALIDA_QNA]]="","",IF(OR(BG103="011110",BG103="111110"),1-BD103,0)*24)</f>
        <v>0</v>
      </c>
      <c r="BP103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3" s="42">
        <f>IF(VALIDATURNO[[#This Row],[VALIDA_QNA]]="","",VALIDATURNO[[#This Row],[turno1]]+VALIDATURNO[[#This Row],[turno2]]+VALIDATURNO[[#This Row],[turno1AM]]+VALIDATURNO[[#This Row],[turno2AM]])</f>
        <v>0</v>
      </c>
      <c r="BR103" s="44" t="str">
        <f>IF(VALIDATURNO[[#This Row],[VALIDA_QNA]]=0,"",IFERROR(LEFT(AD103,FIND(".",AD103)-1)+((RIGHT(AD103,2)+0)/100),""))</f>
        <v/>
      </c>
      <c r="BS103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descuentos]]="",0,IF(AND(BP103&gt;=9.5,AO103=""),1,0))+IF(AL104&lt;&gt;"",AL104*24,0)-IF(AL103&lt;&gt;"",AL103*24,0),"")))</f>
        <v>0</v>
      </c>
      <c r="BT103" s="219">
        <f>IF(VALIDATURNO[[#This Row],[VALIDA_QNA]]=0,"",IF(A103="","",IFERROR((IF(IF(AL103="",0,AL103+0)&lt;=(6/24),IF(AL103="",0,AL103+0),(6/24))*24),0)+IFERROR(IF(AM103="",0,IF((IF(AND(AO103="",AN103&lt;&gt;""),IF(AN103="",0,AN103+0),IF(AP103&lt;&gt;"",IF(AP103="",0,AP103+0),1))-#REF!)*24&gt;0,IF(AND(AO103="",AN103&lt;&gt;""),IF(AN103="",0,AN103+0),IF(AP103&lt;&gt;"",IF(AP103="",0,AP103+0),1))-#REF!))*24,0)))</f>
        <v>0</v>
      </c>
      <c r="BU103" s="44">
        <f>IF(VALIDATURNO[[#This Row],[VALIDA_QNA]]="","",IFERROR(LEFT(K103,FIND(".",K103)-1)+((RIGHT(K103,2)+0)/100),0))</f>
        <v>0</v>
      </c>
      <c r="BV103" s="44">
        <f>IF(VALIDATURNO[[#This Row],[VALIDA_QNA]]=0,0,IF(VALIDATURNO[[#This Row],[Marcacion]]="ERROR MARCA", 0,IF(VALIDATURNO[[#This Row],[VALIDA_QNA]]="","",IF(ROUND(IFERROR(LEFT(K103,FIND(".",K103)-1)+((RIGHT(K103,2)+0)/100),0)+(IF(H104="Domingo",0,IF(AL104="",0,AL104*24)))-(IF(H103="Domingo",0,IF(AL103="",0,AL103*24))),2)&gt;=0,ROUND(IFERROR(LEFT(K103,FIND(".",K103)-1)+((RIGHT(K103,2)+0)/100),0)+(IF(H104="Domingo",0,IF(AL104="",0,AL104*24)))-(IF(H103="Domingo",0,IF(AL103="",0,AL103*24))),2),0))))</f>
        <v>0</v>
      </c>
      <c r="BW103" s="44">
        <f>IF(VALIDATURNO[[#This Row],[VALIDA_QNA]]="","",IFERROR(LEFT(T103,FIND(".",T103)-1)+((RIGHT(T103,2)+0)/100),0)+IF(N103="",0,IFERROR(LEFT(N103,FIND(".",N103)-1)+((RIGHT(N103,2)+0)/100),0)))</f>
        <v>0</v>
      </c>
      <c r="BX103" s="44">
        <f>IF(VALIDATURNO[[#This Row],[VALIDA_QNA]]=0,0,IF(VALIDATURNO[[#This Row],[Marcacion]]="ERROR MARCA", 0,IF(VALIDATURNO[[#This Row],[VALIDA_QNA]]="","",IF(VALIDATURNO[[#This Row],[Dom Noct calc]]+(IF(OR(H104="Domingo",M104&lt;&gt;"",N104&lt;&gt;""),IF(AL104="",0,AL104*24),0))-(IF(OR(H103="Domingo",M103&lt;&gt;"",N103&lt;&gt;""),IF(AL103="",0,AL103*24),0))&gt;=0,VALIDATURNO[[#This Row],[Dom Noct calc]]+(IF(OR(H104="Domingo",M104&lt;&gt;"",N104&lt;&gt;""),IF(AL104="",0,AL104*24),0))-(IF(OR(H103="Domingo",M103&lt;&gt;"",N103&lt;&gt;""),IF(AL103="",0,AL103*24),0)),0))))</f>
        <v>0</v>
      </c>
      <c r="BY103" s="44">
        <f>IF(VALIDATURNO[[#This Row],[VALIDA_QNA]]="","",IFERROR(LEFT(AD103,FIND(".",AD103)-1)+((RIGHT(AD103,2)+0)/100),0))</f>
        <v>0</v>
      </c>
      <c r="BZ103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3" s="45">
        <f>IF(VALIDATURNO[[#This Row],[VALIDA_QNA]]="","",IF(VALIDATURNO[[#This Row],[Trabajado real]]+0=0,0,1))</f>
        <v>0</v>
      </c>
      <c r="CB10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3" s="44"/>
      <c r="CD103" s="44"/>
      <c r="CE103" s="44"/>
      <c r="CF103" s="44"/>
      <c r="CG103" s="44"/>
      <c r="CH103" s="45"/>
      <c r="CI103" s="44"/>
      <c r="CJ103" s="44" t="str">
        <f>IF(AND(M103="",S103=""),"",IF(VALIDATURNO[[#This Row],[Marcacion]]="ERROR MARCA",6,IF(IFERROR(LEFT(M103,FIND(".",M103)-1)+((RIGHT(M103,2)+0)/100),0)+IFERROR(LEFT(S103,FIND(".",S103)-1)+((RIGHT(S103,2)+0)/100),0)=0,"",IFERROR(LEFT(M103,FIND(".",M103)-1)+((RIGHT(M103,2)+0)/100),0)+IFERROR(LEFT(S103,FIND(".",S103)-1)+((RIGHT(S103,2)+0)/100),0))))</f>
        <v/>
      </c>
      <c r="CK103" s="44" t="str">
        <f>IF(VALIDATURNO[[#This Row],[VALIDA_QNA]]="","",IF(VALIDATURNO[[#This Row],[Dom Noct Real]]=0,"",ROUND(VALIDATURNO[[#This Row],[Dom Noct Real]],2)))</f>
        <v/>
      </c>
      <c r="CL103" s="44"/>
      <c r="CM103" s="44"/>
      <c r="CN103" s="44"/>
      <c r="CO103" s="44" t="str">
        <f>IF(VALIDATURNO[[#This Row],[EXTRAS]]="","",IF(VALIDATURNO[[#This Row],[verifica extras D]]="",ROUND(VALIDATURNO[[#This Row],[EXTRAS]]*extra_diu,2),ROUND(VALIDATURNO[[#This Row],[verifica extras D]],2)))</f>
        <v/>
      </c>
      <c r="CP103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3" s="44"/>
      <c r="CR103" s="44"/>
      <c r="CS103" s="44"/>
      <c r="CT103" s="44"/>
      <c r="CU103" s="44" t="str">
        <f>IF(VALIDATURNO[[#This Row],[VALIDA_QNA]]="","",IF(VALIDATURNO[[#This Row],[Trabajado real]]=0,"",ROUND(VALIDATURNO[[#This Row],[Trabajado real]],2)))</f>
        <v/>
      </c>
      <c r="CV103" s="220" t="str">
        <f>IFERROR(VLOOKUP(VALIDATURNO[[#This Row],[Colaborador]]&amp;VALIDATURNO[[#This Row],[fecha]],Tabla2[],4,0),"")</f>
        <v/>
      </c>
      <c r="CW103" s="221"/>
      <c r="CX103" s="221"/>
      <c r="CY103" s="44" t="str">
        <f>IF(SUMIFS($BZ$6:BZ103,$DC$6:DC103,VALIDATURNO[[#This Row],[Colaborador]])-hope_hours-SUMIFS($CO$6:CO103,$DC$6:DC103,VALIDATURNO[[#This Row],[Colaborador]])-SUMIFS($CP$6:CP103,$DC$6:DC103,VALIDATURNO[[#This Row],[Colaborador]])&gt;0.5,SUMIFS($BZ$6:BZ103,$DC$6:DC103,VALIDATURNO[[#This Row],[Colaborador]])-hope_hours-SUMIFS($CO$6:CO103,$DC$6:DC103,VALIDATURNO[[#This Row],[Colaborador]])-SUMIFS($CP$6:CP103,$DC$6:DC103,VALIDATURNO[[#This Row],[Colaborador]]),"")</f>
        <v/>
      </c>
      <c r="CZ103" s="44" t="str">
        <f>IF(SUMIFS($BZ$6:BZ103,$DC$6:DC103,VALIDATURNO[[#This Row],[Colaborador]])-hope_hours&gt;0.5,SUMIFS($BZ$6:BZ103,$DC$6:DC103,VALIDATURNO[[#This Row],[Colaborador]])-hope_hours - SUMIFS($CZ$6:CZ102,$DC$6:DC102,DC103),"")</f>
        <v/>
      </c>
      <c r="DA103" s="44" t="str">
        <f>IF(SUMIFS($BZ$6:BZ103,$DC$6:DC103,VALIDATURNO[[#This Row],[Colaborador]])-hope_hours&gt;0.5,SUMIFS($BZ$6:BZ103,$DC$6:DC103,VALIDATURNO[[#This Row],[Colaborador]])-hope_hours,"")</f>
        <v/>
      </c>
      <c r="DB103" s="44" t="str">
        <f>IF(E103="","",IF(VALIDATURNO[[#This Row],[Cambia sede]]="",E103,VALIDATURNO[[#This Row],[Cambia sede]]))</f>
        <v>PANCE</v>
      </c>
      <c r="DC103" s="222" t="str">
        <f t="shared" si="6"/>
        <v>ROSERO MARTINEZ ISIS VALERIA</v>
      </c>
      <c r="DD103" s="223">
        <f>IF(VALIDATURNO[[#This Row],[VALIDA_QNA]]="","",I103+0)</f>
        <v>46105</v>
      </c>
      <c r="DE103" s="219" t="str">
        <f>IF(VALIDATURNO[[#This Row],[Marcacion]]="","",D103)</f>
        <v>ASESOR DE EXPERIENCIA</v>
      </c>
      <c r="DF103" s="219" t="str">
        <f>IF(VALIDATURNO[[#This Row],[turno1]]="","",H103)</f>
        <v>Martes</v>
      </c>
      <c r="DG103" s="219" t="str">
        <f>IF(VALIDATURNO[[#This Row],[turno2]]="","",AL103)</f>
        <v/>
      </c>
      <c r="DH103" s="219" t="str">
        <f>IF(VALIDATURNO[[#This Row],[turno1AM]]="","",AM103)</f>
        <v/>
      </c>
      <c r="DI103" s="219" t="str">
        <f>IF(VALIDATURNO[[#This Row],[turno2AM]]="","",AN103)</f>
        <v/>
      </c>
      <c r="DJ103" s="219" t="str">
        <f>IF(VALIDATURNO[[#This Row],[turno1AH]]="","",AO103)</f>
        <v/>
      </c>
      <c r="DK103" s="219" t="str">
        <f>IF(VALIDATURNO[[#This Row],[turno2AH]]="","",AP103)</f>
        <v/>
      </c>
      <c r="DL103" s="224" t="str">
        <f>IF(SUMIFS(VALIDATURNO[TOTAL],VALIDATURNO[Colaborador],VALIDATURNO[[#This Row],[Colaborador]])=0,"RET","OK")</f>
        <v>OK</v>
      </c>
      <c r="DM103" s="224"/>
      <c r="DN103" s="224">
        <f>IF(DN102=$DN$5,1,IF(DC102=VALIDATURNO[[#This Row],[Colaborador]],0,1))</f>
        <v>0</v>
      </c>
      <c r="DO103" s="224"/>
      <c r="DP103" s="224"/>
      <c r="DQ103" s="224"/>
      <c r="DR103" s="224"/>
      <c r="DS103" s="224"/>
      <c r="DT103" s="224"/>
    </row>
    <row r="104" spans="1:124">
      <c r="A104" t="s">
        <v>551</v>
      </c>
      <c r="B104" t="s">
        <v>560</v>
      </c>
      <c r="C104" t="s">
        <v>560</v>
      </c>
      <c r="D104" t="s">
        <v>199</v>
      </c>
      <c r="E104" t="s">
        <v>84</v>
      </c>
      <c r="F104" t="s">
        <v>200</v>
      </c>
      <c r="G104" t="s">
        <v>200</v>
      </c>
      <c r="H104" t="s">
        <v>208</v>
      </c>
      <c r="I104" t="s">
        <v>565</v>
      </c>
      <c r="J104" t="s">
        <v>81</v>
      </c>
      <c r="K104" t="s">
        <v>81</v>
      </c>
      <c r="L104" t="s">
        <v>81</v>
      </c>
      <c r="M104" t="s">
        <v>81</v>
      </c>
      <c r="N104" t="s">
        <v>81</v>
      </c>
      <c r="O104" t="s">
        <v>81</v>
      </c>
      <c r="P104" t="s">
        <v>81</v>
      </c>
      <c r="Q104" t="s">
        <v>81</v>
      </c>
      <c r="R104" t="s">
        <v>81</v>
      </c>
      <c r="S104" t="s">
        <v>81</v>
      </c>
      <c r="T104" t="s">
        <v>81</v>
      </c>
      <c r="U104" t="s">
        <v>81</v>
      </c>
      <c r="V104" t="s">
        <v>81</v>
      </c>
      <c r="W104" t="s">
        <v>81</v>
      </c>
      <c r="X104" t="s">
        <v>81</v>
      </c>
      <c r="Y104" t="s">
        <v>81</v>
      </c>
      <c r="Z104" t="s">
        <v>81</v>
      </c>
      <c r="AA104" t="s">
        <v>81</v>
      </c>
      <c r="AB104" t="s">
        <v>81</v>
      </c>
      <c r="AC104" t="s">
        <v>81</v>
      </c>
      <c r="AD104" t="s">
        <v>81</v>
      </c>
      <c r="AE104" t="s">
        <v>81</v>
      </c>
      <c r="AF104" t="s">
        <v>81</v>
      </c>
      <c r="AG104" t="s">
        <v>81</v>
      </c>
      <c r="AH104" t="s">
        <v>81</v>
      </c>
      <c r="AI104" t="s">
        <v>81</v>
      </c>
      <c r="AJ104" t="s">
        <v>224</v>
      </c>
      <c r="AK104" t="s">
        <v>81</v>
      </c>
      <c r="AL104" t="s">
        <v>81</v>
      </c>
      <c r="AM104" t="s">
        <v>81</v>
      </c>
      <c r="AN104" t="s">
        <v>81</v>
      </c>
      <c r="AO104" t="s">
        <v>81</v>
      </c>
      <c r="AP104" t="s">
        <v>81</v>
      </c>
      <c r="AQ104" t="s">
        <v>81</v>
      </c>
      <c r="AR104" t="s">
        <v>81</v>
      </c>
      <c r="AS104" t="s">
        <v>204</v>
      </c>
      <c r="AT104" s="218">
        <f>IF(VALIDATURNO[[#This Row],[VALIDA_QNA]]="","",IF(AL104="",0,1))</f>
        <v>0</v>
      </c>
      <c r="AU104" s="47">
        <f>IF(VALIDATURNO[[#This Row],[VALIDA_QNA]]="","",IF(AL105="",0,1))</f>
        <v>0</v>
      </c>
      <c r="AV104" s="47">
        <f>IF(VALIDATURNO[[#This Row],[VALIDA_QNA]]="","",IF(AM104="",0,1))</f>
        <v>0</v>
      </c>
      <c r="AW104" s="47">
        <f>IF(VALIDATURNO[[#This Row],[VALIDA_QNA]]="","",IF(AN104="",0,1))</f>
        <v>0</v>
      </c>
      <c r="AX104" s="47">
        <f>IF(VALIDATURNO[[#This Row],[VALIDA_QNA]]="","",IF(AO104="",0,1))</f>
        <v>0</v>
      </c>
      <c r="AY104" s="47">
        <f>IF(VALIDATURNO[[#This Row],[VALIDA_QNA]]="","",IF(AP104="",0,1))</f>
        <v>0</v>
      </c>
      <c r="AZ104" s="42">
        <f>IF(VALIDATURNO[[#This Row],[VALIDA_QNA]]="","",IF(AL105="",0,1)*IF(AL105="",0,AL105))</f>
        <v>0</v>
      </c>
      <c r="BA104" s="42">
        <f>IF(VALIDATURNO[[#This Row],[VALIDA_QNA]]="","",IF(AL104="",0,1)*IF(AL104="",0,AL104))</f>
        <v>0</v>
      </c>
      <c r="BB104" s="42">
        <f>IF(VALIDATURNO[[#This Row],[VALIDA_QNA]]="","",IF(AM104="",0,1)*IF(AM104="",0,AM104))</f>
        <v>0</v>
      </c>
      <c r="BC104" s="42">
        <f>IF(VALIDATURNO[[#This Row],[VALIDA_QNA]]="","",IF(AN104="",0,1)*IF(AN104="",0,AN104))</f>
        <v>0</v>
      </c>
      <c r="BD104" s="42">
        <f>IF(VALIDATURNO[[#This Row],[VALIDA_QNA]]="","",IF(AO104="",0,1)*IF(AO104="",0,AO104))</f>
        <v>0</v>
      </c>
      <c r="BE104" s="42">
        <f>IF(VALIDATURNO[[#This Row],[VALIDA_QNA]]="","",IF(AP104="",0,1)*IF(AP104="",0,AP104))</f>
        <v>0</v>
      </c>
      <c r="BF104" s="42">
        <f>IF(VALIDATURNO[[#This Row],[VALIDA_QNA]]="","",5-COUNTBLANK(AM104:AP104)-COUNTBLANK(AL105))</f>
        <v>0</v>
      </c>
      <c r="BG104" s="41" t="str">
        <f>VALIDATURNO[[#This Row],[SALAM_H_BIN]]&amp;AU104&amp;AV104&amp;AW104&amp;AX104&amp;AY104</f>
        <v>000000</v>
      </c>
      <c r="BH104" s="43">
        <f>IF(A104="","",IF(AND((DIA_INI+0)=1,DAY(I104)&lt;16,MONTH(I104)=MES_QNA),1,IF(AND((DIA_INI+0)=16,MONTH(I104)= MES_QNA + 0),1,0)))</f>
        <v>1</v>
      </c>
      <c r="BI104" s="42" t="str">
        <f>IF(A104="","",IF(AND(AN104&lt;AM104,AN104&lt;&gt;""),"ERROR MARCA",IF(AND(VALIDATURNO[[#This Row],[ENT_2]]&lt;&gt;0,VALIDATURNO[[#This Row],[ENT_2]]&lt;VALIDATURNO[[#This Row],[SAL_1]]),"ERROR MARCA",IF(VALIDATURNO[[#This Row],[VALIDA_QNA]]=1,IF(OR(BG104="001100",BG104="011000",BG104="011110",BG104="001111",BG104="101100",BG104="111000",BG104="111110",BG104="101111"),"OK",IF(OR(BG104="000000",VALIDATURNO[[#This Row],[Escenario]]="100000"),"NULO","ERROR MARCA")),"NULO"))))</f>
        <v>NULO</v>
      </c>
      <c r="BJ104" s="47">
        <f>IF(VALIDATURNO[[#This Row],[VALIDA_QNA]]="","",IF(OR(BG104="101100",BG104="101111",BG104="001100",BG104="001111",BG104="111110",BG104="011110"),BC104-BB104,0)*24)</f>
        <v>0</v>
      </c>
      <c r="BK104" s="42">
        <f>IF(VALIDATURNO[[#This Row],[VALIDA_QNA]]="","",IF(OR(BG104="101111",BG104="001111"),BE104-BD104,0)*24)</f>
        <v>0</v>
      </c>
      <c r="BL104" s="47">
        <f>IF(VALIDATURNO[[#This Row],[VALIDA_QNA]]="","",IF(OR(BG104="111000",BG104="011000"),AZ104-BB104+1,0)*24)</f>
        <v>0</v>
      </c>
      <c r="BM104" s="47">
        <f>IF(VALIDATURNO[[#This Row],[VALIDA_QNA]]="","",IF(OR(BG104="111110",BG104="011110"),AZ104+1-BD104,0)*24)</f>
        <v>0</v>
      </c>
      <c r="BN104" s="42">
        <f>IF(VALIDATURNO[[#This Row],[VALIDA_QNA]]="","",IF(OR(BG104="011000",BG104="111000"),1-BB104,0)*24)</f>
        <v>0</v>
      </c>
      <c r="BO104" s="47">
        <f>IF(VALIDATURNO[[#This Row],[VALIDA_QNA]]="","",IF(OR(BG104="011110",BG104="111110"),1-BD104,0)*24)</f>
        <v>0</v>
      </c>
      <c r="BP104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4" s="42">
        <f>IF(VALIDATURNO[[#This Row],[VALIDA_QNA]]="","",VALIDATURNO[[#This Row],[turno1]]+VALIDATURNO[[#This Row],[turno2]]+VALIDATURNO[[#This Row],[turno1AM]]+VALIDATURNO[[#This Row],[turno2AM]])</f>
        <v>0</v>
      </c>
      <c r="BR104" s="44" t="str">
        <f>IF(VALIDATURNO[[#This Row],[VALIDA_QNA]]=0,"",IFERROR(LEFT(AD104,FIND(".",AD104)-1)+((RIGHT(AD104,2)+0)/100),""))</f>
        <v/>
      </c>
      <c r="BS104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descuentos]]="",0,IF(AND(BP104&gt;=9.5,AO104=""),1,0))+IF(AL105&lt;&gt;"",AL105*24,0)-IF(AL104&lt;&gt;"",AL104*24,0),"")))</f>
        <v>0</v>
      </c>
      <c r="BT104" s="219">
        <f>IF(VALIDATURNO[[#This Row],[VALIDA_QNA]]=0,"",IF(A104="","",IFERROR((IF(IF(AL104="",0,AL104+0)&lt;=(6/24),IF(AL104="",0,AL104+0),(6/24))*24),0)+IFERROR(IF(AM104="",0,IF((IF(AND(AO104="",AN104&lt;&gt;""),IF(AN104="",0,AN104+0),IF(AP104&lt;&gt;"",IF(AP104="",0,AP104+0),1))-#REF!)*24&gt;0,IF(AND(AO104="",AN104&lt;&gt;""),IF(AN104="",0,AN104+0),IF(AP104&lt;&gt;"",IF(AP104="",0,AP104+0),1))-#REF!))*24,0)))</f>
        <v>0</v>
      </c>
      <c r="BU104" s="44">
        <f>IF(VALIDATURNO[[#This Row],[VALIDA_QNA]]="","",IFERROR(LEFT(K104,FIND(".",K104)-1)+((RIGHT(K104,2)+0)/100),0))</f>
        <v>0</v>
      </c>
      <c r="BV104" s="44">
        <f>IF(VALIDATURNO[[#This Row],[VALIDA_QNA]]=0,0,IF(VALIDATURNO[[#This Row],[Marcacion]]="ERROR MARCA", 0,IF(VALIDATURNO[[#This Row],[VALIDA_QNA]]="","",IF(ROUND(IFERROR(LEFT(K104,FIND(".",K104)-1)+((RIGHT(K104,2)+0)/100),0)+(IF(H105="Domingo",0,IF(AL105="",0,AL105*24)))-(IF(H104="Domingo",0,IF(AL104="",0,AL104*24))),2)&gt;=0,ROUND(IFERROR(LEFT(K104,FIND(".",K104)-1)+((RIGHT(K104,2)+0)/100),0)+(IF(H105="Domingo",0,IF(AL105="",0,AL105*24)))-(IF(H104="Domingo",0,IF(AL104="",0,AL104*24))),2),0))))</f>
        <v>0</v>
      </c>
      <c r="BW104" s="44">
        <f>IF(VALIDATURNO[[#This Row],[VALIDA_QNA]]="","",IFERROR(LEFT(T104,FIND(".",T104)-1)+((RIGHT(T104,2)+0)/100),0)+IF(N104="",0,IFERROR(LEFT(N104,FIND(".",N104)-1)+((RIGHT(N104,2)+0)/100),0)))</f>
        <v>0</v>
      </c>
      <c r="BX104" s="44">
        <f>IF(VALIDATURNO[[#This Row],[VALIDA_QNA]]=0,0,IF(VALIDATURNO[[#This Row],[Marcacion]]="ERROR MARCA", 0,IF(VALIDATURNO[[#This Row],[VALIDA_QNA]]="","",IF(VALIDATURNO[[#This Row],[Dom Noct calc]]+(IF(OR(H105="Domingo",M105&lt;&gt;"",N105&lt;&gt;""),IF(AL105="",0,AL105*24),0))-(IF(OR(H104="Domingo",M104&lt;&gt;"",N104&lt;&gt;""),IF(AL104="",0,AL104*24),0))&gt;=0,VALIDATURNO[[#This Row],[Dom Noct calc]]+(IF(OR(H105="Domingo",M105&lt;&gt;"",N105&lt;&gt;""),IF(AL105="",0,AL105*24),0))-(IF(OR(H104="Domingo",M104&lt;&gt;"",N104&lt;&gt;""),IF(AL104="",0,AL104*24),0)),0))))</f>
        <v>0</v>
      </c>
      <c r="BY104" s="44">
        <f>IF(VALIDATURNO[[#This Row],[VALIDA_QNA]]="","",IFERROR(LEFT(AD104,FIND(".",AD104)-1)+((RIGHT(AD104,2)+0)/100),0))</f>
        <v>0</v>
      </c>
      <c r="BZ104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4" s="45">
        <f>IF(VALIDATURNO[[#This Row],[VALIDA_QNA]]="","",IF(VALIDATURNO[[#This Row],[Trabajado real]]+0=0,0,1))</f>
        <v>0</v>
      </c>
      <c r="CB10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4" s="44"/>
      <c r="CD104" s="44"/>
      <c r="CE104" s="44"/>
      <c r="CF104" s="44"/>
      <c r="CG104" s="44"/>
      <c r="CH104" s="45"/>
      <c r="CI104" s="44"/>
      <c r="CJ104" s="44" t="str">
        <f>IF(AND(M104="",S104=""),"",IF(VALIDATURNO[[#This Row],[Marcacion]]="ERROR MARCA",6,IF(IFERROR(LEFT(M104,FIND(".",M104)-1)+((RIGHT(M104,2)+0)/100),0)+IFERROR(LEFT(S104,FIND(".",S104)-1)+((RIGHT(S104,2)+0)/100),0)=0,"",IFERROR(LEFT(M104,FIND(".",M104)-1)+((RIGHT(M104,2)+0)/100),0)+IFERROR(LEFT(S104,FIND(".",S104)-1)+((RIGHT(S104,2)+0)/100),0))))</f>
        <v/>
      </c>
      <c r="CK104" s="44" t="str">
        <f>IF(VALIDATURNO[[#This Row],[VALIDA_QNA]]="","",IF(VALIDATURNO[[#This Row],[Dom Noct Real]]=0,"",ROUND(VALIDATURNO[[#This Row],[Dom Noct Real]],2)))</f>
        <v/>
      </c>
      <c r="CL104" s="44"/>
      <c r="CM104" s="44"/>
      <c r="CN104" s="44"/>
      <c r="CO104" s="44" t="str">
        <f>IF(VALIDATURNO[[#This Row],[EXTRAS]]="","",IF(VALIDATURNO[[#This Row],[verifica extras D]]="",ROUND(VALIDATURNO[[#This Row],[EXTRAS]]*extra_diu,2),ROUND(VALIDATURNO[[#This Row],[verifica extras D]],2)))</f>
        <v/>
      </c>
      <c r="CP104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4" s="44"/>
      <c r="CR104" s="44"/>
      <c r="CS104" s="44"/>
      <c r="CT104" s="44"/>
      <c r="CU104" s="44" t="str">
        <f>IF(VALIDATURNO[[#This Row],[VALIDA_QNA]]="","",IF(VALIDATURNO[[#This Row],[Trabajado real]]=0,"",ROUND(VALIDATURNO[[#This Row],[Trabajado real]],2)))</f>
        <v/>
      </c>
      <c r="CV104" s="220" t="str">
        <f>IFERROR(VLOOKUP(VALIDATURNO[[#This Row],[Colaborador]]&amp;VALIDATURNO[[#This Row],[fecha]],Tabla2[],4,0),"")</f>
        <v/>
      </c>
      <c r="CW104" s="221"/>
      <c r="CX104" s="221"/>
      <c r="CY104" s="44" t="str">
        <f>IF(SUMIFS($BZ$6:BZ104,$DC$6:DC104,VALIDATURNO[[#This Row],[Colaborador]])-hope_hours-SUMIFS($CO$6:CO104,$DC$6:DC104,VALIDATURNO[[#This Row],[Colaborador]])-SUMIFS($CP$6:CP104,$DC$6:DC104,VALIDATURNO[[#This Row],[Colaborador]])&gt;0.5,SUMIFS($BZ$6:BZ104,$DC$6:DC104,VALIDATURNO[[#This Row],[Colaborador]])-hope_hours-SUMIFS($CO$6:CO104,$DC$6:DC104,VALIDATURNO[[#This Row],[Colaborador]])-SUMIFS($CP$6:CP104,$DC$6:DC104,VALIDATURNO[[#This Row],[Colaborador]]),"")</f>
        <v/>
      </c>
      <c r="CZ104" s="44" t="str">
        <f>IF(SUMIFS($BZ$6:BZ104,$DC$6:DC104,VALIDATURNO[[#This Row],[Colaborador]])-hope_hours&gt;0.5,SUMIFS($BZ$6:BZ104,$DC$6:DC104,VALIDATURNO[[#This Row],[Colaborador]])-hope_hours - SUMIFS($CZ$6:CZ103,$DC$6:DC103,DC104),"")</f>
        <v/>
      </c>
      <c r="DA104" s="44" t="str">
        <f>IF(SUMIFS($BZ$6:BZ104,$DC$6:DC104,VALIDATURNO[[#This Row],[Colaborador]])-hope_hours&gt;0.5,SUMIFS($BZ$6:BZ104,$DC$6:DC104,VALIDATURNO[[#This Row],[Colaborador]])-hope_hours,"")</f>
        <v/>
      </c>
      <c r="DB104" s="44" t="str">
        <f>IF(E104="","",IF(VALIDATURNO[[#This Row],[Cambia sede]]="",E104,VALIDATURNO[[#This Row],[Cambia sede]]))</f>
        <v>PANCE</v>
      </c>
      <c r="DC104" s="222" t="str">
        <f t="shared" si="6"/>
        <v>ROSERO MARTINEZ ISIS VALERIA</v>
      </c>
      <c r="DD104" s="223">
        <f>IF(VALIDATURNO[[#This Row],[VALIDA_QNA]]="","",I104+0)</f>
        <v>46106</v>
      </c>
      <c r="DE104" s="219" t="str">
        <f>IF(VALIDATURNO[[#This Row],[Marcacion]]="","",D104)</f>
        <v>ASESOR DE EXPERIENCIA</v>
      </c>
      <c r="DF104" s="219" t="str">
        <f>IF(VALIDATURNO[[#This Row],[turno1]]="","",H104)</f>
        <v>Miércoles</v>
      </c>
      <c r="DG104" s="219" t="str">
        <f>IF(VALIDATURNO[[#This Row],[turno2]]="","",AL104)</f>
        <v/>
      </c>
      <c r="DH104" s="219" t="str">
        <f>IF(VALIDATURNO[[#This Row],[turno1AM]]="","",AM104)</f>
        <v/>
      </c>
      <c r="DI104" s="219" t="str">
        <f>IF(VALIDATURNO[[#This Row],[turno2AM]]="","",AN104)</f>
        <v/>
      </c>
      <c r="DJ104" s="219" t="str">
        <f>IF(VALIDATURNO[[#This Row],[turno1AH]]="","",AO104)</f>
        <v/>
      </c>
      <c r="DK104" s="219" t="str">
        <f>IF(VALIDATURNO[[#This Row],[turno2AH]]="","",AP104)</f>
        <v/>
      </c>
      <c r="DL104" s="224" t="str">
        <f>IF(SUMIFS(VALIDATURNO[TOTAL],VALIDATURNO[Colaborador],VALIDATURNO[[#This Row],[Colaborador]])=0,"RET","OK")</f>
        <v>OK</v>
      </c>
      <c r="DM104" s="224"/>
      <c r="DN104" s="224">
        <f>IF(DN103=$DN$5,1,IF(DC103=VALIDATURNO[[#This Row],[Colaborador]],0,1))</f>
        <v>0</v>
      </c>
      <c r="DO104" s="224"/>
      <c r="DP104" s="224"/>
      <c r="DQ104" s="224"/>
      <c r="DR104" s="224"/>
      <c r="DS104" s="224"/>
      <c r="DT104" s="224"/>
    </row>
    <row r="105" spans="1:124">
      <c r="A105" t="s">
        <v>551</v>
      </c>
      <c r="B105" t="s">
        <v>560</v>
      </c>
      <c r="C105" t="s">
        <v>560</v>
      </c>
      <c r="D105" t="s">
        <v>199</v>
      </c>
      <c r="E105" t="s">
        <v>84</v>
      </c>
      <c r="F105" t="s">
        <v>200</v>
      </c>
      <c r="G105" t="s">
        <v>200</v>
      </c>
      <c r="H105" t="s">
        <v>211</v>
      </c>
      <c r="I105" t="s">
        <v>566</v>
      </c>
      <c r="J105" t="s">
        <v>81</v>
      </c>
      <c r="K105" t="s">
        <v>81</v>
      </c>
      <c r="L105" t="s">
        <v>81</v>
      </c>
      <c r="M105" t="s">
        <v>81</v>
      </c>
      <c r="N105" t="s">
        <v>81</v>
      </c>
      <c r="O105" t="s">
        <v>81</v>
      </c>
      <c r="P105" t="s">
        <v>81</v>
      </c>
      <c r="Q105" t="s">
        <v>81</v>
      </c>
      <c r="R105" t="s">
        <v>81</v>
      </c>
      <c r="S105" t="s">
        <v>81</v>
      </c>
      <c r="T105" t="s">
        <v>81</v>
      </c>
      <c r="U105" t="s">
        <v>81</v>
      </c>
      <c r="V105" t="s">
        <v>81</v>
      </c>
      <c r="W105" t="s">
        <v>81</v>
      </c>
      <c r="X105" t="s">
        <v>81</v>
      </c>
      <c r="Y105" t="s">
        <v>81</v>
      </c>
      <c r="Z105" t="s">
        <v>81</v>
      </c>
      <c r="AA105" t="s">
        <v>81</v>
      </c>
      <c r="AB105" t="s">
        <v>81</v>
      </c>
      <c r="AC105" t="s">
        <v>81</v>
      </c>
      <c r="AD105" t="s">
        <v>81</v>
      </c>
      <c r="AE105" t="s">
        <v>81</v>
      </c>
      <c r="AF105" t="s">
        <v>81</v>
      </c>
      <c r="AG105" t="s">
        <v>81</v>
      </c>
      <c r="AH105" t="s">
        <v>81</v>
      </c>
      <c r="AI105" t="s">
        <v>81</v>
      </c>
      <c r="AJ105" t="s">
        <v>224</v>
      </c>
      <c r="AK105" t="s">
        <v>81</v>
      </c>
      <c r="AL105" t="s">
        <v>81</v>
      </c>
      <c r="AM105" t="s">
        <v>81</v>
      </c>
      <c r="AN105" t="s">
        <v>81</v>
      </c>
      <c r="AO105" t="s">
        <v>81</v>
      </c>
      <c r="AP105" t="s">
        <v>81</v>
      </c>
      <c r="AQ105" t="s">
        <v>81</v>
      </c>
      <c r="AR105" t="s">
        <v>81</v>
      </c>
      <c r="AS105" t="s">
        <v>204</v>
      </c>
      <c r="AT105" s="218">
        <f>IF(VALIDATURNO[[#This Row],[VALIDA_QNA]]="","",IF(AL105="",0,1))</f>
        <v>0</v>
      </c>
      <c r="AU105" s="47">
        <f>IF(VALIDATURNO[[#This Row],[VALIDA_QNA]]="","",IF(AL106="",0,1))</f>
        <v>0</v>
      </c>
      <c r="AV105" s="47">
        <f>IF(VALIDATURNO[[#This Row],[VALIDA_QNA]]="","",IF(AM105="",0,1))</f>
        <v>0</v>
      </c>
      <c r="AW105" s="47">
        <f>IF(VALIDATURNO[[#This Row],[VALIDA_QNA]]="","",IF(AN105="",0,1))</f>
        <v>0</v>
      </c>
      <c r="AX105" s="47">
        <f>IF(VALIDATURNO[[#This Row],[VALIDA_QNA]]="","",IF(AO105="",0,1))</f>
        <v>0</v>
      </c>
      <c r="AY105" s="47">
        <f>IF(VALIDATURNO[[#This Row],[VALIDA_QNA]]="","",IF(AP105="",0,1))</f>
        <v>0</v>
      </c>
      <c r="AZ105" s="42">
        <f>IF(VALIDATURNO[[#This Row],[VALIDA_QNA]]="","",IF(AL106="",0,1)*IF(AL106="",0,AL106))</f>
        <v>0</v>
      </c>
      <c r="BA105" s="42">
        <f>IF(VALIDATURNO[[#This Row],[VALIDA_QNA]]="","",IF(AL105="",0,1)*IF(AL105="",0,AL105))</f>
        <v>0</v>
      </c>
      <c r="BB105" s="42">
        <f>IF(VALIDATURNO[[#This Row],[VALIDA_QNA]]="","",IF(AM105="",0,1)*IF(AM105="",0,AM105))</f>
        <v>0</v>
      </c>
      <c r="BC105" s="42">
        <f>IF(VALIDATURNO[[#This Row],[VALIDA_QNA]]="","",IF(AN105="",0,1)*IF(AN105="",0,AN105))</f>
        <v>0</v>
      </c>
      <c r="BD105" s="42">
        <f>IF(VALIDATURNO[[#This Row],[VALIDA_QNA]]="","",IF(AO105="",0,1)*IF(AO105="",0,AO105))</f>
        <v>0</v>
      </c>
      <c r="BE105" s="42">
        <f>IF(VALIDATURNO[[#This Row],[VALIDA_QNA]]="","",IF(AP105="",0,1)*IF(AP105="",0,AP105))</f>
        <v>0</v>
      </c>
      <c r="BF105" s="42">
        <f>IF(VALIDATURNO[[#This Row],[VALIDA_QNA]]="","",5-COUNTBLANK(AM105:AP105)-COUNTBLANK(AL106))</f>
        <v>0</v>
      </c>
      <c r="BG105" s="41" t="str">
        <f>VALIDATURNO[[#This Row],[SALAM_H_BIN]]&amp;AU105&amp;AV105&amp;AW105&amp;AX105&amp;AY105</f>
        <v>000000</v>
      </c>
      <c r="BH105" s="43">
        <f>IF(A105="","",IF(AND((DIA_INI+0)=1,DAY(I105)&lt;16,MONTH(I105)=MES_QNA),1,IF(AND((DIA_INI+0)=16,MONTH(I105)= MES_QNA + 0),1,0)))</f>
        <v>1</v>
      </c>
      <c r="BI105" s="42" t="str">
        <f>IF(A105="","",IF(AND(AN105&lt;AM105,AN105&lt;&gt;""),"ERROR MARCA",IF(AND(VALIDATURNO[[#This Row],[ENT_2]]&lt;&gt;0,VALIDATURNO[[#This Row],[ENT_2]]&lt;VALIDATURNO[[#This Row],[SAL_1]]),"ERROR MARCA",IF(VALIDATURNO[[#This Row],[VALIDA_QNA]]=1,IF(OR(BG105="001100",BG105="011000",BG105="011110",BG105="001111",BG105="101100",BG105="111000",BG105="111110",BG105="101111"),"OK",IF(OR(BG105="000000",VALIDATURNO[[#This Row],[Escenario]]="100000"),"NULO","ERROR MARCA")),"NULO"))))</f>
        <v>NULO</v>
      </c>
      <c r="BJ105" s="47">
        <f>IF(VALIDATURNO[[#This Row],[VALIDA_QNA]]="","",IF(OR(BG105="101100",BG105="101111",BG105="001100",BG105="001111",BG105="111110",BG105="011110"),BC105-BB105,0)*24)</f>
        <v>0</v>
      </c>
      <c r="BK105" s="42">
        <f>IF(VALIDATURNO[[#This Row],[VALIDA_QNA]]="","",IF(OR(BG105="101111",BG105="001111"),BE105-BD105,0)*24)</f>
        <v>0</v>
      </c>
      <c r="BL105" s="47">
        <f>IF(VALIDATURNO[[#This Row],[VALIDA_QNA]]="","",IF(OR(BG105="111000",BG105="011000"),AZ105-BB105+1,0)*24)</f>
        <v>0</v>
      </c>
      <c r="BM105" s="47">
        <f>IF(VALIDATURNO[[#This Row],[VALIDA_QNA]]="","",IF(OR(BG105="111110",BG105="011110"),AZ105+1-BD105,0)*24)</f>
        <v>0</v>
      </c>
      <c r="BN105" s="42">
        <f>IF(VALIDATURNO[[#This Row],[VALIDA_QNA]]="","",IF(OR(BG105="011000",BG105="111000"),1-BB105,0)*24)</f>
        <v>0</v>
      </c>
      <c r="BO105" s="47">
        <f>IF(VALIDATURNO[[#This Row],[VALIDA_QNA]]="","",IF(OR(BG105="011110",BG105="111110"),1-BD105,0)*24)</f>
        <v>0</v>
      </c>
      <c r="BP105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5" s="42">
        <f>IF(VALIDATURNO[[#This Row],[VALIDA_QNA]]="","",VALIDATURNO[[#This Row],[turno1]]+VALIDATURNO[[#This Row],[turno2]]+VALIDATURNO[[#This Row],[turno1AM]]+VALIDATURNO[[#This Row],[turno2AM]])</f>
        <v>0</v>
      </c>
      <c r="BR105" s="44" t="str">
        <f>IF(VALIDATURNO[[#This Row],[VALIDA_QNA]]=0,"",IFERROR(LEFT(AD105,FIND(".",AD105)-1)+((RIGHT(AD105,2)+0)/100),""))</f>
        <v/>
      </c>
      <c r="BS105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descuentos]]="",0,IF(AND(BP105&gt;=9.5,AO105=""),1,0))+IF(AL106&lt;&gt;"",AL106*24,0)-IF(AL105&lt;&gt;"",AL105*24,0),"")))</f>
        <v>0</v>
      </c>
      <c r="BT105" s="219">
        <f>IF(VALIDATURNO[[#This Row],[VALIDA_QNA]]=0,"",IF(A105="","",IFERROR((IF(IF(AL105="",0,AL105+0)&lt;=(6/24),IF(AL105="",0,AL105+0),(6/24))*24),0)+IFERROR(IF(AM105="",0,IF((IF(AND(AO105="",AN105&lt;&gt;""),IF(AN105="",0,AN105+0),IF(AP105&lt;&gt;"",IF(AP105="",0,AP105+0),1))-#REF!)*24&gt;0,IF(AND(AO105="",AN105&lt;&gt;""),IF(AN105="",0,AN105+0),IF(AP105&lt;&gt;"",IF(AP105="",0,AP105+0),1))-#REF!))*24,0)))</f>
        <v>0</v>
      </c>
      <c r="BU105" s="44">
        <f>IF(VALIDATURNO[[#This Row],[VALIDA_QNA]]="","",IFERROR(LEFT(K105,FIND(".",K105)-1)+((RIGHT(K105,2)+0)/100),0))</f>
        <v>0</v>
      </c>
      <c r="BV105" s="44">
        <f>IF(VALIDATURNO[[#This Row],[VALIDA_QNA]]=0,0,IF(VALIDATURNO[[#This Row],[Marcacion]]="ERROR MARCA", 0,IF(VALIDATURNO[[#This Row],[VALIDA_QNA]]="","",IF(ROUND(IFERROR(LEFT(K105,FIND(".",K105)-1)+((RIGHT(K105,2)+0)/100),0)+(IF(H106="Domingo",0,IF(AL106="",0,AL106*24)))-(IF(H105="Domingo",0,IF(AL105="",0,AL105*24))),2)&gt;=0,ROUND(IFERROR(LEFT(K105,FIND(".",K105)-1)+((RIGHT(K105,2)+0)/100),0)+(IF(H106="Domingo",0,IF(AL106="",0,AL106*24)))-(IF(H105="Domingo",0,IF(AL105="",0,AL105*24))),2),0))))</f>
        <v>0</v>
      </c>
      <c r="BW105" s="44">
        <f>IF(VALIDATURNO[[#This Row],[VALIDA_QNA]]="","",IFERROR(LEFT(T105,FIND(".",T105)-1)+((RIGHT(T105,2)+0)/100),0)+IF(N105="",0,IFERROR(LEFT(N105,FIND(".",N105)-1)+((RIGHT(N105,2)+0)/100),0)))</f>
        <v>0</v>
      </c>
      <c r="BX105" s="44">
        <f>IF(VALIDATURNO[[#This Row],[VALIDA_QNA]]=0,0,IF(VALIDATURNO[[#This Row],[Marcacion]]="ERROR MARCA", 0,IF(VALIDATURNO[[#This Row],[VALIDA_QNA]]="","",IF(VALIDATURNO[[#This Row],[Dom Noct calc]]+(IF(OR(H106="Domingo",M106&lt;&gt;"",N106&lt;&gt;""),IF(AL106="",0,AL106*24),0))-(IF(OR(H105="Domingo",M105&lt;&gt;"",N105&lt;&gt;""),IF(AL105="",0,AL105*24),0))&gt;=0,VALIDATURNO[[#This Row],[Dom Noct calc]]+(IF(OR(H106="Domingo",M106&lt;&gt;"",N106&lt;&gt;""),IF(AL106="",0,AL106*24),0))-(IF(OR(H105="Domingo",M105&lt;&gt;"",N105&lt;&gt;""),IF(AL105="",0,AL105*24),0)),0))))</f>
        <v>0</v>
      </c>
      <c r="BY105" s="44">
        <f>IF(VALIDATURNO[[#This Row],[VALIDA_QNA]]="","",IFERROR(LEFT(AD105,FIND(".",AD105)-1)+((RIGHT(AD105,2)+0)/100),0))</f>
        <v>0</v>
      </c>
      <c r="BZ105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5" s="45">
        <f>IF(VALIDATURNO[[#This Row],[VALIDA_QNA]]="","",IF(VALIDATURNO[[#This Row],[Trabajado real]]+0=0,0,1))</f>
        <v>0</v>
      </c>
      <c r="CB10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5" s="44"/>
      <c r="CD105" s="44"/>
      <c r="CE105" s="44"/>
      <c r="CF105" s="44"/>
      <c r="CG105" s="44"/>
      <c r="CH105" s="45"/>
      <c r="CI105" s="44"/>
      <c r="CJ105" s="44" t="str">
        <f>IF(AND(M105="",S105=""),"",IF(VALIDATURNO[[#This Row],[Marcacion]]="ERROR MARCA",6,IF(IFERROR(LEFT(M105,FIND(".",M105)-1)+((RIGHT(M105,2)+0)/100),0)+IFERROR(LEFT(S105,FIND(".",S105)-1)+((RIGHT(S105,2)+0)/100),0)=0,"",IFERROR(LEFT(M105,FIND(".",M105)-1)+((RIGHT(M105,2)+0)/100),0)+IFERROR(LEFT(S105,FIND(".",S105)-1)+((RIGHT(S105,2)+0)/100),0))))</f>
        <v/>
      </c>
      <c r="CK105" s="44" t="str">
        <f>IF(VALIDATURNO[[#This Row],[VALIDA_QNA]]="","",IF(VALIDATURNO[[#This Row],[Dom Noct Real]]=0,"",ROUND(VALIDATURNO[[#This Row],[Dom Noct Real]],2)))</f>
        <v/>
      </c>
      <c r="CL105" s="44"/>
      <c r="CM105" s="44"/>
      <c r="CN105" s="44"/>
      <c r="CO105" s="44" t="str">
        <f>IF(VALIDATURNO[[#This Row],[EXTRAS]]="","",IF(VALIDATURNO[[#This Row],[verifica extras D]]="",ROUND(VALIDATURNO[[#This Row],[EXTRAS]]*extra_diu,2),ROUND(VALIDATURNO[[#This Row],[verifica extras D]],2)))</f>
        <v/>
      </c>
      <c r="CP105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5" s="44"/>
      <c r="CR105" s="44"/>
      <c r="CS105" s="44"/>
      <c r="CT105" s="44"/>
      <c r="CU105" s="44" t="str">
        <f>IF(VALIDATURNO[[#This Row],[VALIDA_QNA]]="","",IF(VALIDATURNO[[#This Row],[Trabajado real]]=0,"",ROUND(VALIDATURNO[[#This Row],[Trabajado real]],2)))</f>
        <v/>
      </c>
      <c r="CV105" s="220" t="str">
        <f>IFERROR(VLOOKUP(VALIDATURNO[[#This Row],[Colaborador]]&amp;VALIDATURNO[[#This Row],[fecha]],Tabla2[],4,0),"")</f>
        <v/>
      </c>
      <c r="CW105" s="221"/>
      <c r="CX105" s="221"/>
      <c r="CY105" s="44" t="str">
        <f>IF(SUMIFS($BZ$6:BZ105,$DC$6:DC105,VALIDATURNO[[#This Row],[Colaborador]])-hope_hours-SUMIFS($CO$6:CO105,$DC$6:DC105,VALIDATURNO[[#This Row],[Colaborador]])-SUMIFS($CP$6:CP105,$DC$6:DC105,VALIDATURNO[[#This Row],[Colaborador]])&gt;0.5,SUMIFS($BZ$6:BZ105,$DC$6:DC105,VALIDATURNO[[#This Row],[Colaborador]])-hope_hours-SUMIFS($CO$6:CO105,$DC$6:DC105,VALIDATURNO[[#This Row],[Colaborador]])-SUMIFS($CP$6:CP105,$DC$6:DC105,VALIDATURNO[[#This Row],[Colaborador]]),"")</f>
        <v/>
      </c>
      <c r="CZ105" s="44" t="str">
        <f>IF(SUMIFS($BZ$6:BZ105,$DC$6:DC105,VALIDATURNO[[#This Row],[Colaborador]])-hope_hours&gt;0.5,SUMIFS($BZ$6:BZ105,$DC$6:DC105,VALIDATURNO[[#This Row],[Colaborador]])-hope_hours - SUMIFS($CZ$6:CZ104,$DC$6:DC104,DC105),"")</f>
        <v/>
      </c>
      <c r="DA105" s="44" t="str">
        <f>IF(SUMIFS($BZ$6:BZ105,$DC$6:DC105,VALIDATURNO[[#This Row],[Colaborador]])-hope_hours&gt;0.5,SUMIFS($BZ$6:BZ105,$DC$6:DC105,VALIDATURNO[[#This Row],[Colaborador]])-hope_hours,"")</f>
        <v/>
      </c>
      <c r="DB105" s="44" t="str">
        <f>IF(E105="","",IF(VALIDATURNO[[#This Row],[Cambia sede]]="",E105,VALIDATURNO[[#This Row],[Cambia sede]]))</f>
        <v>PANCE</v>
      </c>
      <c r="DC105" s="222" t="str">
        <f t="shared" si="6"/>
        <v>ROSERO MARTINEZ ISIS VALERIA</v>
      </c>
      <c r="DD105" s="223">
        <f>IF(VALIDATURNO[[#This Row],[VALIDA_QNA]]="","",I105+0)</f>
        <v>46107</v>
      </c>
      <c r="DE105" s="219" t="str">
        <f>IF(VALIDATURNO[[#This Row],[Marcacion]]="","",D105)</f>
        <v>ASESOR DE EXPERIENCIA</v>
      </c>
      <c r="DF105" s="219" t="str">
        <f>IF(VALIDATURNO[[#This Row],[turno1]]="","",H105)</f>
        <v>Jueves</v>
      </c>
      <c r="DG105" s="219" t="str">
        <f>IF(VALIDATURNO[[#This Row],[turno2]]="","",AL105)</f>
        <v/>
      </c>
      <c r="DH105" s="219" t="str">
        <f>IF(VALIDATURNO[[#This Row],[turno1AM]]="","",AM105)</f>
        <v/>
      </c>
      <c r="DI105" s="219" t="str">
        <f>IF(VALIDATURNO[[#This Row],[turno2AM]]="","",AN105)</f>
        <v/>
      </c>
      <c r="DJ105" s="219" t="str">
        <f>IF(VALIDATURNO[[#This Row],[turno1AH]]="","",AO105)</f>
        <v/>
      </c>
      <c r="DK105" s="219" t="str">
        <f>IF(VALIDATURNO[[#This Row],[turno2AH]]="","",AP105)</f>
        <v/>
      </c>
      <c r="DL105" s="224" t="str">
        <f>IF(SUMIFS(VALIDATURNO[TOTAL],VALIDATURNO[Colaborador],VALIDATURNO[[#This Row],[Colaborador]])=0,"RET","OK")</f>
        <v>OK</v>
      </c>
      <c r="DM105" s="224"/>
      <c r="DN105" s="224">
        <f>IF(DN104=$DN$5,1,IF(DC104=VALIDATURNO[[#This Row],[Colaborador]],0,1))</f>
        <v>0</v>
      </c>
      <c r="DO105" s="224"/>
      <c r="DP105" s="224"/>
      <c r="DQ105" s="224"/>
      <c r="DR105" s="224"/>
      <c r="DS105" s="224"/>
      <c r="DT105" s="224"/>
    </row>
    <row r="106" spans="1:124">
      <c r="A106" t="s">
        <v>551</v>
      </c>
      <c r="B106" t="s">
        <v>560</v>
      </c>
      <c r="C106" t="s">
        <v>560</v>
      </c>
      <c r="D106" t="s">
        <v>199</v>
      </c>
      <c r="E106" t="s">
        <v>84</v>
      </c>
      <c r="F106" t="s">
        <v>200</v>
      </c>
      <c r="G106" t="s">
        <v>200</v>
      </c>
      <c r="H106" t="s">
        <v>214</v>
      </c>
      <c r="I106" t="s">
        <v>567</v>
      </c>
      <c r="J106" t="s">
        <v>81</v>
      </c>
      <c r="K106" t="s">
        <v>81</v>
      </c>
      <c r="L106" t="s">
        <v>81</v>
      </c>
      <c r="M106" t="s">
        <v>81</v>
      </c>
      <c r="N106" t="s">
        <v>81</v>
      </c>
      <c r="O106" t="s">
        <v>81</v>
      </c>
      <c r="P106" t="s">
        <v>81</v>
      </c>
      <c r="Q106" t="s">
        <v>81</v>
      </c>
      <c r="R106" t="s">
        <v>81</v>
      </c>
      <c r="S106" t="s">
        <v>81</v>
      </c>
      <c r="T106" t="s">
        <v>81</v>
      </c>
      <c r="U106" t="s">
        <v>81</v>
      </c>
      <c r="V106" t="s">
        <v>81</v>
      </c>
      <c r="W106" t="s">
        <v>81</v>
      </c>
      <c r="X106" t="s">
        <v>81</v>
      </c>
      <c r="Y106" t="s">
        <v>81</v>
      </c>
      <c r="Z106" t="s">
        <v>81</v>
      </c>
      <c r="AA106" t="s">
        <v>81</v>
      </c>
      <c r="AB106" t="s">
        <v>81</v>
      </c>
      <c r="AC106" t="s">
        <v>81</v>
      </c>
      <c r="AD106" t="s">
        <v>81</v>
      </c>
      <c r="AE106" t="s">
        <v>81</v>
      </c>
      <c r="AF106" t="s">
        <v>81</v>
      </c>
      <c r="AG106" t="s">
        <v>81</v>
      </c>
      <c r="AH106" t="s">
        <v>81</v>
      </c>
      <c r="AI106" t="s">
        <v>81</v>
      </c>
      <c r="AJ106" t="s">
        <v>224</v>
      </c>
      <c r="AK106" t="s">
        <v>81</v>
      </c>
      <c r="AL106" t="s">
        <v>81</v>
      </c>
      <c r="AM106" t="s">
        <v>81</v>
      </c>
      <c r="AN106" t="s">
        <v>81</v>
      </c>
      <c r="AO106" t="s">
        <v>81</v>
      </c>
      <c r="AP106" t="s">
        <v>81</v>
      </c>
      <c r="AQ106" t="s">
        <v>81</v>
      </c>
      <c r="AR106" t="s">
        <v>81</v>
      </c>
      <c r="AS106" t="s">
        <v>204</v>
      </c>
      <c r="AT106" s="218">
        <f>IF(VALIDATURNO[[#This Row],[VALIDA_QNA]]="","",IF(AL106="",0,1))</f>
        <v>0</v>
      </c>
      <c r="AU106" s="47">
        <f>IF(VALIDATURNO[[#This Row],[VALIDA_QNA]]="","",IF(AL107="",0,1))</f>
        <v>0</v>
      </c>
      <c r="AV106" s="47">
        <f>IF(VALIDATURNO[[#This Row],[VALIDA_QNA]]="","",IF(AM106="",0,1))</f>
        <v>0</v>
      </c>
      <c r="AW106" s="47">
        <f>IF(VALIDATURNO[[#This Row],[VALIDA_QNA]]="","",IF(AN106="",0,1))</f>
        <v>0</v>
      </c>
      <c r="AX106" s="47">
        <f>IF(VALIDATURNO[[#This Row],[VALIDA_QNA]]="","",IF(AO106="",0,1))</f>
        <v>0</v>
      </c>
      <c r="AY106" s="47">
        <f>IF(VALIDATURNO[[#This Row],[VALIDA_QNA]]="","",IF(AP106="",0,1))</f>
        <v>0</v>
      </c>
      <c r="AZ106" s="42">
        <f>IF(VALIDATURNO[[#This Row],[VALIDA_QNA]]="","",IF(AL107="",0,1)*IF(AL107="",0,AL107))</f>
        <v>0</v>
      </c>
      <c r="BA106" s="42">
        <f>IF(VALIDATURNO[[#This Row],[VALIDA_QNA]]="","",IF(AL106="",0,1)*IF(AL106="",0,AL106))</f>
        <v>0</v>
      </c>
      <c r="BB106" s="42">
        <f>IF(VALIDATURNO[[#This Row],[VALIDA_QNA]]="","",IF(AM106="",0,1)*IF(AM106="",0,AM106))</f>
        <v>0</v>
      </c>
      <c r="BC106" s="42">
        <f>IF(VALIDATURNO[[#This Row],[VALIDA_QNA]]="","",IF(AN106="",0,1)*IF(AN106="",0,AN106))</f>
        <v>0</v>
      </c>
      <c r="BD106" s="42">
        <f>IF(VALIDATURNO[[#This Row],[VALIDA_QNA]]="","",IF(AO106="",0,1)*IF(AO106="",0,AO106))</f>
        <v>0</v>
      </c>
      <c r="BE106" s="42">
        <f>IF(VALIDATURNO[[#This Row],[VALIDA_QNA]]="","",IF(AP106="",0,1)*IF(AP106="",0,AP106))</f>
        <v>0</v>
      </c>
      <c r="BF106" s="42">
        <f>IF(VALIDATURNO[[#This Row],[VALIDA_QNA]]="","",5-COUNTBLANK(AM106:AP106)-COUNTBLANK(AL107))</f>
        <v>0</v>
      </c>
      <c r="BG106" s="41" t="str">
        <f>VALIDATURNO[[#This Row],[SALAM_H_BIN]]&amp;AU106&amp;AV106&amp;AW106&amp;AX106&amp;AY106</f>
        <v>000000</v>
      </c>
      <c r="BH106" s="43">
        <f>IF(A106="","",IF(AND((DIA_INI+0)=1,DAY(I106)&lt;16,MONTH(I106)=MES_QNA),1,IF(AND((DIA_INI+0)=16,MONTH(I106)= MES_QNA + 0),1,0)))</f>
        <v>1</v>
      </c>
      <c r="BI106" s="42" t="str">
        <f>IF(A106="","",IF(AND(AN106&lt;AM106,AN106&lt;&gt;""),"ERROR MARCA",IF(AND(VALIDATURNO[[#This Row],[ENT_2]]&lt;&gt;0,VALIDATURNO[[#This Row],[ENT_2]]&lt;VALIDATURNO[[#This Row],[SAL_1]]),"ERROR MARCA",IF(VALIDATURNO[[#This Row],[VALIDA_QNA]]=1,IF(OR(BG106="001100",BG106="011000",BG106="011110",BG106="001111",BG106="101100",BG106="111000",BG106="111110",BG106="101111"),"OK",IF(OR(BG106="000000",VALIDATURNO[[#This Row],[Escenario]]="100000"),"NULO","ERROR MARCA")),"NULO"))))</f>
        <v>NULO</v>
      </c>
      <c r="BJ106" s="47">
        <f>IF(VALIDATURNO[[#This Row],[VALIDA_QNA]]="","",IF(OR(BG106="101100",BG106="101111",BG106="001100",BG106="001111",BG106="111110",BG106="011110"),BC106-BB106,0)*24)</f>
        <v>0</v>
      </c>
      <c r="BK106" s="42">
        <f>IF(VALIDATURNO[[#This Row],[VALIDA_QNA]]="","",IF(OR(BG106="101111",BG106="001111"),BE106-BD106,0)*24)</f>
        <v>0</v>
      </c>
      <c r="BL106" s="47">
        <f>IF(VALIDATURNO[[#This Row],[VALIDA_QNA]]="","",IF(OR(BG106="111000",BG106="011000"),AZ106-BB106+1,0)*24)</f>
        <v>0</v>
      </c>
      <c r="BM106" s="47">
        <f>IF(VALIDATURNO[[#This Row],[VALIDA_QNA]]="","",IF(OR(BG106="111110",BG106="011110"),AZ106+1-BD106,0)*24)</f>
        <v>0</v>
      </c>
      <c r="BN106" s="42">
        <f>IF(VALIDATURNO[[#This Row],[VALIDA_QNA]]="","",IF(OR(BG106="011000",BG106="111000"),1-BB106,0)*24)</f>
        <v>0</v>
      </c>
      <c r="BO106" s="47">
        <f>IF(VALIDATURNO[[#This Row],[VALIDA_QNA]]="","",IF(OR(BG106="011110",BG106="111110"),1-BD106,0)*24)</f>
        <v>0</v>
      </c>
      <c r="BP106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6" s="42">
        <f>IF(VALIDATURNO[[#This Row],[VALIDA_QNA]]="","",VALIDATURNO[[#This Row],[turno1]]+VALIDATURNO[[#This Row],[turno2]]+VALIDATURNO[[#This Row],[turno1AM]]+VALIDATURNO[[#This Row],[turno2AM]])</f>
        <v>0</v>
      </c>
      <c r="BR106" s="44" t="str">
        <f>IF(VALIDATURNO[[#This Row],[VALIDA_QNA]]=0,"",IFERROR(LEFT(AD106,FIND(".",AD106)-1)+((RIGHT(AD106,2)+0)/100),""))</f>
        <v/>
      </c>
      <c r="BS106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descuentos]]="",0,IF(AND(BP106&gt;=9.5,AO106=""),1,0))+IF(AL107&lt;&gt;"",AL107*24,0)-IF(AL106&lt;&gt;"",AL106*24,0),"")))</f>
        <v>0</v>
      </c>
      <c r="BT106" s="219">
        <f>IF(VALIDATURNO[[#This Row],[VALIDA_QNA]]=0,"",IF(A106="","",IFERROR((IF(IF(AL106="",0,AL106+0)&lt;=(6/24),IF(AL106="",0,AL106+0),(6/24))*24),0)+IFERROR(IF(AM106="",0,IF((IF(AND(AO106="",AN106&lt;&gt;""),IF(AN106="",0,AN106+0),IF(AP106&lt;&gt;"",IF(AP106="",0,AP106+0),1))-#REF!)*24&gt;0,IF(AND(AO106="",AN106&lt;&gt;""),IF(AN106="",0,AN106+0),IF(AP106&lt;&gt;"",IF(AP106="",0,AP106+0),1))-#REF!))*24,0)))</f>
        <v>0</v>
      </c>
      <c r="BU106" s="44">
        <f>IF(VALIDATURNO[[#This Row],[VALIDA_QNA]]="","",IFERROR(LEFT(K106,FIND(".",K106)-1)+((RIGHT(K106,2)+0)/100),0))</f>
        <v>0</v>
      </c>
      <c r="BV106" s="44">
        <f>IF(VALIDATURNO[[#This Row],[VALIDA_QNA]]=0,0,IF(VALIDATURNO[[#This Row],[Marcacion]]="ERROR MARCA", 0,IF(VALIDATURNO[[#This Row],[VALIDA_QNA]]="","",IF(ROUND(IFERROR(LEFT(K106,FIND(".",K106)-1)+((RIGHT(K106,2)+0)/100),0)+(IF(H107="Domingo",0,IF(AL107="",0,AL107*24)))-(IF(H106="Domingo",0,IF(AL106="",0,AL106*24))),2)&gt;=0,ROUND(IFERROR(LEFT(K106,FIND(".",K106)-1)+((RIGHT(K106,2)+0)/100),0)+(IF(H107="Domingo",0,IF(AL107="",0,AL107*24)))-(IF(H106="Domingo",0,IF(AL106="",0,AL106*24))),2),0))))</f>
        <v>0</v>
      </c>
      <c r="BW106" s="44">
        <f>IF(VALIDATURNO[[#This Row],[VALIDA_QNA]]="","",IFERROR(LEFT(T106,FIND(".",T106)-1)+((RIGHT(T106,2)+0)/100),0)+IF(N106="",0,IFERROR(LEFT(N106,FIND(".",N106)-1)+((RIGHT(N106,2)+0)/100),0)))</f>
        <v>0</v>
      </c>
      <c r="BX106" s="44">
        <f>IF(VALIDATURNO[[#This Row],[VALIDA_QNA]]=0,0,IF(VALIDATURNO[[#This Row],[Marcacion]]="ERROR MARCA", 0,IF(VALIDATURNO[[#This Row],[VALIDA_QNA]]="","",IF(VALIDATURNO[[#This Row],[Dom Noct calc]]+(IF(OR(H107="Domingo",M107&lt;&gt;"",N107&lt;&gt;""),IF(AL107="",0,AL107*24),0))-(IF(OR(H106="Domingo",M106&lt;&gt;"",N106&lt;&gt;""),IF(AL106="",0,AL106*24),0))&gt;=0,VALIDATURNO[[#This Row],[Dom Noct calc]]+(IF(OR(H107="Domingo",M107&lt;&gt;"",N107&lt;&gt;""),IF(AL107="",0,AL107*24),0))-(IF(OR(H106="Domingo",M106&lt;&gt;"",N106&lt;&gt;""),IF(AL106="",0,AL106*24),0)),0))))</f>
        <v>0</v>
      </c>
      <c r="BY106" s="44">
        <f>IF(VALIDATURNO[[#This Row],[VALIDA_QNA]]="","",IFERROR(LEFT(AD106,FIND(".",AD106)-1)+((RIGHT(AD106,2)+0)/100),0))</f>
        <v>0</v>
      </c>
      <c r="BZ106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6" s="45">
        <f>IF(VALIDATURNO[[#This Row],[VALIDA_QNA]]="","",IF(VALIDATURNO[[#This Row],[Trabajado real]]+0=0,0,1))</f>
        <v>0</v>
      </c>
      <c r="CB10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6" s="44"/>
      <c r="CD106" s="44"/>
      <c r="CE106" s="44"/>
      <c r="CF106" s="44"/>
      <c r="CG106" s="44"/>
      <c r="CH106" s="45"/>
      <c r="CI106" s="44"/>
      <c r="CJ106" s="44" t="str">
        <f>IF(AND(M106="",S106=""),"",IF(VALIDATURNO[[#This Row],[Marcacion]]="ERROR MARCA",6,IF(IFERROR(LEFT(M106,FIND(".",M106)-1)+((RIGHT(M106,2)+0)/100),0)+IFERROR(LEFT(S106,FIND(".",S106)-1)+((RIGHT(S106,2)+0)/100),0)=0,"",IFERROR(LEFT(M106,FIND(".",M106)-1)+((RIGHT(M106,2)+0)/100),0)+IFERROR(LEFT(S106,FIND(".",S106)-1)+((RIGHT(S106,2)+0)/100),0))))</f>
        <v/>
      </c>
      <c r="CK106" s="44" t="str">
        <f>IF(VALIDATURNO[[#This Row],[VALIDA_QNA]]="","",IF(VALIDATURNO[[#This Row],[Dom Noct Real]]=0,"",ROUND(VALIDATURNO[[#This Row],[Dom Noct Real]],2)))</f>
        <v/>
      </c>
      <c r="CL106" s="44"/>
      <c r="CM106" s="44"/>
      <c r="CN106" s="44"/>
      <c r="CO106" s="44" t="str">
        <f>IF(VALIDATURNO[[#This Row],[EXTRAS]]="","",IF(VALIDATURNO[[#This Row],[verifica extras D]]="",ROUND(VALIDATURNO[[#This Row],[EXTRAS]]*extra_diu,2),ROUND(VALIDATURNO[[#This Row],[verifica extras D]],2)))</f>
        <v/>
      </c>
      <c r="CP106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6" s="44"/>
      <c r="CR106" s="44"/>
      <c r="CS106" s="44"/>
      <c r="CT106" s="44"/>
      <c r="CU106" s="44" t="str">
        <f>IF(VALIDATURNO[[#This Row],[VALIDA_QNA]]="","",IF(VALIDATURNO[[#This Row],[Trabajado real]]=0,"",ROUND(VALIDATURNO[[#This Row],[Trabajado real]],2)))</f>
        <v/>
      </c>
      <c r="CV106" s="220" t="str">
        <f>IFERROR(VLOOKUP(VALIDATURNO[[#This Row],[Colaborador]]&amp;VALIDATURNO[[#This Row],[fecha]],Tabla2[],4,0),"")</f>
        <v/>
      </c>
      <c r="CW106" s="221"/>
      <c r="CX106" s="221"/>
      <c r="CY106" s="44" t="str">
        <f>IF(SUMIFS($BZ$6:BZ106,$DC$6:DC106,VALIDATURNO[[#This Row],[Colaborador]])-hope_hours-SUMIFS($CO$6:CO106,$DC$6:DC106,VALIDATURNO[[#This Row],[Colaborador]])-SUMIFS($CP$6:CP106,$DC$6:DC106,VALIDATURNO[[#This Row],[Colaborador]])&gt;0.5,SUMIFS($BZ$6:BZ106,$DC$6:DC106,VALIDATURNO[[#This Row],[Colaborador]])-hope_hours-SUMIFS($CO$6:CO106,$DC$6:DC106,VALIDATURNO[[#This Row],[Colaborador]])-SUMIFS($CP$6:CP106,$DC$6:DC106,VALIDATURNO[[#This Row],[Colaborador]]),"")</f>
        <v/>
      </c>
      <c r="CZ106" s="44" t="str">
        <f>IF(SUMIFS($BZ$6:BZ106,$DC$6:DC106,VALIDATURNO[[#This Row],[Colaborador]])-hope_hours&gt;0.5,SUMIFS($BZ$6:BZ106,$DC$6:DC106,VALIDATURNO[[#This Row],[Colaborador]])-hope_hours - SUMIFS($CZ$6:CZ105,$DC$6:DC105,DC106),"")</f>
        <v/>
      </c>
      <c r="DA106" s="44" t="str">
        <f>IF(SUMIFS($BZ$6:BZ106,$DC$6:DC106,VALIDATURNO[[#This Row],[Colaborador]])-hope_hours&gt;0.5,SUMIFS($BZ$6:BZ106,$DC$6:DC106,VALIDATURNO[[#This Row],[Colaborador]])-hope_hours,"")</f>
        <v/>
      </c>
      <c r="DB106" s="44" t="str">
        <f>IF(E106="","",IF(VALIDATURNO[[#This Row],[Cambia sede]]="",E106,VALIDATURNO[[#This Row],[Cambia sede]]))</f>
        <v>PANCE</v>
      </c>
      <c r="DC106" s="222" t="str">
        <f t="shared" si="6"/>
        <v>ROSERO MARTINEZ ISIS VALERIA</v>
      </c>
      <c r="DD106" s="223">
        <f>IF(VALIDATURNO[[#This Row],[VALIDA_QNA]]="","",I106+0)</f>
        <v>46108</v>
      </c>
      <c r="DE106" s="219" t="str">
        <f>IF(VALIDATURNO[[#This Row],[Marcacion]]="","",D106)</f>
        <v>ASESOR DE EXPERIENCIA</v>
      </c>
      <c r="DF106" s="219" t="str">
        <f>IF(VALIDATURNO[[#This Row],[turno1]]="","",H106)</f>
        <v>Viernes</v>
      </c>
      <c r="DG106" s="219" t="str">
        <f>IF(VALIDATURNO[[#This Row],[turno2]]="","",AL106)</f>
        <v/>
      </c>
      <c r="DH106" s="219" t="str">
        <f>IF(VALIDATURNO[[#This Row],[turno1AM]]="","",AM106)</f>
        <v/>
      </c>
      <c r="DI106" s="219" t="str">
        <f>IF(VALIDATURNO[[#This Row],[turno2AM]]="","",AN106)</f>
        <v/>
      </c>
      <c r="DJ106" s="219" t="str">
        <f>IF(VALIDATURNO[[#This Row],[turno1AH]]="","",AO106)</f>
        <v/>
      </c>
      <c r="DK106" s="219" t="str">
        <f>IF(VALIDATURNO[[#This Row],[turno2AH]]="","",AP106)</f>
        <v/>
      </c>
      <c r="DL106" s="224" t="str">
        <f>IF(SUMIFS(VALIDATURNO[TOTAL],VALIDATURNO[Colaborador],VALIDATURNO[[#This Row],[Colaborador]])=0,"RET","OK")</f>
        <v>OK</v>
      </c>
      <c r="DM106" s="224"/>
      <c r="DN106" s="224">
        <f>IF(DN105=$DN$5,1,IF(DC105=VALIDATURNO[[#This Row],[Colaborador]],0,1))</f>
        <v>0</v>
      </c>
      <c r="DO106" s="224"/>
      <c r="DP106" s="224"/>
      <c r="DQ106" s="224"/>
      <c r="DR106" s="224"/>
      <c r="DS106" s="224"/>
      <c r="DT106" s="224"/>
    </row>
    <row r="107" spans="1:124">
      <c r="A107" t="s">
        <v>551</v>
      </c>
      <c r="B107" t="s">
        <v>560</v>
      </c>
      <c r="C107" t="s">
        <v>560</v>
      </c>
      <c r="D107" t="s">
        <v>199</v>
      </c>
      <c r="E107" t="s">
        <v>84</v>
      </c>
      <c r="F107" t="s">
        <v>200</v>
      </c>
      <c r="G107" t="s">
        <v>200</v>
      </c>
      <c r="H107" t="s">
        <v>216</v>
      </c>
      <c r="I107" t="s">
        <v>568</v>
      </c>
      <c r="J107" t="s">
        <v>244</v>
      </c>
      <c r="K107" t="s">
        <v>250</v>
      </c>
      <c r="L107" t="s">
        <v>81</v>
      </c>
      <c r="M107" t="s">
        <v>81</v>
      </c>
      <c r="N107" t="s">
        <v>81</v>
      </c>
      <c r="O107" t="s">
        <v>81</v>
      </c>
      <c r="P107" t="s">
        <v>81</v>
      </c>
      <c r="Q107" t="s">
        <v>81</v>
      </c>
      <c r="R107" t="s">
        <v>81</v>
      </c>
      <c r="S107" t="s">
        <v>81</v>
      </c>
      <c r="T107" t="s">
        <v>81</v>
      </c>
      <c r="U107" t="s">
        <v>81</v>
      </c>
      <c r="V107" t="s">
        <v>81</v>
      </c>
      <c r="W107" t="s">
        <v>81</v>
      </c>
      <c r="X107" t="s">
        <v>81</v>
      </c>
      <c r="Y107" t="s">
        <v>81</v>
      </c>
      <c r="Z107" t="s">
        <v>81</v>
      </c>
      <c r="AA107" t="s">
        <v>81</v>
      </c>
      <c r="AB107" t="s">
        <v>81</v>
      </c>
      <c r="AC107" t="s">
        <v>81</v>
      </c>
      <c r="AD107" t="s">
        <v>244</v>
      </c>
      <c r="AE107" t="s">
        <v>81</v>
      </c>
      <c r="AF107" t="s">
        <v>81</v>
      </c>
      <c r="AG107" t="s">
        <v>81</v>
      </c>
      <c r="AH107" t="s">
        <v>81</v>
      </c>
      <c r="AI107" t="s">
        <v>81</v>
      </c>
      <c r="AJ107" t="s">
        <v>201</v>
      </c>
      <c r="AK107" t="s">
        <v>295</v>
      </c>
      <c r="AL107" t="s">
        <v>81</v>
      </c>
      <c r="AM107" t="s">
        <v>392</v>
      </c>
      <c r="AN107" t="s">
        <v>268</v>
      </c>
      <c r="AO107" t="s">
        <v>81</v>
      </c>
      <c r="AP107" t="s">
        <v>81</v>
      </c>
      <c r="AQ107" t="s">
        <v>203</v>
      </c>
      <c r="AR107" t="s">
        <v>81</v>
      </c>
      <c r="AS107" t="s">
        <v>204</v>
      </c>
      <c r="AT107" s="218">
        <f>IF(VALIDATURNO[[#This Row],[VALIDA_QNA]]="","",IF(AL107="",0,1))</f>
        <v>0</v>
      </c>
      <c r="AU107" s="47">
        <f>IF(VALIDATURNO[[#This Row],[VALIDA_QNA]]="","",IF(AL108="",0,1))</f>
        <v>0</v>
      </c>
      <c r="AV107" s="47">
        <f>IF(VALIDATURNO[[#This Row],[VALIDA_QNA]]="","",IF(AM107="",0,1))</f>
        <v>1</v>
      </c>
      <c r="AW107" s="47">
        <f>IF(VALIDATURNO[[#This Row],[VALIDA_QNA]]="","",IF(AN107="",0,1))</f>
        <v>1</v>
      </c>
      <c r="AX107" s="47">
        <f>IF(VALIDATURNO[[#This Row],[VALIDA_QNA]]="","",IF(AO107="",0,1))</f>
        <v>0</v>
      </c>
      <c r="AY107" s="47">
        <f>IF(VALIDATURNO[[#This Row],[VALIDA_QNA]]="","",IF(AP107="",0,1))</f>
        <v>0</v>
      </c>
      <c r="AZ107" s="42">
        <f>IF(VALIDATURNO[[#This Row],[VALIDA_QNA]]="","",IF(AL108="",0,1)*IF(AL108="",0,AL108))</f>
        <v>0</v>
      </c>
      <c r="BA107" s="42">
        <f>IF(VALIDATURNO[[#This Row],[VALIDA_QNA]]="","",IF(AL107="",0,1)*IF(AL107="",0,AL107))</f>
        <v>0</v>
      </c>
      <c r="BB107" s="42">
        <f>IF(VALIDATURNO[[#This Row],[VALIDA_QNA]]="","",IF(AM107="",0,1)*IF(AM107="",0,AM107))</f>
        <v>0.69236111111111109</v>
      </c>
      <c r="BC107" s="42">
        <f>IF(VALIDATURNO[[#This Row],[VALIDA_QNA]]="","",IF(AN107="",0,1)*IF(AN107="",0,AN107))</f>
        <v>0.95763888888888893</v>
      </c>
      <c r="BD107" s="42">
        <f>IF(VALIDATURNO[[#This Row],[VALIDA_QNA]]="","",IF(AO107="",0,1)*IF(AO107="",0,AO107))</f>
        <v>0</v>
      </c>
      <c r="BE107" s="42">
        <f>IF(VALIDATURNO[[#This Row],[VALIDA_QNA]]="","",IF(AP107="",0,1)*IF(AP107="",0,AP107))</f>
        <v>0</v>
      </c>
      <c r="BF107" s="42">
        <f>IF(VALIDATURNO[[#This Row],[VALIDA_QNA]]="","",5-COUNTBLANK(AM107:AP107)-COUNTBLANK(AL108))</f>
        <v>2</v>
      </c>
      <c r="BG107" s="41" t="str">
        <f>VALIDATURNO[[#This Row],[SALAM_H_BIN]]&amp;AU107&amp;AV107&amp;AW107&amp;AX107&amp;AY107</f>
        <v>001100</v>
      </c>
      <c r="BH107" s="43">
        <f>IF(A107="","",IF(AND((DIA_INI+0)=1,DAY(I107)&lt;16,MONTH(I107)=MES_QNA),1,IF(AND((DIA_INI+0)=16,MONTH(I107)= MES_QNA + 0),1,0)))</f>
        <v>1</v>
      </c>
      <c r="BI107" s="42" t="str">
        <f>IF(A107="","",IF(AND(AN107&lt;AM107,AN107&lt;&gt;""),"ERROR MARCA",IF(AND(VALIDATURNO[[#This Row],[ENT_2]]&lt;&gt;0,VALIDATURNO[[#This Row],[ENT_2]]&lt;VALIDATURNO[[#This Row],[SAL_1]]),"ERROR MARCA",IF(VALIDATURNO[[#This Row],[VALIDA_QNA]]=1,IF(OR(BG107="001100",BG107="011000",BG107="011110",BG107="001111",BG107="101100",BG107="111000",BG107="111110",BG107="101111"),"OK",IF(OR(BG107="000000",VALIDATURNO[[#This Row],[Escenario]]="100000"),"NULO","ERROR MARCA")),"NULO"))))</f>
        <v>OK</v>
      </c>
      <c r="BJ107" s="47">
        <f>IF(VALIDATURNO[[#This Row],[VALIDA_QNA]]="","",IF(OR(BG107="101100",BG107="101111",BG107="001100",BG107="001111",BG107="111110",BG107="011110"),BC107-BB107,0)*24)</f>
        <v>6.366666666666668</v>
      </c>
      <c r="BK107" s="42">
        <f>IF(VALIDATURNO[[#This Row],[VALIDA_QNA]]="","",IF(OR(BG107="101111",BG107="001111"),BE107-BD107,0)*24)</f>
        <v>0</v>
      </c>
      <c r="BL107" s="47">
        <f>IF(VALIDATURNO[[#This Row],[VALIDA_QNA]]="","",IF(OR(BG107="111000",BG107="011000"),AZ107-BB107+1,0)*24)</f>
        <v>0</v>
      </c>
      <c r="BM107" s="47">
        <f>IF(VALIDATURNO[[#This Row],[VALIDA_QNA]]="","",IF(OR(BG107="111110",BG107="011110"),AZ107+1-BD107,0)*24)</f>
        <v>0</v>
      </c>
      <c r="BN107" s="42">
        <f>IF(VALIDATURNO[[#This Row],[VALIDA_QNA]]="","",IF(OR(BG107="011000",BG107="111000"),1-BB107,0)*24)</f>
        <v>0</v>
      </c>
      <c r="BO107" s="47">
        <f>IF(VALIDATURNO[[#This Row],[VALIDA_QNA]]="","",IF(OR(BG107="011110",BG107="111110"),1-BD107,0)*24)</f>
        <v>0</v>
      </c>
      <c r="BP107" s="42">
        <f>IF(VALIDATURNO[[#This Row],[VALIDA_QNA]]="","",VALIDATURNO[[#This Row],[turno1]]+VALIDATURNO[[#This Row],[turno2]]+VALIDATURNO[[#This Row],[turno1AH]]+VALIDATURNO[[#This Row],[turno2AH]]+VALIDATURNO[[#This Row],[SALAM_HOY]])</f>
        <v>6.366666666666668</v>
      </c>
      <c r="BQ107" s="42">
        <f>IF(VALIDATURNO[[#This Row],[VALIDA_QNA]]="","",VALIDATURNO[[#This Row],[turno1]]+VALIDATURNO[[#This Row],[turno2]]+VALIDATURNO[[#This Row],[turno1AM]]+VALIDATURNO[[#This Row],[turno2AM]])</f>
        <v>6.366666666666668</v>
      </c>
      <c r="BR107" s="44">
        <f>IF(VALIDATURNO[[#This Row],[VALIDA_QNA]]=0,"",IFERROR(LEFT(AD107,FIND(".",AD107)-1)+((RIGHT(AD107,2)+0)/100),""))</f>
        <v>6.5</v>
      </c>
      <c r="BS107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descuentos]]="",0,IF(AND(BP107&gt;=9.5,AO107=""),1,0))+IF(AL108&lt;&gt;"",AL108*24,0)-IF(AL107&lt;&gt;"",AL107*24,0),"")))</f>
        <v>0.13333333333333197</v>
      </c>
      <c r="BT107" s="219">
        <f>IF(VALIDATURNO[[#This Row],[VALIDA_QNA]]=0,"",IF(A107="","",IFERROR((IF(IF(AL107="",0,AL107+0)&lt;=(6/24),IF(AL107="",0,AL107+0),(6/24))*24),0)+IFERROR(IF(AM107="",0,IF((IF(AND(AO107="",AN107&lt;&gt;""),IF(AN107="",0,AN107+0),IF(AP107&lt;&gt;"",IF(AP107="",0,AP107+0),1))-#REF!)*24&gt;0,IF(AND(AO107="",AN107&lt;&gt;""),IF(AN107="",0,AN107+0),IF(AP107&lt;&gt;"",IF(AP107="",0,AP107+0),1))-#REF!))*24,0)))</f>
        <v>0</v>
      </c>
      <c r="BU107" s="44">
        <f>IF(VALIDATURNO[[#This Row],[VALIDA_QNA]]="","",IFERROR(LEFT(K107,FIND(".",K107)-1)+((RIGHT(K107,2)+0)/100),0))</f>
        <v>4</v>
      </c>
      <c r="BV107" s="44">
        <f>IF(VALIDATURNO[[#This Row],[VALIDA_QNA]]=0,0,IF(VALIDATURNO[[#This Row],[Marcacion]]="ERROR MARCA", 0,IF(VALIDATURNO[[#This Row],[VALIDA_QNA]]="","",IF(ROUND(IFERROR(LEFT(K107,FIND(".",K107)-1)+((RIGHT(K107,2)+0)/100),0)+(IF(H108="Domingo",0,IF(AL108="",0,AL108*24)))-(IF(H107="Domingo",0,IF(AL107="",0,AL107*24))),2)&gt;=0,ROUND(IFERROR(LEFT(K107,FIND(".",K107)-1)+((RIGHT(K107,2)+0)/100),0)+(IF(H108="Domingo",0,IF(AL108="",0,AL108*24)))-(IF(H107="Domingo",0,IF(AL107="",0,AL107*24))),2),0))))</f>
        <v>4</v>
      </c>
      <c r="BW107" s="44">
        <f>IF(VALIDATURNO[[#This Row],[VALIDA_QNA]]="","",IFERROR(LEFT(T107,FIND(".",T107)-1)+((RIGHT(T107,2)+0)/100),0)+IF(N107="",0,IFERROR(LEFT(N107,FIND(".",N107)-1)+((RIGHT(N107,2)+0)/100),0)))</f>
        <v>0</v>
      </c>
      <c r="BX107" s="44">
        <f>IF(VALIDATURNO[[#This Row],[VALIDA_QNA]]=0,0,IF(VALIDATURNO[[#This Row],[Marcacion]]="ERROR MARCA", 0,IF(VALIDATURNO[[#This Row],[VALIDA_QNA]]="","",IF(VALIDATURNO[[#This Row],[Dom Noct calc]]+(IF(OR(H108="Domingo",M108&lt;&gt;"",N108&lt;&gt;""),IF(AL108="",0,AL108*24),0))-(IF(OR(H107="Domingo",M107&lt;&gt;"",N107&lt;&gt;""),IF(AL107="",0,AL107*24),0))&gt;=0,VALIDATURNO[[#This Row],[Dom Noct calc]]+(IF(OR(H108="Domingo",M108&lt;&gt;"",N108&lt;&gt;""),IF(AL108="",0,AL108*24),0))-(IF(OR(H107="Domingo",M107&lt;&gt;"",N107&lt;&gt;""),IF(AL107="",0,AL107*24),0)),0))))</f>
        <v>0</v>
      </c>
      <c r="BY107" s="44">
        <f>IF(VALIDATURNO[[#This Row],[VALIDA_QNA]]="","",IFERROR(LEFT(AD107,FIND(".",AD107)-1)+((RIGHT(AD107,2)+0)/100),0))</f>
        <v>6.5</v>
      </c>
      <c r="BZ107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6.5</v>
      </c>
      <c r="CA107" s="45">
        <f>IF(VALIDATURNO[[#This Row],[VALIDA_QNA]]="","",IF(VALIDATURNO[[#This Row],[Trabajado real]]+0=0,0,1))</f>
        <v>1</v>
      </c>
      <c r="CB107" s="44">
        <f>IFERROR(IF(VALIDATURNO[[#This Row],[horas 
trabajadas]]&gt;14,ROUND(VALIDATURNO[[#This Row],[nocturnas 
trabajadas]],2),IF(VALIDATURNO[[#This Row],[Trabajado real]]=0,"",ROUND(VALIDATURNO[[#This Row],[Nocturnas reales]],2))),"")</f>
        <v>4</v>
      </c>
      <c r="CC107" s="44"/>
      <c r="CD107" s="44"/>
      <c r="CE107" s="44"/>
      <c r="CF107" s="44"/>
      <c r="CG107" s="44"/>
      <c r="CH107" s="45"/>
      <c r="CI107" s="44"/>
      <c r="CJ107" s="44" t="str">
        <f>IF(AND(M107="",S107=""),"",IF(VALIDATURNO[[#This Row],[Marcacion]]="ERROR MARCA",6,IF(IFERROR(LEFT(M107,FIND(".",M107)-1)+((RIGHT(M107,2)+0)/100),0)+IFERROR(LEFT(S107,FIND(".",S107)-1)+((RIGHT(S107,2)+0)/100),0)=0,"",IFERROR(LEFT(M107,FIND(".",M107)-1)+((RIGHT(M107,2)+0)/100),0)+IFERROR(LEFT(S107,FIND(".",S107)-1)+((RIGHT(S107,2)+0)/100),0))))</f>
        <v/>
      </c>
      <c r="CK107" s="44" t="str">
        <f>IF(VALIDATURNO[[#This Row],[VALIDA_QNA]]="","",IF(VALIDATURNO[[#This Row],[Dom Noct Real]]=0,"",ROUND(VALIDATURNO[[#This Row],[Dom Noct Real]],2)))</f>
        <v/>
      </c>
      <c r="CL107" s="44"/>
      <c r="CM107" s="44"/>
      <c r="CN107" s="44"/>
      <c r="CO107" s="44" t="str">
        <f>IF(VALIDATURNO[[#This Row],[EXTRAS]]="","",IF(VALIDATURNO[[#This Row],[verifica extras D]]="",ROUND(VALIDATURNO[[#This Row],[EXTRAS]]*extra_diu,2),ROUND(VALIDATURNO[[#This Row],[verifica extras D]],2)))</f>
        <v/>
      </c>
      <c r="CP107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7" s="44"/>
      <c r="CR107" s="44"/>
      <c r="CS107" s="44"/>
      <c r="CT107" s="44"/>
      <c r="CU107" s="44">
        <f>IF(VALIDATURNO[[#This Row],[VALIDA_QNA]]="","",IF(VALIDATURNO[[#This Row],[Trabajado real]]=0,"",ROUND(VALIDATURNO[[#This Row],[Trabajado real]],2)))</f>
        <v>6.5</v>
      </c>
      <c r="CV107" s="220" t="str">
        <f>IFERROR(VLOOKUP(VALIDATURNO[[#This Row],[Colaborador]]&amp;VALIDATURNO[[#This Row],[fecha]],Tabla2[],4,0),"")</f>
        <v/>
      </c>
      <c r="CW107" s="221"/>
      <c r="CX107" s="221"/>
      <c r="CY107" s="44" t="str">
        <f>IF(SUMIFS($BZ$6:BZ107,$DC$6:DC107,VALIDATURNO[[#This Row],[Colaborador]])-hope_hours-SUMIFS($CO$6:CO107,$DC$6:DC107,VALIDATURNO[[#This Row],[Colaborador]])-SUMIFS($CP$6:CP107,$DC$6:DC107,VALIDATURNO[[#This Row],[Colaborador]])&gt;0.5,SUMIFS($BZ$6:BZ107,$DC$6:DC107,VALIDATURNO[[#This Row],[Colaborador]])-hope_hours-SUMIFS($CO$6:CO107,$DC$6:DC107,VALIDATURNO[[#This Row],[Colaborador]])-SUMIFS($CP$6:CP107,$DC$6:DC107,VALIDATURNO[[#This Row],[Colaborador]]),"")</f>
        <v/>
      </c>
      <c r="CZ107" s="44" t="str">
        <f>IF(SUMIFS($BZ$6:BZ107,$DC$6:DC107,VALIDATURNO[[#This Row],[Colaborador]])-hope_hours&gt;0.5,SUMIFS($BZ$6:BZ107,$DC$6:DC107,VALIDATURNO[[#This Row],[Colaborador]])-hope_hours - SUMIFS($CZ$6:CZ106,$DC$6:DC106,DC107),"")</f>
        <v/>
      </c>
      <c r="DA107" s="44" t="str">
        <f>IF(SUMIFS($BZ$6:BZ107,$DC$6:DC107,VALIDATURNO[[#This Row],[Colaborador]])-hope_hours&gt;0.5,SUMIFS($BZ$6:BZ107,$DC$6:DC107,VALIDATURNO[[#This Row],[Colaborador]])-hope_hours,"")</f>
        <v/>
      </c>
      <c r="DB107" s="44" t="str">
        <f>IF(E107="","",IF(VALIDATURNO[[#This Row],[Cambia sede]]="",E107,VALIDATURNO[[#This Row],[Cambia sede]]))</f>
        <v>PANCE</v>
      </c>
      <c r="DC107" s="222" t="str">
        <f t="shared" si="6"/>
        <v>ROSERO MARTINEZ ISIS VALERIA</v>
      </c>
      <c r="DD107" s="223">
        <f>IF(VALIDATURNO[[#This Row],[VALIDA_QNA]]="","",I107+0)</f>
        <v>46109</v>
      </c>
      <c r="DE107" s="219" t="str">
        <f>IF(VALIDATURNO[[#This Row],[Marcacion]]="","",D107)</f>
        <v>ASESOR DE EXPERIENCIA</v>
      </c>
      <c r="DF107" s="219" t="str">
        <f>IF(VALIDATURNO[[#This Row],[turno1]]="","",H107)</f>
        <v>Sábado</v>
      </c>
      <c r="DG107" s="219" t="str">
        <f>IF(VALIDATURNO[[#This Row],[turno2]]="","",AL107)</f>
        <v/>
      </c>
      <c r="DH107" s="219" t="str">
        <f>IF(VALIDATURNO[[#This Row],[turno1AM]]="","",AM107)</f>
        <v>16:37</v>
      </c>
      <c r="DI107" s="219" t="str">
        <f>IF(VALIDATURNO[[#This Row],[turno2AM]]="","",AN107)</f>
        <v>22:59</v>
      </c>
      <c r="DJ107" s="219" t="str">
        <f>IF(VALIDATURNO[[#This Row],[turno1AH]]="","",AO107)</f>
        <v/>
      </c>
      <c r="DK107" s="219" t="str">
        <f>IF(VALIDATURNO[[#This Row],[turno2AH]]="","",AP107)</f>
        <v/>
      </c>
      <c r="DL107" s="224" t="str">
        <f>IF(SUMIFS(VALIDATURNO[TOTAL],VALIDATURNO[Colaborador],VALIDATURNO[[#This Row],[Colaborador]])=0,"RET","OK")</f>
        <v>OK</v>
      </c>
      <c r="DM107" s="224"/>
      <c r="DN107" s="224">
        <f>IF(DN106=$DN$5,1,IF(DC106=VALIDATURNO[[#This Row],[Colaborador]],0,1))</f>
        <v>0</v>
      </c>
      <c r="DO107" s="224"/>
      <c r="DP107" s="224"/>
      <c r="DQ107" s="224"/>
      <c r="DR107" s="224"/>
      <c r="DS107" s="224"/>
      <c r="DT107" s="224"/>
    </row>
    <row r="108" spans="1:124">
      <c r="A108" t="s">
        <v>551</v>
      </c>
      <c r="B108" t="s">
        <v>560</v>
      </c>
      <c r="C108" t="s">
        <v>560</v>
      </c>
      <c r="D108" t="s">
        <v>199</v>
      </c>
      <c r="E108" t="s">
        <v>84</v>
      </c>
      <c r="F108" t="s">
        <v>200</v>
      </c>
      <c r="G108" t="s">
        <v>200</v>
      </c>
      <c r="H108" t="s">
        <v>173</v>
      </c>
      <c r="I108" t="s">
        <v>569</v>
      </c>
      <c r="J108" t="s">
        <v>81</v>
      </c>
      <c r="K108" t="s">
        <v>81</v>
      </c>
      <c r="L108" t="s">
        <v>81</v>
      </c>
      <c r="M108" t="s">
        <v>81</v>
      </c>
      <c r="N108" t="s">
        <v>81</v>
      </c>
      <c r="O108" t="s">
        <v>81</v>
      </c>
      <c r="P108" t="s">
        <v>81</v>
      </c>
      <c r="Q108" t="s">
        <v>81</v>
      </c>
      <c r="R108" t="s">
        <v>81</v>
      </c>
      <c r="S108" t="s">
        <v>305</v>
      </c>
      <c r="T108" t="s">
        <v>233</v>
      </c>
      <c r="U108" t="s">
        <v>81</v>
      </c>
      <c r="V108" t="s">
        <v>81</v>
      </c>
      <c r="W108" t="s">
        <v>81</v>
      </c>
      <c r="X108" t="s">
        <v>81</v>
      </c>
      <c r="Y108" t="s">
        <v>81</v>
      </c>
      <c r="Z108" t="s">
        <v>81</v>
      </c>
      <c r="AA108" t="s">
        <v>81</v>
      </c>
      <c r="AB108" t="s">
        <v>81</v>
      </c>
      <c r="AC108" t="s">
        <v>81</v>
      </c>
      <c r="AD108" t="s">
        <v>280</v>
      </c>
      <c r="AE108" t="s">
        <v>81</v>
      </c>
      <c r="AF108" t="s">
        <v>81</v>
      </c>
      <c r="AG108" t="s">
        <v>81</v>
      </c>
      <c r="AH108" t="s">
        <v>81</v>
      </c>
      <c r="AI108" t="s">
        <v>81</v>
      </c>
      <c r="AJ108" t="s">
        <v>201</v>
      </c>
      <c r="AK108" t="s">
        <v>318</v>
      </c>
      <c r="AL108" t="s">
        <v>81</v>
      </c>
      <c r="AM108" t="s">
        <v>299</v>
      </c>
      <c r="AN108" t="s">
        <v>263</v>
      </c>
      <c r="AO108" t="s">
        <v>81</v>
      </c>
      <c r="AP108" t="s">
        <v>81</v>
      </c>
      <c r="AQ108" t="s">
        <v>203</v>
      </c>
      <c r="AR108" t="s">
        <v>81</v>
      </c>
      <c r="AS108" t="s">
        <v>204</v>
      </c>
      <c r="AT108" s="218">
        <f>IF(VALIDATURNO[[#This Row],[VALIDA_QNA]]="","",IF(AL108="",0,1))</f>
        <v>0</v>
      </c>
      <c r="AU108" s="47">
        <f>IF(VALIDATURNO[[#This Row],[VALIDA_QNA]]="","",IF(AL109="",0,1))</f>
        <v>0</v>
      </c>
      <c r="AV108" s="47">
        <f>IF(VALIDATURNO[[#This Row],[VALIDA_QNA]]="","",IF(AM108="",0,1))</f>
        <v>1</v>
      </c>
      <c r="AW108" s="47">
        <f>IF(VALIDATURNO[[#This Row],[VALIDA_QNA]]="","",IF(AN108="",0,1))</f>
        <v>1</v>
      </c>
      <c r="AX108" s="47">
        <f>IF(VALIDATURNO[[#This Row],[VALIDA_QNA]]="","",IF(AO108="",0,1))</f>
        <v>0</v>
      </c>
      <c r="AY108" s="47">
        <f>IF(VALIDATURNO[[#This Row],[VALIDA_QNA]]="","",IF(AP108="",0,1))</f>
        <v>0</v>
      </c>
      <c r="AZ108" s="42">
        <f>IF(VALIDATURNO[[#This Row],[VALIDA_QNA]]="","",IF(AL109="",0,1)*IF(AL109="",0,AL109))</f>
        <v>0</v>
      </c>
      <c r="BA108" s="42">
        <f>IF(VALIDATURNO[[#This Row],[VALIDA_QNA]]="","",IF(AL108="",0,1)*IF(AL108="",0,AL108))</f>
        <v>0</v>
      </c>
      <c r="BB108" s="42">
        <f>IF(VALIDATURNO[[#This Row],[VALIDA_QNA]]="","",IF(AM108="",0,1)*IF(AM108="",0,AM108))</f>
        <v>0.67777777777777781</v>
      </c>
      <c r="BC108" s="42">
        <f>IF(VALIDATURNO[[#This Row],[VALIDA_QNA]]="","",IF(AN108="",0,1)*IF(AN108="",0,AN108))</f>
        <v>0.93125000000000002</v>
      </c>
      <c r="BD108" s="42">
        <f>IF(VALIDATURNO[[#This Row],[VALIDA_QNA]]="","",IF(AO108="",0,1)*IF(AO108="",0,AO108))</f>
        <v>0</v>
      </c>
      <c r="BE108" s="42">
        <f>IF(VALIDATURNO[[#This Row],[VALIDA_QNA]]="","",IF(AP108="",0,1)*IF(AP108="",0,AP108))</f>
        <v>0</v>
      </c>
      <c r="BF108" s="42">
        <f>IF(VALIDATURNO[[#This Row],[VALIDA_QNA]]="","",5-COUNTBLANK(AM108:AP108)-COUNTBLANK(AL109))</f>
        <v>2</v>
      </c>
      <c r="BG108" s="41" t="str">
        <f>VALIDATURNO[[#This Row],[SALAM_H_BIN]]&amp;AU108&amp;AV108&amp;AW108&amp;AX108&amp;AY108</f>
        <v>001100</v>
      </c>
      <c r="BH108" s="43">
        <f>IF(A108="","",IF(AND((DIA_INI+0)=1,DAY(I108)&lt;16,MONTH(I108)=MES_QNA),1,IF(AND((DIA_INI+0)=16,MONTH(I108)= MES_QNA + 0),1,0)))</f>
        <v>1</v>
      </c>
      <c r="BI108" s="42" t="str">
        <f>IF(A108="","",IF(AND(AN108&lt;AM108,AN108&lt;&gt;""),"ERROR MARCA",IF(AND(VALIDATURNO[[#This Row],[ENT_2]]&lt;&gt;0,VALIDATURNO[[#This Row],[ENT_2]]&lt;VALIDATURNO[[#This Row],[SAL_1]]),"ERROR MARCA",IF(VALIDATURNO[[#This Row],[VALIDA_QNA]]=1,IF(OR(BG108="001100",BG108="011000",BG108="011110",BG108="001111",BG108="101100",BG108="111000",BG108="111110",BG108="101111"),"OK",IF(OR(BG108="000000",VALIDATURNO[[#This Row],[Escenario]]="100000"),"NULO","ERROR MARCA")),"NULO"))))</f>
        <v>OK</v>
      </c>
      <c r="BJ108" s="47">
        <f>IF(VALIDATURNO[[#This Row],[VALIDA_QNA]]="","",IF(OR(BG108="101100",BG108="101111",BG108="001100",BG108="001111",BG108="111110",BG108="011110"),BC108-BB108,0)*24)</f>
        <v>6.083333333333333</v>
      </c>
      <c r="BK108" s="42">
        <f>IF(VALIDATURNO[[#This Row],[VALIDA_QNA]]="","",IF(OR(BG108="101111",BG108="001111"),BE108-BD108,0)*24)</f>
        <v>0</v>
      </c>
      <c r="BL108" s="47">
        <f>IF(VALIDATURNO[[#This Row],[VALIDA_QNA]]="","",IF(OR(BG108="111000",BG108="011000"),AZ108-BB108+1,0)*24)</f>
        <v>0</v>
      </c>
      <c r="BM108" s="47">
        <f>IF(VALIDATURNO[[#This Row],[VALIDA_QNA]]="","",IF(OR(BG108="111110",BG108="011110"),AZ108+1-BD108,0)*24)</f>
        <v>0</v>
      </c>
      <c r="BN108" s="42">
        <f>IF(VALIDATURNO[[#This Row],[VALIDA_QNA]]="","",IF(OR(BG108="011000",BG108="111000"),1-BB108,0)*24)</f>
        <v>0</v>
      </c>
      <c r="BO108" s="47">
        <f>IF(VALIDATURNO[[#This Row],[VALIDA_QNA]]="","",IF(OR(BG108="011110",BG108="111110"),1-BD108,0)*24)</f>
        <v>0</v>
      </c>
      <c r="BP108" s="42">
        <f>IF(VALIDATURNO[[#This Row],[VALIDA_QNA]]="","",VALIDATURNO[[#This Row],[turno1]]+VALIDATURNO[[#This Row],[turno2]]+VALIDATURNO[[#This Row],[turno1AH]]+VALIDATURNO[[#This Row],[turno2AH]]+VALIDATURNO[[#This Row],[SALAM_HOY]])</f>
        <v>6.083333333333333</v>
      </c>
      <c r="BQ108" s="42">
        <f>IF(VALIDATURNO[[#This Row],[VALIDA_QNA]]="","",VALIDATURNO[[#This Row],[turno1]]+VALIDATURNO[[#This Row],[turno2]]+VALIDATURNO[[#This Row],[turno1AM]]+VALIDATURNO[[#This Row],[turno2AM]])</f>
        <v>6.083333333333333</v>
      </c>
      <c r="BR108" s="44">
        <f>IF(VALIDATURNO[[#This Row],[VALIDA_QNA]]=0,"",IFERROR(LEFT(AD108,FIND(".",AD108)-1)+((RIGHT(AD108,2)+0)/100),""))</f>
        <v>6</v>
      </c>
      <c r="BS108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descuentos]]="",0,IF(AND(BP108&gt;=9.5,AO108=""),1,0))+IF(AL109&lt;&gt;"",AL109*24,0)-IF(AL108&lt;&gt;"",AL108*24,0),"")))</f>
        <v>-8.3333333333333037E-2</v>
      </c>
      <c r="BT108" s="219">
        <f>IF(VALIDATURNO[[#This Row],[VALIDA_QNA]]=0,"",IF(A108="","",IFERROR((IF(IF(AL108="",0,AL108+0)&lt;=(6/24),IF(AL108="",0,AL108+0),(6/24))*24),0)+IFERROR(IF(AM108="",0,IF((IF(AND(AO108="",AN108&lt;&gt;""),IF(AN108="",0,AN108+0),IF(AP108&lt;&gt;"",IF(AP108="",0,AP108+0),1))-#REF!)*24&gt;0,IF(AND(AO108="",AN108&lt;&gt;""),IF(AN108="",0,AN108+0),IF(AP108&lt;&gt;"",IF(AP108="",0,AP108+0),1))-#REF!))*24,0)))</f>
        <v>0</v>
      </c>
      <c r="BU108" s="44">
        <f>IF(VALIDATURNO[[#This Row],[VALIDA_QNA]]="","",IFERROR(LEFT(K108,FIND(".",K108)-1)+((RIGHT(K108,2)+0)/100),0))</f>
        <v>0</v>
      </c>
      <c r="BV108" s="44">
        <f>IF(VALIDATURNO[[#This Row],[VALIDA_QNA]]=0,0,IF(VALIDATURNO[[#This Row],[Marcacion]]="ERROR MARCA", 0,IF(VALIDATURNO[[#This Row],[VALIDA_QNA]]="","",IF(ROUND(IFERROR(LEFT(K108,FIND(".",K108)-1)+((RIGHT(K108,2)+0)/100),0)+(IF(H109="Domingo",0,IF(AL109="",0,AL109*24)))-(IF(H108="Domingo",0,IF(AL108="",0,AL108*24))),2)&gt;=0,ROUND(IFERROR(LEFT(K108,FIND(".",K108)-1)+((RIGHT(K108,2)+0)/100),0)+(IF(H109="Domingo",0,IF(AL109="",0,AL109*24)))-(IF(H108="Domingo",0,IF(AL108="",0,AL108*24))),2),0))))</f>
        <v>0</v>
      </c>
      <c r="BW108" s="44">
        <f>IF(VALIDATURNO[[#This Row],[VALIDA_QNA]]="","",IFERROR(LEFT(T108,FIND(".",T108)-1)+((RIGHT(T108,2)+0)/100),0)+IF(N108="",0,IFERROR(LEFT(N108,FIND(".",N108)-1)+((RIGHT(N108,2)+0)/100),0)))</f>
        <v>3.25</v>
      </c>
      <c r="BX108" s="44">
        <f>IF(VALIDATURNO[[#This Row],[VALIDA_QNA]]=0,0,IF(VALIDATURNO[[#This Row],[Marcacion]]="ERROR MARCA", 0,IF(VALIDATURNO[[#This Row],[VALIDA_QNA]]="","",IF(VALIDATURNO[[#This Row],[Dom Noct calc]]+(IF(OR(H109="Domingo",M109&lt;&gt;"",N109&lt;&gt;""),IF(AL109="",0,AL109*24),0))-(IF(OR(H108="Domingo",M108&lt;&gt;"",N108&lt;&gt;""),IF(AL108="",0,AL108*24),0))&gt;=0,VALIDATURNO[[#This Row],[Dom Noct calc]]+(IF(OR(H109="Domingo",M109&lt;&gt;"",N109&lt;&gt;""),IF(AL109="",0,AL109*24),0))-(IF(OR(H108="Domingo",M108&lt;&gt;"",N108&lt;&gt;""),IF(AL108="",0,AL108*24),0)),0))))</f>
        <v>3.25</v>
      </c>
      <c r="BY108" s="44">
        <f>IF(VALIDATURNO[[#This Row],[VALIDA_QNA]]="","",IFERROR(LEFT(AD108,FIND(".",AD108)-1)+((RIGHT(AD108,2)+0)/100),0))</f>
        <v>6</v>
      </c>
      <c r="BZ108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</v>
      </c>
      <c r="CA108" s="45">
        <f>IF(VALIDATURNO[[#This Row],[VALIDA_QNA]]="","",IF(VALIDATURNO[[#This Row],[Trabajado real]]+0=0,0,1))</f>
        <v>1</v>
      </c>
      <c r="CB108" s="4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108" s="44"/>
      <c r="CD108" s="44"/>
      <c r="CE108" s="44"/>
      <c r="CF108" s="44"/>
      <c r="CG108" s="44"/>
      <c r="CH108" s="45"/>
      <c r="CI108" s="44"/>
      <c r="CJ108" s="44">
        <f>IF(AND(M108="",S108=""),"",IF(VALIDATURNO[[#This Row],[Marcacion]]="ERROR MARCA",6,IF(IFERROR(LEFT(M108,FIND(".",M108)-1)+((RIGHT(M108,2)+0)/100),0)+IFERROR(LEFT(S108,FIND(".",S108)-1)+((RIGHT(S108,2)+0)/100),0)=0,"",IFERROR(LEFT(M108,FIND(".",M108)-1)+((RIGHT(M108,2)+0)/100),0)+IFERROR(LEFT(S108,FIND(".",S108)-1)+((RIGHT(S108,2)+0)/100),0))))</f>
        <v>2.75</v>
      </c>
      <c r="CK108" s="44">
        <f>IF(VALIDATURNO[[#This Row],[VALIDA_QNA]]="","",IF(VALIDATURNO[[#This Row],[Dom Noct Real]]=0,"",ROUND(VALIDATURNO[[#This Row],[Dom Noct Real]],2)))</f>
        <v>3.25</v>
      </c>
      <c r="CL108" s="44"/>
      <c r="CM108" s="44"/>
      <c r="CN108" s="44"/>
      <c r="CO108" s="44" t="str">
        <f>IF(VALIDATURNO[[#This Row],[EXTRAS]]="","",IF(VALIDATURNO[[#This Row],[verifica extras D]]="",ROUND(VALIDATURNO[[#This Row],[EXTRAS]]*extra_diu,2),ROUND(VALIDATURNO[[#This Row],[verifica extras D]],2)))</f>
        <v/>
      </c>
      <c r="CP108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8" s="44"/>
      <c r="CR108" s="44"/>
      <c r="CS108" s="44"/>
      <c r="CT108" s="44"/>
      <c r="CU108" s="44">
        <f>IF(VALIDATURNO[[#This Row],[VALIDA_QNA]]="","",IF(VALIDATURNO[[#This Row],[Trabajado real]]=0,"",ROUND(VALIDATURNO[[#This Row],[Trabajado real]],2)))</f>
        <v>6</v>
      </c>
      <c r="CV108" s="220" t="str">
        <f>IFERROR(VLOOKUP(VALIDATURNO[[#This Row],[Colaborador]]&amp;VALIDATURNO[[#This Row],[fecha]],Tabla2[],4,0),"")</f>
        <v/>
      </c>
      <c r="CW108" s="221"/>
      <c r="CX108" s="221"/>
      <c r="CY108" s="44" t="str">
        <f>IF(SUMIFS($BZ$6:BZ108,$DC$6:DC108,VALIDATURNO[[#This Row],[Colaborador]])-hope_hours-SUMIFS($CO$6:CO108,$DC$6:DC108,VALIDATURNO[[#This Row],[Colaborador]])-SUMIFS($CP$6:CP108,$DC$6:DC108,VALIDATURNO[[#This Row],[Colaborador]])&gt;0.5,SUMIFS($BZ$6:BZ108,$DC$6:DC108,VALIDATURNO[[#This Row],[Colaborador]])-hope_hours-SUMIFS($CO$6:CO108,$DC$6:DC108,VALIDATURNO[[#This Row],[Colaborador]])-SUMIFS($CP$6:CP108,$DC$6:DC108,VALIDATURNO[[#This Row],[Colaborador]]),"")</f>
        <v/>
      </c>
      <c r="CZ108" s="44" t="str">
        <f>IF(SUMIFS($BZ$6:BZ108,$DC$6:DC108,VALIDATURNO[[#This Row],[Colaborador]])-hope_hours&gt;0.5,SUMIFS($BZ$6:BZ108,$DC$6:DC108,VALIDATURNO[[#This Row],[Colaborador]])-hope_hours - SUMIFS($CZ$6:CZ107,$DC$6:DC107,DC108),"")</f>
        <v/>
      </c>
      <c r="DA108" s="44" t="str">
        <f>IF(SUMIFS($BZ$6:BZ108,$DC$6:DC108,VALIDATURNO[[#This Row],[Colaborador]])-hope_hours&gt;0.5,SUMIFS($BZ$6:BZ108,$DC$6:DC108,VALIDATURNO[[#This Row],[Colaborador]])-hope_hours,"")</f>
        <v/>
      </c>
      <c r="DB108" s="44" t="str">
        <f>IF(E108="","",IF(VALIDATURNO[[#This Row],[Cambia sede]]="",E108,VALIDATURNO[[#This Row],[Cambia sede]]))</f>
        <v>PANCE</v>
      </c>
      <c r="DC108" s="222" t="str">
        <f t="shared" si="6"/>
        <v>ROSERO MARTINEZ ISIS VALERIA</v>
      </c>
      <c r="DD108" s="223">
        <f>IF(VALIDATURNO[[#This Row],[VALIDA_QNA]]="","",I108+0)</f>
        <v>46110</v>
      </c>
      <c r="DE108" s="219" t="str">
        <f>IF(VALIDATURNO[[#This Row],[Marcacion]]="","",D108)</f>
        <v>ASESOR DE EXPERIENCIA</v>
      </c>
      <c r="DF108" s="219" t="str">
        <f>IF(VALIDATURNO[[#This Row],[turno1]]="","",H108)</f>
        <v>Domingo</v>
      </c>
      <c r="DG108" s="219" t="str">
        <f>IF(VALIDATURNO[[#This Row],[turno2]]="","",AL108)</f>
        <v/>
      </c>
      <c r="DH108" s="219" t="str">
        <f>IF(VALIDATURNO[[#This Row],[turno1AM]]="","",AM108)</f>
        <v>16:16</v>
      </c>
      <c r="DI108" s="219" t="str">
        <f>IF(VALIDATURNO[[#This Row],[turno2AM]]="","",AN108)</f>
        <v>22:21</v>
      </c>
      <c r="DJ108" s="219" t="str">
        <f>IF(VALIDATURNO[[#This Row],[turno1AH]]="","",AO108)</f>
        <v/>
      </c>
      <c r="DK108" s="219" t="str">
        <f>IF(VALIDATURNO[[#This Row],[turno2AH]]="","",AP108)</f>
        <v/>
      </c>
      <c r="DL108" s="224" t="str">
        <f>IF(SUMIFS(VALIDATURNO[TOTAL],VALIDATURNO[Colaborador],VALIDATURNO[[#This Row],[Colaborador]])=0,"RET","OK")</f>
        <v>OK</v>
      </c>
      <c r="DM108" s="224"/>
      <c r="DN108" s="224">
        <f>IF(DN107=$DN$5,1,IF(DC107=VALIDATURNO[[#This Row],[Colaborador]],0,1))</f>
        <v>0</v>
      </c>
      <c r="DO108" s="224"/>
      <c r="DP108" s="224"/>
      <c r="DQ108" s="224"/>
      <c r="DR108" s="224"/>
      <c r="DS108" s="224"/>
      <c r="DT108" s="224"/>
    </row>
    <row r="109" spans="1:124">
      <c r="A109" t="s">
        <v>551</v>
      </c>
      <c r="B109" t="s">
        <v>560</v>
      </c>
      <c r="C109" t="s">
        <v>560</v>
      </c>
      <c r="D109" t="s">
        <v>199</v>
      </c>
      <c r="E109" t="s">
        <v>84</v>
      </c>
      <c r="F109" t="s">
        <v>200</v>
      </c>
      <c r="G109" t="s">
        <v>200</v>
      </c>
      <c r="H109" t="s">
        <v>172</v>
      </c>
      <c r="I109" t="s">
        <v>570</v>
      </c>
      <c r="J109" t="s">
        <v>81</v>
      </c>
      <c r="K109" t="s">
        <v>81</v>
      </c>
      <c r="L109" t="s">
        <v>81</v>
      </c>
      <c r="M109" t="s">
        <v>81</v>
      </c>
      <c r="N109" t="s">
        <v>81</v>
      </c>
      <c r="O109" t="s">
        <v>81</v>
      </c>
      <c r="P109" t="s">
        <v>81</v>
      </c>
      <c r="Q109" t="s">
        <v>81</v>
      </c>
      <c r="R109" t="s">
        <v>81</v>
      </c>
      <c r="S109" t="s">
        <v>81</v>
      </c>
      <c r="T109" t="s">
        <v>81</v>
      </c>
      <c r="U109" t="s">
        <v>81</v>
      </c>
      <c r="V109" t="s">
        <v>81</v>
      </c>
      <c r="W109" t="s">
        <v>81</v>
      </c>
      <c r="X109" t="s">
        <v>81</v>
      </c>
      <c r="Y109" t="s">
        <v>81</v>
      </c>
      <c r="Z109" t="s">
        <v>81</v>
      </c>
      <c r="AA109" t="s">
        <v>81</v>
      </c>
      <c r="AB109" t="s">
        <v>81</v>
      </c>
      <c r="AC109" t="s">
        <v>81</v>
      </c>
      <c r="AD109" t="s">
        <v>81</v>
      </c>
      <c r="AE109" t="s">
        <v>81</v>
      </c>
      <c r="AF109" t="s">
        <v>81</v>
      </c>
      <c r="AG109" t="s">
        <v>81</v>
      </c>
      <c r="AH109" t="s">
        <v>81</v>
      </c>
      <c r="AI109" t="s">
        <v>81</v>
      </c>
      <c r="AJ109" t="s">
        <v>224</v>
      </c>
      <c r="AK109" t="s">
        <v>81</v>
      </c>
      <c r="AL109" t="s">
        <v>81</v>
      </c>
      <c r="AM109" t="s">
        <v>81</v>
      </c>
      <c r="AN109" t="s">
        <v>81</v>
      </c>
      <c r="AO109" t="s">
        <v>81</v>
      </c>
      <c r="AP109" t="s">
        <v>81</v>
      </c>
      <c r="AQ109" t="s">
        <v>81</v>
      </c>
      <c r="AR109" t="s">
        <v>81</v>
      </c>
      <c r="AS109" t="s">
        <v>204</v>
      </c>
      <c r="AT109" s="218">
        <f>IF(VALIDATURNO[[#This Row],[VALIDA_QNA]]="","",IF(AL109="",0,1))</f>
        <v>0</v>
      </c>
      <c r="AU109" s="47">
        <f>IF(VALIDATURNO[[#This Row],[VALIDA_QNA]]="","",IF(AL110="",0,1))</f>
        <v>0</v>
      </c>
      <c r="AV109" s="47">
        <f>IF(VALIDATURNO[[#This Row],[VALIDA_QNA]]="","",IF(AM109="",0,1))</f>
        <v>0</v>
      </c>
      <c r="AW109" s="47">
        <f>IF(VALIDATURNO[[#This Row],[VALIDA_QNA]]="","",IF(AN109="",0,1))</f>
        <v>0</v>
      </c>
      <c r="AX109" s="47">
        <f>IF(VALIDATURNO[[#This Row],[VALIDA_QNA]]="","",IF(AO109="",0,1))</f>
        <v>0</v>
      </c>
      <c r="AY109" s="47">
        <f>IF(VALIDATURNO[[#This Row],[VALIDA_QNA]]="","",IF(AP109="",0,1))</f>
        <v>0</v>
      </c>
      <c r="AZ109" s="42">
        <f>IF(VALIDATURNO[[#This Row],[VALIDA_QNA]]="","",IF(AL110="",0,1)*IF(AL110="",0,AL110))</f>
        <v>0</v>
      </c>
      <c r="BA109" s="42">
        <f>IF(VALIDATURNO[[#This Row],[VALIDA_QNA]]="","",IF(AL109="",0,1)*IF(AL109="",0,AL109))</f>
        <v>0</v>
      </c>
      <c r="BB109" s="42">
        <f>IF(VALIDATURNO[[#This Row],[VALIDA_QNA]]="","",IF(AM109="",0,1)*IF(AM109="",0,AM109))</f>
        <v>0</v>
      </c>
      <c r="BC109" s="42">
        <f>IF(VALIDATURNO[[#This Row],[VALIDA_QNA]]="","",IF(AN109="",0,1)*IF(AN109="",0,AN109))</f>
        <v>0</v>
      </c>
      <c r="BD109" s="42">
        <f>IF(VALIDATURNO[[#This Row],[VALIDA_QNA]]="","",IF(AO109="",0,1)*IF(AO109="",0,AO109))</f>
        <v>0</v>
      </c>
      <c r="BE109" s="42">
        <f>IF(VALIDATURNO[[#This Row],[VALIDA_QNA]]="","",IF(AP109="",0,1)*IF(AP109="",0,AP109))</f>
        <v>0</v>
      </c>
      <c r="BF109" s="42">
        <f>IF(VALIDATURNO[[#This Row],[VALIDA_QNA]]="","",5-COUNTBLANK(AM109:AP109)-COUNTBLANK(AL110))</f>
        <v>0</v>
      </c>
      <c r="BG109" s="41" t="str">
        <f>VALIDATURNO[[#This Row],[SALAM_H_BIN]]&amp;AU109&amp;AV109&amp;AW109&amp;AX109&amp;AY109</f>
        <v>000000</v>
      </c>
      <c r="BH109" s="43">
        <f>IF(A109="","",IF(AND((DIA_INI+0)=1,DAY(I109)&lt;16,MONTH(I109)=MES_QNA),1,IF(AND((DIA_INI+0)=16,MONTH(I109)= MES_QNA + 0),1,0)))</f>
        <v>1</v>
      </c>
      <c r="BI109" s="42" t="str">
        <f>IF(A109="","",IF(AND(AN109&lt;AM109,AN109&lt;&gt;""),"ERROR MARCA",IF(AND(VALIDATURNO[[#This Row],[ENT_2]]&lt;&gt;0,VALIDATURNO[[#This Row],[ENT_2]]&lt;VALIDATURNO[[#This Row],[SAL_1]]),"ERROR MARCA",IF(VALIDATURNO[[#This Row],[VALIDA_QNA]]=1,IF(OR(BG109="001100",BG109="011000",BG109="011110",BG109="001111",BG109="101100",BG109="111000",BG109="111110",BG109="101111"),"OK",IF(OR(BG109="000000",VALIDATURNO[[#This Row],[Escenario]]="100000"),"NULO","ERROR MARCA")),"NULO"))))</f>
        <v>NULO</v>
      </c>
      <c r="BJ109" s="47">
        <f>IF(VALIDATURNO[[#This Row],[VALIDA_QNA]]="","",IF(OR(BG109="101100",BG109="101111",BG109="001100",BG109="001111",BG109="111110",BG109="011110"),BC109-BB109,0)*24)</f>
        <v>0</v>
      </c>
      <c r="BK109" s="42">
        <f>IF(VALIDATURNO[[#This Row],[VALIDA_QNA]]="","",IF(OR(BG109="101111",BG109="001111"),BE109-BD109,0)*24)</f>
        <v>0</v>
      </c>
      <c r="BL109" s="47">
        <f>IF(VALIDATURNO[[#This Row],[VALIDA_QNA]]="","",IF(OR(BG109="111000",BG109="011000"),AZ109-BB109+1,0)*24)</f>
        <v>0</v>
      </c>
      <c r="BM109" s="47">
        <f>IF(VALIDATURNO[[#This Row],[VALIDA_QNA]]="","",IF(OR(BG109="111110",BG109="011110"),AZ109+1-BD109,0)*24)</f>
        <v>0</v>
      </c>
      <c r="BN109" s="42">
        <f>IF(VALIDATURNO[[#This Row],[VALIDA_QNA]]="","",IF(OR(BG109="011000",BG109="111000"),1-BB109,0)*24)</f>
        <v>0</v>
      </c>
      <c r="BO109" s="47">
        <f>IF(VALIDATURNO[[#This Row],[VALIDA_QNA]]="","",IF(OR(BG109="011110",BG109="111110"),1-BD109,0)*24)</f>
        <v>0</v>
      </c>
      <c r="BP109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09" s="42">
        <f>IF(VALIDATURNO[[#This Row],[VALIDA_QNA]]="","",VALIDATURNO[[#This Row],[turno1]]+VALIDATURNO[[#This Row],[turno2]]+VALIDATURNO[[#This Row],[turno1AM]]+VALIDATURNO[[#This Row],[turno2AM]])</f>
        <v>0</v>
      </c>
      <c r="BR109" s="44" t="str">
        <f>IF(VALIDATURNO[[#This Row],[VALIDA_QNA]]=0,"",IFERROR(LEFT(AD109,FIND(".",AD109)-1)+((RIGHT(AD109,2)+0)/100),""))</f>
        <v/>
      </c>
      <c r="BS109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descuentos]]="",0,IF(AND(BP109&gt;=9.5,AO109=""),1,0))+IF(AL110&lt;&gt;"",AL110*24,0)-IF(AL109&lt;&gt;"",AL109*24,0),"")))</f>
        <v>0</v>
      </c>
      <c r="BT109" s="219">
        <f>IF(VALIDATURNO[[#This Row],[VALIDA_QNA]]=0,"",IF(A109="","",IFERROR((IF(IF(AL109="",0,AL109+0)&lt;=(6/24),IF(AL109="",0,AL109+0),(6/24))*24),0)+IFERROR(IF(AM109="",0,IF((IF(AND(AO109="",AN109&lt;&gt;""),IF(AN109="",0,AN109+0),IF(AP109&lt;&gt;"",IF(AP109="",0,AP109+0),1))-#REF!)*24&gt;0,IF(AND(AO109="",AN109&lt;&gt;""),IF(AN109="",0,AN109+0),IF(AP109&lt;&gt;"",IF(AP109="",0,AP109+0),1))-#REF!))*24,0)))</f>
        <v>0</v>
      </c>
      <c r="BU109" s="44">
        <f>IF(VALIDATURNO[[#This Row],[VALIDA_QNA]]="","",IFERROR(LEFT(K109,FIND(".",K109)-1)+((RIGHT(K109,2)+0)/100),0))</f>
        <v>0</v>
      </c>
      <c r="BV109" s="44">
        <f>IF(VALIDATURNO[[#This Row],[VALIDA_QNA]]=0,0,IF(VALIDATURNO[[#This Row],[Marcacion]]="ERROR MARCA", 0,IF(VALIDATURNO[[#This Row],[VALIDA_QNA]]="","",IF(ROUND(IFERROR(LEFT(K109,FIND(".",K109)-1)+((RIGHT(K109,2)+0)/100),0)+(IF(H110="Domingo",0,IF(AL110="",0,AL110*24)))-(IF(H109="Domingo",0,IF(AL109="",0,AL109*24))),2)&gt;=0,ROUND(IFERROR(LEFT(K109,FIND(".",K109)-1)+((RIGHT(K109,2)+0)/100),0)+(IF(H110="Domingo",0,IF(AL110="",0,AL110*24)))-(IF(H109="Domingo",0,IF(AL109="",0,AL109*24))),2),0))))</f>
        <v>0</v>
      </c>
      <c r="BW109" s="44">
        <f>IF(VALIDATURNO[[#This Row],[VALIDA_QNA]]="","",IFERROR(LEFT(T109,FIND(".",T109)-1)+((RIGHT(T109,2)+0)/100),0)+IF(N109="",0,IFERROR(LEFT(N109,FIND(".",N109)-1)+((RIGHT(N109,2)+0)/100),0)))</f>
        <v>0</v>
      </c>
      <c r="BX109" s="44">
        <f>IF(VALIDATURNO[[#This Row],[VALIDA_QNA]]=0,0,IF(VALIDATURNO[[#This Row],[Marcacion]]="ERROR MARCA", 0,IF(VALIDATURNO[[#This Row],[VALIDA_QNA]]="","",IF(VALIDATURNO[[#This Row],[Dom Noct calc]]+(IF(OR(H110="Domingo",M110&lt;&gt;"",N110&lt;&gt;""),IF(AL110="",0,AL110*24),0))-(IF(OR(H109="Domingo",M109&lt;&gt;"",N109&lt;&gt;""),IF(AL109="",0,AL109*24),0))&gt;=0,VALIDATURNO[[#This Row],[Dom Noct calc]]+(IF(OR(H110="Domingo",M110&lt;&gt;"",N110&lt;&gt;""),IF(AL110="",0,AL110*24),0))-(IF(OR(H109="Domingo",M109&lt;&gt;"",N109&lt;&gt;""),IF(AL109="",0,AL109*24),0)),0))))</f>
        <v>0</v>
      </c>
      <c r="BY109" s="44">
        <f>IF(VALIDATURNO[[#This Row],[VALIDA_QNA]]="","",IFERROR(LEFT(AD109,FIND(".",AD109)-1)+((RIGHT(AD109,2)+0)/100),0))</f>
        <v>0</v>
      </c>
      <c r="BZ109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09" s="45">
        <f>IF(VALIDATURNO[[#This Row],[VALIDA_QNA]]="","",IF(VALIDATURNO[[#This Row],[Trabajado real]]+0=0,0,1))</f>
        <v>0</v>
      </c>
      <c r="CB10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09" s="44"/>
      <c r="CD109" s="44"/>
      <c r="CE109" s="44"/>
      <c r="CF109" s="44"/>
      <c r="CG109" s="44"/>
      <c r="CH109" s="45"/>
      <c r="CI109" s="44"/>
      <c r="CJ109" s="44" t="str">
        <f>IF(AND(M109="",S109=""),"",IF(VALIDATURNO[[#This Row],[Marcacion]]="ERROR MARCA",6,IF(IFERROR(LEFT(M109,FIND(".",M109)-1)+((RIGHT(M109,2)+0)/100),0)+IFERROR(LEFT(S109,FIND(".",S109)-1)+((RIGHT(S109,2)+0)/100),0)=0,"",IFERROR(LEFT(M109,FIND(".",M109)-1)+((RIGHT(M109,2)+0)/100),0)+IFERROR(LEFT(S109,FIND(".",S109)-1)+((RIGHT(S109,2)+0)/100),0))))</f>
        <v/>
      </c>
      <c r="CK109" s="44" t="str">
        <f>IF(VALIDATURNO[[#This Row],[VALIDA_QNA]]="","",IF(VALIDATURNO[[#This Row],[Dom Noct Real]]=0,"",ROUND(VALIDATURNO[[#This Row],[Dom Noct Real]],2)))</f>
        <v/>
      </c>
      <c r="CL109" s="44"/>
      <c r="CM109" s="44"/>
      <c r="CN109" s="44"/>
      <c r="CO109" s="44" t="str">
        <f>IF(VALIDATURNO[[#This Row],[EXTRAS]]="","",IF(VALIDATURNO[[#This Row],[verifica extras D]]="",ROUND(VALIDATURNO[[#This Row],[EXTRAS]]*extra_diu,2),ROUND(VALIDATURNO[[#This Row],[verifica extras D]],2)))</f>
        <v/>
      </c>
      <c r="CP109" s="44" t="str">
        <f>IF(VALIDATURNO[[#This Row],[EXTRAS]]="","",IF(VALIDATURNO[[#This Row],[verifica extras N]]="",ROUND(VALIDATURNO[[#This Row],[EXTRAS]]*(1-extra_diu),2),ROUND(VALIDATURNO[[#This Row],[verifica extras N]],2)))</f>
        <v/>
      </c>
      <c r="CQ109" s="44"/>
      <c r="CR109" s="44"/>
      <c r="CS109" s="44"/>
      <c r="CT109" s="44"/>
      <c r="CU109" s="44" t="str">
        <f>IF(VALIDATURNO[[#This Row],[VALIDA_QNA]]="","",IF(VALIDATURNO[[#This Row],[Trabajado real]]=0,"",ROUND(VALIDATURNO[[#This Row],[Trabajado real]],2)))</f>
        <v/>
      </c>
      <c r="CV109" s="220" t="str">
        <f>IFERROR(VLOOKUP(VALIDATURNO[[#This Row],[Colaborador]]&amp;VALIDATURNO[[#This Row],[fecha]],Tabla2[],4,0),"")</f>
        <v/>
      </c>
      <c r="CW109" s="221"/>
      <c r="CX109" s="221"/>
      <c r="CY109" s="44" t="str">
        <f>IF(SUMIFS($BZ$6:BZ109,$DC$6:DC109,VALIDATURNO[[#This Row],[Colaborador]])-hope_hours-SUMIFS($CO$6:CO109,$DC$6:DC109,VALIDATURNO[[#This Row],[Colaborador]])-SUMIFS($CP$6:CP109,$DC$6:DC109,VALIDATURNO[[#This Row],[Colaborador]])&gt;0.5,SUMIFS($BZ$6:BZ109,$DC$6:DC109,VALIDATURNO[[#This Row],[Colaborador]])-hope_hours-SUMIFS($CO$6:CO109,$DC$6:DC109,VALIDATURNO[[#This Row],[Colaborador]])-SUMIFS($CP$6:CP109,$DC$6:DC109,VALIDATURNO[[#This Row],[Colaborador]]),"")</f>
        <v/>
      </c>
      <c r="CZ109" s="44" t="str">
        <f>IF(SUMIFS($BZ$6:BZ109,$DC$6:DC109,VALIDATURNO[[#This Row],[Colaborador]])-hope_hours&gt;0.5,SUMIFS($BZ$6:BZ109,$DC$6:DC109,VALIDATURNO[[#This Row],[Colaborador]])-hope_hours - SUMIFS($CZ$6:CZ108,$DC$6:DC108,DC109),"")</f>
        <v/>
      </c>
      <c r="DA109" s="44" t="str">
        <f>IF(SUMIFS($BZ$6:BZ109,$DC$6:DC109,VALIDATURNO[[#This Row],[Colaborador]])-hope_hours&gt;0.5,SUMIFS($BZ$6:BZ109,$DC$6:DC109,VALIDATURNO[[#This Row],[Colaborador]])-hope_hours,"")</f>
        <v/>
      </c>
      <c r="DB109" s="44" t="str">
        <f>IF(E109="","",IF(VALIDATURNO[[#This Row],[Cambia sede]]="",E109,VALIDATURNO[[#This Row],[Cambia sede]]))</f>
        <v>PANCE</v>
      </c>
      <c r="DC109" s="222" t="str">
        <f t="shared" si="6"/>
        <v>ROSERO MARTINEZ ISIS VALERIA</v>
      </c>
      <c r="DD109" s="223">
        <f>IF(VALIDATURNO[[#This Row],[VALIDA_QNA]]="","",I109+0)</f>
        <v>46111</v>
      </c>
      <c r="DE109" s="219" t="str">
        <f>IF(VALIDATURNO[[#This Row],[Marcacion]]="","",D109)</f>
        <v>ASESOR DE EXPERIENCIA</v>
      </c>
      <c r="DF109" s="219" t="str">
        <f>IF(VALIDATURNO[[#This Row],[turno1]]="","",H109)</f>
        <v>Lunes</v>
      </c>
      <c r="DG109" s="219" t="str">
        <f>IF(VALIDATURNO[[#This Row],[turno2]]="","",AL109)</f>
        <v/>
      </c>
      <c r="DH109" s="219" t="str">
        <f>IF(VALIDATURNO[[#This Row],[turno1AM]]="","",AM109)</f>
        <v/>
      </c>
      <c r="DI109" s="219" t="str">
        <f>IF(VALIDATURNO[[#This Row],[turno2AM]]="","",AN109)</f>
        <v/>
      </c>
      <c r="DJ109" s="219" t="str">
        <f>IF(VALIDATURNO[[#This Row],[turno1AH]]="","",AO109)</f>
        <v/>
      </c>
      <c r="DK109" s="219" t="str">
        <f>IF(VALIDATURNO[[#This Row],[turno2AH]]="","",AP109)</f>
        <v/>
      </c>
      <c r="DL109" s="224" t="str">
        <f>IF(SUMIFS(VALIDATURNO[TOTAL],VALIDATURNO[Colaborador],VALIDATURNO[[#This Row],[Colaborador]])=0,"RET","OK")</f>
        <v>OK</v>
      </c>
      <c r="DM109" s="224"/>
      <c r="DN109" s="224">
        <f>IF(DN108=$DN$5,1,IF(DC108=VALIDATURNO[[#This Row],[Colaborador]],0,1))</f>
        <v>0</v>
      </c>
      <c r="DO109" s="224"/>
      <c r="DP109" s="224"/>
      <c r="DQ109" s="224"/>
      <c r="DR109" s="224"/>
      <c r="DS109" s="224"/>
      <c r="DT109" s="224"/>
    </row>
    <row r="110" spans="1:124">
      <c r="A110" t="s">
        <v>177</v>
      </c>
      <c r="B110" t="s">
        <v>406</v>
      </c>
      <c r="C110" t="s">
        <v>406</v>
      </c>
      <c r="D110" t="s">
        <v>225</v>
      </c>
      <c r="E110" t="s">
        <v>84</v>
      </c>
      <c r="F110" t="s">
        <v>200</v>
      </c>
      <c r="G110" t="s">
        <v>200</v>
      </c>
      <c r="H110" t="s">
        <v>172</v>
      </c>
      <c r="I110" t="s">
        <v>563</v>
      </c>
      <c r="J110" t="s">
        <v>81</v>
      </c>
      <c r="K110" t="s">
        <v>81</v>
      </c>
      <c r="L110" t="s">
        <v>81</v>
      </c>
      <c r="M110" t="s">
        <v>81</v>
      </c>
      <c r="N110" t="s">
        <v>81</v>
      </c>
      <c r="O110" t="s">
        <v>81</v>
      </c>
      <c r="P110" t="s">
        <v>81</v>
      </c>
      <c r="Q110" t="s">
        <v>81</v>
      </c>
      <c r="R110" t="s">
        <v>81</v>
      </c>
      <c r="S110" t="s">
        <v>81</v>
      </c>
      <c r="T110" t="s">
        <v>81</v>
      </c>
      <c r="U110" t="s">
        <v>81</v>
      </c>
      <c r="V110" t="s">
        <v>81</v>
      </c>
      <c r="W110" t="s">
        <v>81</v>
      </c>
      <c r="X110" t="s">
        <v>81</v>
      </c>
      <c r="Y110" t="s">
        <v>81</v>
      </c>
      <c r="Z110" t="s">
        <v>81</v>
      </c>
      <c r="AA110" t="s">
        <v>81</v>
      </c>
      <c r="AB110" t="s">
        <v>81</v>
      </c>
      <c r="AC110" t="s">
        <v>81</v>
      </c>
      <c r="AD110" t="s">
        <v>81</v>
      </c>
      <c r="AE110" t="s">
        <v>81</v>
      </c>
      <c r="AF110" t="s">
        <v>81</v>
      </c>
      <c r="AG110" t="s">
        <v>81</v>
      </c>
      <c r="AH110" t="s">
        <v>81</v>
      </c>
      <c r="AI110" t="s">
        <v>81</v>
      </c>
      <c r="AJ110" t="s">
        <v>201</v>
      </c>
      <c r="AK110" t="s">
        <v>81</v>
      </c>
      <c r="AL110" t="s">
        <v>81</v>
      </c>
      <c r="AM110" t="s">
        <v>81</v>
      </c>
      <c r="AN110" t="s">
        <v>81</v>
      </c>
      <c r="AO110" t="s">
        <v>81</v>
      </c>
      <c r="AP110" t="s">
        <v>81</v>
      </c>
      <c r="AQ110" t="s">
        <v>81</v>
      </c>
      <c r="AR110" t="s">
        <v>81</v>
      </c>
      <c r="AS110" t="s">
        <v>201</v>
      </c>
      <c r="AT110" s="218">
        <f>IF(VALIDATURNO[[#This Row],[VALIDA_QNA]]="","",IF(AL110="",0,1))</f>
        <v>0</v>
      </c>
      <c r="AU110" s="47">
        <f>IF(VALIDATURNO[[#This Row],[VALIDA_QNA]]="","",IF(AL111="",0,1))</f>
        <v>0</v>
      </c>
      <c r="AV110" s="47">
        <f>IF(VALIDATURNO[[#This Row],[VALIDA_QNA]]="","",IF(AM110="",0,1))</f>
        <v>0</v>
      </c>
      <c r="AW110" s="47">
        <f>IF(VALIDATURNO[[#This Row],[VALIDA_QNA]]="","",IF(AN110="",0,1))</f>
        <v>0</v>
      </c>
      <c r="AX110" s="47">
        <f>IF(VALIDATURNO[[#This Row],[VALIDA_QNA]]="","",IF(AO110="",0,1))</f>
        <v>0</v>
      </c>
      <c r="AY110" s="47">
        <f>IF(VALIDATURNO[[#This Row],[VALIDA_QNA]]="","",IF(AP110="",0,1))</f>
        <v>0</v>
      </c>
      <c r="AZ110" s="42">
        <f>IF(VALIDATURNO[[#This Row],[VALIDA_QNA]]="","",IF(AL111="",0,1)*IF(AL111="",0,AL111))</f>
        <v>0</v>
      </c>
      <c r="BA110" s="42">
        <f>IF(VALIDATURNO[[#This Row],[VALIDA_QNA]]="","",IF(AL110="",0,1)*IF(AL110="",0,AL110))</f>
        <v>0</v>
      </c>
      <c r="BB110" s="42">
        <f>IF(VALIDATURNO[[#This Row],[VALIDA_QNA]]="","",IF(AM110="",0,1)*IF(AM110="",0,AM110))</f>
        <v>0</v>
      </c>
      <c r="BC110" s="42">
        <f>IF(VALIDATURNO[[#This Row],[VALIDA_QNA]]="","",IF(AN110="",0,1)*IF(AN110="",0,AN110))</f>
        <v>0</v>
      </c>
      <c r="BD110" s="42">
        <f>IF(VALIDATURNO[[#This Row],[VALIDA_QNA]]="","",IF(AO110="",0,1)*IF(AO110="",0,AO110))</f>
        <v>0</v>
      </c>
      <c r="BE110" s="42">
        <f>IF(VALIDATURNO[[#This Row],[VALIDA_QNA]]="","",IF(AP110="",0,1)*IF(AP110="",0,AP110))</f>
        <v>0</v>
      </c>
      <c r="BF110" s="42">
        <f>IF(VALIDATURNO[[#This Row],[VALIDA_QNA]]="","",5-COUNTBLANK(AM110:AP110)-COUNTBLANK(AL111))</f>
        <v>0</v>
      </c>
      <c r="BG110" s="41" t="str">
        <f>VALIDATURNO[[#This Row],[SALAM_H_BIN]]&amp;AU110&amp;AV110&amp;AW110&amp;AX110&amp;AY110</f>
        <v>000000</v>
      </c>
      <c r="BH110" s="43">
        <f>IF(A110="","",IF(AND((DIA_INI+0)=1,DAY(I110)&lt;16,MONTH(I110)=MES_QNA),1,IF(AND((DIA_INI+0)=16,MONTH(I110)= MES_QNA + 0),1,0)))</f>
        <v>1</v>
      </c>
      <c r="BI110" s="42" t="str">
        <f>IF(A110="","",IF(AND(AN110&lt;AM110,AN110&lt;&gt;""),"ERROR MARCA",IF(AND(VALIDATURNO[[#This Row],[ENT_2]]&lt;&gt;0,VALIDATURNO[[#This Row],[ENT_2]]&lt;VALIDATURNO[[#This Row],[SAL_1]]),"ERROR MARCA",IF(VALIDATURNO[[#This Row],[VALIDA_QNA]]=1,IF(OR(BG110="001100",BG110="011000",BG110="011110",BG110="001111",BG110="101100",BG110="111000",BG110="111110",BG110="101111"),"OK",IF(OR(BG110="000000",VALIDATURNO[[#This Row],[Escenario]]="100000"),"NULO","ERROR MARCA")),"NULO"))))</f>
        <v>NULO</v>
      </c>
      <c r="BJ110" s="47">
        <f>IF(VALIDATURNO[[#This Row],[VALIDA_QNA]]="","",IF(OR(BG110="101100",BG110="101111",BG110="001100",BG110="001111",BG110="111110",BG110="011110"),BC110-BB110,0)*24)</f>
        <v>0</v>
      </c>
      <c r="BK110" s="42">
        <f>IF(VALIDATURNO[[#This Row],[VALIDA_QNA]]="","",IF(OR(BG110="101111",BG110="001111"),BE110-BD110,0)*24)</f>
        <v>0</v>
      </c>
      <c r="BL110" s="47">
        <f>IF(VALIDATURNO[[#This Row],[VALIDA_QNA]]="","",IF(OR(BG110="111000",BG110="011000"),AZ110-BB110+1,0)*24)</f>
        <v>0</v>
      </c>
      <c r="BM110" s="47">
        <f>IF(VALIDATURNO[[#This Row],[VALIDA_QNA]]="","",IF(OR(BG110="111110",BG110="011110"),AZ110+1-BD110,0)*24)</f>
        <v>0</v>
      </c>
      <c r="BN110" s="42">
        <f>IF(VALIDATURNO[[#This Row],[VALIDA_QNA]]="","",IF(OR(BG110="011000",BG110="111000"),1-BB110,0)*24)</f>
        <v>0</v>
      </c>
      <c r="BO110" s="47">
        <f>IF(VALIDATURNO[[#This Row],[VALIDA_QNA]]="","",IF(OR(BG110="011110",BG110="111110"),1-BD110,0)*24)</f>
        <v>0</v>
      </c>
      <c r="BP110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10" s="42">
        <f>IF(VALIDATURNO[[#This Row],[VALIDA_QNA]]="","",VALIDATURNO[[#This Row],[turno1]]+VALIDATURNO[[#This Row],[turno2]]+VALIDATURNO[[#This Row],[turno1AM]]+VALIDATURNO[[#This Row],[turno2AM]])</f>
        <v>0</v>
      </c>
      <c r="BR110" s="44" t="str">
        <f>IF(VALIDATURNO[[#This Row],[VALIDA_QNA]]=0,"",IFERROR(LEFT(AD110,FIND(".",AD110)-1)+((RIGHT(AD110,2)+0)/100),""))</f>
        <v/>
      </c>
      <c r="BS110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descuentos]]="",0,IF(AND(BP110&gt;=9.5,AO110=""),1,0))+IF(AL111&lt;&gt;"",AL111*24,0)-IF(AL110&lt;&gt;"",AL110*24,0),"")))</f>
        <v>0</v>
      </c>
      <c r="BT110" s="219">
        <f>IF(VALIDATURNO[[#This Row],[VALIDA_QNA]]=0,"",IF(A110="","",IFERROR((IF(IF(AL110="",0,AL110+0)&lt;=(6/24),IF(AL110="",0,AL110+0),(6/24))*24),0)+IFERROR(IF(AM110="",0,IF((IF(AND(AO110="",AN110&lt;&gt;""),IF(AN110="",0,AN110+0),IF(AP110&lt;&gt;"",IF(AP110="",0,AP110+0),1))-#REF!)*24&gt;0,IF(AND(AO110="",AN110&lt;&gt;""),IF(AN110="",0,AN110+0),IF(AP110&lt;&gt;"",IF(AP110="",0,AP110+0),1))-#REF!))*24,0)))</f>
        <v>0</v>
      </c>
      <c r="BU110" s="44">
        <f>IF(VALIDATURNO[[#This Row],[VALIDA_QNA]]="","",IFERROR(LEFT(K110,FIND(".",K110)-1)+((RIGHT(K110,2)+0)/100),0))</f>
        <v>0</v>
      </c>
      <c r="BV110" s="44">
        <f>IF(VALIDATURNO[[#This Row],[VALIDA_QNA]]=0,0,IF(VALIDATURNO[[#This Row],[Marcacion]]="ERROR MARCA", 0,IF(VALIDATURNO[[#This Row],[VALIDA_QNA]]="","",IF(ROUND(IFERROR(LEFT(K110,FIND(".",K110)-1)+((RIGHT(K110,2)+0)/100),0)+(IF(H111="Domingo",0,IF(AL111="",0,AL111*24)))-(IF(H110="Domingo",0,IF(AL110="",0,AL110*24))),2)&gt;=0,ROUND(IFERROR(LEFT(K110,FIND(".",K110)-1)+((RIGHT(K110,2)+0)/100),0)+(IF(H111="Domingo",0,IF(AL111="",0,AL111*24)))-(IF(H110="Domingo",0,IF(AL110="",0,AL110*24))),2),0))))</f>
        <v>0</v>
      </c>
      <c r="BW110" s="44">
        <f>IF(VALIDATURNO[[#This Row],[VALIDA_QNA]]="","",IFERROR(LEFT(T110,FIND(".",T110)-1)+((RIGHT(T110,2)+0)/100),0)+IF(N110="",0,IFERROR(LEFT(N110,FIND(".",N110)-1)+((RIGHT(N110,2)+0)/100),0)))</f>
        <v>0</v>
      </c>
      <c r="BX110" s="44">
        <f>IF(VALIDATURNO[[#This Row],[VALIDA_QNA]]=0,0,IF(VALIDATURNO[[#This Row],[Marcacion]]="ERROR MARCA", 0,IF(VALIDATURNO[[#This Row],[VALIDA_QNA]]="","",IF(VALIDATURNO[[#This Row],[Dom Noct calc]]+(IF(OR(H111="Domingo",M111&lt;&gt;"",N111&lt;&gt;""),IF(AL111="",0,AL111*24),0))-(IF(OR(H110="Domingo",M110&lt;&gt;"",N110&lt;&gt;""),IF(AL110="",0,AL110*24),0))&gt;=0,VALIDATURNO[[#This Row],[Dom Noct calc]]+(IF(OR(H111="Domingo",M111&lt;&gt;"",N111&lt;&gt;""),IF(AL111="",0,AL111*24),0))-(IF(OR(H110="Domingo",M110&lt;&gt;"",N110&lt;&gt;""),IF(AL110="",0,AL110*24),0)),0))))</f>
        <v>0</v>
      </c>
      <c r="BY110" s="44">
        <f>IF(VALIDATURNO[[#This Row],[VALIDA_QNA]]="","",IFERROR(LEFT(AD110,FIND(".",AD110)-1)+((RIGHT(AD110,2)+0)/100),0))</f>
        <v>0</v>
      </c>
      <c r="BZ110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10" s="45">
        <f>IF(VALIDATURNO[[#This Row],[VALIDA_QNA]]="","",IF(VALIDATURNO[[#This Row],[Trabajado real]]+0=0,0,1))</f>
        <v>0</v>
      </c>
      <c r="CB11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10" s="44"/>
      <c r="CD110" s="44"/>
      <c r="CE110" s="44"/>
      <c r="CF110" s="44"/>
      <c r="CG110" s="44"/>
      <c r="CH110" s="45"/>
      <c r="CI110" s="44"/>
      <c r="CJ110" s="44" t="str">
        <f>IF(AND(M110="",S110=""),"",IF(VALIDATURNO[[#This Row],[Marcacion]]="ERROR MARCA",6,IF(IFERROR(LEFT(M110,FIND(".",M110)-1)+((RIGHT(M110,2)+0)/100),0)+IFERROR(LEFT(S110,FIND(".",S110)-1)+((RIGHT(S110,2)+0)/100),0)=0,"",IFERROR(LEFT(M110,FIND(".",M110)-1)+((RIGHT(M110,2)+0)/100),0)+IFERROR(LEFT(S110,FIND(".",S110)-1)+((RIGHT(S110,2)+0)/100),0))))</f>
        <v/>
      </c>
      <c r="CK110" s="44" t="str">
        <f>IF(VALIDATURNO[[#This Row],[VALIDA_QNA]]="","",IF(VALIDATURNO[[#This Row],[Dom Noct Real]]=0,"",ROUND(VALIDATURNO[[#This Row],[Dom Noct Real]],2)))</f>
        <v/>
      </c>
      <c r="CL110" s="44"/>
      <c r="CM110" s="44"/>
      <c r="CN110" s="44"/>
      <c r="CO110" s="44" t="str">
        <f>IF(VALIDATURNO[[#This Row],[EXTRAS]]="","",IF(VALIDATURNO[[#This Row],[verifica extras D]]="",ROUND(VALIDATURNO[[#This Row],[EXTRAS]]*extra_diu,2),ROUND(VALIDATURNO[[#This Row],[verifica extras D]],2)))</f>
        <v/>
      </c>
      <c r="CP110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0" s="44"/>
      <c r="CR110" s="44"/>
      <c r="CS110" s="44"/>
      <c r="CT110" s="44"/>
      <c r="CU110" s="44" t="str">
        <f>IF(VALIDATURNO[[#This Row],[VALIDA_QNA]]="","",IF(VALIDATURNO[[#This Row],[Trabajado real]]=0,"",ROUND(VALIDATURNO[[#This Row],[Trabajado real]],2)))</f>
        <v/>
      </c>
      <c r="CV110" s="220" t="str">
        <f>IFERROR(VLOOKUP(VALIDATURNO[[#This Row],[Colaborador]]&amp;VALIDATURNO[[#This Row],[fecha]],Tabla2[],4,0),"")</f>
        <v/>
      </c>
      <c r="CW110" s="221"/>
      <c r="CX110" s="221"/>
      <c r="CY110" s="44" t="str">
        <f>IF(SUMIFS($BZ$6:BZ110,$DC$6:DC110,VALIDATURNO[[#This Row],[Colaborador]])-hope_hours-SUMIFS($CO$6:CO110,$DC$6:DC110,VALIDATURNO[[#This Row],[Colaborador]])-SUMIFS($CP$6:CP110,$DC$6:DC110,VALIDATURNO[[#This Row],[Colaborador]])&gt;0.5,SUMIFS($BZ$6:BZ110,$DC$6:DC110,VALIDATURNO[[#This Row],[Colaborador]])-hope_hours-SUMIFS($CO$6:CO110,$DC$6:DC110,VALIDATURNO[[#This Row],[Colaborador]])-SUMIFS($CP$6:CP110,$DC$6:DC110,VALIDATURNO[[#This Row],[Colaborador]]),"")</f>
        <v/>
      </c>
      <c r="CZ110" s="44" t="str">
        <f>IF(SUMIFS($BZ$6:BZ110,$DC$6:DC110,VALIDATURNO[[#This Row],[Colaborador]])-hope_hours&gt;0.5,SUMIFS($BZ$6:BZ110,$DC$6:DC110,VALIDATURNO[[#This Row],[Colaborador]])-hope_hours - SUMIFS($CZ$6:CZ109,$DC$6:DC109,DC110),"")</f>
        <v/>
      </c>
      <c r="DA110" s="44" t="str">
        <f>IF(SUMIFS($BZ$6:BZ110,$DC$6:DC110,VALIDATURNO[[#This Row],[Colaborador]])-hope_hours&gt;0.5,SUMIFS($BZ$6:BZ110,$DC$6:DC110,VALIDATURNO[[#This Row],[Colaborador]])-hope_hours,"")</f>
        <v/>
      </c>
      <c r="DB110" s="44" t="str">
        <f>IF(E110="","",IF(VALIDATURNO[[#This Row],[Cambia sede]]="",E110,VALIDATURNO[[#This Row],[Cambia sede]]))</f>
        <v>PANCE</v>
      </c>
      <c r="DC110" s="222" t="str">
        <f t="shared" si="6"/>
        <v>TORRES GIRALDO DAYHANN</v>
      </c>
      <c r="DD110" s="223">
        <f>IF(VALIDATURNO[[#This Row],[VALIDA_QNA]]="","",I110+0)</f>
        <v>46104</v>
      </c>
      <c r="DE110" s="219" t="str">
        <f>IF(VALIDATURNO[[#This Row],[Marcacion]]="","",D110)</f>
        <v>AUXILIAR DE COCINA</v>
      </c>
      <c r="DF110" s="219" t="str">
        <f>IF(VALIDATURNO[[#This Row],[turno1]]="","",H110)</f>
        <v>Lunes</v>
      </c>
      <c r="DG110" s="219" t="str">
        <f>IF(VALIDATURNO[[#This Row],[turno2]]="","",AL110)</f>
        <v/>
      </c>
      <c r="DH110" s="219" t="str">
        <f>IF(VALIDATURNO[[#This Row],[turno1AM]]="","",AM110)</f>
        <v/>
      </c>
      <c r="DI110" s="219" t="str">
        <f>IF(VALIDATURNO[[#This Row],[turno2AM]]="","",AN110)</f>
        <v/>
      </c>
      <c r="DJ110" s="219" t="str">
        <f>IF(VALIDATURNO[[#This Row],[turno1AH]]="","",AO110)</f>
        <v/>
      </c>
      <c r="DK110" s="219" t="str">
        <f>IF(VALIDATURNO[[#This Row],[turno2AH]]="","",AP110)</f>
        <v/>
      </c>
      <c r="DL110" s="224" t="str">
        <f>IF(SUMIFS(VALIDATURNO[TOTAL],VALIDATURNO[Colaborador],VALIDATURNO[[#This Row],[Colaborador]])=0,"RET","OK")</f>
        <v>OK</v>
      </c>
      <c r="DM110" s="224"/>
      <c r="DN110" s="224">
        <f>IF(DN109=$DN$5,1,IF(DC109=VALIDATURNO[[#This Row],[Colaborador]],0,1))</f>
        <v>1</v>
      </c>
      <c r="DO110" s="224"/>
      <c r="DP110" s="224"/>
      <c r="DQ110" s="224"/>
      <c r="DR110" s="224"/>
      <c r="DS110" s="224"/>
      <c r="DT110" s="224"/>
    </row>
    <row r="111" spans="1:124">
      <c r="A111" t="s">
        <v>177</v>
      </c>
      <c r="B111" t="s">
        <v>406</v>
      </c>
      <c r="C111" t="s">
        <v>406</v>
      </c>
      <c r="D111" t="s">
        <v>225</v>
      </c>
      <c r="E111" t="s">
        <v>84</v>
      </c>
      <c r="F111" t="s">
        <v>200</v>
      </c>
      <c r="G111" t="s">
        <v>200</v>
      </c>
      <c r="H111" t="s">
        <v>205</v>
      </c>
      <c r="I111" t="s">
        <v>564</v>
      </c>
      <c r="J111" t="s">
        <v>219</v>
      </c>
      <c r="K111" t="s">
        <v>265</v>
      </c>
      <c r="L111" t="s">
        <v>81</v>
      </c>
      <c r="M111" t="s">
        <v>81</v>
      </c>
      <c r="N111" t="s">
        <v>81</v>
      </c>
      <c r="O111" t="s">
        <v>81</v>
      </c>
      <c r="P111" t="s">
        <v>81</v>
      </c>
      <c r="Q111" t="s">
        <v>81</v>
      </c>
      <c r="R111" t="s">
        <v>81</v>
      </c>
      <c r="S111" t="s">
        <v>81</v>
      </c>
      <c r="T111" t="s">
        <v>81</v>
      </c>
      <c r="U111" t="s">
        <v>81</v>
      </c>
      <c r="V111" t="s">
        <v>81</v>
      </c>
      <c r="W111" t="s">
        <v>81</v>
      </c>
      <c r="X111" t="s">
        <v>81</v>
      </c>
      <c r="Y111" t="s">
        <v>81</v>
      </c>
      <c r="Z111" t="s">
        <v>81</v>
      </c>
      <c r="AA111" t="s">
        <v>81</v>
      </c>
      <c r="AB111" t="s">
        <v>81</v>
      </c>
      <c r="AC111" t="s">
        <v>81</v>
      </c>
      <c r="AD111" t="s">
        <v>219</v>
      </c>
      <c r="AE111" t="s">
        <v>81</v>
      </c>
      <c r="AF111" t="s">
        <v>81</v>
      </c>
      <c r="AG111" t="s">
        <v>81</v>
      </c>
      <c r="AH111" t="s">
        <v>81</v>
      </c>
      <c r="AI111" t="s">
        <v>81</v>
      </c>
      <c r="AJ111" t="s">
        <v>201</v>
      </c>
      <c r="AK111" t="s">
        <v>365</v>
      </c>
      <c r="AL111" t="s">
        <v>81</v>
      </c>
      <c r="AM111" t="s">
        <v>278</v>
      </c>
      <c r="AN111" t="s">
        <v>382</v>
      </c>
      <c r="AO111" t="s">
        <v>81</v>
      </c>
      <c r="AP111" t="s">
        <v>81</v>
      </c>
      <c r="AQ111" t="s">
        <v>203</v>
      </c>
      <c r="AR111" t="s">
        <v>81</v>
      </c>
      <c r="AS111" t="s">
        <v>204</v>
      </c>
      <c r="AT111" s="218">
        <f>IF(VALIDATURNO[[#This Row],[VALIDA_QNA]]="","",IF(AL111="",0,1))</f>
        <v>0</v>
      </c>
      <c r="AU111" s="47">
        <f>IF(VALIDATURNO[[#This Row],[VALIDA_QNA]]="","",IF(AL112="",0,1))</f>
        <v>0</v>
      </c>
      <c r="AV111" s="47">
        <f>IF(VALIDATURNO[[#This Row],[VALIDA_QNA]]="","",IF(AM111="",0,1))</f>
        <v>1</v>
      </c>
      <c r="AW111" s="47">
        <f>IF(VALIDATURNO[[#This Row],[VALIDA_QNA]]="","",IF(AN111="",0,1))</f>
        <v>1</v>
      </c>
      <c r="AX111" s="47">
        <f>IF(VALIDATURNO[[#This Row],[VALIDA_QNA]]="","",IF(AO111="",0,1))</f>
        <v>0</v>
      </c>
      <c r="AY111" s="47">
        <f>IF(VALIDATURNO[[#This Row],[VALIDA_QNA]]="","",IF(AP111="",0,1))</f>
        <v>0</v>
      </c>
      <c r="AZ111" s="42">
        <f>IF(VALIDATURNO[[#This Row],[VALIDA_QNA]]="","",IF(AL112="",0,1)*IF(AL112="",0,AL112))</f>
        <v>0</v>
      </c>
      <c r="BA111" s="42">
        <f>IF(VALIDATURNO[[#This Row],[VALIDA_QNA]]="","",IF(AL111="",0,1)*IF(AL111="",0,AL111))</f>
        <v>0</v>
      </c>
      <c r="BB111" s="42">
        <f>IF(VALIDATURNO[[#This Row],[VALIDA_QNA]]="","",IF(AM111="",0,1)*IF(AM111="",0,AM111))</f>
        <v>0.53680555555555554</v>
      </c>
      <c r="BC111" s="42">
        <f>IF(VALIDATURNO[[#This Row],[VALIDA_QNA]]="","",IF(AN111="",0,1)*IF(AN111="",0,AN111))</f>
        <v>0.89930555555555558</v>
      </c>
      <c r="BD111" s="42">
        <f>IF(VALIDATURNO[[#This Row],[VALIDA_QNA]]="","",IF(AO111="",0,1)*IF(AO111="",0,AO111))</f>
        <v>0</v>
      </c>
      <c r="BE111" s="42">
        <f>IF(VALIDATURNO[[#This Row],[VALIDA_QNA]]="","",IF(AP111="",0,1)*IF(AP111="",0,AP111))</f>
        <v>0</v>
      </c>
      <c r="BF111" s="42">
        <f>IF(VALIDATURNO[[#This Row],[VALIDA_QNA]]="","",5-COUNTBLANK(AM111:AP111)-COUNTBLANK(AL112))</f>
        <v>2</v>
      </c>
      <c r="BG111" s="41" t="str">
        <f>VALIDATURNO[[#This Row],[SALAM_H_BIN]]&amp;AU111&amp;AV111&amp;AW111&amp;AX111&amp;AY111</f>
        <v>001100</v>
      </c>
      <c r="BH111" s="43">
        <f>IF(A111="","",IF(AND((DIA_INI+0)=1,DAY(I111)&lt;16,MONTH(I111)=MES_QNA),1,IF(AND((DIA_INI+0)=16,MONTH(I111)= MES_QNA + 0),1,0)))</f>
        <v>1</v>
      </c>
      <c r="BI111" s="42" t="str">
        <f>IF(A111="","",IF(AND(AN111&lt;AM111,AN111&lt;&gt;""),"ERROR MARCA",IF(AND(VALIDATURNO[[#This Row],[ENT_2]]&lt;&gt;0,VALIDATURNO[[#This Row],[ENT_2]]&lt;VALIDATURNO[[#This Row],[SAL_1]]),"ERROR MARCA",IF(VALIDATURNO[[#This Row],[VALIDA_QNA]]=1,IF(OR(BG111="001100",BG111="011000",BG111="011110",BG111="001111",BG111="101100",BG111="111000",BG111="111110",BG111="101111"),"OK",IF(OR(BG111="000000",VALIDATURNO[[#This Row],[Escenario]]="100000"),"NULO","ERROR MARCA")),"NULO"))))</f>
        <v>OK</v>
      </c>
      <c r="BJ111" s="47">
        <f>IF(VALIDATURNO[[#This Row],[VALIDA_QNA]]="","",IF(OR(BG111="101100",BG111="101111",BG111="001100",BG111="001111",BG111="111110",BG111="011110"),BC111-BB111,0)*24)</f>
        <v>8.7000000000000011</v>
      </c>
      <c r="BK111" s="42">
        <f>IF(VALIDATURNO[[#This Row],[VALIDA_QNA]]="","",IF(OR(BG111="101111",BG111="001111"),BE111-BD111,0)*24)</f>
        <v>0</v>
      </c>
      <c r="BL111" s="47">
        <f>IF(VALIDATURNO[[#This Row],[VALIDA_QNA]]="","",IF(OR(BG111="111000",BG111="011000"),AZ111-BB111+1,0)*24)</f>
        <v>0</v>
      </c>
      <c r="BM111" s="47">
        <f>IF(VALIDATURNO[[#This Row],[VALIDA_QNA]]="","",IF(OR(BG111="111110",BG111="011110"),AZ111+1-BD111,0)*24)</f>
        <v>0</v>
      </c>
      <c r="BN111" s="42">
        <f>IF(VALIDATURNO[[#This Row],[VALIDA_QNA]]="","",IF(OR(BG111="011000",BG111="111000"),1-BB111,0)*24)</f>
        <v>0</v>
      </c>
      <c r="BO111" s="47">
        <f>IF(VALIDATURNO[[#This Row],[VALIDA_QNA]]="","",IF(OR(BG111="011110",BG111="111110"),1-BD111,0)*24)</f>
        <v>0</v>
      </c>
      <c r="BP111" s="42">
        <f>IF(VALIDATURNO[[#This Row],[VALIDA_QNA]]="","",VALIDATURNO[[#This Row],[turno1]]+VALIDATURNO[[#This Row],[turno2]]+VALIDATURNO[[#This Row],[turno1AH]]+VALIDATURNO[[#This Row],[turno2AH]]+VALIDATURNO[[#This Row],[SALAM_HOY]])</f>
        <v>8.7000000000000011</v>
      </c>
      <c r="BQ111" s="42">
        <f>IF(VALIDATURNO[[#This Row],[VALIDA_QNA]]="","",VALIDATURNO[[#This Row],[turno1]]+VALIDATURNO[[#This Row],[turno2]]+VALIDATURNO[[#This Row],[turno1AM]]+VALIDATURNO[[#This Row],[turno2AM]])</f>
        <v>8.7000000000000011</v>
      </c>
      <c r="BR111" s="44">
        <f>IF(VALIDATURNO[[#This Row],[VALIDA_QNA]]=0,"",IFERROR(LEFT(AD111,FIND(".",AD111)-1)+((RIGHT(AD111,2)+0)/100),""))</f>
        <v>8.75</v>
      </c>
      <c r="BS111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descuentos]]="",0,IF(AND(BP111&gt;=9.5,AO111=""),1,0))+IF(AL112&lt;&gt;"",AL112*24,0)-IF(AL111&lt;&gt;"",AL111*24,0),"")))</f>
        <v>4.9999999999998934E-2</v>
      </c>
      <c r="BT111" s="219">
        <f>IF(VALIDATURNO[[#This Row],[VALIDA_QNA]]=0,"",IF(A111="","",IFERROR((IF(IF(AL111="",0,AL111+0)&lt;=(6/24),IF(AL111="",0,AL111+0),(6/24))*24),0)+IFERROR(IF(AM111="",0,IF((IF(AND(AO111="",AN111&lt;&gt;""),IF(AN111="",0,AN111+0),IF(AP111&lt;&gt;"",IF(AP111="",0,AP111+0),1))-#REF!)*24&gt;0,IF(AND(AO111="",AN111&lt;&gt;""),IF(AN111="",0,AN111+0),IF(AP111&lt;&gt;"",IF(AP111="",0,AP111+0),1))-#REF!))*24,0)))</f>
        <v>0</v>
      </c>
      <c r="BU111" s="44">
        <f>IF(VALIDATURNO[[#This Row],[VALIDA_QNA]]="","",IFERROR(LEFT(K111,FIND(".",K111)-1)+((RIGHT(K111,2)+0)/100),0))</f>
        <v>2.5</v>
      </c>
      <c r="BV111" s="44">
        <f>IF(VALIDATURNO[[#This Row],[VALIDA_QNA]]=0,0,IF(VALIDATURNO[[#This Row],[Marcacion]]="ERROR MARCA", 0,IF(VALIDATURNO[[#This Row],[VALIDA_QNA]]="","",IF(ROUND(IFERROR(LEFT(K111,FIND(".",K111)-1)+((RIGHT(K111,2)+0)/100),0)+(IF(H112="Domingo",0,IF(AL112="",0,AL112*24)))-(IF(H111="Domingo",0,IF(AL111="",0,AL111*24))),2)&gt;=0,ROUND(IFERROR(LEFT(K111,FIND(".",K111)-1)+((RIGHT(K111,2)+0)/100),0)+(IF(H112="Domingo",0,IF(AL112="",0,AL112*24)))-(IF(H111="Domingo",0,IF(AL111="",0,AL111*24))),2),0))))</f>
        <v>2.5</v>
      </c>
      <c r="BW111" s="44">
        <f>IF(VALIDATURNO[[#This Row],[VALIDA_QNA]]="","",IFERROR(LEFT(T111,FIND(".",T111)-1)+((RIGHT(T111,2)+0)/100),0)+IF(N111="",0,IFERROR(LEFT(N111,FIND(".",N111)-1)+((RIGHT(N111,2)+0)/100),0)))</f>
        <v>0</v>
      </c>
      <c r="BX111" s="44">
        <f>IF(VALIDATURNO[[#This Row],[VALIDA_QNA]]=0,0,IF(VALIDATURNO[[#This Row],[Marcacion]]="ERROR MARCA", 0,IF(VALIDATURNO[[#This Row],[VALIDA_QNA]]="","",IF(VALIDATURNO[[#This Row],[Dom Noct calc]]+(IF(OR(H112="Domingo",M112&lt;&gt;"",N112&lt;&gt;""),IF(AL112="",0,AL112*24),0))-(IF(OR(H111="Domingo",M111&lt;&gt;"",N111&lt;&gt;""),IF(AL111="",0,AL111*24),0))&gt;=0,VALIDATURNO[[#This Row],[Dom Noct calc]]+(IF(OR(H112="Domingo",M112&lt;&gt;"",N112&lt;&gt;""),IF(AL112="",0,AL112*24),0))-(IF(OR(H111="Domingo",M111&lt;&gt;"",N111&lt;&gt;""),IF(AL111="",0,AL111*24),0)),0))))</f>
        <v>0</v>
      </c>
      <c r="BY111" s="44">
        <f>IF(VALIDATURNO[[#This Row],[VALIDA_QNA]]="","",IFERROR(LEFT(AD111,FIND(".",AD111)-1)+((RIGHT(AD111,2)+0)/100),0))</f>
        <v>8.75</v>
      </c>
      <c r="BZ111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8.75</v>
      </c>
      <c r="CA111" s="45">
        <f>IF(VALIDATURNO[[#This Row],[VALIDA_QNA]]="","",IF(VALIDATURNO[[#This Row],[Trabajado real]]+0=0,0,1))</f>
        <v>1</v>
      </c>
      <c r="CB111" s="44">
        <f>IFERROR(IF(VALIDATURNO[[#This Row],[horas 
trabajadas]]&gt;14,ROUND(VALIDATURNO[[#This Row],[nocturnas 
trabajadas]],2),IF(VALIDATURNO[[#This Row],[Trabajado real]]=0,"",ROUND(VALIDATURNO[[#This Row],[Nocturnas reales]],2))),"")</f>
        <v>2.5</v>
      </c>
      <c r="CC111" s="44"/>
      <c r="CD111" s="44"/>
      <c r="CE111" s="44"/>
      <c r="CF111" s="44"/>
      <c r="CG111" s="44"/>
      <c r="CH111" s="45"/>
      <c r="CI111" s="44"/>
      <c r="CJ111" s="44" t="str">
        <f>IF(AND(M111="",S111=""),"",IF(VALIDATURNO[[#This Row],[Marcacion]]="ERROR MARCA",6,IF(IFERROR(LEFT(M111,FIND(".",M111)-1)+((RIGHT(M111,2)+0)/100),0)+IFERROR(LEFT(S111,FIND(".",S111)-1)+((RIGHT(S111,2)+0)/100),0)=0,"",IFERROR(LEFT(M111,FIND(".",M111)-1)+((RIGHT(M111,2)+0)/100),0)+IFERROR(LEFT(S111,FIND(".",S111)-1)+((RIGHT(S111,2)+0)/100),0))))</f>
        <v/>
      </c>
      <c r="CK111" s="44" t="str">
        <f>IF(VALIDATURNO[[#This Row],[VALIDA_QNA]]="","",IF(VALIDATURNO[[#This Row],[Dom Noct Real]]=0,"",ROUND(VALIDATURNO[[#This Row],[Dom Noct Real]],2)))</f>
        <v/>
      </c>
      <c r="CL111" s="44"/>
      <c r="CM111" s="44"/>
      <c r="CN111" s="44"/>
      <c r="CO111" s="44" t="str">
        <f>IF(VALIDATURNO[[#This Row],[EXTRAS]]="","",IF(VALIDATURNO[[#This Row],[verifica extras D]]="",ROUND(VALIDATURNO[[#This Row],[EXTRAS]]*extra_diu,2),ROUND(VALIDATURNO[[#This Row],[verifica extras D]],2)))</f>
        <v/>
      </c>
      <c r="CP111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1" s="44"/>
      <c r="CR111" s="44"/>
      <c r="CS111" s="44"/>
      <c r="CT111" s="44"/>
      <c r="CU111" s="44">
        <f>IF(VALIDATURNO[[#This Row],[VALIDA_QNA]]="","",IF(VALIDATURNO[[#This Row],[Trabajado real]]=0,"",ROUND(VALIDATURNO[[#This Row],[Trabajado real]],2)))</f>
        <v>8.75</v>
      </c>
      <c r="CV111" s="220" t="str">
        <f>IFERROR(VLOOKUP(VALIDATURNO[[#This Row],[Colaborador]]&amp;VALIDATURNO[[#This Row],[fecha]],Tabla2[],4,0),"")</f>
        <v/>
      </c>
      <c r="CW111" s="221"/>
      <c r="CX111" s="221"/>
      <c r="CY111" s="44" t="str">
        <f>IF(SUMIFS($BZ$6:BZ111,$DC$6:DC111,VALIDATURNO[[#This Row],[Colaborador]])-hope_hours-SUMIFS($CO$6:CO111,$DC$6:DC111,VALIDATURNO[[#This Row],[Colaborador]])-SUMIFS($CP$6:CP111,$DC$6:DC111,VALIDATURNO[[#This Row],[Colaborador]])&gt;0.5,SUMIFS($BZ$6:BZ111,$DC$6:DC111,VALIDATURNO[[#This Row],[Colaborador]])-hope_hours-SUMIFS($CO$6:CO111,$DC$6:DC111,VALIDATURNO[[#This Row],[Colaborador]])-SUMIFS($CP$6:CP111,$DC$6:DC111,VALIDATURNO[[#This Row],[Colaborador]]),"")</f>
        <v/>
      </c>
      <c r="CZ111" s="44" t="str">
        <f>IF(SUMIFS($BZ$6:BZ111,$DC$6:DC111,VALIDATURNO[[#This Row],[Colaborador]])-hope_hours&gt;0.5,SUMIFS($BZ$6:BZ111,$DC$6:DC111,VALIDATURNO[[#This Row],[Colaborador]])-hope_hours - SUMIFS($CZ$6:CZ110,$DC$6:DC110,DC111),"")</f>
        <v/>
      </c>
      <c r="DA111" s="44" t="str">
        <f>IF(SUMIFS($BZ$6:BZ111,$DC$6:DC111,VALIDATURNO[[#This Row],[Colaborador]])-hope_hours&gt;0.5,SUMIFS($BZ$6:BZ111,$DC$6:DC111,VALIDATURNO[[#This Row],[Colaborador]])-hope_hours,"")</f>
        <v/>
      </c>
      <c r="DB111" s="44" t="str">
        <f>IF(E111="","",IF(VALIDATURNO[[#This Row],[Cambia sede]]="",E111,VALIDATURNO[[#This Row],[Cambia sede]]))</f>
        <v>PANCE</v>
      </c>
      <c r="DC111" s="222" t="str">
        <f t="shared" si="6"/>
        <v>TORRES GIRALDO DAYHANN</v>
      </c>
      <c r="DD111" s="223">
        <f>IF(VALIDATURNO[[#This Row],[VALIDA_QNA]]="","",I111+0)</f>
        <v>46105</v>
      </c>
      <c r="DE111" s="219" t="str">
        <f>IF(VALIDATURNO[[#This Row],[Marcacion]]="","",D111)</f>
        <v>AUXILIAR DE COCINA</v>
      </c>
      <c r="DF111" s="219" t="str">
        <f>IF(VALIDATURNO[[#This Row],[turno1]]="","",H111)</f>
        <v>Martes</v>
      </c>
      <c r="DG111" s="219" t="str">
        <f>IF(VALIDATURNO[[#This Row],[turno2]]="","",AL111)</f>
        <v/>
      </c>
      <c r="DH111" s="219" t="str">
        <f>IF(VALIDATURNO[[#This Row],[turno1AM]]="","",AM111)</f>
        <v>12:53</v>
      </c>
      <c r="DI111" s="219" t="str">
        <f>IF(VALIDATURNO[[#This Row],[turno2AM]]="","",AN111)</f>
        <v>21:35</v>
      </c>
      <c r="DJ111" s="219" t="str">
        <f>IF(VALIDATURNO[[#This Row],[turno1AH]]="","",AO111)</f>
        <v/>
      </c>
      <c r="DK111" s="219" t="str">
        <f>IF(VALIDATURNO[[#This Row],[turno2AH]]="","",AP111)</f>
        <v/>
      </c>
      <c r="DL111" s="224" t="str">
        <f>IF(SUMIFS(VALIDATURNO[TOTAL],VALIDATURNO[Colaborador],VALIDATURNO[[#This Row],[Colaborador]])=0,"RET","OK")</f>
        <v>OK</v>
      </c>
      <c r="DM111" s="224"/>
      <c r="DN111" s="224">
        <f>IF(DN110=$DN$5,1,IF(DC110=VALIDATURNO[[#This Row],[Colaborador]],0,1))</f>
        <v>0</v>
      </c>
      <c r="DO111" s="224"/>
      <c r="DP111" s="224"/>
      <c r="DQ111" s="224"/>
      <c r="DR111" s="224"/>
      <c r="DS111" s="224"/>
      <c r="DT111" s="224"/>
    </row>
    <row r="112" spans="1:124">
      <c r="A112" t="s">
        <v>177</v>
      </c>
      <c r="B112" t="s">
        <v>406</v>
      </c>
      <c r="C112" t="s">
        <v>406</v>
      </c>
      <c r="D112" t="s">
        <v>225</v>
      </c>
      <c r="E112" t="s">
        <v>84</v>
      </c>
      <c r="F112" t="s">
        <v>200</v>
      </c>
      <c r="G112" t="s">
        <v>200</v>
      </c>
      <c r="H112" t="s">
        <v>208</v>
      </c>
      <c r="I112" t="s">
        <v>565</v>
      </c>
      <c r="J112" t="s">
        <v>206</v>
      </c>
      <c r="K112" t="s">
        <v>226</v>
      </c>
      <c r="L112" t="s">
        <v>81</v>
      </c>
      <c r="M112" t="s">
        <v>81</v>
      </c>
      <c r="N112" t="s">
        <v>81</v>
      </c>
      <c r="O112" t="s">
        <v>81</v>
      </c>
      <c r="P112" t="s">
        <v>81</v>
      </c>
      <c r="Q112" t="s">
        <v>81</v>
      </c>
      <c r="R112" t="s">
        <v>81</v>
      </c>
      <c r="S112" t="s">
        <v>81</v>
      </c>
      <c r="T112" t="s">
        <v>81</v>
      </c>
      <c r="U112" t="s">
        <v>81</v>
      </c>
      <c r="V112" t="s">
        <v>81</v>
      </c>
      <c r="W112" t="s">
        <v>81</v>
      </c>
      <c r="X112" t="s">
        <v>81</v>
      </c>
      <c r="Y112" t="s">
        <v>81</v>
      </c>
      <c r="Z112" t="s">
        <v>81</v>
      </c>
      <c r="AA112" t="s">
        <v>81</v>
      </c>
      <c r="AB112" t="s">
        <v>81</v>
      </c>
      <c r="AC112" t="s">
        <v>81</v>
      </c>
      <c r="AD112" t="s">
        <v>206</v>
      </c>
      <c r="AE112" t="s">
        <v>81</v>
      </c>
      <c r="AF112" t="s">
        <v>81</v>
      </c>
      <c r="AG112" t="s">
        <v>81</v>
      </c>
      <c r="AH112" t="s">
        <v>81</v>
      </c>
      <c r="AI112" t="s">
        <v>81</v>
      </c>
      <c r="AJ112" t="s">
        <v>201</v>
      </c>
      <c r="AK112" t="s">
        <v>401</v>
      </c>
      <c r="AL112" t="s">
        <v>81</v>
      </c>
      <c r="AM112" t="s">
        <v>363</v>
      </c>
      <c r="AN112" t="s">
        <v>311</v>
      </c>
      <c r="AO112" t="s">
        <v>237</v>
      </c>
      <c r="AP112" t="s">
        <v>322</v>
      </c>
      <c r="AQ112" t="s">
        <v>203</v>
      </c>
      <c r="AR112" t="s">
        <v>203</v>
      </c>
      <c r="AS112" t="s">
        <v>231</v>
      </c>
      <c r="AT112" s="218">
        <f>IF(VALIDATURNO[[#This Row],[VALIDA_QNA]]="","",IF(AL112="",0,1))</f>
        <v>0</v>
      </c>
      <c r="AU112" s="47">
        <f>IF(VALIDATURNO[[#This Row],[VALIDA_QNA]]="","",IF(AL113="",0,1))</f>
        <v>0</v>
      </c>
      <c r="AV112" s="47">
        <f>IF(VALIDATURNO[[#This Row],[VALIDA_QNA]]="","",IF(AM112="",0,1))</f>
        <v>1</v>
      </c>
      <c r="AW112" s="47">
        <f>IF(VALIDATURNO[[#This Row],[VALIDA_QNA]]="","",IF(AN112="",0,1))</f>
        <v>1</v>
      </c>
      <c r="AX112" s="47">
        <f>IF(VALIDATURNO[[#This Row],[VALIDA_QNA]]="","",IF(AO112="",0,1))</f>
        <v>1</v>
      </c>
      <c r="AY112" s="47">
        <f>IF(VALIDATURNO[[#This Row],[VALIDA_QNA]]="","",IF(AP112="",0,1))</f>
        <v>1</v>
      </c>
      <c r="AZ112" s="42">
        <f>IF(VALIDATURNO[[#This Row],[VALIDA_QNA]]="","",IF(AL113="",0,1)*IF(AL113="",0,AL113))</f>
        <v>0</v>
      </c>
      <c r="BA112" s="42">
        <f>IF(VALIDATURNO[[#This Row],[VALIDA_QNA]]="","",IF(AL112="",0,1)*IF(AL112="",0,AL112))</f>
        <v>0</v>
      </c>
      <c r="BB112" s="42">
        <f>IF(VALIDATURNO[[#This Row],[VALIDA_QNA]]="","",IF(AM112="",0,1)*IF(AM112="",0,AM112))</f>
        <v>0.37222222222222223</v>
      </c>
      <c r="BC112" s="42">
        <f>IF(VALIDATURNO[[#This Row],[VALIDA_QNA]]="","",IF(AN112="",0,1)*IF(AN112="",0,AN112))</f>
        <v>0.58750000000000002</v>
      </c>
      <c r="BD112" s="42">
        <f>IF(VALIDATURNO[[#This Row],[VALIDA_QNA]]="","",IF(AO112="",0,1)*IF(AO112="",0,AO112))</f>
        <v>0.79027777777777775</v>
      </c>
      <c r="BE112" s="42">
        <f>IF(VALIDATURNO[[#This Row],[VALIDA_QNA]]="","",IF(AP112="",0,1)*IF(AP112="",0,AP112))</f>
        <v>0.91666666666666663</v>
      </c>
      <c r="BF112" s="42">
        <f>IF(VALIDATURNO[[#This Row],[VALIDA_QNA]]="","",5-COUNTBLANK(AM112:AP112)-COUNTBLANK(AL113))</f>
        <v>4</v>
      </c>
      <c r="BG112" s="41" t="str">
        <f>VALIDATURNO[[#This Row],[SALAM_H_BIN]]&amp;AU112&amp;AV112&amp;AW112&amp;AX112&amp;AY112</f>
        <v>001111</v>
      </c>
      <c r="BH112" s="43">
        <f>IF(A112="","",IF(AND((DIA_INI+0)=1,DAY(I112)&lt;16,MONTH(I112)=MES_QNA),1,IF(AND((DIA_INI+0)=16,MONTH(I112)= MES_QNA + 0),1,0)))</f>
        <v>1</v>
      </c>
      <c r="BI112" s="42" t="str">
        <f>IF(A112="","",IF(AND(AN112&lt;AM112,AN112&lt;&gt;""),"ERROR MARCA",IF(AND(VALIDATURNO[[#This Row],[ENT_2]]&lt;&gt;0,VALIDATURNO[[#This Row],[ENT_2]]&lt;VALIDATURNO[[#This Row],[SAL_1]]),"ERROR MARCA",IF(VALIDATURNO[[#This Row],[VALIDA_QNA]]=1,IF(OR(BG112="001100",BG112="011000",BG112="011110",BG112="001111",BG112="101100",BG112="111000",BG112="111110",BG112="101111"),"OK",IF(OR(BG112="000000",VALIDATURNO[[#This Row],[Escenario]]="100000"),"NULO","ERROR MARCA")),"NULO"))))</f>
        <v>OK</v>
      </c>
      <c r="BJ112" s="47">
        <f>IF(VALIDATURNO[[#This Row],[VALIDA_QNA]]="","",IF(OR(BG112="101100",BG112="101111",BG112="001100",BG112="001111",BG112="111110",BG112="011110"),BC112-BB112,0)*24)</f>
        <v>5.166666666666667</v>
      </c>
      <c r="BK112" s="42">
        <f>IF(VALIDATURNO[[#This Row],[VALIDA_QNA]]="","",IF(OR(BG112="101111",BG112="001111"),BE112-BD112,0)*24)</f>
        <v>3.0333333333333332</v>
      </c>
      <c r="BL112" s="47">
        <f>IF(VALIDATURNO[[#This Row],[VALIDA_QNA]]="","",IF(OR(BG112="111000",BG112="011000"),AZ112-BB112+1,0)*24)</f>
        <v>0</v>
      </c>
      <c r="BM112" s="47">
        <f>IF(VALIDATURNO[[#This Row],[VALIDA_QNA]]="","",IF(OR(BG112="111110",BG112="011110"),AZ112+1-BD112,0)*24)</f>
        <v>0</v>
      </c>
      <c r="BN112" s="42">
        <f>IF(VALIDATURNO[[#This Row],[VALIDA_QNA]]="","",IF(OR(BG112="011000",BG112="111000"),1-BB112,0)*24)</f>
        <v>0</v>
      </c>
      <c r="BO112" s="47">
        <f>IF(VALIDATURNO[[#This Row],[VALIDA_QNA]]="","",IF(OR(BG112="011110",BG112="111110"),1-BD112,0)*24)</f>
        <v>0</v>
      </c>
      <c r="BP112" s="42">
        <f>IF(VALIDATURNO[[#This Row],[VALIDA_QNA]]="","",VALIDATURNO[[#This Row],[turno1]]+VALIDATURNO[[#This Row],[turno2]]+VALIDATURNO[[#This Row],[turno1AH]]+VALIDATURNO[[#This Row],[turno2AH]]+VALIDATURNO[[#This Row],[SALAM_HOY]])</f>
        <v>8.1999999999999993</v>
      </c>
      <c r="BQ112" s="42">
        <f>IF(VALIDATURNO[[#This Row],[VALIDA_QNA]]="","",VALIDATURNO[[#This Row],[turno1]]+VALIDATURNO[[#This Row],[turno2]]+VALIDATURNO[[#This Row],[turno1AM]]+VALIDATURNO[[#This Row],[turno2AM]])</f>
        <v>8.1999999999999993</v>
      </c>
      <c r="BR112" s="44">
        <f>IF(VALIDATURNO[[#This Row],[VALIDA_QNA]]=0,"",IFERROR(LEFT(AD112,FIND(".",AD112)-1)+((RIGHT(AD112,2)+0)/100),""))</f>
        <v>8.25</v>
      </c>
      <c r="BS112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descuentos]]="",0,IF(AND(BP112&gt;=9.5,AO112=""),1,0))+IF(AL113&lt;&gt;"",AL113*24,0)-IF(AL112&lt;&gt;"",AL112*24,0),"")))</f>
        <v>5.0000000000000711E-2</v>
      </c>
      <c r="BT112" s="219">
        <f>IF(VALIDATURNO[[#This Row],[VALIDA_QNA]]=0,"",IF(A112="","",IFERROR((IF(IF(AL112="",0,AL112+0)&lt;=(6/24),IF(AL112="",0,AL112+0),(6/24))*24),0)+IFERROR(IF(AM112="",0,IF((IF(AND(AO112="",AN112&lt;&gt;""),IF(AN112="",0,AN112+0),IF(AP112&lt;&gt;"",IF(AP112="",0,AP112+0),1))-#REF!)*24&gt;0,IF(AND(AO112="",AN112&lt;&gt;""),IF(AN112="",0,AN112+0),IF(AP112&lt;&gt;"",IF(AP112="",0,AP112+0),1))-#REF!))*24,0)))</f>
        <v>0</v>
      </c>
      <c r="BU112" s="44">
        <f>IF(VALIDATURNO[[#This Row],[VALIDA_QNA]]="","",IFERROR(LEFT(K112,FIND(".",K112)-1)+((RIGHT(K112,2)+0)/100),0))</f>
        <v>3</v>
      </c>
      <c r="BV112" s="44">
        <f>IF(VALIDATURNO[[#This Row],[VALIDA_QNA]]=0,0,IF(VALIDATURNO[[#This Row],[Marcacion]]="ERROR MARCA", 0,IF(VALIDATURNO[[#This Row],[VALIDA_QNA]]="","",IF(ROUND(IFERROR(LEFT(K112,FIND(".",K112)-1)+((RIGHT(K112,2)+0)/100),0)+(IF(H113="Domingo",0,IF(AL113="",0,AL113*24)))-(IF(H112="Domingo",0,IF(AL112="",0,AL112*24))),2)&gt;=0,ROUND(IFERROR(LEFT(K112,FIND(".",K112)-1)+((RIGHT(K112,2)+0)/100),0)+(IF(H113="Domingo",0,IF(AL113="",0,AL113*24)))-(IF(H112="Domingo",0,IF(AL112="",0,AL112*24))),2),0))))</f>
        <v>3</v>
      </c>
      <c r="BW112" s="44">
        <f>IF(VALIDATURNO[[#This Row],[VALIDA_QNA]]="","",IFERROR(LEFT(T112,FIND(".",T112)-1)+((RIGHT(T112,2)+0)/100),0)+IF(N112="",0,IFERROR(LEFT(N112,FIND(".",N112)-1)+((RIGHT(N112,2)+0)/100),0)))</f>
        <v>0</v>
      </c>
      <c r="BX112" s="44">
        <f>IF(VALIDATURNO[[#This Row],[VALIDA_QNA]]=0,0,IF(VALIDATURNO[[#This Row],[Marcacion]]="ERROR MARCA", 0,IF(VALIDATURNO[[#This Row],[VALIDA_QNA]]="","",IF(VALIDATURNO[[#This Row],[Dom Noct calc]]+(IF(OR(H113="Domingo",M113&lt;&gt;"",N113&lt;&gt;""),IF(AL113="",0,AL113*24),0))-(IF(OR(H112="Domingo",M112&lt;&gt;"",N112&lt;&gt;""),IF(AL112="",0,AL112*24),0))&gt;=0,VALIDATURNO[[#This Row],[Dom Noct calc]]+(IF(OR(H113="Domingo",M113&lt;&gt;"",N113&lt;&gt;""),IF(AL113="",0,AL113*24),0))-(IF(OR(H112="Domingo",M112&lt;&gt;"",N112&lt;&gt;""),IF(AL112="",0,AL112*24),0)),0))))</f>
        <v>0</v>
      </c>
      <c r="BY112" s="44">
        <f>IF(VALIDATURNO[[#This Row],[VALIDA_QNA]]="","",IFERROR(LEFT(AD112,FIND(".",AD112)-1)+((RIGHT(AD112,2)+0)/100),0))</f>
        <v>8.25</v>
      </c>
      <c r="BZ112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8.25</v>
      </c>
      <c r="CA112" s="45">
        <f>IF(VALIDATURNO[[#This Row],[VALIDA_QNA]]="","",IF(VALIDATURNO[[#This Row],[Trabajado real]]+0=0,0,1))</f>
        <v>1</v>
      </c>
      <c r="CB112" s="44">
        <f>IFERROR(IF(VALIDATURNO[[#This Row],[horas 
trabajadas]]&gt;14,ROUND(VALIDATURNO[[#This Row],[nocturnas 
trabajadas]],2),IF(VALIDATURNO[[#This Row],[Trabajado real]]=0,"",ROUND(VALIDATURNO[[#This Row],[Nocturnas reales]],2))),"")</f>
        <v>3</v>
      </c>
      <c r="CC112" s="44"/>
      <c r="CD112" s="44"/>
      <c r="CE112" s="44"/>
      <c r="CF112" s="44"/>
      <c r="CG112" s="44"/>
      <c r="CH112" s="45"/>
      <c r="CI112" s="44"/>
      <c r="CJ112" s="44" t="str">
        <f>IF(AND(M112="",S112=""),"",IF(VALIDATURNO[[#This Row],[Marcacion]]="ERROR MARCA",6,IF(IFERROR(LEFT(M112,FIND(".",M112)-1)+((RIGHT(M112,2)+0)/100),0)+IFERROR(LEFT(S112,FIND(".",S112)-1)+((RIGHT(S112,2)+0)/100),0)=0,"",IFERROR(LEFT(M112,FIND(".",M112)-1)+((RIGHT(M112,2)+0)/100),0)+IFERROR(LEFT(S112,FIND(".",S112)-1)+((RIGHT(S112,2)+0)/100),0))))</f>
        <v/>
      </c>
      <c r="CK112" s="44" t="str">
        <f>IF(VALIDATURNO[[#This Row],[VALIDA_QNA]]="","",IF(VALIDATURNO[[#This Row],[Dom Noct Real]]=0,"",ROUND(VALIDATURNO[[#This Row],[Dom Noct Real]],2)))</f>
        <v/>
      </c>
      <c r="CL112" s="44"/>
      <c r="CM112" s="44"/>
      <c r="CN112" s="44"/>
      <c r="CO112" s="44" t="str">
        <f>IF(VALIDATURNO[[#This Row],[EXTRAS]]="","",IF(VALIDATURNO[[#This Row],[verifica extras D]]="",ROUND(VALIDATURNO[[#This Row],[EXTRAS]]*extra_diu,2),ROUND(VALIDATURNO[[#This Row],[verifica extras D]],2)))</f>
        <v/>
      </c>
      <c r="CP112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2" s="44"/>
      <c r="CR112" s="44"/>
      <c r="CS112" s="44"/>
      <c r="CT112" s="44"/>
      <c r="CU112" s="44">
        <f>IF(VALIDATURNO[[#This Row],[VALIDA_QNA]]="","",IF(VALIDATURNO[[#This Row],[Trabajado real]]=0,"",ROUND(VALIDATURNO[[#This Row],[Trabajado real]],2)))</f>
        <v>8.25</v>
      </c>
      <c r="CV112" s="220" t="str">
        <f>IFERROR(VLOOKUP(VALIDATURNO[[#This Row],[Colaborador]]&amp;VALIDATURNO[[#This Row],[fecha]],Tabla2[],4,0),"")</f>
        <v/>
      </c>
      <c r="CW112" s="221"/>
      <c r="CX112" s="221"/>
      <c r="CY112" s="44" t="str">
        <f>IF(SUMIFS($BZ$6:BZ112,$DC$6:DC112,VALIDATURNO[[#This Row],[Colaborador]])-hope_hours-SUMIFS($CO$6:CO112,$DC$6:DC112,VALIDATURNO[[#This Row],[Colaborador]])-SUMIFS($CP$6:CP112,$DC$6:DC112,VALIDATURNO[[#This Row],[Colaborador]])&gt;0.5,SUMIFS($BZ$6:BZ112,$DC$6:DC112,VALIDATURNO[[#This Row],[Colaborador]])-hope_hours-SUMIFS($CO$6:CO112,$DC$6:DC112,VALIDATURNO[[#This Row],[Colaborador]])-SUMIFS($CP$6:CP112,$DC$6:DC112,VALIDATURNO[[#This Row],[Colaborador]]),"")</f>
        <v/>
      </c>
      <c r="CZ112" s="44" t="str">
        <f>IF(SUMIFS($BZ$6:BZ112,$DC$6:DC112,VALIDATURNO[[#This Row],[Colaborador]])-hope_hours&gt;0.5,SUMIFS($BZ$6:BZ112,$DC$6:DC112,VALIDATURNO[[#This Row],[Colaborador]])-hope_hours - SUMIFS($CZ$6:CZ111,$DC$6:DC111,DC112),"")</f>
        <v/>
      </c>
      <c r="DA112" s="44" t="str">
        <f>IF(SUMIFS($BZ$6:BZ112,$DC$6:DC112,VALIDATURNO[[#This Row],[Colaborador]])-hope_hours&gt;0.5,SUMIFS($BZ$6:BZ112,$DC$6:DC112,VALIDATURNO[[#This Row],[Colaborador]])-hope_hours,"")</f>
        <v/>
      </c>
      <c r="DB112" s="44" t="str">
        <f>IF(E112="","",IF(VALIDATURNO[[#This Row],[Cambia sede]]="",E112,VALIDATURNO[[#This Row],[Cambia sede]]))</f>
        <v>PANCE</v>
      </c>
      <c r="DC112" s="222" t="str">
        <f t="shared" si="6"/>
        <v>TORRES GIRALDO DAYHANN</v>
      </c>
      <c r="DD112" s="223">
        <f>IF(VALIDATURNO[[#This Row],[VALIDA_QNA]]="","",I112+0)</f>
        <v>46106</v>
      </c>
      <c r="DE112" s="219" t="str">
        <f>IF(VALIDATURNO[[#This Row],[Marcacion]]="","",D112)</f>
        <v>AUXILIAR DE COCINA</v>
      </c>
      <c r="DF112" s="219" t="str">
        <f>IF(VALIDATURNO[[#This Row],[turno1]]="","",H112)</f>
        <v>Miércoles</v>
      </c>
      <c r="DG112" s="219" t="str">
        <f>IF(VALIDATURNO[[#This Row],[turno2]]="","",AL112)</f>
        <v/>
      </c>
      <c r="DH112" s="219" t="str">
        <f>IF(VALIDATURNO[[#This Row],[turno1AM]]="","",AM112)</f>
        <v>08:56</v>
      </c>
      <c r="DI112" s="219" t="str">
        <f>IF(VALIDATURNO[[#This Row],[turno2AM]]="","",AN112)</f>
        <v>14:06</v>
      </c>
      <c r="DJ112" s="219" t="str">
        <f>IF(VALIDATURNO[[#This Row],[turno1AH]]="","",AO112)</f>
        <v>18:58</v>
      </c>
      <c r="DK112" s="219" t="str">
        <f>IF(VALIDATURNO[[#This Row],[turno2AH]]="","",AP112)</f>
        <v>22:00</v>
      </c>
      <c r="DL112" s="224" t="str">
        <f>IF(SUMIFS(VALIDATURNO[TOTAL],VALIDATURNO[Colaborador],VALIDATURNO[[#This Row],[Colaborador]])=0,"RET","OK")</f>
        <v>OK</v>
      </c>
      <c r="DM112" s="224"/>
      <c r="DN112" s="224">
        <f>IF(DN111=$DN$5,1,IF(DC111=VALIDATURNO[[#This Row],[Colaborador]],0,1))</f>
        <v>0</v>
      </c>
      <c r="DO112" s="224"/>
      <c r="DP112" s="224"/>
      <c r="DQ112" s="224"/>
      <c r="DR112" s="224"/>
      <c r="DS112" s="224"/>
      <c r="DT112" s="224"/>
    </row>
    <row r="113" spans="1:124">
      <c r="A113" t="s">
        <v>177</v>
      </c>
      <c r="B113" t="s">
        <v>406</v>
      </c>
      <c r="C113" t="s">
        <v>406</v>
      </c>
      <c r="D113" t="s">
        <v>225</v>
      </c>
      <c r="E113" t="s">
        <v>84</v>
      </c>
      <c r="F113" t="s">
        <v>200</v>
      </c>
      <c r="G113" t="s">
        <v>200</v>
      </c>
      <c r="H113" t="s">
        <v>211</v>
      </c>
      <c r="I113" t="s">
        <v>566</v>
      </c>
      <c r="J113" t="s">
        <v>267</v>
      </c>
      <c r="K113" t="s">
        <v>250</v>
      </c>
      <c r="L113" t="s">
        <v>81</v>
      </c>
      <c r="M113" t="s">
        <v>81</v>
      </c>
      <c r="N113" t="s">
        <v>81</v>
      </c>
      <c r="O113" t="s">
        <v>81</v>
      </c>
      <c r="P113" t="s">
        <v>81</v>
      </c>
      <c r="Q113" t="s">
        <v>81</v>
      </c>
      <c r="R113" t="s">
        <v>81</v>
      </c>
      <c r="S113" t="s">
        <v>81</v>
      </c>
      <c r="T113" t="s">
        <v>81</v>
      </c>
      <c r="U113" t="s">
        <v>81</v>
      </c>
      <c r="V113" t="s">
        <v>81</v>
      </c>
      <c r="W113" t="s">
        <v>81</v>
      </c>
      <c r="X113" t="s">
        <v>81</v>
      </c>
      <c r="Y113" t="s">
        <v>81</v>
      </c>
      <c r="Z113" t="s">
        <v>81</v>
      </c>
      <c r="AA113" t="s">
        <v>81</v>
      </c>
      <c r="AB113" t="s">
        <v>81</v>
      </c>
      <c r="AC113" t="s">
        <v>81</v>
      </c>
      <c r="AD113" t="s">
        <v>267</v>
      </c>
      <c r="AE113" t="s">
        <v>81</v>
      </c>
      <c r="AF113" t="s">
        <v>81</v>
      </c>
      <c r="AG113" t="s">
        <v>81</v>
      </c>
      <c r="AH113" t="s">
        <v>81</v>
      </c>
      <c r="AI113" t="s">
        <v>81</v>
      </c>
      <c r="AJ113" t="s">
        <v>201</v>
      </c>
      <c r="AK113" t="s">
        <v>612</v>
      </c>
      <c r="AL113" t="s">
        <v>81</v>
      </c>
      <c r="AM113" t="s">
        <v>235</v>
      </c>
      <c r="AN113" t="s">
        <v>383</v>
      </c>
      <c r="AO113" t="s">
        <v>81</v>
      </c>
      <c r="AP113" t="s">
        <v>81</v>
      </c>
      <c r="AQ113" t="s">
        <v>203</v>
      </c>
      <c r="AR113" t="s">
        <v>81</v>
      </c>
      <c r="AS113" t="s">
        <v>204</v>
      </c>
      <c r="AT113" s="218">
        <f>IF(VALIDATURNO[[#This Row],[VALIDA_QNA]]="","",IF(AL113="",0,1))</f>
        <v>0</v>
      </c>
      <c r="AU113" s="47">
        <f>IF(VALIDATURNO[[#This Row],[VALIDA_QNA]]="","",IF(AL114="",0,1))</f>
        <v>0</v>
      </c>
      <c r="AV113" s="47">
        <f>IF(VALIDATURNO[[#This Row],[VALIDA_QNA]]="","",IF(AM113="",0,1))</f>
        <v>1</v>
      </c>
      <c r="AW113" s="47">
        <f>IF(VALIDATURNO[[#This Row],[VALIDA_QNA]]="","",IF(AN113="",0,1))</f>
        <v>1</v>
      </c>
      <c r="AX113" s="47">
        <f>IF(VALIDATURNO[[#This Row],[VALIDA_QNA]]="","",IF(AO113="",0,1))</f>
        <v>0</v>
      </c>
      <c r="AY113" s="47">
        <f>IF(VALIDATURNO[[#This Row],[VALIDA_QNA]]="","",IF(AP113="",0,1))</f>
        <v>0</v>
      </c>
      <c r="AZ113" s="42">
        <f>IF(VALIDATURNO[[#This Row],[VALIDA_QNA]]="","",IF(AL114="",0,1)*IF(AL114="",0,AL114))</f>
        <v>0</v>
      </c>
      <c r="BA113" s="42">
        <f>IF(VALIDATURNO[[#This Row],[VALIDA_QNA]]="","",IF(AL113="",0,1)*IF(AL113="",0,AL113))</f>
        <v>0</v>
      </c>
      <c r="BB113" s="42">
        <f>IF(VALIDATURNO[[#This Row],[VALIDA_QNA]]="","",IF(AM113="",0,1)*IF(AM113="",0,AM113))</f>
        <v>0.49652777777777779</v>
      </c>
      <c r="BC113" s="42">
        <f>IF(VALIDATURNO[[#This Row],[VALIDA_QNA]]="","",IF(AN113="",0,1)*IF(AN113="",0,AN113))</f>
        <v>0.95625000000000004</v>
      </c>
      <c r="BD113" s="42">
        <f>IF(VALIDATURNO[[#This Row],[VALIDA_QNA]]="","",IF(AO113="",0,1)*IF(AO113="",0,AO113))</f>
        <v>0</v>
      </c>
      <c r="BE113" s="42">
        <f>IF(VALIDATURNO[[#This Row],[VALIDA_QNA]]="","",IF(AP113="",0,1)*IF(AP113="",0,AP113))</f>
        <v>0</v>
      </c>
      <c r="BF113" s="42">
        <f>IF(VALIDATURNO[[#This Row],[VALIDA_QNA]]="","",5-COUNTBLANK(AM113:AP113)-COUNTBLANK(AL114))</f>
        <v>2</v>
      </c>
      <c r="BG113" s="41" t="str">
        <f>VALIDATURNO[[#This Row],[SALAM_H_BIN]]&amp;AU113&amp;AV113&amp;AW113&amp;AX113&amp;AY113</f>
        <v>001100</v>
      </c>
      <c r="BH113" s="43">
        <f>IF(A113="","",IF(AND((DIA_INI+0)=1,DAY(I113)&lt;16,MONTH(I113)=MES_QNA),1,IF(AND((DIA_INI+0)=16,MONTH(I113)= MES_QNA + 0),1,0)))</f>
        <v>1</v>
      </c>
      <c r="BI113" s="42" t="str">
        <f>IF(A113="","",IF(AND(AN113&lt;AM113,AN113&lt;&gt;""),"ERROR MARCA",IF(AND(VALIDATURNO[[#This Row],[ENT_2]]&lt;&gt;0,VALIDATURNO[[#This Row],[ENT_2]]&lt;VALIDATURNO[[#This Row],[SAL_1]]),"ERROR MARCA",IF(VALIDATURNO[[#This Row],[VALIDA_QNA]]=1,IF(OR(BG113="001100",BG113="011000",BG113="011110",BG113="001111",BG113="101100",BG113="111000",BG113="111110",BG113="101111"),"OK",IF(OR(BG113="000000",VALIDATURNO[[#This Row],[Escenario]]="100000"),"NULO","ERROR MARCA")),"NULO"))))</f>
        <v>OK</v>
      </c>
      <c r="BJ113" s="47">
        <f>IF(VALIDATURNO[[#This Row],[VALIDA_QNA]]="","",IF(OR(BG113="101100",BG113="101111",BG113="001100",BG113="001111",BG113="111110",BG113="011110"),BC113-BB113,0)*24)</f>
        <v>11.033333333333335</v>
      </c>
      <c r="BK113" s="42">
        <f>IF(VALIDATURNO[[#This Row],[VALIDA_QNA]]="","",IF(OR(BG113="101111",BG113="001111"),BE113-BD113,0)*24)</f>
        <v>0</v>
      </c>
      <c r="BL113" s="47">
        <f>IF(VALIDATURNO[[#This Row],[VALIDA_QNA]]="","",IF(OR(BG113="111000",BG113="011000"),AZ113-BB113+1,0)*24)</f>
        <v>0</v>
      </c>
      <c r="BM113" s="47">
        <f>IF(VALIDATURNO[[#This Row],[VALIDA_QNA]]="","",IF(OR(BG113="111110",BG113="011110"),AZ113+1-BD113,0)*24)</f>
        <v>0</v>
      </c>
      <c r="BN113" s="42">
        <f>IF(VALIDATURNO[[#This Row],[VALIDA_QNA]]="","",IF(OR(BG113="011000",BG113="111000"),1-BB113,0)*24)</f>
        <v>0</v>
      </c>
      <c r="BO113" s="47">
        <f>IF(VALIDATURNO[[#This Row],[VALIDA_QNA]]="","",IF(OR(BG113="011110",BG113="111110"),1-BD113,0)*24)</f>
        <v>0</v>
      </c>
      <c r="BP113" s="42">
        <f>IF(VALIDATURNO[[#This Row],[VALIDA_QNA]]="","",VALIDATURNO[[#This Row],[turno1]]+VALIDATURNO[[#This Row],[turno2]]+VALIDATURNO[[#This Row],[turno1AH]]+VALIDATURNO[[#This Row],[turno2AH]]+VALIDATURNO[[#This Row],[SALAM_HOY]])</f>
        <v>11.033333333333335</v>
      </c>
      <c r="BQ113" s="42">
        <f>IF(VALIDATURNO[[#This Row],[VALIDA_QNA]]="","",VALIDATURNO[[#This Row],[turno1]]+VALIDATURNO[[#This Row],[turno2]]+VALIDATURNO[[#This Row],[turno1AM]]+VALIDATURNO[[#This Row],[turno2AM]])</f>
        <v>11.033333333333335</v>
      </c>
      <c r="BR113" s="44">
        <f>IF(VALIDATURNO[[#This Row],[VALIDA_QNA]]=0,"",IFERROR(LEFT(AD113,FIND(".",AD113)-1)+((RIGHT(AD113,2)+0)/100),""))</f>
        <v>10</v>
      </c>
      <c r="BS113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descuentos]]="",0,IF(AND(BP113&gt;=9.5,AO113=""),1,0))+IF(AL114&lt;&gt;"",AL114*24,0)-IF(AL113&lt;&gt;"",AL113*24,0),"")))</f>
        <v>-3.3333333333334991E-2</v>
      </c>
      <c r="BT113" s="219">
        <f>IF(VALIDATURNO[[#This Row],[VALIDA_QNA]]=0,"",IF(A113="","",IFERROR((IF(IF(AL113="",0,AL113+0)&lt;=(6/24),IF(AL113="",0,AL113+0),(6/24))*24),0)+IFERROR(IF(AM113="",0,IF((IF(AND(AO113="",AN113&lt;&gt;""),IF(AN113="",0,AN113+0),IF(AP113&lt;&gt;"",IF(AP113="",0,AP113+0),1))-#REF!)*24&gt;0,IF(AND(AO113="",AN113&lt;&gt;""),IF(AN113="",0,AN113+0),IF(AP113&lt;&gt;"",IF(AP113="",0,AP113+0),1))-#REF!))*24,0)))</f>
        <v>0</v>
      </c>
      <c r="BU113" s="44">
        <f>IF(VALIDATURNO[[#This Row],[VALIDA_QNA]]="","",IFERROR(LEFT(K113,FIND(".",K113)-1)+((RIGHT(K113,2)+0)/100),0))</f>
        <v>4</v>
      </c>
      <c r="BV113" s="44">
        <f>IF(VALIDATURNO[[#This Row],[VALIDA_QNA]]=0,0,IF(VALIDATURNO[[#This Row],[Marcacion]]="ERROR MARCA", 0,IF(VALIDATURNO[[#This Row],[VALIDA_QNA]]="","",IF(ROUND(IFERROR(LEFT(K113,FIND(".",K113)-1)+((RIGHT(K113,2)+0)/100),0)+(IF(H114="Domingo",0,IF(AL114="",0,AL114*24)))-(IF(H113="Domingo",0,IF(AL113="",0,AL113*24))),2)&gt;=0,ROUND(IFERROR(LEFT(K113,FIND(".",K113)-1)+((RIGHT(K113,2)+0)/100),0)+(IF(H114="Domingo",0,IF(AL114="",0,AL114*24)))-(IF(H113="Domingo",0,IF(AL113="",0,AL113*24))),2),0))))</f>
        <v>4</v>
      </c>
      <c r="BW113" s="44">
        <f>IF(VALIDATURNO[[#This Row],[VALIDA_QNA]]="","",IFERROR(LEFT(T113,FIND(".",T113)-1)+((RIGHT(T113,2)+0)/100),0)+IF(N113="",0,IFERROR(LEFT(N113,FIND(".",N113)-1)+((RIGHT(N113,2)+0)/100),0)))</f>
        <v>0</v>
      </c>
      <c r="BX113" s="44">
        <f>IF(VALIDATURNO[[#This Row],[VALIDA_QNA]]=0,0,IF(VALIDATURNO[[#This Row],[Marcacion]]="ERROR MARCA", 0,IF(VALIDATURNO[[#This Row],[VALIDA_QNA]]="","",IF(VALIDATURNO[[#This Row],[Dom Noct calc]]+(IF(OR(H114="Domingo",M114&lt;&gt;"",N114&lt;&gt;""),IF(AL114="",0,AL114*24),0))-(IF(OR(H113="Domingo",M113&lt;&gt;"",N113&lt;&gt;""),IF(AL113="",0,AL113*24),0))&gt;=0,VALIDATURNO[[#This Row],[Dom Noct calc]]+(IF(OR(H114="Domingo",M114&lt;&gt;"",N114&lt;&gt;""),IF(AL114="",0,AL114*24),0))-(IF(OR(H113="Domingo",M113&lt;&gt;"",N113&lt;&gt;""),IF(AL113="",0,AL113*24),0)),0))))</f>
        <v>0</v>
      </c>
      <c r="BY113" s="44">
        <f>IF(VALIDATURNO[[#This Row],[VALIDA_QNA]]="","",IFERROR(LEFT(AD113,FIND(".",AD113)-1)+((RIGHT(AD113,2)+0)/100),0))</f>
        <v>10</v>
      </c>
      <c r="BZ113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10</v>
      </c>
      <c r="CA113" s="45">
        <f>IF(VALIDATURNO[[#This Row],[VALIDA_QNA]]="","",IF(VALIDATURNO[[#This Row],[Trabajado real]]+0=0,0,1))</f>
        <v>1</v>
      </c>
      <c r="CB113" s="44">
        <f>IFERROR(IF(VALIDATURNO[[#This Row],[horas 
trabajadas]]&gt;14,ROUND(VALIDATURNO[[#This Row],[nocturnas 
trabajadas]],2),IF(VALIDATURNO[[#This Row],[Trabajado real]]=0,"",ROUND(VALIDATURNO[[#This Row],[Nocturnas reales]],2))),"")</f>
        <v>4</v>
      </c>
      <c r="CC113" s="44"/>
      <c r="CD113" s="44"/>
      <c r="CE113" s="44"/>
      <c r="CF113" s="44"/>
      <c r="CG113" s="44"/>
      <c r="CH113" s="45"/>
      <c r="CI113" s="44"/>
      <c r="CJ113" s="44" t="str">
        <f>IF(AND(M113="",S113=""),"",IF(VALIDATURNO[[#This Row],[Marcacion]]="ERROR MARCA",6,IF(IFERROR(LEFT(M113,FIND(".",M113)-1)+((RIGHT(M113,2)+0)/100),0)+IFERROR(LEFT(S113,FIND(".",S113)-1)+((RIGHT(S113,2)+0)/100),0)=0,"",IFERROR(LEFT(M113,FIND(".",M113)-1)+((RIGHT(M113,2)+0)/100),0)+IFERROR(LEFT(S113,FIND(".",S113)-1)+((RIGHT(S113,2)+0)/100),0))))</f>
        <v/>
      </c>
      <c r="CK113" s="44" t="str">
        <f>IF(VALIDATURNO[[#This Row],[VALIDA_QNA]]="","",IF(VALIDATURNO[[#This Row],[Dom Noct Real]]=0,"",ROUND(VALIDATURNO[[#This Row],[Dom Noct Real]],2)))</f>
        <v/>
      </c>
      <c r="CL113" s="44"/>
      <c r="CM113" s="44"/>
      <c r="CN113" s="44"/>
      <c r="CO113" s="44" t="str">
        <f>IF(VALIDATURNO[[#This Row],[EXTRAS]]="","",IF(VALIDATURNO[[#This Row],[verifica extras D]]="",ROUND(VALIDATURNO[[#This Row],[EXTRAS]]*extra_diu,2),ROUND(VALIDATURNO[[#This Row],[verifica extras D]],2)))</f>
        <v/>
      </c>
      <c r="CP113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3" s="44"/>
      <c r="CR113" s="44"/>
      <c r="CS113" s="44"/>
      <c r="CT113" s="44"/>
      <c r="CU113" s="44">
        <f>IF(VALIDATURNO[[#This Row],[VALIDA_QNA]]="","",IF(VALIDATURNO[[#This Row],[Trabajado real]]=0,"",ROUND(VALIDATURNO[[#This Row],[Trabajado real]],2)))</f>
        <v>10</v>
      </c>
      <c r="CV113" s="220" t="str">
        <f>IFERROR(VLOOKUP(VALIDATURNO[[#This Row],[Colaborador]]&amp;VALIDATURNO[[#This Row],[fecha]],Tabla2[],4,0),"")</f>
        <v/>
      </c>
      <c r="CW113" s="221"/>
      <c r="CX113" s="221"/>
      <c r="CY113" s="44" t="str">
        <f>IF(SUMIFS($BZ$6:BZ113,$DC$6:DC113,VALIDATURNO[[#This Row],[Colaborador]])-hope_hours-SUMIFS($CO$6:CO113,$DC$6:DC113,VALIDATURNO[[#This Row],[Colaborador]])-SUMIFS($CP$6:CP113,$DC$6:DC113,VALIDATURNO[[#This Row],[Colaborador]])&gt;0.5,SUMIFS($BZ$6:BZ113,$DC$6:DC113,VALIDATURNO[[#This Row],[Colaborador]])-hope_hours-SUMIFS($CO$6:CO113,$DC$6:DC113,VALIDATURNO[[#This Row],[Colaborador]])-SUMIFS($CP$6:CP113,$DC$6:DC113,VALIDATURNO[[#This Row],[Colaborador]]),"")</f>
        <v/>
      </c>
      <c r="CZ113" s="44" t="str">
        <f>IF(SUMIFS($BZ$6:BZ113,$DC$6:DC113,VALIDATURNO[[#This Row],[Colaborador]])-hope_hours&gt;0.5,SUMIFS($BZ$6:BZ113,$DC$6:DC113,VALIDATURNO[[#This Row],[Colaborador]])-hope_hours - SUMIFS($CZ$6:CZ112,$DC$6:DC112,DC113),"")</f>
        <v/>
      </c>
      <c r="DA113" s="44" t="str">
        <f>IF(SUMIFS($BZ$6:BZ113,$DC$6:DC113,VALIDATURNO[[#This Row],[Colaborador]])-hope_hours&gt;0.5,SUMIFS($BZ$6:BZ113,$DC$6:DC113,VALIDATURNO[[#This Row],[Colaborador]])-hope_hours,"")</f>
        <v/>
      </c>
      <c r="DB113" s="44" t="str">
        <f>IF(E113="","",IF(VALIDATURNO[[#This Row],[Cambia sede]]="",E113,VALIDATURNO[[#This Row],[Cambia sede]]))</f>
        <v>PANCE</v>
      </c>
      <c r="DC113" s="222" t="str">
        <f t="shared" si="6"/>
        <v>TORRES GIRALDO DAYHANN</v>
      </c>
      <c r="DD113" s="223">
        <f>IF(VALIDATURNO[[#This Row],[VALIDA_QNA]]="","",I113+0)</f>
        <v>46107</v>
      </c>
      <c r="DE113" s="219" t="str">
        <f>IF(VALIDATURNO[[#This Row],[Marcacion]]="","",D113)</f>
        <v>AUXILIAR DE COCINA</v>
      </c>
      <c r="DF113" s="219" t="str">
        <f>IF(VALIDATURNO[[#This Row],[turno1]]="","",H113)</f>
        <v>Jueves</v>
      </c>
      <c r="DG113" s="219" t="str">
        <f>IF(VALIDATURNO[[#This Row],[turno2]]="","",AL113)</f>
        <v/>
      </c>
      <c r="DH113" s="219" t="str">
        <f>IF(VALIDATURNO[[#This Row],[turno1AM]]="","",AM113)</f>
        <v>11:55</v>
      </c>
      <c r="DI113" s="219" t="str">
        <f>IF(VALIDATURNO[[#This Row],[turno2AM]]="","",AN113)</f>
        <v>22:57</v>
      </c>
      <c r="DJ113" s="219" t="str">
        <f>IF(VALIDATURNO[[#This Row],[turno1AH]]="","",AO113)</f>
        <v/>
      </c>
      <c r="DK113" s="219" t="str">
        <f>IF(VALIDATURNO[[#This Row],[turno2AH]]="","",AP113)</f>
        <v/>
      </c>
      <c r="DL113" s="224" t="str">
        <f>IF(SUMIFS(VALIDATURNO[TOTAL],VALIDATURNO[Colaborador],VALIDATURNO[[#This Row],[Colaborador]])=0,"RET","OK")</f>
        <v>OK</v>
      </c>
      <c r="DM113" s="224"/>
      <c r="DN113" s="224">
        <f>IF(DN112=$DN$5,1,IF(DC112=VALIDATURNO[[#This Row],[Colaborador]],0,1))</f>
        <v>0</v>
      </c>
      <c r="DO113" s="224"/>
      <c r="DP113" s="224"/>
      <c r="DQ113" s="224"/>
      <c r="DR113" s="224"/>
      <c r="DS113" s="224"/>
      <c r="DT113" s="224"/>
    </row>
    <row r="114" spans="1:124">
      <c r="A114" t="s">
        <v>177</v>
      </c>
      <c r="B114" t="s">
        <v>406</v>
      </c>
      <c r="C114" t="s">
        <v>406</v>
      </c>
      <c r="D114" t="s">
        <v>225</v>
      </c>
      <c r="E114" t="s">
        <v>84</v>
      </c>
      <c r="F114" t="s">
        <v>200</v>
      </c>
      <c r="G114" t="s">
        <v>200</v>
      </c>
      <c r="H114" t="s">
        <v>214</v>
      </c>
      <c r="I114" t="s">
        <v>567</v>
      </c>
      <c r="J114" t="s">
        <v>217</v>
      </c>
      <c r="K114" t="s">
        <v>81</v>
      </c>
      <c r="L114" t="s">
        <v>81</v>
      </c>
      <c r="M114" t="s">
        <v>81</v>
      </c>
      <c r="N114" t="s">
        <v>81</v>
      </c>
      <c r="O114" t="s">
        <v>81</v>
      </c>
      <c r="P114" t="s">
        <v>81</v>
      </c>
      <c r="Q114" t="s">
        <v>81</v>
      </c>
      <c r="R114" t="s">
        <v>81</v>
      </c>
      <c r="S114" t="s">
        <v>81</v>
      </c>
      <c r="T114" t="s">
        <v>81</v>
      </c>
      <c r="U114" t="s">
        <v>81</v>
      </c>
      <c r="V114" t="s">
        <v>81</v>
      </c>
      <c r="W114" t="s">
        <v>81</v>
      </c>
      <c r="X114" t="s">
        <v>81</v>
      </c>
      <c r="Y114" t="s">
        <v>81</v>
      </c>
      <c r="Z114" t="s">
        <v>81</v>
      </c>
      <c r="AA114" t="s">
        <v>81</v>
      </c>
      <c r="AB114" t="s">
        <v>81</v>
      </c>
      <c r="AC114" t="s">
        <v>81</v>
      </c>
      <c r="AD114" t="s">
        <v>217</v>
      </c>
      <c r="AE114" t="s">
        <v>81</v>
      </c>
      <c r="AF114" t="s">
        <v>81</v>
      </c>
      <c r="AG114" t="s">
        <v>81</v>
      </c>
      <c r="AH114" t="s">
        <v>81</v>
      </c>
      <c r="AI114" t="s">
        <v>81</v>
      </c>
      <c r="AJ114" t="s">
        <v>201</v>
      </c>
      <c r="AK114" t="s">
        <v>340</v>
      </c>
      <c r="AL114" t="s">
        <v>81</v>
      </c>
      <c r="AM114" t="s">
        <v>279</v>
      </c>
      <c r="AN114" t="s">
        <v>344</v>
      </c>
      <c r="AO114" t="s">
        <v>81</v>
      </c>
      <c r="AP114" t="s">
        <v>81</v>
      </c>
      <c r="AQ114" t="s">
        <v>203</v>
      </c>
      <c r="AR114" t="s">
        <v>81</v>
      </c>
      <c r="AS114" t="s">
        <v>204</v>
      </c>
      <c r="AT114" s="218">
        <f>IF(VALIDATURNO[[#This Row],[VALIDA_QNA]]="","",IF(AL114="",0,1))</f>
        <v>0</v>
      </c>
      <c r="AU114" s="47">
        <f>IF(VALIDATURNO[[#This Row],[VALIDA_QNA]]="","",IF(AL115="",0,1))</f>
        <v>0</v>
      </c>
      <c r="AV114" s="47">
        <f>IF(VALIDATURNO[[#This Row],[VALIDA_QNA]]="","",IF(AM114="",0,1))</f>
        <v>1</v>
      </c>
      <c r="AW114" s="47">
        <f>IF(VALIDATURNO[[#This Row],[VALIDA_QNA]]="","",IF(AN114="",0,1))</f>
        <v>1</v>
      </c>
      <c r="AX114" s="47">
        <f>IF(VALIDATURNO[[#This Row],[VALIDA_QNA]]="","",IF(AO114="",0,1))</f>
        <v>0</v>
      </c>
      <c r="AY114" s="47">
        <f>IF(VALIDATURNO[[#This Row],[VALIDA_QNA]]="","",IF(AP114="",0,1))</f>
        <v>0</v>
      </c>
      <c r="AZ114" s="42">
        <f>IF(VALIDATURNO[[#This Row],[VALIDA_QNA]]="","",IF(AL115="",0,1)*IF(AL115="",0,AL115))</f>
        <v>0</v>
      </c>
      <c r="BA114" s="42">
        <f>IF(VALIDATURNO[[#This Row],[VALIDA_QNA]]="","",IF(AL114="",0,1)*IF(AL114="",0,AL114))</f>
        <v>0</v>
      </c>
      <c r="BB114" s="42">
        <f>IF(VALIDATURNO[[#This Row],[VALIDA_QNA]]="","",IF(AM114="",0,1)*IF(AM114="",0,AM114))</f>
        <v>0.41249999999999998</v>
      </c>
      <c r="BC114" s="42">
        <f>IF(VALIDATURNO[[#This Row],[VALIDA_QNA]]="","",IF(AN114="",0,1)*IF(AN114="",0,AN114))</f>
        <v>0.59791666666666665</v>
      </c>
      <c r="BD114" s="42">
        <f>IF(VALIDATURNO[[#This Row],[VALIDA_QNA]]="","",IF(AO114="",0,1)*IF(AO114="",0,AO114))</f>
        <v>0</v>
      </c>
      <c r="BE114" s="42">
        <f>IF(VALIDATURNO[[#This Row],[VALIDA_QNA]]="","",IF(AP114="",0,1)*IF(AP114="",0,AP114))</f>
        <v>0</v>
      </c>
      <c r="BF114" s="42">
        <f>IF(VALIDATURNO[[#This Row],[VALIDA_QNA]]="","",5-COUNTBLANK(AM114:AP114)-COUNTBLANK(AL115))</f>
        <v>2</v>
      </c>
      <c r="BG114" s="41" t="str">
        <f>VALIDATURNO[[#This Row],[SALAM_H_BIN]]&amp;AU114&amp;AV114&amp;AW114&amp;AX114&amp;AY114</f>
        <v>001100</v>
      </c>
      <c r="BH114" s="43">
        <f>IF(A114="","",IF(AND((DIA_INI+0)=1,DAY(I114)&lt;16,MONTH(I114)=MES_QNA),1,IF(AND((DIA_INI+0)=16,MONTH(I114)= MES_QNA + 0),1,0)))</f>
        <v>1</v>
      </c>
      <c r="BI114" s="42" t="str">
        <f>IF(A114="","",IF(AND(AN114&lt;AM114,AN114&lt;&gt;""),"ERROR MARCA",IF(AND(VALIDATURNO[[#This Row],[ENT_2]]&lt;&gt;0,VALIDATURNO[[#This Row],[ENT_2]]&lt;VALIDATURNO[[#This Row],[SAL_1]]),"ERROR MARCA",IF(VALIDATURNO[[#This Row],[VALIDA_QNA]]=1,IF(OR(BG114="001100",BG114="011000",BG114="011110",BG114="001111",BG114="101100",BG114="111000",BG114="111110",BG114="101111"),"OK",IF(OR(BG114="000000",VALIDATURNO[[#This Row],[Escenario]]="100000"),"NULO","ERROR MARCA")),"NULO"))))</f>
        <v>OK</v>
      </c>
      <c r="BJ114" s="47">
        <f>IF(VALIDATURNO[[#This Row],[VALIDA_QNA]]="","",IF(OR(BG114="101100",BG114="101111",BG114="001100",BG114="001111",BG114="111110",BG114="011110"),BC114-BB114,0)*24)</f>
        <v>4.45</v>
      </c>
      <c r="BK114" s="42">
        <f>IF(VALIDATURNO[[#This Row],[VALIDA_QNA]]="","",IF(OR(BG114="101111",BG114="001111"),BE114-BD114,0)*24)</f>
        <v>0</v>
      </c>
      <c r="BL114" s="47">
        <f>IF(VALIDATURNO[[#This Row],[VALIDA_QNA]]="","",IF(OR(BG114="111000",BG114="011000"),AZ114-BB114+1,0)*24)</f>
        <v>0</v>
      </c>
      <c r="BM114" s="47">
        <f>IF(VALIDATURNO[[#This Row],[VALIDA_QNA]]="","",IF(OR(BG114="111110",BG114="011110"),AZ114+1-BD114,0)*24)</f>
        <v>0</v>
      </c>
      <c r="BN114" s="42">
        <f>IF(VALIDATURNO[[#This Row],[VALIDA_QNA]]="","",IF(OR(BG114="011000",BG114="111000"),1-BB114,0)*24)</f>
        <v>0</v>
      </c>
      <c r="BO114" s="47">
        <f>IF(VALIDATURNO[[#This Row],[VALIDA_QNA]]="","",IF(OR(BG114="011110",BG114="111110"),1-BD114,0)*24)</f>
        <v>0</v>
      </c>
      <c r="BP114" s="42">
        <f>IF(VALIDATURNO[[#This Row],[VALIDA_QNA]]="","",VALIDATURNO[[#This Row],[turno1]]+VALIDATURNO[[#This Row],[turno2]]+VALIDATURNO[[#This Row],[turno1AH]]+VALIDATURNO[[#This Row],[turno2AH]]+VALIDATURNO[[#This Row],[SALAM_HOY]])</f>
        <v>4.45</v>
      </c>
      <c r="BQ114" s="42">
        <f>IF(VALIDATURNO[[#This Row],[VALIDA_QNA]]="","",VALIDATURNO[[#This Row],[turno1]]+VALIDATURNO[[#This Row],[turno2]]+VALIDATURNO[[#This Row],[turno1AM]]+VALIDATURNO[[#This Row],[turno2AM]])</f>
        <v>4.45</v>
      </c>
      <c r="BR114" s="44">
        <f>IF(VALIDATURNO[[#This Row],[VALIDA_QNA]]=0,"",IFERROR(LEFT(AD114,FIND(".",AD114)-1)+((RIGHT(AD114,2)+0)/100),""))</f>
        <v>4.5</v>
      </c>
      <c r="BS114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descuentos]]="",0,IF(AND(BP114&gt;=9.5,AO114=""),1,0))+IF(AL115&lt;&gt;"",AL115*24,0)-IF(AL114&lt;&gt;"",AL114*24,0),"")))</f>
        <v>4.9999999999999822E-2</v>
      </c>
      <c r="BT114" s="219">
        <f>IF(VALIDATURNO[[#This Row],[VALIDA_QNA]]=0,"",IF(A114="","",IFERROR((IF(IF(AL114="",0,AL114+0)&lt;=(6/24),IF(AL114="",0,AL114+0),(6/24))*24),0)+IFERROR(IF(AM114="",0,IF((IF(AND(AO114="",AN114&lt;&gt;""),IF(AN114="",0,AN114+0),IF(AP114&lt;&gt;"",IF(AP114="",0,AP114+0),1))-#REF!)*24&gt;0,IF(AND(AO114="",AN114&lt;&gt;""),IF(AN114="",0,AN114+0),IF(AP114&lt;&gt;"",IF(AP114="",0,AP114+0),1))-#REF!))*24,0)))</f>
        <v>0</v>
      </c>
      <c r="BU114" s="44">
        <f>IF(VALIDATURNO[[#This Row],[VALIDA_QNA]]="","",IFERROR(LEFT(K114,FIND(".",K114)-1)+((RIGHT(K114,2)+0)/100),0))</f>
        <v>0</v>
      </c>
      <c r="BV114" s="44">
        <f>IF(VALIDATURNO[[#This Row],[VALIDA_QNA]]=0,0,IF(VALIDATURNO[[#This Row],[Marcacion]]="ERROR MARCA", 0,IF(VALIDATURNO[[#This Row],[VALIDA_QNA]]="","",IF(ROUND(IFERROR(LEFT(K114,FIND(".",K114)-1)+((RIGHT(K114,2)+0)/100),0)+(IF(H115="Domingo",0,IF(AL115="",0,AL115*24)))-(IF(H114="Domingo",0,IF(AL114="",0,AL114*24))),2)&gt;=0,ROUND(IFERROR(LEFT(K114,FIND(".",K114)-1)+((RIGHT(K114,2)+0)/100),0)+(IF(H115="Domingo",0,IF(AL115="",0,AL115*24)))-(IF(H114="Domingo",0,IF(AL114="",0,AL114*24))),2),0))))</f>
        <v>0</v>
      </c>
      <c r="BW114" s="44">
        <f>IF(VALIDATURNO[[#This Row],[VALIDA_QNA]]="","",IFERROR(LEFT(T114,FIND(".",T114)-1)+((RIGHT(T114,2)+0)/100),0)+IF(N114="",0,IFERROR(LEFT(N114,FIND(".",N114)-1)+((RIGHT(N114,2)+0)/100),0)))</f>
        <v>0</v>
      </c>
      <c r="BX114" s="44">
        <f>IF(VALIDATURNO[[#This Row],[VALIDA_QNA]]=0,0,IF(VALIDATURNO[[#This Row],[Marcacion]]="ERROR MARCA", 0,IF(VALIDATURNO[[#This Row],[VALIDA_QNA]]="","",IF(VALIDATURNO[[#This Row],[Dom Noct calc]]+(IF(OR(H115="Domingo",M115&lt;&gt;"",N115&lt;&gt;""),IF(AL115="",0,AL115*24),0))-(IF(OR(H114="Domingo",M114&lt;&gt;"",N114&lt;&gt;""),IF(AL114="",0,AL114*24),0))&gt;=0,VALIDATURNO[[#This Row],[Dom Noct calc]]+(IF(OR(H115="Domingo",M115&lt;&gt;"",N115&lt;&gt;""),IF(AL115="",0,AL115*24),0))-(IF(OR(H114="Domingo",M114&lt;&gt;"",N114&lt;&gt;""),IF(AL114="",0,AL114*24),0)),0))))</f>
        <v>0</v>
      </c>
      <c r="BY114" s="44">
        <f>IF(VALIDATURNO[[#This Row],[VALIDA_QNA]]="","",IFERROR(LEFT(AD114,FIND(".",AD114)-1)+((RIGHT(AD114,2)+0)/100),0))</f>
        <v>4.5</v>
      </c>
      <c r="BZ114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4.5</v>
      </c>
      <c r="CA114" s="45">
        <f>IF(VALIDATURNO[[#This Row],[VALIDA_QNA]]="","",IF(VALIDATURNO[[#This Row],[Trabajado real]]+0=0,0,1))</f>
        <v>1</v>
      </c>
      <c r="CB114" s="4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114" s="44"/>
      <c r="CD114" s="44"/>
      <c r="CE114" s="44"/>
      <c r="CF114" s="44"/>
      <c r="CG114" s="44"/>
      <c r="CH114" s="45"/>
      <c r="CI114" s="44"/>
      <c r="CJ114" s="44" t="str">
        <f>IF(AND(M114="",S114=""),"",IF(VALIDATURNO[[#This Row],[Marcacion]]="ERROR MARCA",6,IF(IFERROR(LEFT(M114,FIND(".",M114)-1)+((RIGHT(M114,2)+0)/100),0)+IFERROR(LEFT(S114,FIND(".",S114)-1)+((RIGHT(S114,2)+0)/100),0)=0,"",IFERROR(LEFT(M114,FIND(".",M114)-1)+((RIGHT(M114,2)+0)/100),0)+IFERROR(LEFT(S114,FIND(".",S114)-1)+((RIGHT(S114,2)+0)/100),0))))</f>
        <v/>
      </c>
      <c r="CK114" s="44" t="str">
        <f>IF(VALIDATURNO[[#This Row],[VALIDA_QNA]]="","",IF(VALIDATURNO[[#This Row],[Dom Noct Real]]=0,"",ROUND(VALIDATURNO[[#This Row],[Dom Noct Real]],2)))</f>
        <v/>
      </c>
      <c r="CL114" s="44"/>
      <c r="CM114" s="44"/>
      <c r="CN114" s="44"/>
      <c r="CO114" s="44" t="str">
        <f>IF(VALIDATURNO[[#This Row],[EXTRAS]]="","",IF(VALIDATURNO[[#This Row],[verifica extras D]]="",ROUND(VALIDATURNO[[#This Row],[EXTRAS]]*extra_diu,2),ROUND(VALIDATURNO[[#This Row],[verifica extras D]],2)))</f>
        <v/>
      </c>
      <c r="CP114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4" s="44"/>
      <c r="CR114" s="44"/>
      <c r="CS114" s="44"/>
      <c r="CT114" s="44"/>
      <c r="CU114" s="44">
        <f>IF(VALIDATURNO[[#This Row],[VALIDA_QNA]]="","",IF(VALIDATURNO[[#This Row],[Trabajado real]]=0,"",ROUND(VALIDATURNO[[#This Row],[Trabajado real]],2)))</f>
        <v>4.5</v>
      </c>
      <c r="CV114" s="220" t="str">
        <f>IFERROR(VLOOKUP(VALIDATURNO[[#This Row],[Colaborador]]&amp;VALIDATURNO[[#This Row],[fecha]],Tabla2[],4,0),"")</f>
        <v/>
      </c>
      <c r="CW114" s="221"/>
      <c r="CX114" s="221"/>
      <c r="CY114" s="44" t="str">
        <f>IF(SUMIFS($BZ$6:BZ114,$DC$6:DC114,VALIDATURNO[[#This Row],[Colaborador]])-hope_hours-SUMIFS($CO$6:CO114,$DC$6:DC114,VALIDATURNO[[#This Row],[Colaborador]])-SUMIFS($CP$6:CP114,$DC$6:DC114,VALIDATURNO[[#This Row],[Colaborador]])&gt;0.5,SUMIFS($BZ$6:BZ114,$DC$6:DC114,VALIDATURNO[[#This Row],[Colaborador]])-hope_hours-SUMIFS($CO$6:CO114,$DC$6:DC114,VALIDATURNO[[#This Row],[Colaborador]])-SUMIFS($CP$6:CP114,$DC$6:DC114,VALIDATURNO[[#This Row],[Colaborador]]),"")</f>
        <v/>
      </c>
      <c r="CZ114" s="44" t="str">
        <f>IF(SUMIFS($BZ$6:BZ114,$DC$6:DC114,VALIDATURNO[[#This Row],[Colaborador]])-hope_hours&gt;0.5,SUMIFS($BZ$6:BZ114,$DC$6:DC114,VALIDATURNO[[#This Row],[Colaborador]])-hope_hours - SUMIFS($CZ$6:CZ113,$DC$6:DC113,DC114),"")</f>
        <v/>
      </c>
      <c r="DA114" s="44" t="str">
        <f>IF(SUMIFS($BZ$6:BZ114,$DC$6:DC114,VALIDATURNO[[#This Row],[Colaborador]])-hope_hours&gt;0.5,SUMIFS($BZ$6:BZ114,$DC$6:DC114,VALIDATURNO[[#This Row],[Colaborador]])-hope_hours,"")</f>
        <v/>
      </c>
      <c r="DB114" s="44" t="str">
        <f>IF(E114="","",IF(VALIDATURNO[[#This Row],[Cambia sede]]="",E114,VALIDATURNO[[#This Row],[Cambia sede]]))</f>
        <v>PANCE</v>
      </c>
      <c r="DC114" s="222" t="str">
        <f t="shared" si="6"/>
        <v>TORRES GIRALDO DAYHANN</v>
      </c>
      <c r="DD114" s="223">
        <f>IF(VALIDATURNO[[#This Row],[VALIDA_QNA]]="","",I114+0)</f>
        <v>46108</v>
      </c>
      <c r="DE114" s="219" t="str">
        <f>IF(VALIDATURNO[[#This Row],[Marcacion]]="","",D114)</f>
        <v>AUXILIAR DE COCINA</v>
      </c>
      <c r="DF114" s="219" t="str">
        <f>IF(VALIDATURNO[[#This Row],[turno1]]="","",H114)</f>
        <v>Viernes</v>
      </c>
      <c r="DG114" s="219" t="str">
        <f>IF(VALIDATURNO[[#This Row],[turno2]]="","",AL114)</f>
        <v/>
      </c>
      <c r="DH114" s="219" t="str">
        <f>IF(VALIDATURNO[[#This Row],[turno1AM]]="","",AM114)</f>
        <v>09:54</v>
      </c>
      <c r="DI114" s="219" t="str">
        <f>IF(VALIDATURNO[[#This Row],[turno2AM]]="","",AN114)</f>
        <v>14:21</v>
      </c>
      <c r="DJ114" s="219" t="str">
        <f>IF(VALIDATURNO[[#This Row],[turno1AH]]="","",AO114)</f>
        <v/>
      </c>
      <c r="DK114" s="219" t="str">
        <f>IF(VALIDATURNO[[#This Row],[turno2AH]]="","",AP114)</f>
        <v/>
      </c>
      <c r="DL114" s="224" t="str">
        <f>IF(SUMIFS(VALIDATURNO[TOTAL],VALIDATURNO[Colaborador],VALIDATURNO[[#This Row],[Colaborador]])=0,"RET","OK")</f>
        <v>OK</v>
      </c>
      <c r="DM114" s="224"/>
      <c r="DN114" s="224">
        <f>IF(DN113=$DN$5,1,IF(DC113=VALIDATURNO[[#This Row],[Colaborador]],0,1))</f>
        <v>0</v>
      </c>
      <c r="DO114" s="224"/>
      <c r="DP114" s="224"/>
      <c r="DQ114" s="224"/>
      <c r="DR114" s="224"/>
      <c r="DS114" s="224"/>
      <c r="DT114" s="224"/>
    </row>
    <row r="115" spans="1:124">
      <c r="A115" t="s">
        <v>177</v>
      </c>
      <c r="B115" t="s">
        <v>406</v>
      </c>
      <c r="C115" t="s">
        <v>406</v>
      </c>
      <c r="D115" t="s">
        <v>225</v>
      </c>
      <c r="E115" t="s">
        <v>84</v>
      </c>
      <c r="F115" t="s">
        <v>200</v>
      </c>
      <c r="G115" t="s">
        <v>200</v>
      </c>
      <c r="H115" t="s">
        <v>216</v>
      </c>
      <c r="I115" t="s">
        <v>568</v>
      </c>
      <c r="J115" t="s">
        <v>232</v>
      </c>
      <c r="K115" t="s">
        <v>81</v>
      </c>
      <c r="L115" t="s">
        <v>81</v>
      </c>
      <c r="M115" t="s">
        <v>81</v>
      </c>
      <c r="N115" t="s">
        <v>81</v>
      </c>
      <c r="O115" t="s">
        <v>81</v>
      </c>
      <c r="P115" t="s">
        <v>81</v>
      </c>
      <c r="Q115" t="s">
        <v>81</v>
      </c>
      <c r="R115" t="s">
        <v>81</v>
      </c>
      <c r="S115" t="s">
        <v>81</v>
      </c>
      <c r="T115" t="s">
        <v>81</v>
      </c>
      <c r="U115" t="s">
        <v>81</v>
      </c>
      <c r="V115" t="s">
        <v>81</v>
      </c>
      <c r="W115" t="s">
        <v>81</v>
      </c>
      <c r="X115" t="s">
        <v>81</v>
      </c>
      <c r="Y115" t="s">
        <v>81</v>
      </c>
      <c r="Z115" t="s">
        <v>81</v>
      </c>
      <c r="AA115" t="s">
        <v>81</v>
      </c>
      <c r="AB115" t="s">
        <v>81</v>
      </c>
      <c r="AC115" t="s">
        <v>81</v>
      </c>
      <c r="AD115" t="s">
        <v>232</v>
      </c>
      <c r="AE115" t="s">
        <v>81</v>
      </c>
      <c r="AF115" t="s">
        <v>81</v>
      </c>
      <c r="AG115" t="s">
        <v>81</v>
      </c>
      <c r="AH115" t="s">
        <v>81</v>
      </c>
      <c r="AI115" t="s">
        <v>81</v>
      </c>
      <c r="AJ115" t="s">
        <v>201</v>
      </c>
      <c r="AK115" t="s">
        <v>290</v>
      </c>
      <c r="AL115" t="s">
        <v>81</v>
      </c>
      <c r="AM115" t="s">
        <v>279</v>
      </c>
      <c r="AN115" t="s">
        <v>371</v>
      </c>
      <c r="AO115" t="s">
        <v>81</v>
      </c>
      <c r="AP115" t="s">
        <v>81</v>
      </c>
      <c r="AQ115" t="s">
        <v>203</v>
      </c>
      <c r="AR115" t="s">
        <v>81</v>
      </c>
      <c r="AS115" t="s">
        <v>204</v>
      </c>
      <c r="AT115" s="218">
        <f>IF(VALIDATURNO[[#This Row],[VALIDA_QNA]]="","",IF(AL115="",0,1))</f>
        <v>0</v>
      </c>
      <c r="AU115" s="47">
        <f>IF(VALIDATURNO[[#This Row],[VALIDA_QNA]]="","",IF(AL116="",0,1))</f>
        <v>0</v>
      </c>
      <c r="AV115" s="47">
        <f>IF(VALIDATURNO[[#This Row],[VALIDA_QNA]]="","",IF(AM115="",0,1))</f>
        <v>1</v>
      </c>
      <c r="AW115" s="47">
        <f>IF(VALIDATURNO[[#This Row],[VALIDA_QNA]]="","",IF(AN115="",0,1))</f>
        <v>1</v>
      </c>
      <c r="AX115" s="47">
        <f>IF(VALIDATURNO[[#This Row],[VALIDA_QNA]]="","",IF(AO115="",0,1))</f>
        <v>0</v>
      </c>
      <c r="AY115" s="47">
        <f>IF(VALIDATURNO[[#This Row],[VALIDA_QNA]]="","",IF(AP115="",0,1))</f>
        <v>0</v>
      </c>
      <c r="AZ115" s="42">
        <f>IF(VALIDATURNO[[#This Row],[VALIDA_QNA]]="","",IF(AL116="",0,1)*IF(AL116="",0,AL116))</f>
        <v>0</v>
      </c>
      <c r="BA115" s="42">
        <f>IF(VALIDATURNO[[#This Row],[VALIDA_QNA]]="","",IF(AL115="",0,1)*IF(AL115="",0,AL115))</f>
        <v>0</v>
      </c>
      <c r="BB115" s="42">
        <f>IF(VALIDATURNO[[#This Row],[VALIDA_QNA]]="","",IF(AM115="",0,1)*IF(AM115="",0,AM115))</f>
        <v>0.41249999999999998</v>
      </c>
      <c r="BC115" s="42">
        <f>IF(VALIDATURNO[[#This Row],[VALIDA_QNA]]="","",IF(AN115="",0,1)*IF(AN115="",0,AN115))</f>
        <v>0.67083333333333328</v>
      </c>
      <c r="BD115" s="42">
        <f>IF(VALIDATURNO[[#This Row],[VALIDA_QNA]]="","",IF(AO115="",0,1)*IF(AO115="",0,AO115))</f>
        <v>0</v>
      </c>
      <c r="BE115" s="42">
        <f>IF(VALIDATURNO[[#This Row],[VALIDA_QNA]]="","",IF(AP115="",0,1)*IF(AP115="",0,AP115))</f>
        <v>0</v>
      </c>
      <c r="BF115" s="42">
        <f>IF(VALIDATURNO[[#This Row],[VALIDA_QNA]]="","",5-COUNTBLANK(AM115:AP115)-COUNTBLANK(AL116))</f>
        <v>2</v>
      </c>
      <c r="BG115" s="41" t="str">
        <f>VALIDATURNO[[#This Row],[SALAM_H_BIN]]&amp;AU115&amp;AV115&amp;AW115&amp;AX115&amp;AY115</f>
        <v>001100</v>
      </c>
      <c r="BH115" s="43">
        <f>IF(A115="","",IF(AND((DIA_INI+0)=1,DAY(I115)&lt;16,MONTH(I115)=MES_QNA),1,IF(AND((DIA_INI+0)=16,MONTH(I115)= MES_QNA + 0),1,0)))</f>
        <v>1</v>
      </c>
      <c r="BI115" s="42" t="str">
        <f>IF(A115="","",IF(AND(AN115&lt;AM115,AN115&lt;&gt;""),"ERROR MARCA",IF(AND(VALIDATURNO[[#This Row],[ENT_2]]&lt;&gt;0,VALIDATURNO[[#This Row],[ENT_2]]&lt;VALIDATURNO[[#This Row],[SAL_1]]),"ERROR MARCA",IF(VALIDATURNO[[#This Row],[VALIDA_QNA]]=1,IF(OR(BG115="001100",BG115="011000",BG115="011110",BG115="001111",BG115="101100",BG115="111000",BG115="111110",BG115="101111"),"OK",IF(OR(BG115="000000",VALIDATURNO[[#This Row],[Escenario]]="100000"),"NULO","ERROR MARCA")),"NULO"))))</f>
        <v>OK</v>
      </c>
      <c r="BJ115" s="47">
        <f>IF(VALIDATURNO[[#This Row],[VALIDA_QNA]]="","",IF(OR(BG115="101100",BG115="101111",BG115="001100",BG115="001111",BG115="111110",BG115="011110"),BC115-BB115,0)*24)</f>
        <v>6.1999999999999993</v>
      </c>
      <c r="BK115" s="42">
        <f>IF(VALIDATURNO[[#This Row],[VALIDA_QNA]]="","",IF(OR(BG115="101111",BG115="001111"),BE115-BD115,0)*24)</f>
        <v>0</v>
      </c>
      <c r="BL115" s="47">
        <f>IF(VALIDATURNO[[#This Row],[VALIDA_QNA]]="","",IF(OR(BG115="111000",BG115="011000"),AZ115-BB115+1,0)*24)</f>
        <v>0</v>
      </c>
      <c r="BM115" s="47">
        <f>IF(VALIDATURNO[[#This Row],[VALIDA_QNA]]="","",IF(OR(BG115="111110",BG115="011110"),AZ115+1-BD115,0)*24)</f>
        <v>0</v>
      </c>
      <c r="BN115" s="42">
        <f>IF(VALIDATURNO[[#This Row],[VALIDA_QNA]]="","",IF(OR(BG115="011000",BG115="111000"),1-BB115,0)*24)</f>
        <v>0</v>
      </c>
      <c r="BO115" s="47">
        <f>IF(VALIDATURNO[[#This Row],[VALIDA_QNA]]="","",IF(OR(BG115="011110",BG115="111110"),1-BD115,0)*24)</f>
        <v>0</v>
      </c>
      <c r="BP115" s="42">
        <f>IF(VALIDATURNO[[#This Row],[VALIDA_QNA]]="","",VALIDATURNO[[#This Row],[turno1]]+VALIDATURNO[[#This Row],[turno2]]+VALIDATURNO[[#This Row],[turno1AH]]+VALIDATURNO[[#This Row],[turno2AH]]+VALIDATURNO[[#This Row],[SALAM_HOY]])</f>
        <v>6.1999999999999993</v>
      </c>
      <c r="BQ115" s="42">
        <f>IF(VALIDATURNO[[#This Row],[VALIDA_QNA]]="","",VALIDATURNO[[#This Row],[turno1]]+VALIDATURNO[[#This Row],[turno2]]+VALIDATURNO[[#This Row],[turno1AM]]+VALIDATURNO[[#This Row],[turno2AM]])</f>
        <v>6.1999999999999993</v>
      </c>
      <c r="BR115" s="44">
        <f>IF(VALIDATURNO[[#This Row],[VALIDA_QNA]]=0,"",IFERROR(LEFT(AD115,FIND(".",AD115)-1)+((RIGHT(AD115,2)+0)/100),""))</f>
        <v>6.25</v>
      </c>
      <c r="BS115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descuentos]]="",0,IF(AND(BP115&gt;=9.5,AO115=""),1,0))+IF(AL116&lt;&gt;"",AL116*24,0)-IF(AL115&lt;&gt;"",AL115*24,0),"")))</f>
        <v>5.0000000000000711E-2</v>
      </c>
      <c r="BT115" s="219">
        <f>IF(VALIDATURNO[[#This Row],[VALIDA_QNA]]=0,"",IF(A115="","",IFERROR((IF(IF(AL115="",0,AL115+0)&lt;=(6/24),IF(AL115="",0,AL115+0),(6/24))*24),0)+IFERROR(IF(AM115="",0,IF((IF(AND(AO115="",AN115&lt;&gt;""),IF(AN115="",0,AN115+0),IF(AP115&lt;&gt;"",IF(AP115="",0,AP115+0),1))-#REF!)*24&gt;0,IF(AND(AO115="",AN115&lt;&gt;""),IF(AN115="",0,AN115+0),IF(AP115&lt;&gt;"",IF(AP115="",0,AP115+0),1))-#REF!))*24,0)))</f>
        <v>0</v>
      </c>
      <c r="BU115" s="44">
        <f>IF(VALIDATURNO[[#This Row],[VALIDA_QNA]]="","",IFERROR(LEFT(K115,FIND(".",K115)-1)+((RIGHT(K115,2)+0)/100),0))</f>
        <v>0</v>
      </c>
      <c r="BV115" s="44">
        <f>IF(VALIDATURNO[[#This Row],[VALIDA_QNA]]=0,0,IF(VALIDATURNO[[#This Row],[Marcacion]]="ERROR MARCA", 0,IF(VALIDATURNO[[#This Row],[VALIDA_QNA]]="","",IF(ROUND(IFERROR(LEFT(K115,FIND(".",K115)-1)+((RIGHT(K115,2)+0)/100),0)+(IF(H116="Domingo",0,IF(AL116="",0,AL116*24)))-(IF(H115="Domingo",0,IF(AL115="",0,AL115*24))),2)&gt;=0,ROUND(IFERROR(LEFT(K115,FIND(".",K115)-1)+((RIGHT(K115,2)+0)/100),0)+(IF(H116="Domingo",0,IF(AL116="",0,AL116*24)))-(IF(H115="Domingo",0,IF(AL115="",0,AL115*24))),2),0))))</f>
        <v>0</v>
      </c>
      <c r="BW115" s="44">
        <f>IF(VALIDATURNO[[#This Row],[VALIDA_QNA]]="","",IFERROR(LEFT(T115,FIND(".",T115)-1)+((RIGHT(T115,2)+0)/100),0)+IF(N115="",0,IFERROR(LEFT(N115,FIND(".",N115)-1)+((RIGHT(N115,2)+0)/100),0)))</f>
        <v>0</v>
      </c>
      <c r="BX115" s="44">
        <f>IF(VALIDATURNO[[#This Row],[VALIDA_QNA]]=0,0,IF(VALIDATURNO[[#This Row],[Marcacion]]="ERROR MARCA", 0,IF(VALIDATURNO[[#This Row],[VALIDA_QNA]]="","",IF(VALIDATURNO[[#This Row],[Dom Noct calc]]+(IF(OR(H116="Domingo",M116&lt;&gt;"",N116&lt;&gt;""),IF(AL116="",0,AL116*24),0))-(IF(OR(H115="Domingo",M115&lt;&gt;"",N115&lt;&gt;""),IF(AL115="",0,AL115*24),0))&gt;=0,VALIDATURNO[[#This Row],[Dom Noct calc]]+(IF(OR(H116="Domingo",M116&lt;&gt;"",N116&lt;&gt;""),IF(AL116="",0,AL116*24),0))-(IF(OR(H115="Domingo",M115&lt;&gt;"",N115&lt;&gt;""),IF(AL115="",0,AL115*24),0)),0))))</f>
        <v>0</v>
      </c>
      <c r="BY115" s="44">
        <f>IF(VALIDATURNO[[#This Row],[VALIDA_QNA]]="","",IFERROR(LEFT(AD115,FIND(".",AD115)-1)+((RIGHT(AD115,2)+0)/100),0))</f>
        <v>6.25</v>
      </c>
      <c r="BZ115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6.25</v>
      </c>
      <c r="CA115" s="45">
        <f>IF(VALIDATURNO[[#This Row],[VALIDA_QNA]]="","",IF(VALIDATURNO[[#This Row],[Trabajado real]]+0=0,0,1))</f>
        <v>1</v>
      </c>
      <c r="CB115" s="4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115" s="44"/>
      <c r="CD115" s="44"/>
      <c r="CE115" s="44"/>
      <c r="CF115" s="44"/>
      <c r="CG115" s="44"/>
      <c r="CH115" s="45"/>
      <c r="CI115" s="44"/>
      <c r="CJ115" s="44" t="str">
        <f>IF(AND(M115="",S115=""),"",IF(VALIDATURNO[[#This Row],[Marcacion]]="ERROR MARCA",6,IF(IFERROR(LEFT(M115,FIND(".",M115)-1)+((RIGHT(M115,2)+0)/100),0)+IFERROR(LEFT(S115,FIND(".",S115)-1)+((RIGHT(S115,2)+0)/100),0)=0,"",IFERROR(LEFT(M115,FIND(".",M115)-1)+((RIGHT(M115,2)+0)/100),0)+IFERROR(LEFT(S115,FIND(".",S115)-1)+((RIGHT(S115,2)+0)/100),0))))</f>
        <v/>
      </c>
      <c r="CK115" s="44" t="str">
        <f>IF(VALIDATURNO[[#This Row],[VALIDA_QNA]]="","",IF(VALIDATURNO[[#This Row],[Dom Noct Real]]=0,"",ROUND(VALIDATURNO[[#This Row],[Dom Noct Real]],2)))</f>
        <v/>
      </c>
      <c r="CL115" s="44"/>
      <c r="CM115" s="44"/>
      <c r="CN115" s="44"/>
      <c r="CO115" s="44" t="str">
        <f>IF(VALIDATURNO[[#This Row],[EXTRAS]]="","",IF(VALIDATURNO[[#This Row],[verifica extras D]]="",ROUND(VALIDATURNO[[#This Row],[EXTRAS]]*extra_diu,2),ROUND(VALIDATURNO[[#This Row],[verifica extras D]],2)))</f>
        <v/>
      </c>
      <c r="CP115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5" s="44"/>
      <c r="CR115" s="44"/>
      <c r="CS115" s="44"/>
      <c r="CT115" s="44"/>
      <c r="CU115" s="44">
        <f>IF(VALIDATURNO[[#This Row],[VALIDA_QNA]]="","",IF(VALIDATURNO[[#This Row],[Trabajado real]]=0,"",ROUND(VALIDATURNO[[#This Row],[Trabajado real]],2)))</f>
        <v>6.25</v>
      </c>
      <c r="CV115" s="220" t="str">
        <f>IFERROR(VLOOKUP(VALIDATURNO[[#This Row],[Colaborador]]&amp;VALIDATURNO[[#This Row],[fecha]],Tabla2[],4,0),"")</f>
        <v/>
      </c>
      <c r="CW115" s="221"/>
      <c r="CX115" s="221"/>
      <c r="CY115" s="44" t="str">
        <f>IF(SUMIFS($BZ$6:BZ115,$DC$6:DC115,VALIDATURNO[[#This Row],[Colaborador]])-hope_hours-SUMIFS($CO$6:CO115,$DC$6:DC115,VALIDATURNO[[#This Row],[Colaborador]])-SUMIFS($CP$6:CP115,$DC$6:DC115,VALIDATURNO[[#This Row],[Colaborador]])&gt;0.5,SUMIFS($BZ$6:BZ115,$DC$6:DC115,VALIDATURNO[[#This Row],[Colaborador]])-hope_hours-SUMIFS($CO$6:CO115,$DC$6:DC115,VALIDATURNO[[#This Row],[Colaborador]])-SUMIFS($CP$6:CP115,$DC$6:DC115,VALIDATURNO[[#This Row],[Colaborador]]),"")</f>
        <v/>
      </c>
      <c r="CZ115" s="44" t="str">
        <f>IF(SUMIFS($BZ$6:BZ115,$DC$6:DC115,VALIDATURNO[[#This Row],[Colaborador]])-hope_hours&gt;0.5,SUMIFS($BZ$6:BZ115,$DC$6:DC115,VALIDATURNO[[#This Row],[Colaborador]])-hope_hours - SUMIFS($CZ$6:CZ114,$DC$6:DC114,DC115),"")</f>
        <v/>
      </c>
      <c r="DA115" s="44" t="str">
        <f>IF(SUMIFS($BZ$6:BZ115,$DC$6:DC115,VALIDATURNO[[#This Row],[Colaborador]])-hope_hours&gt;0.5,SUMIFS($BZ$6:BZ115,$DC$6:DC115,VALIDATURNO[[#This Row],[Colaborador]])-hope_hours,"")</f>
        <v/>
      </c>
      <c r="DB115" s="44" t="str">
        <f>IF(E115="","",IF(VALIDATURNO[[#This Row],[Cambia sede]]="",E115,VALIDATURNO[[#This Row],[Cambia sede]]))</f>
        <v>PANCE</v>
      </c>
      <c r="DC115" s="222" t="str">
        <f t="shared" si="6"/>
        <v>TORRES GIRALDO DAYHANN</v>
      </c>
      <c r="DD115" s="223">
        <f>IF(VALIDATURNO[[#This Row],[VALIDA_QNA]]="","",I115+0)</f>
        <v>46109</v>
      </c>
      <c r="DE115" s="219" t="str">
        <f>IF(VALIDATURNO[[#This Row],[Marcacion]]="","",D115)</f>
        <v>AUXILIAR DE COCINA</v>
      </c>
      <c r="DF115" s="219" t="str">
        <f>IF(VALIDATURNO[[#This Row],[turno1]]="","",H115)</f>
        <v>Sábado</v>
      </c>
      <c r="DG115" s="219" t="str">
        <f>IF(VALIDATURNO[[#This Row],[turno2]]="","",AL115)</f>
        <v/>
      </c>
      <c r="DH115" s="219" t="str">
        <f>IF(VALIDATURNO[[#This Row],[turno1AM]]="","",AM115)</f>
        <v>09:54</v>
      </c>
      <c r="DI115" s="219" t="str">
        <f>IF(VALIDATURNO[[#This Row],[turno2AM]]="","",AN115)</f>
        <v>16:06</v>
      </c>
      <c r="DJ115" s="219" t="str">
        <f>IF(VALIDATURNO[[#This Row],[turno1AH]]="","",AO115)</f>
        <v/>
      </c>
      <c r="DK115" s="219" t="str">
        <f>IF(VALIDATURNO[[#This Row],[turno2AH]]="","",AP115)</f>
        <v/>
      </c>
      <c r="DL115" s="224" t="str">
        <f>IF(SUMIFS(VALIDATURNO[TOTAL],VALIDATURNO[Colaborador],VALIDATURNO[[#This Row],[Colaborador]])=0,"RET","OK")</f>
        <v>OK</v>
      </c>
      <c r="DM115" s="224"/>
      <c r="DN115" s="224">
        <f>IF(DN114=$DN$5,1,IF(DC114=VALIDATURNO[[#This Row],[Colaborador]],0,1))</f>
        <v>0</v>
      </c>
      <c r="DO115" s="224"/>
      <c r="DP115" s="224"/>
      <c r="DQ115" s="224"/>
      <c r="DR115" s="224"/>
      <c r="DS115" s="224"/>
      <c r="DT115" s="224"/>
    </row>
    <row r="116" spans="1:124">
      <c r="A116" t="s">
        <v>177</v>
      </c>
      <c r="B116" t="s">
        <v>406</v>
      </c>
      <c r="C116" t="s">
        <v>406</v>
      </c>
      <c r="D116" t="s">
        <v>225</v>
      </c>
      <c r="E116" t="s">
        <v>84</v>
      </c>
      <c r="F116" t="s">
        <v>200</v>
      </c>
      <c r="G116" t="s">
        <v>200</v>
      </c>
      <c r="H116" t="s">
        <v>173</v>
      </c>
      <c r="I116" t="s">
        <v>569</v>
      </c>
      <c r="J116" t="s">
        <v>81</v>
      </c>
      <c r="K116" t="s">
        <v>81</v>
      </c>
      <c r="L116" t="s">
        <v>81</v>
      </c>
      <c r="M116" t="s">
        <v>81</v>
      </c>
      <c r="N116" t="s">
        <v>81</v>
      </c>
      <c r="O116" t="s">
        <v>81</v>
      </c>
      <c r="P116" t="s">
        <v>81</v>
      </c>
      <c r="Q116" t="s">
        <v>81</v>
      </c>
      <c r="R116" t="s">
        <v>81</v>
      </c>
      <c r="S116" t="s">
        <v>239</v>
      </c>
      <c r="T116" t="s">
        <v>227</v>
      </c>
      <c r="U116" t="s">
        <v>81</v>
      </c>
      <c r="V116" t="s">
        <v>81</v>
      </c>
      <c r="W116" t="s">
        <v>81</v>
      </c>
      <c r="X116" t="s">
        <v>81</v>
      </c>
      <c r="Y116" t="s">
        <v>81</v>
      </c>
      <c r="Z116" t="s">
        <v>81</v>
      </c>
      <c r="AA116" t="s">
        <v>81</v>
      </c>
      <c r="AB116" t="s">
        <v>81</v>
      </c>
      <c r="AC116" t="s">
        <v>81</v>
      </c>
      <c r="AD116" t="s">
        <v>219</v>
      </c>
      <c r="AE116" t="s">
        <v>81</v>
      </c>
      <c r="AF116" t="s">
        <v>81</v>
      </c>
      <c r="AG116" t="s">
        <v>81</v>
      </c>
      <c r="AH116" t="s">
        <v>81</v>
      </c>
      <c r="AI116" t="s">
        <v>81</v>
      </c>
      <c r="AJ116" t="s">
        <v>201</v>
      </c>
      <c r="AK116" t="s">
        <v>333</v>
      </c>
      <c r="AL116" t="s">
        <v>81</v>
      </c>
      <c r="AM116" t="s">
        <v>588</v>
      </c>
      <c r="AN116" t="s">
        <v>257</v>
      </c>
      <c r="AO116" t="s">
        <v>237</v>
      </c>
      <c r="AP116" t="s">
        <v>292</v>
      </c>
      <c r="AQ116" t="s">
        <v>203</v>
      </c>
      <c r="AR116" t="s">
        <v>203</v>
      </c>
      <c r="AS116" t="s">
        <v>231</v>
      </c>
      <c r="AT116" s="218">
        <f>IF(VALIDATURNO[[#This Row],[VALIDA_QNA]]="","",IF(AL116="",0,1))</f>
        <v>0</v>
      </c>
      <c r="AU116" s="47">
        <f>IF(VALIDATURNO[[#This Row],[VALIDA_QNA]]="","",IF(AL117="",0,1))</f>
        <v>0</v>
      </c>
      <c r="AV116" s="47">
        <f>IF(VALIDATURNO[[#This Row],[VALIDA_QNA]]="","",IF(AM116="",0,1))</f>
        <v>1</v>
      </c>
      <c r="AW116" s="47">
        <f>IF(VALIDATURNO[[#This Row],[VALIDA_QNA]]="","",IF(AN116="",0,1))</f>
        <v>1</v>
      </c>
      <c r="AX116" s="47">
        <f>IF(VALIDATURNO[[#This Row],[VALIDA_QNA]]="","",IF(AO116="",0,1))</f>
        <v>1</v>
      </c>
      <c r="AY116" s="47">
        <f>IF(VALIDATURNO[[#This Row],[VALIDA_QNA]]="","",IF(AP116="",0,1))</f>
        <v>1</v>
      </c>
      <c r="AZ116" s="42">
        <f>IF(VALIDATURNO[[#This Row],[VALIDA_QNA]]="","",IF(AL117="",0,1)*IF(AL117="",0,AL117))</f>
        <v>0</v>
      </c>
      <c r="BA116" s="42">
        <f>IF(VALIDATURNO[[#This Row],[VALIDA_QNA]]="","",IF(AL116="",0,1)*IF(AL116="",0,AL116))</f>
        <v>0</v>
      </c>
      <c r="BB116" s="42">
        <f>IF(VALIDATURNO[[#This Row],[VALIDA_QNA]]="","",IF(AM116="",0,1)*IF(AM116="",0,AM116))</f>
        <v>0.41041666666666665</v>
      </c>
      <c r="BC116" s="42">
        <f>IF(VALIDATURNO[[#This Row],[VALIDA_QNA]]="","",IF(AN116="",0,1)*IF(AN116="",0,AN116))</f>
        <v>0.62152777777777779</v>
      </c>
      <c r="BD116" s="42">
        <f>IF(VALIDATURNO[[#This Row],[VALIDA_QNA]]="","",IF(AO116="",0,1)*IF(AO116="",0,AO116))</f>
        <v>0.79027777777777775</v>
      </c>
      <c r="BE116" s="42">
        <f>IF(VALIDATURNO[[#This Row],[VALIDA_QNA]]="","",IF(AP116="",0,1)*IF(AP116="",0,AP116))</f>
        <v>0.94236111111111109</v>
      </c>
      <c r="BF116" s="42">
        <f>IF(VALIDATURNO[[#This Row],[VALIDA_QNA]]="","",5-COUNTBLANK(AM116:AP116)-COUNTBLANK(AL117))</f>
        <v>4</v>
      </c>
      <c r="BG116" s="41" t="str">
        <f>VALIDATURNO[[#This Row],[SALAM_H_BIN]]&amp;AU116&amp;AV116&amp;AW116&amp;AX116&amp;AY116</f>
        <v>001111</v>
      </c>
      <c r="BH116" s="43">
        <f>IF(A116="","",IF(AND((DIA_INI+0)=1,DAY(I116)&lt;16,MONTH(I116)=MES_QNA),1,IF(AND((DIA_INI+0)=16,MONTH(I116)= MES_QNA + 0),1,0)))</f>
        <v>1</v>
      </c>
      <c r="BI116" s="42" t="str">
        <f>IF(A116="","",IF(AND(AN116&lt;AM116,AN116&lt;&gt;""),"ERROR MARCA",IF(AND(VALIDATURNO[[#This Row],[ENT_2]]&lt;&gt;0,VALIDATURNO[[#This Row],[ENT_2]]&lt;VALIDATURNO[[#This Row],[SAL_1]]),"ERROR MARCA",IF(VALIDATURNO[[#This Row],[VALIDA_QNA]]=1,IF(OR(BG116="001100",BG116="011000",BG116="011110",BG116="001111",BG116="101100",BG116="111000",BG116="111110",BG116="101111"),"OK",IF(OR(BG116="000000",VALIDATURNO[[#This Row],[Escenario]]="100000"),"NULO","ERROR MARCA")),"NULO"))))</f>
        <v>OK</v>
      </c>
      <c r="BJ116" s="47">
        <f>IF(VALIDATURNO[[#This Row],[VALIDA_QNA]]="","",IF(OR(BG116="101100",BG116="101111",BG116="001100",BG116="001111",BG116="111110",BG116="011110"),BC116-BB116,0)*24)</f>
        <v>5.0666666666666673</v>
      </c>
      <c r="BK116" s="42">
        <f>IF(VALIDATURNO[[#This Row],[VALIDA_QNA]]="","",IF(OR(BG116="101111",BG116="001111"),BE116-BD116,0)*24)</f>
        <v>3.6500000000000004</v>
      </c>
      <c r="BL116" s="47">
        <f>IF(VALIDATURNO[[#This Row],[VALIDA_QNA]]="","",IF(OR(BG116="111000",BG116="011000"),AZ116-BB116+1,0)*24)</f>
        <v>0</v>
      </c>
      <c r="BM116" s="47">
        <f>IF(VALIDATURNO[[#This Row],[VALIDA_QNA]]="","",IF(OR(BG116="111110",BG116="011110"),AZ116+1-BD116,0)*24)</f>
        <v>0</v>
      </c>
      <c r="BN116" s="42">
        <f>IF(VALIDATURNO[[#This Row],[VALIDA_QNA]]="","",IF(OR(BG116="011000",BG116="111000"),1-BB116,0)*24)</f>
        <v>0</v>
      </c>
      <c r="BO116" s="47">
        <f>IF(VALIDATURNO[[#This Row],[VALIDA_QNA]]="","",IF(OR(BG116="011110",BG116="111110"),1-BD116,0)*24)</f>
        <v>0</v>
      </c>
      <c r="BP116" s="42">
        <f>IF(VALIDATURNO[[#This Row],[VALIDA_QNA]]="","",VALIDATURNO[[#This Row],[turno1]]+VALIDATURNO[[#This Row],[turno2]]+VALIDATURNO[[#This Row],[turno1AH]]+VALIDATURNO[[#This Row],[turno2AH]]+VALIDATURNO[[#This Row],[SALAM_HOY]])</f>
        <v>8.7166666666666686</v>
      </c>
      <c r="BQ116" s="42">
        <f>IF(VALIDATURNO[[#This Row],[VALIDA_QNA]]="","",VALIDATURNO[[#This Row],[turno1]]+VALIDATURNO[[#This Row],[turno2]]+VALIDATURNO[[#This Row],[turno1AM]]+VALIDATURNO[[#This Row],[turno2AM]])</f>
        <v>8.7166666666666686</v>
      </c>
      <c r="BR116" s="44">
        <f>IF(VALIDATURNO[[#This Row],[VALIDA_QNA]]=0,"",IFERROR(LEFT(AD116,FIND(".",AD116)-1)+((RIGHT(AD116,2)+0)/100),""))</f>
        <v>8.75</v>
      </c>
      <c r="BS116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descuentos]]="",0,IF(AND(BP116&gt;=9.5,AO116=""),1,0))+IF(AL117&lt;&gt;"",AL117*24,0)-IF(AL116&lt;&gt;"",AL116*24,0),"")))</f>
        <v>3.3333333333331439E-2</v>
      </c>
      <c r="BT116" s="219">
        <f>IF(VALIDATURNO[[#This Row],[VALIDA_QNA]]=0,"",IF(A116="","",IFERROR((IF(IF(AL116="",0,AL116+0)&lt;=(6/24),IF(AL116="",0,AL116+0),(6/24))*24),0)+IFERROR(IF(AM116="",0,IF((IF(AND(AO116="",AN116&lt;&gt;""),IF(AN116="",0,AN116+0),IF(AP116&lt;&gt;"",IF(AP116="",0,AP116+0),1))-#REF!)*24&gt;0,IF(AND(AO116="",AN116&lt;&gt;""),IF(AN116="",0,AN116+0),IF(AP116&lt;&gt;"",IF(AP116="",0,AP116+0),1))-#REF!))*24,0)))</f>
        <v>0</v>
      </c>
      <c r="BU116" s="44">
        <f>IF(VALIDATURNO[[#This Row],[VALIDA_QNA]]="","",IFERROR(LEFT(K116,FIND(".",K116)-1)+((RIGHT(K116,2)+0)/100),0))</f>
        <v>0</v>
      </c>
      <c r="BV116" s="44">
        <f>IF(VALIDATURNO[[#This Row],[VALIDA_QNA]]=0,0,IF(VALIDATURNO[[#This Row],[Marcacion]]="ERROR MARCA", 0,IF(VALIDATURNO[[#This Row],[VALIDA_QNA]]="","",IF(ROUND(IFERROR(LEFT(K116,FIND(".",K116)-1)+((RIGHT(K116,2)+0)/100),0)+(IF(H117="Domingo",0,IF(AL117="",0,AL117*24)))-(IF(H116="Domingo",0,IF(AL116="",0,AL116*24))),2)&gt;=0,ROUND(IFERROR(LEFT(K116,FIND(".",K116)-1)+((RIGHT(K116,2)+0)/100),0)+(IF(H117="Domingo",0,IF(AL117="",0,AL117*24)))-(IF(H116="Domingo",0,IF(AL116="",0,AL116*24))),2),0))))</f>
        <v>0</v>
      </c>
      <c r="BW116" s="44">
        <f>IF(VALIDATURNO[[#This Row],[VALIDA_QNA]]="","",IFERROR(LEFT(T116,FIND(".",T116)-1)+((RIGHT(T116,2)+0)/100),0)+IF(N116="",0,IFERROR(LEFT(N116,FIND(".",N116)-1)+((RIGHT(N116,2)+0)/100),0)))</f>
        <v>3.75</v>
      </c>
      <c r="BX116" s="44">
        <f>IF(VALIDATURNO[[#This Row],[VALIDA_QNA]]=0,0,IF(VALIDATURNO[[#This Row],[Marcacion]]="ERROR MARCA", 0,IF(VALIDATURNO[[#This Row],[VALIDA_QNA]]="","",IF(VALIDATURNO[[#This Row],[Dom Noct calc]]+(IF(OR(H117="Domingo",M117&lt;&gt;"",N117&lt;&gt;""),IF(AL117="",0,AL117*24),0))-(IF(OR(H116="Domingo",M116&lt;&gt;"",N116&lt;&gt;""),IF(AL116="",0,AL116*24),0))&gt;=0,VALIDATURNO[[#This Row],[Dom Noct calc]]+(IF(OR(H117="Domingo",M117&lt;&gt;"",N117&lt;&gt;""),IF(AL117="",0,AL117*24),0))-(IF(OR(H116="Domingo",M116&lt;&gt;"",N116&lt;&gt;""),IF(AL116="",0,AL116*24),0)),0))))</f>
        <v>3.75</v>
      </c>
      <c r="BY116" s="44">
        <f>IF(VALIDATURNO[[#This Row],[VALIDA_QNA]]="","",IFERROR(LEFT(AD116,FIND(".",AD116)-1)+((RIGHT(AD116,2)+0)/100),0))</f>
        <v>8.75</v>
      </c>
      <c r="BZ116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8.75</v>
      </c>
      <c r="CA116" s="45">
        <f>IF(VALIDATURNO[[#This Row],[VALIDA_QNA]]="","",IF(VALIDATURNO[[#This Row],[Trabajado real]]+0=0,0,1))</f>
        <v>1</v>
      </c>
      <c r="CB116" s="4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116" s="44"/>
      <c r="CD116" s="44"/>
      <c r="CE116" s="44"/>
      <c r="CF116" s="44"/>
      <c r="CG116" s="44"/>
      <c r="CH116" s="45"/>
      <c r="CI116" s="44"/>
      <c r="CJ116" s="44">
        <f>IF(AND(M116="",S116=""),"",IF(VALIDATURNO[[#This Row],[Marcacion]]="ERROR MARCA",6,IF(IFERROR(LEFT(M116,FIND(".",M116)-1)+((RIGHT(M116,2)+0)/100),0)+IFERROR(LEFT(S116,FIND(".",S116)-1)+((RIGHT(S116,2)+0)/100),0)=0,"",IFERROR(LEFT(M116,FIND(".",M116)-1)+((RIGHT(M116,2)+0)/100),0)+IFERROR(LEFT(S116,FIND(".",S116)-1)+((RIGHT(S116,2)+0)/100),0))))</f>
        <v>5</v>
      </c>
      <c r="CK116" s="44">
        <f>IF(VALIDATURNO[[#This Row],[VALIDA_QNA]]="","",IF(VALIDATURNO[[#This Row],[Dom Noct Real]]=0,"",ROUND(VALIDATURNO[[#This Row],[Dom Noct Real]],2)))</f>
        <v>3.75</v>
      </c>
      <c r="CL116" s="44"/>
      <c r="CM116" s="44"/>
      <c r="CN116" s="44"/>
      <c r="CO116" s="44" t="str">
        <f>IF(VALIDATURNO[[#This Row],[EXTRAS]]="","",IF(VALIDATURNO[[#This Row],[verifica extras D]]="",ROUND(VALIDATURNO[[#This Row],[EXTRAS]]*extra_diu,2),ROUND(VALIDATURNO[[#This Row],[verifica extras D]],2)))</f>
        <v/>
      </c>
      <c r="CP116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6" s="44"/>
      <c r="CR116" s="44"/>
      <c r="CS116" s="44"/>
      <c r="CT116" s="44"/>
      <c r="CU116" s="44">
        <f>IF(VALIDATURNO[[#This Row],[VALIDA_QNA]]="","",IF(VALIDATURNO[[#This Row],[Trabajado real]]=0,"",ROUND(VALIDATURNO[[#This Row],[Trabajado real]],2)))</f>
        <v>8.75</v>
      </c>
      <c r="CV116" s="220" t="str">
        <f>IFERROR(VLOOKUP(VALIDATURNO[[#This Row],[Colaborador]]&amp;VALIDATURNO[[#This Row],[fecha]],Tabla2[],4,0),"")</f>
        <v/>
      </c>
      <c r="CW116" s="221"/>
      <c r="CX116" s="221"/>
      <c r="CY116" s="44" t="str">
        <f>IF(SUMIFS($BZ$6:BZ116,$DC$6:DC116,VALIDATURNO[[#This Row],[Colaborador]])-hope_hours-SUMIFS($CO$6:CO116,$DC$6:DC116,VALIDATURNO[[#This Row],[Colaborador]])-SUMIFS($CP$6:CP116,$DC$6:DC116,VALIDATURNO[[#This Row],[Colaborador]])&gt;0.5,SUMIFS($BZ$6:BZ116,$DC$6:DC116,VALIDATURNO[[#This Row],[Colaborador]])-hope_hours-SUMIFS($CO$6:CO116,$DC$6:DC116,VALIDATURNO[[#This Row],[Colaborador]])-SUMIFS($CP$6:CP116,$DC$6:DC116,VALIDATURNO[[#This Row],[Colaborador]]),"")</f>
        <v/>
      </c>
      <c r="CZ116" s="44" t="str">
        <f>IF(SUMIFS($BZ$6:BZ116,$DC$6:DC116,VALIDATURNO[[#This Row],[Colaborador]])-hope_hours&gt;0.5,SUMIFS($BZ$6:BZ116,$DC$6:DC116,VALIDATURNO[[#This Row],[Colaborador]])-hope_hours - SUMIFS($CZ$6:CZ115,$DC$6:DC115,DC116),"")</f>
        <v/>
      </c>
      <c r="DA116" s="44" t="str">
        <f>IF(SUMIFS($BZ$6:BZ116,$DC$6:DC116,VALIDATURNO[[#This Row],[Colaborador]])-hope_hours&gt;0.5,SUMIFS($BZ$6:BZ116,$DC$6:DC116,VALIDATURNO[[#This Row],[Colaborador]])-hope_hours,"")</f>
        <v/>
      </c>
      <c r="DB116" s="44" t="str">
        <f>IF(E116="","",IF(VALIDATURNO[[#This Row],[Cambia sede]]="",E116,VALIDATURNO[[#This Row],[Cambia sede]]))</f>
        <v>PANCE</v>
      </c>
      <c r="DC116" s="222" t="str">
        <f t="shared" si="6"/>
        <v>TORRES GIRALDO DAYHANN</v>
      </c>
      <c r="DD116" s="223">
        <f>IF(VALIDATURNO[[#This Row],[VALIDA_QNA]]="","",I116+0)</f>
        <v>46110</v>
      </c>
      <c r="DE116" s="219" t="str">
        <f>IF(VALIDATURNO[[#This Row],[Marcacion]]="","",D116)</f>
        <v>AUXILIAR DE COCINA</v>
      </c>
      <c r="DF116" s="219" t="str">
        <f>IF(VALIDATURNO[[#This Row],[turno1]]="","",H116)</f>
        <v>Domingo</v>
      </c>
      <c r="DG116" s="219" t="str">
        <f>IF(VALIDATURNO[[#This Row],[turno2]]="","",AL116)</f>
        <v/>
      </c>
      <c r="DH116" s="219" t="str">
        <f>IF(VALIDATURNO[[#This Row],[turno1AM]]="","",AM116)</f>
        <v>09:51</v>
      </c>
      <c r="DI116" s="219" t="str">
        <f>IF(VALIDATURNO[[#This Row],[turno2AM]]="","",AN116)</f>
        <v>14:55</v>
      </c>
      <c r="DJ116" s="219" t="str">
        <f>IF(VALIDATURNO[[#This Row],[turno1AH]]="","",AO116)</f>
        <v>18:58</v>
      </c>
      <c r="DK116" s="219" t="str">
        <f>IF(VALIDATURNO[[#This Row],[turno2AH]]="","",AP116)</f>
        <v>22:37</v>
      </c>
      <c r="DL116" s="224" t="str">
        <f>IF(SUMIFS(VALIDATURNO[TOTAL],VALIDATURNO[Colaborador],VALIDATURNO[[#This Row],[Colaborador]])=0,"RET","OK")</f>
        <v>OK</v>
      </c>
      <c r="DM116" s="224"/>
      <c r="DN116" s="224">
        <f>IF(DN115=$DN$5,1,IF(DC115=VALIDATURNO[[#This Row],[Colaborador]],0,1))</f>
        <v>0</v>
      </c>
      <c r="DO116" s="224"/>
      <c r="DP116" s="224"/>
      <c r="DQ116" s="224"/>
      <c r="DR116" s="224"/>
      <c r="DS116" s="224"/>
      <c r="DT116" s="224"/>
    </row>
    <row r="117" spans="1:124">
      <c r="A117" t="s">
        <v>177</v>
      </c>
      <c r="B117" t="s">
        <v>406</v>
      </c>
      <c r="C117" t="s">
        <v>406</v>
      </c>
      <c r="D117" t="s">
        <v>225</v>
      </c>
      <c r="E117" t="s">
        <v>84</v>
      </c>
      <c r="F117" t="s">
        <v>200</v>
      </c>
      <c r="G117" t="s">
        <v>200</v>
      </c>
      <c r="H117" t="s">
        <v>172</v>
      </c>
      <c r="I117" t="s">
        <v>570</v>
      </c>
      <c r="J117" t="s">
        <v>202</v>
      </c>
      <c r="K117" t="s">
        <v>227</v>
      </c>
      <c r="L117" t="s">
        <v>81</v>
      </c>
      <c r="M117" t="s">
        <v>81</v>
      </c>
      <c r="N117" t="s">
        <v>81</v>
      </c>
      <c r="O117" t="s">
        <v>81</v>
      </c>
      <c r="P117" t="s">
        <v>81</v>
      </c>
      <c r="Q117" t="s">
        <v>81</v>
      </c>
      <c r="R117" t="s">
        <v>81</v>
      </c>
      <c r="S117" t="s">
        <v>81</v>
      </c>
      <c r="T117" t="s">
        <v>81</v>
      </c>
      <c r="U117" t="s">
        <v>81</v>
      </c>
      <c r="V117" t="s">
        <v>81</v>
      </c>
      <c r="W117" t="s">
        <v>81</v>
      </c>
      <c r="X117" t="s">
        <v>81</v>
      </c>
      <c r="Y117" t="s">
        <v>81</v>
      </c>
      <c r="Z117" t="s">
        <v>81</v>
      </c>
      <c r="AA117" t="s">
        <v>81</v>
      </c>
      <c r="AB117" t="s">
        <v>81</v>
      </c>
      <c r="AC117" t="s">
        <v>81</v>
      </c>
      <c r="AD117" t="s">
        <v>202</v>
      </c>
      <c r="AE117" t="s">
        <v>81</v>
      </c>
      <c r="AF117" t="s">
        <v>81</v>
      </c>
      <c r="AG117" t="s">
        <v>81</v>
      </c>
      <c r="AH117" t="s">
        <v>81</v>
      </c>
      <c r="AI117" t="s">
        <v>81</v>
      </c>
      <c r="AJ117" t="s">
        <v>201</v>
      </c>
      <c r="AK117" t="s">
        <v>613</v>
      </c>
      <c r="AL117" t="s">
        <v>81</v>
      </c>
      <c r="AM117" t="s">
        <v>614</v>
      </c>
      <c r="AN117" t="s">
        <v>367</v>
      </c>
      <c r="AO117" t="s">
        <v>316</v>
      </c>
      <c r="AP117" t="s">
        <v>381</v>
      </c>
      <c r="AQ117" t="s">
        <v>203</v>
      </c>
      <c r="AR117" t="s">
        <v>203</v>
      </c>
      <c r="AS117" t="s">
        <v>231</v>
      </c>
      <c r="AT117" s="218">
        <f>IF(VALIDATURNO[[#This Row],[VALIDA_QNA]]="","",IF(AL117="",0,1))</f>
        <v>0</v>
      </c>
      <c r="AU117" s="47">
        <f>IF(VALIDATURNO[[#This Row],[VALIDA_QNA]]="","",IF(AL118="",0,1))</f>
        <v>0</v>
      </c>
      <c r="AV117" s="47">
        <f>IF(VALIDATURNO[[#This Row],[VALIDA_QNA]]="","",IF(AM117="",0,1))</f>
        <v>1</v>
      </c>
      <c r="AW117" s="47">
        <f>IF(VALIDATURNO[[#This Row],[VALIDA_QNA]]="","",IF(AN117="",0,1))</f>
        <v>1</v>
      </c>
      <c r="AX117" s="47">
        <f>IF(VALIDATURNO[[#This Row],[VALIDA_QNA]]="","",IF(AO117="",0,1))</f>
        <v>1</v>
      </c>
      <c r="AY117" s="47">
        <f>IF(VALIDATURNO[[#This Row],[VALIDA_QNA]]="","",IF(AP117="",0,1))</f>
        <v>1</v>
      </c>
      <c r="AZ117" s="42">
        <f>IF(VALIDATURNO[[#This Row],[VALIDA_QNA]]="","",IF(AL118="",0,1)*IF(AL118="",0,AL118))</f>
        <v>0</v>
      </c>
      <c r="BA117" s="42">
        <f>IF(VALIDATURNO[[#This Row],[VALIDA_QNA]]="","",IF(AL117="",0,1)*IF(AL117="",0,AL117))</f>
        <v>0</v>
      </c>
      <c r="BB117" s="42">
        <f>IF(VALIDATURNO[[#This Row],[VALIDA_QNA]]="","",IF(AM117="",0,1)*IF(AM117="",0,AM117))</f>
        <v>0.40902777777777777</v>
      </c>
      <c r="BC117" s="42">
        <f>IF(VALIDATURNO[[#This Row],[VALIDA_QNA]]="","",IF(AN117="",0,1)*IF(AN117="",0,AN117))</f>
        <v>0.57708333333333328</v>
      </c>
      <c r="BD117" s="42">
        <f>IF(VALIDATURNO[[#This Row],[VALIDA_QNA]]="","",IF(AO117="",0,1)*IF(AO117="",0,AO117))</f>
        <v>0.78333333333333333</v>
      </c>
      <c r="BE117" s="42">
        <f>IF(VALIDATURNO[[#This Row],[VALIDA_QNA]]="","",IF(AP117="",0,1)*IF(AP117="",0,AP117))</f>
        <v>0.94791666666666663</v>
      </c>
      <c r="BF117" s="42">
        <f>IF(VALIDATURNO[[#This Row],[VALIDA_QNA]]="","",5-COUNTBLANK(AM117:AP117)-COUNTBLANK(AL118))</f>
        <v>4</v>
      </c>
      <c r="BG117" s="41" t="str">
        <f>VALIDATURNO[[#This Row],[SALAM_H_BIN]]&amp;AU117&amp;AV117&amp;AW117&amp;AX117&amp;AY117</f>
        <v>001111</v>
      </c>
      <c r="BH117" s="43">
        <f>IF(A117="","",IF(AND((DIA_INI+0)=1,DAY(I117)&lt;16,MONTH(I117)=MES_QNA),1,IF(AND((DIA_INI+0)=16,MONTH(I117)= MES_QNA + 0),1,0)))</f>
        <v>1</v>
      </c>
      <c r="BI117" s="42" t="str">
        <f>IF(A117="","",IF(AND(AN117&lt;AM117,AN117&lt;&gt;""),"ERROR MARCA",IF(AND(VALIDATURNO[[#This Row],[ENT_2]]&lt;&gt;0,VALIDATURNO[[#This Row],[ENT_2]]&lt;VALIDATURNO[[#This Row],[SAL_1]]),"ERROR MARCA",IF(VALIDATURNO[[#This Row],[VALIDA_QNA]]=1,IF(OR(BG117="001100",BG117="011000",BG117="011110",BG117="001111",BG117="101100",BG117="111000",BG117="111110",BG117="101111"),"OK",IF(OR(BG117="000000",VALIDATURNO[[#This Row],[Escenario]]="100000"),"NULO","ERROR MARCA")),"NULO"))))</f>
        <v>OK</v>
      </c>
      <c r="BJ117" s="47">
        <f>IF(VALIDATURNO[[#This Row],[VALIDA_QNA]]="","",IF(OR(BG117="101100",BG117="101111",BG117="001100",BG117="001111",BG117="111110",BG117="011110"),BC117-BB117,0)*24)</f>
        <v>4.0333333333333323</v>
      </c>
      <c r="BK117" s="42">
        <f>IF(VALIDATURNO[[#This Row],[VALIDA_QNA]]="","",IF(OR(BG117="101111",BG117="001111"),BE117-BD117,0)*24)</f>
        <v>3.9499999999999993</v>
      </c>
      <c r="BL117" s="47">
        <f>IF(VALIDATURNO[[#This Row],[VALIDA_QNA]]="","",IF(OR(BG117="111000",BG117="011000"),AZ117-BB117+1,0)*24)</f>
        <v>0</v>
      </c>
      <c r="BM117" s="47">
        <f>IF(VALIDATURNO[[#This Row],[VALIDA_QNA]]="","",IF(OR(BG117="111110",BG117="011110"),AZ117+1-BD117,0)*24)</f>
        <v>0</v>
      </c>
      <c r="BN117" s="42">
        <f>IF(VALIDATURNO[[#This Row],[VALIDA_QNA]]="","",IF(OR(BG117="011000",BG117="111000"),1-BB117,0)*24)</f>
        <v>0</v>
      </c>
      <c r="BO117" s="47">
        <f>IF(VALIDATURNO[[#This Row],[VALIDA_QNA]]="","",IF(OR(BG117="011110",BG117="111110"),1-BD117,0)*24)</f>
        <v>0</v>
      </c>
      <c r="BP117" s="42">
        <f>IF(VALIDATURNO[[#This Row],[VALIDA_QNA]]="","",VALIDATURNO[[#This Row],[turno1]]+VALIDATURNO[[#This Row],[turno2]]+VALIDATURNO[[#This Row],[turno1AH]]+VALIDATURNO[[#This Row],[turno2AH]]+VALIDATURNO[[#This Row],[SALAM_HOY]])</f>
        <v>7.9833333333333316</v>
      </c>
      <c r="BQ117" s="42">
        <f>IF(VALIDATURNO[[#This Row],[VALIDA_QNA]]="","",VALIDATURNO[[#This Row],[turno1]]+VALIDATURNO[[#This Row],[turno2]]+VALIDATURNO[[#This Row],[turno1AM]]+VALIDATURNO[[#This Row],[turno2AM]])</f>
        <v>7.9833333333333316</v>
      </c>
      <c r="BR117" s="44">
        <f>IF(VALIDATURNO[[#This Row],[VALIDA_QNA]]=0,"",IFERROR(LEFT(AD117,FIND(".",AD117)-1)+((RIGHT(AD117,2)+0)/100),""))</f>
        <v>8</v>
      </c>
      <c r="BS117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descuentos]]="",0,IF(AND(BP117&gt;=9.5,AO117=""),1,0))+IF(AL118&lt;&gt;"",AL118*24,0)-IF(AL117&lt;&gt;"",AL117*24,0),"")))</f>
        <v>1.6666666666668384E-2</v>
      </c>
      <c r="BT117" s="219">
        <f>IF(VALIDATURNO[[#This Row],[VALIDA_QNA]]=0,"",IF(A117="","",IFERROR((IF(IF(AL117="",0,AL117+0)&lt;=(6/24),IF(AL117="",0,AL117+0),(6/24))*24),0)+IFERROR(IF(AM117="",0,IF((IF(AND(AO117="",AN117&lt;&gt;""),IF(AN117="",0,AN117+0),IF(AP117&lt;&gt;"",IF(AP117="",0,AP117+0),1))-#REF!)*24&gt;0,IF(AND(AO117="",AN117&lt;&gt;""),IF(AN117="",0,AN117+0),IF(AP117&lt;&gt;"",IF(AP117="",0,AP117+0),1))-#REF!))*24,0)))</f>
        <v>0</v>
      </c>
      <c r="BU117" s="44">
        <f>IF(VALIDATURNO[[#This Row],[VALIDA_QNA]]="","",IFERROR(LEFT(K117,FIND(".",K117)-1)+((RIGHT(K117,2)+0)/100),0))</f>
        <v>3.75</v>
      </c>
      <c r="BV117" s="44">
        <f>IF(VALIDATURNO[[#This Row],[VALIDA_QNA]]=0,0,IF(VALIDATURNO[[#This Row],[Marcacion]]="ERROR MARCA", 0,IF(VALIDATURNO[[#This Row],[VALIDA_QNA]]="","",IF(ROUND(IFERROR(LEFT(K117,FIND(".",K117)-1)+((RIGHT(K117,2)+0)/100),0)+(IF(H118="Domingo",0,IF(AL118="",0,AL118*24)))-(IF(H117="Domingo",0,IF(AL117="",0,AL117*24))),2)&gt;=0,ROUND(IFERROR(LEFT(K117,FIND(".",K117)-1)+((RIGHT(K117,2)+0)/100),0)+(IF(H118="Domingo",0,IF(AL118="",0,AL118*24)))-(IF(H117="Domingo",0,IF(AL117="",0,AL117*24))),2),0))))</f>
        <v>3.75</v>
      </c>
      <c r="BW117" s="44">
        <f>IF(VALIDATURNO[[#This Row],[VALIDA_QNA]]="","",IFERROR(LEFT(T117,FIND(".",T117)-1)+((RIGHT(T117,2)+0)/100),0)+IF(N117="",0,IFERROR(LEFT(N117,FIND(".",N117)-1)+((RIGHT(N117,2)+0)/100),0)))</f>
        <v>0</v>
      </c>
      <c r="BX117" s="44">
        <f>IF(VALIDATURNO[[#This Row],[VALIDA_QNA]]=0,0,IF(VALIDATURNO[[#This Row],[Marcacion]]="ERROR MARCA", 0,IF(VALIDATURNO[[#This Row],[VALIDA_QNA]]="","",IF(VALIDATURNO[[#This Row],[Dom Noct calc]]+(IF(OR(H118="Domingo",M118&lt;&gt;"",N118&lt;&gt;""),IF(AL118="",0,AL118*24),0))-(IF(OR(H117="Domingo",M117&lt;&gt;"",N117&lt;&gt;""),IF(AL117="",0,AL117*24),0))&gt;=0,VALIDATURNO[[#This Row],[Dom Noct calc]]+(IF(OR(H118="Domingo",M118&lt;&gt;"",N118&lt;&gt;""),IF(AL118="",0,AL118*24),0))-(IF(OR(H117="Domingo",M117&lt;&gt;"",N117&lt;&gt;""),IF(AL117="",0,AL117*24),0)),0))))</f>
        <v>0</v>
      </c>
      <c r="BY117" s="44">
        <f>IF(VALIDATURNO[[#This Row],[VALIDA_QNA]]="","",IFERROR(LEFT(AD117,FIND(".",AD117)-1)+((RIGHT(AD117,2)+0)/100),0))</f>
        <v>8</v>
      </c>
      <c r="BZ117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</v>
      </c>
      <c r="CA117" s="45">
        <f>IF(VALIDATURNO[[#This Row],[VALIDA_QNA]]="","",IF(VALIDATURNO[[#This Row],[Trabajado real]]+0=0,0,1))</f>
        <v>1</v>
      </c>
      <c r="CB117" s="44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117" s="44"/>
      <c r="CD117" s="44"/>
      <c r="CE117" s="44"/>
      <c r="CF117" s="44"/>
      <c r="CG117" s="44"/>
      <c r="CH117" s="45"/>
      <c r="CI117" s="44"/>
      <c r="CJ117" s="44" t="str">
        <f>IF(AND(M117="",S117=""),"",IF(VALIDATURNO[[#This Row],[Marcacion]]="ERROR MARCA",6,IF(IFERROR(LEFT(M117,FIND(".",M117)-1)+((RIGHT(M117,2)+0)/100),0)+IFERROR(LEFT(S117,FIND(".",S117)-1)+((RIGHT(S117,2)+0)/100),0)=0,"",IFERROR(LEFT(M117,FIND(".",M117)-1)+((RIGHT(M117,2)+0)/100),0)+IFERROR(LEFT(S117,FIND(".",S117)-1)+((RIGHT(S117,2)+0)/100),0))))</f>
        <v/>
      </c>
      <c r="CK117" s="44" t="str">
        <f>IF(VALIDATURNO[[#This Row],[VALIDA_QNA]]="","",IF(VALIDATURNO[[#This Row],[Dom Noct Real]]=0,"",ROUND(VALIDATURNO[[#This Row],[Dom Noct Real]],2)))</f>
        <v/>
      </c>
      <c r="CL117" s="44"/>
      <c r="CM117" s="44"/>
      <c r="CN117" s="44"/>
      <c r="CO117" s="44" t="str">
        <f>IF(VALIDATURNO[[#This Row],[EXTRAS]]="","",IF(VALIDATURNO[[#This Row],[verifica extras D]]="",ROUND(VALIDATURNO[[#This Row],[EXTRAS]]*extra_diu,2),ROUND(VALIDATURNO[[#This Row],[verifica extras D]],2)))</f>
        <v/>
      </c>
      <c r="CP117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7" s="44"/>
      <c r="CR117" s="44"/>
      <c r="CS117" s="44"/>
      <c r="CT117" s="44"/>
      <c r="CU117" s="44">
        <f>IF(VALIDATURNO[[#This Row],[VALIDA_QNA]]="","",IF(VALIDATURNO[[#This Row],[Trabajado real]]=0,"",ROUND(VALIDATURNO[[#This Row],[Trabajado real]],2)))</f>
        <v>8</v>
      </c>
      <c r="CV117" s="220" t="str">
        <f>IFERROR(VLOOKUP(VALIDATURNO[[#This Row],[Colaborador]]&amp;VALIDATURNO[[#This Row],[fecha]],Tabla2[],4,0),"")</f>
        <v/>
      </c>
      <c r="CW117" s="221"/>
      <c r="CX117" s="221"/>
      <c r="CY117" s="44" t="str">
        <f>IF(SUMIFS($BZ$6:BZ117,$DC$6:DC117,VALIDATURNO[[#This Row],[Colaborador]])-hope_hours-SUMIFS($CO$6:CO117,$DC$6:DC117,VALIDATURNO[[#This Row],[Colaborador]])-SUMIFS($CP$6:CP117,$DC$6:DC117,VALIDATURNO[[#This Row],[Colaborador]])&gt;0.5,SUMIFS($BZ$6:BZ117,$DC$6:DC117,VALIDATURNO[[#This Row],[Colaborador]])-hope_hours-SUMIFS($CO$6:CO117,$DC$6:DC117,VALIDATURNO[[#This Row],[Colaborador]])-SUMIFS($CP$6:CP117,$DC$6:DC117,VALIDATURNO[[#This Row],[Colaborador]]),"")</f>
        <v/>
      </c>
      <c r="CZ117" s="44" t="str">
        <f>IF(SUMIFS($BZ$6:BZ117,$DC$6:DC117,VALIDATURNO[[#This Row],[Colaborador]])-hope_hours&gt;0.5,SUMIFS($BZ$6:BZ117,$DC$6:DC117,VALIDATURNO[[#This Row],[Colaborador]])-hope_hours - SUMIFS($CZ$6:CZ116,$DC$6:DC116,DC117),"")</f>
        <v/>
      </c>
      <c r="DA117" s="44" t="str">
        <f>IF(SUMIFS($BZ$6:BZ117,$DC$6:DC117,VALIDATURNO[[#This Row],[Colaborador]])-hope_hours&gt;0.5,SUMIFS($BZ$6:BZ117,$DC$6:DC117,VALIDATURNO[[#This Row],[Colaborador]])-hope_hours,"")</f>
        <v/>
      </c>
      <c r="DB117" s="44" t="str">
        <f>IF(E117="","",IF(VALIDATURNO[[#This Row],[Cambia sede]]="",E117,VALIDATURNO[[#This Row],[Cambia sede]]))</f>
        <v>PANCE</v>
      </c>
      <c r="DC117" s="222" t="str">
        <f t="shared" si="6"/>
        <v>TORRES GIRALDO DAYHANN</v>
      </c>
      <c r="DD117" s="223">
        <f>IF(VALIDATURNO[[#This Row],[VALIDA_QNA]]="","",I117+0)</f>
        <v>46111</v>
      </c>
      <c r="DE117" s="219" t="str">
        <f>IF(VALIDATURNO[[#This Row],[Marcacion]]="","",D117)</f>
        <v>AUXILIAR DE COCINA</v>
      </c>
      <c r="DF117" s="219" t="str">
        <f>IF(VALIDATURNO[[#This Row],[turno1]]="","",H117)</f>
        <v>Lunes</v>
      </c>
      <c r="DG117" s="219" t="str">
        <f>IF(VALIDATURNO[[#This Row],[turno2]]="","",AL117)</f>
        <v/>
      </c>
      <c r="DH117" s="219" t="str">
        <f>IF(VALIDATURNO[[#This Row],[turno1AM]]="","",AM117)</f>
        <v>09:49</v>
      </c>
      <c r="DI117" s="219" t="str">
        <f>IF(VALIDATURNO[[#This Row],[turno2AM]]="","",AN117)</f>
        <v>13:51</v>
      </c>
      <c r="DJ117" s="219" t="str">
        <f>IF(VALIDATURNO[[#This Row],[turno1AH]]="","",AO117)</f>
        <v>18:48</v>
      </c>
      <c r="DK117" s="219" t="str">
        <f>IF(VALIDATURNO[[#This Row],[turno2AH]]="","",AP117)</f>
        <v>22:45</v>
      </c>
      <c r="DL117" s="224" t="str">
        <f>IF(SUMIFS(VALIDATURNO[TOTAL],VALIDATURNO[Colaborador],VALIDATURNO[[#This Row],[Colaborador]])=0,"RET","OK")</f>
        <v>OK</v>
      </c>
      <c r="DM117" s="224"/>
      <c r="DN117" s="224">
        <f>IF(DN116=$DN$5,1,IF(DC116=VALIDATURNO[[#This Row],[Colaborador]],0,1))</f>
        <v>0</v>
      </c>
      <c r="DO117" s="224"/>
      <c r="DP117" s="224"/>
      <c r="DQ117" s="224"/>
      <c r="DR117" s="224"/>
      <c r="DS117" s="224"/>
      <c r="DT117" s="224"/>
    </row>
    <row r="118" spans="1:124">
      <c r="A118" t="s">
        <v>552</v>
      </c>
      <c r="B118" t="s">
        <v>615</v>
      </c>
      <c r="C118" t="s">
        <v>615</v>
      </c>
      <c r="D118" t="s">
        <v>199</v>
      </c>
      <c r="E118" t="s">
        <v>84</v>
      </c>
      <c r="F118" t="s">
        <v>200</v>
      </c>
      <c r="G118" t="s">
        <v>200</v>
      </c>
      <c r="H118" t="s">
        <v>172</v>
      </c>
      <c r="I118" t="s">
        <v>563</v>
      </c>
      <c r="J118" t="s">
        <v>81</v>
      </c>
      <c r="K118" t="s">
        <v>81</v>
      </c>
      <c r="L118" t="s">
        <v>81</v>
      </c>
      <c r="M118" t="s">
        <v>81</v>
      </c>
      <c r="N118" t="s">
        <v>81</v>
      </c>
      <c r="O118" t="s">
        <v>81</v>
      </c>
      <c r="P118" t="s">
        <v>81</v>
      </c>
      <c r="Q118" t="s">
        <v>81</v>
      </c>
      <c r="R118" t="s">
        <v>81</v>
      </c>
      <c r="S118" t="s">
        <v>81</v>
      </c>
      <c r="T118" t="s">
        <v>81</v>
      </c>
      <c r="U118" t="s">
        <v>81</v>
      </c>
      <c r="V118" t="s">
        <v>81</v>
      </c>
      <c r="W118" t="s">
        <v>81</v>
      </c>
      <c r="X118" t="s">
        <v>81</v>
      </c>
      <c r="Y118" t="s">
        <v>81</v>
      </c>
      <c r="Z118" t="s">
        <v>81</v>
      </c>
      <c r="AA118" t="s">
        <v>81</v>
      </c>
      <c r="AB118" t="s">
        <v>81</v>
      </c>
      <c r="AC118" t="s">
        <v>81</v>
      </c>
      <c r="AD118" t="s">
        <v>81</v>
      </c>
      <c r="AE118" t="s">
        <v>81</v>
      </c>
      <c r="AF118" t="s">
        <v>81</v>
      </c>
      <c r="AG118" t="s">
        <v>81</v>
      </c>
      <c r="AH118" t="s">
        <v>81</v>
      </c>
      <c r="AI118" t="s">
        <v>81</v>
      </c>
      <c r="AJ118" t="s">
        <v>201</v>
      </c>
      <c r="AK118" t="s">
        <v>81</v>
      </c>
      <c r="AL118" t="s">
        <v>81</v>
      </c>
      <c r="AM118" t="s">
        <v>81</v>
      </c>
      <c r="AN118" t="s">
        <v>81</v>
      </c>
      <c r="AO118" t="s">
        <v>81</v>
      </c>
      <c r="AP118" t="s">
        <v>81</v>
      </c>
      <c r="AQ118" t="s">
        <v>81</v>
      </c>
      <c r="AR118" t="s">
        <v>81</v>
      </c>
      <c r="AS118" t="s">
        <v>201</v>
      </c>
      <c r="AT118" s="218">
        <f>IF(VALIDATURNO[[#This Row],[VALIDA_QNA]]="","",IF(AL118="",0,1))</f>
        <v>0</v>
      </c>
      <c r="AU118" s="47">
        <f>IF(VALIDATURNO[[#This Row],[VALIDA_QNA]]="","",IF(AL119="",0,1))</f>
        <v>0</v>
      </c>
      <c r="AV118" s="47">
        <f>IF(VALIDATURNO[[#This Row],[VALIDA_QNA]]="","",IF(AM118="",0,1))</f>
        <v>0</v>
      </c>
      <c r="AW118" s="47">
        <f>IF(VALIDATURNO[[#This Row],[VALIDA_QNA]]="","",IF(AN118="",0,1))</f>
        <v>0</v>
      </c>
      <c r="AX118" s="47">
        <f>IF(VALIDATURNO[[#This Row],[VALIDA_QNA]]="","",IF(AO118="",0,1))</f>
        <v>0</v>
      </c>
      <c r="AY118" s="47">
        <f>IF(VALIDATURNO[[#This Row],[VALIDA_QNA]]="","",IF(AP118="",0,1))</f>
        <v>0</v>
      </c>
      <c r="AZ118" s="42">
        <f>IF(VALIDATURNO[[#This Row],[VALIDA_QNA]]="","",IF(AL119="",0,1)*IF(AL119="",0,AL119))</f>
        <v>0</v>
      </c>
      <c r="BA118" s="42">
        <f>IF(VALIDATURNO[[#This Row],[VALIDA_QNA]]="","",IF(AL118="",0,1)*IF(AL118="",0,AL118))</f>
        <v>0</v>
      </c>
      <c r="BB118" s="42">
        <f>IF(VALIDATURNO[[#This Row],[VALIDA_QNA]]="","",IF(AM118="",0,1)*IF(AM118="",0,AM118))</f>
        <v>0</v>
      </c>
      <c r="BC118" s="42">
        <f>IF(VALIDATURNO[[#This Row],[VALIDA_QNA]]="","",IF(AN118="",0,1)*IF(AN118="",0,AN118))</f>
        <v>0</v>
      </c>
      <c r="BD118" s="42">
        <f>IF(VALIDATURNO[[#This Row],[VALIDA_QNA]]="","",IF(AO118="",0,1)*IF(AO118="",0,AO118))</f>
        <v>0</v>
      </c>
      <c r="BE118" s="42">
        <f>IF(VALIDATURNO[[#This Row],[VALIDA_QNA]]="","",IF(AP118="",0,1)*IF(AP118="",0,AP118))</f>
        <v>0</v>
      </c>
      <c r="BF118" s="42">
        <f>IF(VALIDATURNO[[#This Row],[VALIDA_QNA]]="","",5-COUNTBLANK(AM118:AP118)-COUNTBLANK(AL119))</f>
        <v>0</v>
      </c>
      <c r="BG118" s="41" t="str">
        <f>VALIDATURNO[[#This Row],[SALAM_H_BIN]]&amp;AU118&amp;AV118&amp;AW118&amp;AX118&amp;AY118</f>
        <v>000000</v>
      </c>
      <c r="BH118" s="43">
        <f>IF(A118="","",IF(AND((DIA_INI+0)=1,DAY(I118)&lt;16,MONTH(I118)=MES_QNA),1,IF(AND((DIA_INI+0)=16,MONTH(I118)= MES_QNA + 0),1,0)))</f>
        <v>1</v>
      </c>
      <c r="BI118" s="42" t="str">
        <f>IF(A118="","",IF(AND(AN118&lt;AM118,AN118&lt;&gt;""),"ERROR MARCA",IF(AND(VALIDATURNO[[#This Row],[ENT_2]]&lt;&gt;0,VALIDATURNO[[#This Row],[ENT_2]]&lt;VALIDATURNO[[#This Row],[SAL_1]]),"ERROR MARCA",IF(VALIDATURNO[[#This Row],[VALIDA_QNA]]=1,IF(OR(BG118="001100",BG118="011000",BG118="011110",BG118="001111",BG118="101100",BG118="111000",BG118="111110",BG118="101111"),"OK",IF(OR(BG118="000000",VALIDATURNO[[#This Row],[Escenario]]="100000"),"NULO","ERROR MARCA")),"NULO"))))</f>
        <v>NULO</v>
      </c>
      <c r="BJ118" s="47">
        <f>IF(VALIDATURNO[[#This Row],[VALIDA_QNA]]="","",IF(OR(BG118="101100",BG118="101111",BG118="001100",BG118="001111",BG118="111110",BG118="011110"),BC118-BB118,0)*24)</f>
        <v>0</v>
      </c>
      <c r="BK118" s="42">
        <f>IF(VALIDATURNO[[#This Row],[VALIDA_QNA]]="","",IF(OR(BG118="101111",BG118="001111"),BE118-BD118,0)*24)</f>
        <v>0</v>
      </c>
      <c r="BL118" s="47">
        <f>IF(VALIDATURNO[[#This Row],[VALIDA_QNA]]="","",IF(OR(BG118="111000",BG118="011000"),AZ118-BB118+1,0)*24)</f>
        <v>0</v>
      </c>
      <c r="BM118" s="47">
        <f>IF(VALIDATURNO[[#This Row],[VALIDA_QNA]]="","",IF(OR(BG118="111110",BG118="011110"),AZ118+1-BD118,0)*24)</f>
        <v>0</v>
      </c>
      <c r="BN118" s="42">
        <f>IF(VALIDATURNO[[#This Row],[VALIDA_QNA]]="","",IF(OR(BG118="011000",BG118="111000"),1-BB118,0)*24)</f>
        <v>0</v>
      </c>
      <c r="BO118" s="47">
        <f>IF(VALIDATURNO[[#This Row],[VALIDA_QNA]]="","",IF(OR(BG118="011110",BG118="111110"),1-BD118,0)*24)</f>
        <v>0</v>
      </c>
      <c r="BP118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18" s="42">
        <f>IF(VALIDATURNO[[#This Row],[VALIDA_QNA]]="","",VALIDATURNO[[#This Row],[turno1]]+VALIDATURNO[[#This Row],[turno2]]+VALIDATURNO[[#This Row],[turno1AM]]+VALIDATURNO[[#This Row],[turno2AM]])</f>
        <v>0</v>
      </c>
      <c r="BR118" s="44" t="str">
        <f>IF(VALIDATURNO[[#This Row],[VALIDA_QNA]]=0,"",IFERROR(LEFT(AD118,FIND(".",AD118)-1)+((RIGHT(AD118,2)+0)/100),""))</f>
        <v/>
      </c>
      <c r="BS118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descuentos]]="",0,IF(AND(BP118&gt;=9.5,AO118=""),1,0))+IF(AL119&lt;&gt;"",AL119*24,0)-IF(AL118&lt;&gt;"",AL118*24,0),"")))</f>
        <v>0</v>
      </c>
      <c r="BT118" s="219">
        <f>IF(VALIDATURNO[[#This Row],[VALIDA_QNA]]=0,"",IF(A118="","",IFERROR((IF(IF(AL118="",0,AL118+0)&lt;=(6/24),IF(AL118="",0,AL118+0),(6/24))*24),0)+IFERROR(IF(AM118="",0,IF((IF(AND(AO118="",AN118&lt;&gt;""),IF(AN118="",0,AN118+0),IF(AP118&lt;&gt;"",IF(AP118="",0,AP118+0),1))-#REF!)*24&gt;0,IF(AND(AO118="",AN118&lt;&gt;""),IF(AN118="",0,AN118+0),IF(AP118&lt;&gt;"",IF(AP118="",0,AP118+0),1))-#REF!))*24,0)))</f>
        <v>0</v>
      </c>
      <c r="BU118" s="44">
        <f>IF(VALIDATURNO[[#This Row],[VALIDA_QNA]]="","",IFERROR(LEFT(K118,FIND(".",K118)-1)+((RIGHT(K118,2)+0)/100),0))</f>
        <v>0</v>
      </c>
      <c r="BV118" s="44">
        <f>IF(VALIDATURNO[[#This Row],[VALIDA_QNA]]=0,0,IF(VALIDATURNO[[#This Row],[Marcacion]]="ERROR MARCA", 0,IF(VALIDATURNO[[#This Row],[VALIDA_QNA]]="","",IF(ROUND(IFERROR(LEFT(K118,FIND(".",K118)-1)+((RIGHT(K118,2)+0)/100),0)+(IF(H119="Domingo",0,IF(AL119="",0,AL119*24)))-(IF(H118="Domingo",0,IF(AL118="",0,AL118*24))),2)&gt;=0,ROUND(IFERROR(LEFT(K118,FIND(".",K118)-1)+((RIGHT(K118,2)+0)/100),0)+(IF(H119="Domingo",0,IF(AL119="",0,AL119*24)))-(IF(H118="Domingo",0,IF(AL118="",0,AL118*24))),2),0))))</f>
        <v>0</v>
      </c>
      <c r="BW118" s="44">
        <f>IF(VALIDATURNO[[#This Row],[VALIDA_QNA]]="","",IFERROR(LEFT(T118,FIND(".",T118)-1)+((RIGHT(T118,2)+0)/100),0)+IF(N118="",0,IFERROR(LEFT(N118,FIND(".",N118)-1)+((RIGHT(N118,2)+0)/100),0)))</f>
        <v>0</v>
      </c>
      <c r="BX118" s="44">
        <f>IF(VALIDATURNO[[#This Row],[VALIDA_QNA]]=0,0,IF(VALIDATURNO[[#This Row],[Marcacion]]="ERROR MARCA", 0,IF(VALIDATURNO[[#This Row],[VALIDA_QNA]]="","",IF(VALIDATURNO[[#This Row],[Dom Noct calc]]+(IF(OR(H119="Domingo",M119&lt;&gt;"",N119&lt;&gt;""),IF(AL119="",0,AL119*24),0))-(IF(OR(H118="Domingo",M118&lt;&gt;"",N118&lt;&gt;""),IF(AL118="",0,AL118*24),0))&gt;=0,VALIDATURNO[[#This Row],[Dom Noct calc]]+(IF(OR(H119="Domingo",M119&lt;&gt;"",N119&lt;&gt;""),IF(AL119="",0,AL119*24),0))-(IF(OR(H118="Domingo",M118&lt;&gt;"",N118&lt;&gt;""),IF(AL118="",0,AL118*24),0)),0))))</f>
        <v>0</v>
      </c>
      <c r="BY118" s="44">
        <f>IF(VALIDATURNO[[#This Row],[VALIDA_QNA]]="","",IFERROR(LEFT(AD118,FIND(".",AD118)-1)+((RIGHT(AD118,2)+0)/100),0))</f>
        <v>0</v>
      </c>
      <c r="BZ118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18" s="45">
        <f>IF(VALIDATURNO[[#This Row],[VALIDA_QNA]]="","",IF(VALIDATURNO[[#This Row],[Trabajado real]]+0=0,0,1))</f>
        <v>0</v>
      </c>
      <c r="CB11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18" s="44"/>
      <c r="CD118" s="44"/>
      <c r="CE118" s="44"/>
      <c r="CF118" s="44"/>
      <c r="CG118" s="44"/>
      <c r="CH118" s="45"/>
      <c r="CI118" s="44"/>
      <c r="CJ118" s="44" t="str">
        <f>IF(AND(M118="",S118=""),"",IF(VALIDATURNO[[#This Row],[Marcacion]]="ERROR MARCA",6,IF(IFERROR(LEFT(M118,FIND(".",M118)-1)+((RIGHT(M118,2)+0)/100),0)+IFERROR(LEFT(S118,FIND(".",S118)-1)+((RIGHT(S118,2)+0)/100),0)=0,"",IFERROR(LEFT(M118,FIND(".",M118)-1)+((RIGHT(M118,2)+0)/100),0)+IFERROR(LEFT(S118,FIND(".",S118)-1)+((RIGHT(S118,2)+0)/100),0))))</f>
        <v/>
      </c>
      <c r="CK118" s="44" t="str">
        <f>IF(VALIDATURNO[[#This Row],[VALIDA_QNA]]="","",IF(VALIDATURNO[[#This Row],[Dom Noct Real]]=0,"",ROUND(VALIDATURNO[[#This Row],[Dom Noct Real]],2)))</f>
        <v/>
      </c>
      <c r="CL118" s="44"/>
      <c r="CM118" s="44"/>
      <c r="CN118" s="44"/>
      <c r="CO118" s="44" t="str">
        <f>IF(VALIDATURNO[[#This Row],[EXTRAS]]="","",IF(VALIDATURNO[[#This Row],[verifica extras D]]="",ROUND(VALIDATURNO[[#This Row],[EXTRAS]]*extra_diu,2),ROUND(VALIDATURNO[[#This Row],[verifica extras D]],2)))</f>
        <v/>
      </c>
      <c r="CP118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8" s="44"/>
      <c r="CR118" s="44"/>
      <c r="CS118" s="44"/>
      <c r="CT118" s="44"/>
      <c r="CU118" s="44" t="str">
        <f>IF(VALIDATURNO[[#This Row],[VALIDA_QNA]]="","",IF(VALIDATURNO[[#This Row],[Trabajado real]]=0,"",ROUND(VALIDATURNO[[#This Row],[Trabajado real]],2)))</f>
        <v/>
      </c>
      <c r="CV118" s="220" t="str">
        <f>IFERROR(VLOOKUP(VALIDATURNO[[#This Row],[Colaborador]]&amp;VALIDATURNO[[#This Row],[fecha]],Tabla2[],4,0),"")</f>
        <v/>
      </c>
      <c r="CW118" s="221"/>
      <c r="CX118" s="221"/>
      <c r="CY118" s="44" t="str">
        <f>IF(SUMIFS($BZ$6:BZ118,$DC$6:DC118,VALIDATURNO[[#This Row],[Colaborador]])-hope_hours-SUMIFS($CO$6:CO118,$DC$6:DC118,VALIDATURNO[[#This Row],[Colaborador]])-SUMIFS($CP$6:CP118,$DC$6:DC118,VALIDATURNO[[#This Row],[Colaborador]])&gt;0.5,SUMIFS($BZ$6:BZ118,$DC$6:DC118,VALIDATURNO[[#This Row],[Colaborador]])-hope_hours-SUMIFS($CO$6:CO118,$DC$6:DC118,VALIDATURNO[[#This Row],[Colaborador]])-SUMIFS($CP$6:CP118,$DC$6:DC118,VALIDATURNO[[#This Row],[Colaborador]]),"")</f>
        <v/>
      </c>
      <c r="CZ118" s="44" t="str">
        <f>IF(SUMIFS($BZ$6:BZ118,$DC$6:DC118,VALIDATURNO[[#This Row],[Colaborador]])-hope_hours&gt;0.5,SUMIFS($BZ$6:BZ118,$DC$6:DC118,VALIDATURNO[[#This Row],[Colaborador]])-hope_hours - SUMIFS($CZ$6:CZ117,$DC$6:DC117,DC118),"")</f>
        <v/>
      </c>
      <c r="DA118" s="44" t="str">
        <f>IF(SUMIFS($BZ$6:BZ118,$DC$6:DC118,VALIDATURNO[[#This Row],[Colaborador]])-hope_hours&gt;0.5,SUMIFS($BZ$6:BZ118,$DC$6:DC118,VALIDATURNO[[#This Row],[Colaborador]])-hope_hours,"")</f>
        <v/>
      </c>
      <c r="DB118" s="44" t="str">
        <f>IF(E118="","",IF(VALIDATURNO[[#This Row],[Cambia sede]]="",E118,VALIDATURNO[[#This Row],[Cambia sede]]))</f>
        <v>PANCE</v>
      </c>
      <c r="DC118" s="222" t="str">
        <f t="shared" si="6"/>
        <v>TRIANA ESPINOSA VALERIA</v>
      </c>
      <c r="DD118" s="223">
        <f>IF(VALIDATURNO[[#This Row],[VALIDA_QNA]]="","",I118+0)</f>
        <v>46104</v>
      </c>
      <c r="DE118" s="219" t="str">
        <f>IF(VALIDATURNO[[#This Row],[Marcacion]]="","",D118)</f>
        <v>ASESOR DE EXPERIENCIA</v>
      </c>
      <c r="DF118" s="219" t="str">
        <f>IF(VALIDATURNO[[#This Row],[turno1]]="","",H118)</f>
        <v>Lunes</v>
      </c>
      <c r="DG118" s="219" t="str">
        <f>IF(VALIDATURNO[[#This Row],[turno2]]="","",AL118)</f>
        <v/>
      </c>
      <c r="DH118" s="219" t="str">
        <f>IF(VALIDATURNO[[#This Row],[turno1AM]]="","",AM118)</f>
        <v/>
      </c>
      <c r="DI118" s="219" t="str">
        <f>IF(VALIDATURNO[[#This Row],[turno2AM]]="","",AN118)</f>
        <v/>
      </c>
      <c r="DJ118" s="219" t="str">
        <f>IF(VALIDATURNO[[#This Row],[turno1AH]]="","",AO118)</f>
        <v/>
      </c>
      <c r="DK118" s="219" t="str">
        <f>IF(VALIDATURNO[[#This Row],[turno2AH]]="","",AP118)</f>
        <v/>
      </c>
      <c r="DL118" s="224" t="str">
        <f>IF(SUMIFS(VALIDATURNO[TOTAL],VALIDATURNO[Colaborador],VALIDATURNO[[#This Row],[Colaborador]])=0,"RET","OK")</f>
        <v>OK</v>
      </c>
      <c r="DM118" s="224"/>
      <c r="DN118" s="224">
        <f>IF(DN117=$DN$5,1,IF(DC117=VALIDATURNO[[#This Row],[Colaborador]],0,1))</f>
        <v>1</v>
      </c>
      <c r="DO118" s="224"/>
      <c r="DP118" s="224"/>
      <c r="DQ118" s="224"/>
      <c r="DR118" s="224"/>
      <c r="DS118" s="224"/>
      <c r="DT118" s="224"/>
    </row>
    <row r="119" spans="1:124">
      <c r="A119" t="s">
        <v>552</v>
      </c>
      <c r="B119" t="s">
        <v>615</v>
      </c>
      <c r="C119" t="s">
        <v>615</v>
      </c>
      <c r="D119" t="s">
        <v>199</v>
      </c>
      <c r="E119" t="s">
        <v>84</v>
      </c>
      <c r="F119" t="s">
        <v>200</v>
      </c>
      <c r="G119" t="s">
        <v>200</v>
      </c>
      <c r="H119" t="s">
        <v>205</v>
      </c>
      <c r="I119" t="s">
        <v>564</v>
      </c>
      <c r="J119" t="s">
        <v>81</v>
      </c>
      <c r="K119" t="s">
        <v>81</v>
      </c>
      <c r="L119" t="s">
        <v>81</v>
      </c>
      <c r="M119" t="s">
        <v>81</v>
      </c>
      <c r="N119" t="s">
        <v>81</v>
      </c>
      <c r="O119" t="s">
        <v>81</v>
      </c>
      <c r="P119" t="s">
        <v>81</v>
      </c>
      <c r="Q119" t="s">
        <v>81</v>
      </c>
      <c r="R119" t="s">
        <v>81</v>
      </c>
      <c r="S119" t="s">
        <v>81</v>
      </c>
      <c r="T119" t="s">
        <v>81</v>
      </c>
      <c r="U119" t="s">
        <v>81</v>
      </c>
      <c r="V119" t="s">
        <v>81</v>
      </c>
      <c r="W119" t="s">
        <v>81</v>
      </c>
      <c r="X119" t="s">
        <v>81</v>
      </c>
      <c r="Y119" t="s">
        <v>81</v>
      </c>
      <c r="Z119" t="s">
        <v>81</v>
      </c>
      <c r="AA119" t="s">
        <v>81</v>
      </c>
      <c r="AB119" t="s">
        <v>81</v>
      </c>
      <c r="AC119" t="s">
        <v>81</v>
      </c>
      <c r="AD119" t="s">
        <v>81</v>
      </c>
      <c r="AE119" t="s">
        <v>81</v>
      </c>
      <c r="AF119" t="s">
        <v>81</v>
      </c>
      <c r="AG119" t="s">
        <v>81</v>
      </c>
      <c r="AH119" t="s">
        <v>81</v>
      </c>
      <c r="AI119" t="s">
        <v>81</v>
      </c>
      <c r="AJ119" t="s">
        <v>224</v>
      </c>
      <c r="AK119" t="s">
        <v>81</v>
      </c>
      <c r="AL119" t="s">
        <v>81</v>
      </c>
      <c r="AM119" t="s">
        <v>81</v>
      </c>
      <c r="AN119" t="s">
        <v>81</v>
      </c>
      <c r="AO119" t="s">
        <v>81</v>
      </c>
      <c r="AP119" t="s">
        <v>81</v>
      </c>
      <c r="AQ119" t="s">
        <v>81</v>
      </c>
      <c r="AR119" t="s">
        <v>81</v>
      </c>
      <c r="AS119" t="s">
        <v>204</v>
      </c>
      <c r="AT119" s="218">
        <f>IF(VALIDATURNO[[#This Row],[VALIDA_QNA]]="","",IF(AL119="",0,1))</f>
        <v>0</v>
      </c>
      <c r="AU119" s="47">
        <f>IF(VALIDATURNO[[#This Row],[VALIDA_QNA]]="","",IF(AL120="",0,1))</f>
        <v>0</v>
      </c>
      <c r="AV119" s="47">
        <f>IF(VALIDATURNO[[#This Row],[VALIDA_QNA]]="","",IF(AM119="",0,1))</f>
        <v>0</v>
      </c>
      <c r="AW119" s="47">
        <f>IF(VALIDATURNO[[#This Row],[VALIDA_QNA]]="","",IF(AN119="",0,1))</f>
        <v>0</v>
      </c>
      <c r="AX119" s="47">
        <f>IF(VALIDATURNO[[#This Row],[VALIDA_QNA]]="","",IF(AO119="",0,1))</f>
        <v>0</v>
      </c>
      <c r="AY119" s="47">
        <f>IF(VALIDATURNO[[#This Row],[VALIDA_QNA]]="","",IF(AP119="",0,1))</f>
        <v>0</v>
      </c>
      <c r="AZ119" s="42">
        <f>IF(VALIDATURNO[[#This Row],[VALIDA_QNA]]="","",IF(AL120="",0,1)*IF(AL120="",0,AL120))</f>
        <v>0</v>
      </c>
      <c r="BA119" s="42">
        <f>IF(VALIDATURNO[[#This Row],[VALIDA_QNA]]="","",IF(AL119="",0,1)*IF(AL119="",0,AL119))</f>
        <v>0</v>
      </c>
      <c r="BB119" s="42">
        <f>IF(VALIDATURNO[[#This Row],[VALIDA_QNA]]="","",IF(AM119="",0,1)*IF(AM119="",0,AM119))</f>
        <v>0</v>
      </c>
      <c r="BC119" s="42">
        <f>IF(VALIDATURNO[[#This Row],[VALIDA_QNA]]="","",IF(AN119="",0,1)*IF(AN119="",0,AN119))</f>
        <v>0</v>
      </c>
      <c r="BD119" s="42">
        <f>IF(VALIDATURNO[[#This Row],[VALIDA_QNA]]="","",IF(AO119="",0,1)*IF(AO119="",0,AO119))</f>
        <v>0</v>
      </c>
      <c r="BE119" s="42">
        <f>IF(VALIDATURNO[[#This Row],[VALIDA_QNA]]="","",IF(AP119="",0,1)*IF(AP119="",0,AP119))</f>
        <v>0</v>
      </c>
      <c r="BF119" s="42">
        <f>IF(VALIDATURNO[[#This Row],[VALIDA_QNA]]="","",5-COUNTBLANK(AM119:AP119)-COUNTBLANK(AL120))</f>
        <v>0</v>
      </c>
      <c r="BG119" s="41" t="str">
        <f>VALIDATURNO[[#This Row],[SALAM_H_BIN]]&amp;AU119&amp;AV119&amp;AW119&amp;AX119&amp;AY119</f>
        <v>000000</v>
      </c>
      <c r="BH119" s="43">
        <f>IF(A119="","",IF(AND((DIA_INI+0)=1,DAY(I119)&lt;16,MONTH(I119)=MES_QNA),1,IF(AND((DIA_INI+0)=16,MONTH(I119)= MES_QNA + 0),1,0)))</f>
        <v>1</v>
      </c>
      <c r="BI119" s="42" t="str">
        <f>IF(A119="","",IF(AND(AN119&lt;AM119,AN119&lt;&gt;""),"ERROR MARCA",IF(AND(VALIDATURNO[[#This Row],[ENT_2]]&lt;&gt;0,VALIDATURNO[[#This Row],[ENT_2]]&lt;VALIDATURNO[[#This Row],[SAL_1]]),"ERROR MARCA",IF(VALIDATURNO[[#This Row],[VALIDA_QNA]]=1,IF(OR(BG119="001100",BG119="011000",BG119="011110",BG119="001111",BG119="101100",BG119="111000",BG119="111110",BG119="101111"),"OK",IF(OR(BG119="000000",VALIDATURNO[[#This Row],[Escenario]]="100000"),"NULO","ERROR MARCA")),"NULO"))))</f>
        <v>NULO</v>
      </c>
      <c r="BJ119" s="47">
        <f>IF(VALIDATURNO[[#This Row],[VALIDA_QNA]]="","",IF(OR(BG119="101100",BG119="101111",BG119="001100",BG119="001111",BG119="111110",BG119="011110"),BC119-BB119,0)*24)</f>
        <v>0</v>
      </c>
      <c r="BK119" s="42">
        <f>IF(VALIDATURNO[[#This Row],[VALIDA_QNA]]="","",IF(OR(BG119="101111",BG119="001111"),BE119-BD119,0)*24)</f>
        <v>0</v>
      </c>
      <c r="BL119" s="47">
        <f>IF(VALIDATURNO[[#This Row],[VALIDA_QNA]]="","",IF(OR(BG119="111000",BG119="011000"),AZ119-BB119+1,0)*24)</f>
        <v>0</v>
      </c>
      <c r="BM119" s="47">
        <f>IF(VALIDATURNO[[#This Row],[VALIDA_QNA]]="","",IF(OR(BG119="111110",BG119="011110"),AZ119+1-BD119,0)*24)</f>
        <v>0</v>
      </c>
      <c r="BN119" s="42">
        <f>IF(VALIDATURNO[[#This Row],[VALIDA_QNA]]="","",IF(OR(BG119="011000",BG119="111000"),1-BB119,0)*24)</f>
        <v>0</v>
      </c>
      <c r="BO119" s="47">
        <f>IF(VALIDATURNO[[#This Row],[VALIDA_QNA]]="","",IF(OR(BG119="011110",BG119="111110"),1-BD119,0)*24)</f>
        <v>0</v>
      </c>
      <c r="BP119" s="42">
        <f>IF(VALIDATURNO[[#This Row],[VALIDA_QNA]]="","",VALIDATURNO[[#This Row],[turno1]]+VALIDATURNO[[#This Row],[turno2]]+VALIDATURNO[[#This Row],[turno1AH]]+VALIDATURNO[[#This Row],[turno2AH]]+VALIDATURNO[[#This Row],[SALAM_HOY]])</f>
        <v>0</v>
      </c>
      <c r="BQ119" s="42">
        <f>IF(VALIDATURNO[[#This Row],[VALIDA_QNA]]="","",VALIDATURNO[[#This Row],[turno1]]+VALIDATURNO[[#This Row],[turno2]]+VALIDATURNO[[#This Row],[turno1AM]]+VALIDATURNO[[#This Row],[turno2AM]])</f>
        <v>0</v>
      </c>
      <c r="BR119" s="44" t="str">
        <f>IF(VALIDATURNO[[#This Row],[VALIDA_QNA]]=0,"",IFERROR(LEFT(AD119,FIND(".",AD119)-1)+((RIGHT(AD119,2)+0)/100),""))</f>
        <v/>
      </c>
      <c r="BS119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descuentos]]="",0,IF(AND(BP119&gt;=9.5,AO119=""),1,0))+IF(AL120&lt;&gt;"",AL120*24,0)-IF(AL119&lt;&gt;"",AL119*24,0),"")))</f>
        <v>0</v>
      </c>
      <c r="BT119" s="219">
        <f>IF(VALIDATURNO[[#This Row],[VALIDA_QNA]]=0,"",IF(A119="","",IFERROR((IF(IF(AL119="",0,AL119+0)&lt;=(6/24),IF(AL119="",0,AL119+0),(6/24))*24),0)+IFERROR(IF(AM119="",0,IF((IF(AND(AO119="",AN119&lt;&gt;""),IF(AN119="",0,AN119+0),IF(AP119&lt;&gt;"",IF(AP119="",0,AP119+0),1))-#REF!)*24&gt;0,IF(AND(AO119="",AN119&lt;&gt;""),IF(AN119="",0,AN119+0),IF(AP119&lt;&gt;"",IF(AP119="",0,AP119+0),1))-#REF!))*24,0)))</f>
        <v>0</v>
      </c>
      <c r="BU119" s="44">
        <f>IF(VALIDATURNO[[#This Row],[VALIDA_QNA]]="","",IFERROR(LEFT(K119,FIND(".",K119)-1)+((RIGHT(K119,2)+0)/100),0))</f>
        <v>0</v>
      </c>
      <c r="BV119" s="44">
        <f>IF(VALIDATURNO[[#This Row],[VALIDA_QNA]]=0,0,IF(VALIDATURNO[[#This Row],[Marcacion]]="ERROR MARCA", 0,IF(VALIDATURNO[[#This Row],[VALIDA_QNA]]="","",IF(ROUND(IFERROR(LEFT(K119,FIND(".",K119)-1)+((RIGHT(K119,2)+0)/100),0)+(IF(H120="Domingo",0,IF(AL120="",0,AL120*24)))-(IF(H119="Domingo",0,IF(AL119="",0,AL119*24))),2)&gt;=0,ROUND(IFERROR(LEFT(K119,FIND(".",K119)-1)+((RIGHT(K119,2)+0)/100),0)+(IF(H120="Domingo",0,IF(AL120="",0,AL120*24)))-(IF(H119="Domingo",0,IF(AL119="",0,AL119*24))),2),0))))</f>
        <v>0</v>
      </c>
      <c r="BW119" s="44">
        <f>IF(VALIDATURNO[[#This Row],[VALIDA_QNA]]="","",IFERROR(LEFT(T119,FIND(".",T119)-1)+((RIGHT(T119,2)+0)/100),0)+IF(N119="",0,IFERROR(LEFT(N119,FIND(".",N119)-1)+((RIGHT(N119,2)+0)/100),0)))</f>
        <v>0</v>
      </c>
      <c r="BX119" s="44">
        <f>IF(VALIDATURNO[[#This Row],[VALIDA_QNA]]=0,0,IF(VALIDATURNO[[#This Row],[Marcacion]]="ERROR MARCA", 0,IF(VALIDATURNO[[#This Row],[VALIDA_QNA]]="","",IF(VALIDATURNO[[#This Row],[Dom Noct calc]]+(IF(OR(H120="Domingo",M120&lt;&gt;"",N120&lt;&gt;""),IF(AL120="",0,AL120*24),0))-(IF(OR(H119="Domingo",M119&lt;&gt;"",N119&lt;&gt;""),IF(AL119="",0,AL119*24),0))&gt;=0,VALIDATURNO[[#This Row],[Dom Noct calc]]+(IF(OR(H120="Domingo",M120&lt;&gt;"",N120&lt;&gt;""),IF(AL120="",0,AL120*24),0))-(IF(OR(H119="Domingo",M119&lt;&gt;"",N119&lt;&gt;""),IF(AL119="",0,AL119*24),0)),0))))</f>
        <v>0</v>
      </c>
      <c r="BY119" s="44">
        <f>IF(VALIDATURNO[[#This Row],[VALIDA_QNA]]="","",IFERROR(LEFT(AD119,FIND(".",AD119)-1)+((RIGHT(AD119,2)+0)/100),0))</f>
        <v>0</v>
      </c>
      <c r="BZ119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0</v>
      </c>
      <c r="CA119" s="45">
        <f>IF(VALIDATURNO[[#This Row],[VALIDA_QNA]]="","",IF(VALIDATURNO[[#This Row],[Trabajado real]]+0=0,0,1))</f>
        <v>0</v>
      </c>
      <c r="CB11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19" s="44"/>
      <c r="CD119" s="44"/>
      <c r="CE119" s="44"/>
      <c r="CF119" s="44"/>
      <c r="CG119" s="44"/>
      <c r="CH119" s="45"/>
      <c r="CI119" s="44"/>
      <c r="CJ119" s="44" t="str">
        <f>IF(AND(M119="",S119=""),"",IF(VALIDATURNO[[#This Row],[Marcacion]]="ERROR MARCA",6,IF(IFERROR(LEFT(M119,FIND(".",M119)-1)+((RIGHT(M119,2)+0)/100),0)+IFERROR(LEFT(S119,FIND(".",S119)-1)+((RIGHT(S119,2)+0)/100),0)=0,"",IFERROR(LEFT(M119,FIND(".",M119)-1)+((RIGHT(M119,2)+0)/100),0)+IFERROR(LEFT(S119,FIND(".",S119)-1)+((RIGHT(S119,2)+0)/100),0))))</f>
        <v/>
      </c>
      <c r="CK119" s="44" t="str">
        <f>IF(VALIDATURNO[[#This Row],[VALIDA_QNA]]="","",IF(VALIDATURNO[[#This Row],[Dom Noct Real]]=0,"",ROUND(VALIDATURNO[[#This Row],[Dom Noct Real]],2)))</f>
        <v/>
      </c>
      <c r="CL119" s="44"/>
      <c r="CM119" s="44"/>
      <c r="CN119" s="44"/>
      <c r="CO119" s="44" t="str">
        <f>IF(VALIDATURNO[[#This Row],[EXTRAS]]="","",IF(VALIDATURNO[[#This Row],[verifica extras D]]="",ROUND(VALIDATURNO[[#This Row],[EXTRAS]]*extra_diu,2),ROUND(VALIDATURNO[[#This Row],[verifica extras D]],2)))</f>
        <v/>
      </c>
      <c r="CP119" s="44" t="str">
        <f>IF(VALIDATURNO[[#This Row],[EXTRAS]]="","",IF(VALIDATURNO[[#This Row],[verifica extras N]]="",ROUND(VALIDATURNO[[#This Row],[EXTRAS]]*(1-extra_diu),2),ROUND(VALIDATURNO[[#This Row],[verifica extras N]],2)))</f>
        <v/>
      </c>
      <c r="CQ119" s="44"/>
      <c r="CR119" s="44"/>
      <c r="CS119" s="44"/>
      <c r="CT119" s="44"/>
      <c r="CU119" s="44" t="str">
        <f>IF(VALIDATURNO[[#This Row],[VALIDA_QNA]]="","",IF(VALIDATURNO[[#This Row],[Trabajado real]]=0,"",ROUND(VALIDATURNO[[#This Row],[Trabajado real]],2)))</f>
        <v/>
      </c>
      <c r="CV119" s="220" t="str">
        <f>IFERROR(VLOOKUP(VALIDATURNO[[#This Row],[Colaborador]]&amp;VALIDATURNO[[#This Row],[fecha]],Tabla2[],4,0),"")</f>
        <v/>
      </c>
      <c r="CW119" s="221"/>
      <c r="CX119" s="221"/>
      <c r="CY119" s="44" t="str">
        <f>IF(SUMIFS($BZ$6:BZ119,$DC$6:DC119,VALIDATURNO[[#This Row],[Colaborador]])-hope_hours-SUMIFS($CO$6:CO119,$DC$6:DC119,VALIDATURNO[[#This Row],[Colaborador]])-SUMIFS($CP$6:CP119,$DC$6:DC119,VALIDATURNO[[#This Row],[Colaborador]])&gt;0.5,SUMIFS($BZ$6:BZ119,$DC$6:DC119,VALIDATURNO[[#This Row],[Colaborador]])-hope_hours-SUMIFS($CO$6:CO119,$DC$6:DC119,VALIDATURNO[[#This Row],[Colaborador]])-SUMIFS($CP$6:CP119,$DC$6:DC119,VALIDATURNO[[#This Row],[Colaborador]]),"")</f>
        <v/>
      </c>
      <c r="CZ119" s="44" t="str">
        <f>IF(SUMIFS($BZ$6:BZ119,$DC$6:DC119,VALIDATURNO[[#This Row],[Colaborador]])-hope_hours&gt;0.5,SUMIFS($BZ$6:BZ119,$DC$6:DC119,VALIDATURNO[[#This Row],[Colaborador]])-hope_hours - SUMIFS($CZ$6:CZ118,$DC$6:DC118,DC119),"")</f>
        <v/>
      </c>
      <c r="DA119" s="44" t="str">
        <f>IF(SUMIFS($BZ$6:BZ119,$DC$6:DC119,VALIDATURNO[[#This Row],[Colaborador]])-hope_hours&gt;0.5,SUMIFS($BZ$6:BZ119,$DC$6:DC119,VALIDATURNO[[#This Row],[Colaborador]])-hope_hours,"")</f>
        <v/>
      </c>
      <c r="DB119" s="44" t="str">
        <f>IF(E119="","",IF(VALIDATURNO[[#This Row],[Cambia sede]]="",E119,VALIDATURNO[[#This Row],[Cambia sede]]))</f>
        <v>PANCE</v>
      </c>
      <c r="DC119" s="222" t="str">
        <f t="shared" si="6"/>
        <v>TRIANA ESPINOSA VALERIA</v>
      </c>
      <c r="DD119" s="223">
        <f>IF(VALIDATURNO[[#This Row],[VALIDA_QNA]]="","",I119+0)</f>
        <v>46105</v>
      </c>
      <c r="DE119" s="219" t="str">
        <f>IF(VALIDATURNO[[#This Row],[Marcacion]]="","",D119)</f>
        <v>ASESOR DE EXPERIENCIA</v>
      </c>
      <c r="DF119" s="219" t="str">
        <f>IF(VALIDATURNO[[#This Row],[turno1]]="","",H119)</f>
        <v>Martes</v>
      </c>
      <c r="DG119" s="219" t="str">
        <f>IF(VALIDATURNO[[#This Row],[turno2]]="","",AL119)</f>
        <v/>
      </c>
      <c r="DH119" s="219" t="str">
        <f>IF(VALIDATURNO[[#This Row],[turno1AM]]="","",AM119)</f>
        <v/>
      </c>
      <c r="DI119" s="219" t="str">
        <f>IF(VALIDATURNO[[#This Row],[turno2AM]]="","",AN119)</f>
        <v/>
      </c>
      <c r="DJ119" s="219" t="str">
        <f>IF(VALIDATURNO[[#This Row],[turno1AH]]="","",AO119)</f>
        <v/>
      </c>
      <c r="DK119" s="219" t="str">
        <f>IF(VALIDATURNO[[#This Row],[turno2AH]]="","",AP119)</f>
        <v/>
      </c>
      <c r="DL119" s="224" t="str">
        <f>IF(SUMIFS(VALIDATURNO[TOTAL],VALIDATURNO[Colaborador],VALIDATURNO[[#This Row],[Colaborador]])=0,"RET","OK")</f>
        <v>OK</v>
      </c>
      <c r="DM119" s="224"/>
      <c r="DN119" s="224">
        <f>IF(DN118=$DN$5,1,IF(DC118=VALIDATURNO[[#This Row],[Colaborador]],0,1))</f>
        <v>0</v>
      </c>
      <c r="DO119" s="224"/>
      <c r="DP119" s="224"/>
      <c r="DQ119" s="224"/>
      <c r="DR119" s="224"/>
      <c r="DS119" s="224"/>
      <c r="DT119" s="224"/>
    </row>
    <row r="120" spans="1:124">
      <c r="A120" t="s">
        <v>552</v>
      </c>
      <c r="B120" t="s">
        <v>615</v>
      </c>
      <c r="C120" t="s">
        <v>615</v>
      </c>
      <c r="D120" t="s">
        <v>199</v>
      </c>
      <c r="E120" t="s">
        <v>84</v>
      </c>
      <c r="F120" t="s">
        <v>200</v>
      </c>
      <c r="G120" t="s">
        <v>200</v>
      </c>
      <c r="H120" t="s">
        <v>208</v>
      </c>
      <c r="I120" t="s">
        <v>565</v>
      </c>
      <c r="J120" t="s">
        <v>239</v>
      </c>
      <c r="K120" t="s">
        <v>81</v>
      </c>
      <c r="L120" t="s">
        <v>81</v>
      </c>
      <c r="M120" t="s">
        <v>81</v>
      </c>
      <c r="N120" t="s">
        <v>81</v>
      </c>
      <c r="O120" t="s">
        <v>81</v>
      </c>
      <c r="P120" t="s">
        <v>81</v>
      </c>
      <c r="Q120" t="s">
        <v>81</v>
      </c>
      <c r="R120" t="s">
        <v>81</v>
      </c>
      <c r="S120" t="s">
        <v>81</v>
      </c>
      <c r="T120" t="s">
        <v>81</v>
      </c>
      <c r="U120" t="s">
        <v>81</v>
      </c>
      <c r="V120" t="s">
        <v>81</v>
      </c>
      <c r="W120" t="s">
        <v>81</v>
      </c>
      <c r="X120" t="s">
        <v>81</v>
      </c>
      <c r="Y120" t="s">
        <v>81</v>
      </c>
      <c r="Z120" t="s">
        <v>81</v>
      </c>
      <c r="AA120" t="s">
        <v>81</v>
      </c>
      <c r="AB120" t="s">
        <v>81</v>
      </c>
      <c r="AC120" t="s">
        <v>81</v>
      </c>
      <c r="AD120" t="s">
        <v>239</v>
      </c>
      <c r="AE120" t="s">
        <v>81</v>
      </c>
      <c r="AF120" t="s">
        <v>81</v>
      </c>
      <c r="AG120" t="s">
        <v>81</v>
      </c>
      <c r="AH120" t="s">
        <v>81</v>
      </c>
      <c r="AI120" t="s">
        <v>81</v>
      </c>
      <c r="AJ120" t="s">
        <v>201</v>
      </c>
      <c r="AK120" t="s">
        <v>343</v>
      </c>
      <c r="AL120" t="s">
        <v>81</v>
      </c>
      <c r="AM120" t="s">
        <v>374</v>
      </c>
      <c r="AN120" t="s">
        <v>289</v>
      </c>
      <c r="AO120" t="s">
        <v>81</v>
      </c>
      <c r="AP120" t="s">
        <v>81</v>
      </c>
      <c r="AQ120" t="s">
        <v>203</v>
      </c>
      <c r="AR120" t="s">
        <v>81</v>
      </c>
      <c r="AS120" t="s">
        <v>204</v>
      </c>
      <c r="AT120" s="218">
        <f>IF(VALIDATURNO[[#This Row],[VALIDA_QNA]]="","",IF(AL120="",0,1))</f>
        <v>0</v>
      </c>
      <c r="AU120" s="47">
        <f>IF(VALIDATURNO[[#This Row],[VALIDA_QNA]]="","",IF(AL121="",0,1))</f>
        <v>0</v>
      </c>
      <c r="AV120" s="47">
        <f>IF(VALIDATURNO[[#This Row],[VALIDA_QNA]]="","",IF(AM120="",0,1))</f>
        <v>1</v>
      </c>
      <c r="AW120" s="47">
        <f>IF(VALIDATURNO[[#This Row],[VALIDA_QNA]]="","",IF(AN120="",0,1))</f>
        <v>1</v>
      </c>
      <c r="AX120" s="47">
        <f>IF(VALIDATURNO[[#This Row],[VALIDA_QNA]]="","",IF(AO120="",0,1))</f>
        <v>0</v>
      </c>
      <c r="AY120" s="47">
        <f>IF(VALIDATURNO[[#This Row],[VALIDA_QNA]]="","",IF(AP120="",0,1))</f>
        <v>0</v>
      </c>
      <c r="AZ120" s="42">
        <f>IF(VALIDATURNO[[#This Row],[VALIDA_QNA]]="","",IF(AL121="",0,1)*IF(AL121="",0,AL121))</f>
        <v>0</v>
      </c>
      <c r="BA120" s="42">
        <f>IF(VALIDATURNO[[#This Row],[VALIDA_QNA]]="","",IF(AL120="",0,1)*IF(AL120="",0,AL120))</f>
        <v>0</v>
      </c>
      <c r="BB120" s="42">
        <f>IF(VALIDATURNO[[#This Row],[VALIDA_QNA]]="","",IF(AM120="",0,1)*IF(AM120="",0,AM120))</f>
        <v>0.46597222222222223</v>
      </c>
      <c r="BC120" s="42">
        <f>IF(VALIDATURNO[[#This Row],[VALIDA_QNA]]="","",IF(AN120="",0,1)*IF(AN120="",0,AN120))</f>
        <v>0.67291666666666672</v>
      </c>
      <c r="BD120" s="42">
        <f>IF(VALIDATURNO[[#This Row],[VALIDA_QNA]]="","",IF(AO120="",0,1)*IF(AO120="",0,AO120))</f>
        <v>0</v>
      </c>
      <c r="BE120" s="42">
        <f>IF(VALIDATURNO[[#This Row],[VALIDA_QNA]]="","",IF(AP120="",0,1)*IF(AP120="",0,AP120))</f>
        <v>0</v>
      </c>
      <c r="BF120" s="42">
        <f>IF(VALIDATURNO[[#This Row],[VALIDA_QNA]]="","",5-COUNTBLANK(AM120:AP120)-COUNTBLANK(AL121))</f>
        <v>2</v>
      </c>
      <c r="BG120" s="41" t="str">
        <f>VALIDATURNO[[#This Row],[SALAM_H_BIN]]&amp;AU120&amp;AV120&amp;AW120&amp;AX120&amp;AY120</f>
        <v>001100</v>
      </c>
      <c r="BH120" s="43">
        <f>IF(A120="","",IF(AND((DIA_INI+0)=1,DAY(I120)&lt;16,MONTH(I120)=MES_QNA),1,IF(AND((DIA_INI+0)=16,MONTH(I120)= MES_QNA + 0),1,0)))</f>
        <v>1</v>
      </c>
      <c r="BI120" s="42" t="str">
        <f>IF(A120="","",IF(AND(AN120&lt;AM120,AN120&lt;&gt;""),"ERROR MARCA",IF(AND(VALIDATURNO[[#This Row],[ENT_2]]&lt;&gt;0,VALIDATURNO[[#This Row],[ENT_2]]&lt;VALIDATURNO[[#This Row],[SAL_1]]),"ERROR MARCA",IF(VALIDATURNO[[#This Row],[VALIDA_QNA]]=1,IF(OR(BG120="001100",BG120="011000",BG120="011110",BG120="001111",BG120="101100",BG120="111000",BG120="111110",BG120="101111"),"OK",IF(OR(BG120="000000",VALIDATURNO[[#This Row],[Escenario]]="100000"),"NULO","ERROR MARCA")),"NULO"))))</f>
        <v>OK</v>
      </c>
      <c r="BJ120" s="47">
        <f>IF(VALIDATURNO[[#This Row],[VALIDA_QNA]]="","",IF(OR(BG120="101100",BG120="101111",BG120="001100",BG120="001111",BG120="111110",BG120="011110"),BC120-BB120,0)*24)</f>
        <v>4.9666666666666677</v>
      </c>
      <c r="BK120" s="42">
        <f>IF(VALIDATURNO[[#This Row],[VALIDA_QNA]]="","",IF(OR(BG120="101111",BG120="001111"),BE120-BD120,0)*24)</f>
        <v>0</v>
      </c>
      <c r="BL120" s="47">
        <f>IF(VALIDATURNO[[#This Row],[VALIDA_QNA]]="","",IF(OR(BG120="111000",BG120="011000"),AZ120-BB120+1,0)*24)</f>
        <v>0</v>
      </c>
      <c r="BM120" s="47">
        <f>IF(VALIDATURNO[[#This Row],[VALIDA_QNA]]="","",IF(OR(BG120="111110",BG120="011110"),AZ120+1-BD120,0)*24)</f>
        <v>0</v>
      </c>
      <c r="BN120" s="42">
        <f>IF(VALIDATURNO[[#This Row],[VALIDA_QNA]]="","",IF(OR(BG120="011000",BG120="111000"),1-BB120,0)*24)</f>
        <v>0</v>
      </c>
      <c r="BO120" s="47">
        <f>IF(VALIDATURNO[[#This Row],[VALIDA_QNA]]="","",IF(OR(BG120="011110",BG120="111110"),1-BD120,0)*24)</f>
        <v>0</v>
      </c>
      <c r="BP120" s="42">
        <f>IF(VALIDATURNO[[#This Row],[VALIDA_QNA]]="","",VALIDATURNO[[#This Row],[turno1]]+VALIDATURNO[[#This Row],[turno2]]+VALIDATURNO[[#This Row],[turno1AH]]+VALIDATURNO[[#This Row],[turno2AH]]+VALIDATURNO[[#This Row],[SALAM_HOY]])</f>
        <v>4.9666666666666677</v>
      </c>
      <c r="BQ120" s="42">
        <f>IF(VALIDATURNO[[#This Row],[VALIDA_QNA]]="","",VALIDATURNO[[#This Row],[turno1]]+VALIDATURNO[[#This Row],[turno2]]+VALIDATURNO[[#This Row],[turno1AM]]+VALIDATURNO[[#This Row],[turno2AM]])</f>
        <v>4.9666666666666677</v>
      </c>
      <c r="BR120" s="44">
        <f>IF(VALIDATURNO[[#This Row],[VALIDA_QNA]]=0,"",IFERROR(LEFT(AD120,FIND(".",AD120)-1)+((RIGHT(AD120,2)+0)/100),""))</f>
        <v>5</v>
      </c>
      <c r="BS120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descuentos]]="",0,IF(AND(BP120&gt;=9.5,AO120=""),1,0))+IF(AL121&lt;&gt;"",AL121*24,0)-IF(AL120&lt;&gt;"",AL120*24,0),"")))</f>
        <v>3.3333333333332327E-2</v>
      </c>
      <c r="BT120" s="219">
        <f>IF(VALIDATURNO[[#This Row],[VALIDA_QNA]]=0,"",IF(A120="","",IFERROR((IF(IF(AL120="",0,AL120+0)&lt;=(6/24),IF(AL120="",0,AL120+0),(6/24))*24),0)+IFERROR(IF(AM120="",0,IF((IF(AND(AO120="",AN120&lt;&gt;""),IF(AN120="",0,AN120+0),IF(AP120&lt;&gt;"",IF(AP120="",0,AP120+0),1))-#REF!)*24&gt;0,IF(AND(AO120="",AN120&lt;&gt;""),IF(AN120="",0,AN120+0),IF(AP120&lt;&gt;"",IF(AP120="",0,AP120+0),1))-#REF!))*24,0)))</f>
        <v>0</v>
      </c>
      <c r="BU120" s="44">
        <f>IF(VALIDATURNO[[#This Row],[VALIDA_QNA]]="","",IFERROR(LEFT(K120,FIND(".",K120)-1)+((RIGHT(K120,2)+0)/100),0))</f>
        <v>0</v>
      </c>
      <c r="BV120" s="44">
        <f>IF(VALIDATURNO[[#This Row],[VALIDA_QNA]]=0,0,IF(VALIDATURNO[[#This Row],[Marcacion]]="ERROR MARCA", 0,IF(VALIDATURNO[[#This Row],[VALIDA_QNA]]="","",IF(ROUND(IFERROR(LEFT(K120,FIND(".",K120)-1)+((RIGHT(K120,2)+0)/100),0)+(IF(H121="Domingo",0,IF(AL121="",0,AL121*24)))-(IF(H120="Domingo",0,IF(AL120="",0,AL120*24))),2)&gt;=0,ROUND(IFERROR(LEFT(K120,FIND(".",K120)-1)+((RIGHT(K120,2)+0)/100),0)+(IF(H121="Domingo",0,IF(AL121="",0,AL121*24)))-(IF(H120="Domingo",0,IF(AL120="",0,AL120*24))),2),0))))</f>
        <v>0</v>
      </c>
      <c r="BW120" s="44">
        <f>IF(VALIDATURNO[[#This Row],[VALIDA_QNA]]="","",IFERROR(LEFT(T120,FIND(".",T120)-1)+((RIGHT(T120,2)+0)/100),0)+IF(N120="",0,IFERROR(LEFT(N120,FIND(".",N120)-1)+((RIGHT(N120,2)+0)/100),0)))</f>
        <v>0</v>
      </c>
      <c r="BX120" s="44">
        <f>IF(VALIDATURNO[[#This Row],[VALIDA_QNA]]=0,0,IF(VALIDATURNO[[#This Row],[Marcacion]]="ERROR MARCA", 0,IF(VALIDATURNO[[#This Row],[VALIDA_QNA]]="","",IF(VALIDATURNO[[#This Row],[Dom Noct calc]]+(IF(OR(H121="Domingo",M121&lt;&gt;"",N121&lt;&gt;""),IF(AL121="",0,AL121*24),0))-(IF(OR(H120="Domingo",M120&lt;&gt;"",N120&lt;&gt;""),IF(AL120="",0,AL120*24),0))&gt;=0,VALIDATURNO[[#This Row],[Dom Noct calc]]+(IF(OR(H121="Domingo",M121&lt;&gt;"",N121&lt;&gt;""),IF(AL121="",0,AL121*24),0))-(IF(OR(H120="Domingo",M120&lt;&gt;"",N120&lt;&gt;""),IF(AL120="",0,AL120*24),0)),0))))</f>
        <v>0</v>
      </c>
      <c r="BY120" s="44">
        <f>IF(VALIDATURNO[[#This Row],[VALIDA_QNA]]="","",IFERROR(LEFT(AD120,FIND(".",AD120)-1)+((RIGHT(AD120,2)+0)/100),0))</f>
        <v>5</v>
      </c>
      <c r="BZ120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5</v>
      </c>
      <c r="CA120" s="45">
        <f>IF(VALIDATURNO[[#This Row],[VALIDA_QNA]]="","",IF(VALIDATURNO[[#This Row],[Trabajado real]]+0=0,0,1))</f>
        <v>1</v>
      </c>
      <c r="CB120" s="4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120" s="44"/>
      <c r="CD120" s="44"/>
      <c r="CE120" s="44"/>
      <c r="CF120" s="44"/>
      <c r="CG120" s="44"/>
      <c r="CH120" s="45"/>
      <c r="CI120" s="44"/>
      <c r="CJ120" s="44" t="str">
        <f>IF(AND(M120="",S120=""),"",IF(VALIDATURNO[[#This Row],[Marcacion]]="ERROR MARCA",6,IF(IFERROR(LEFT(M120,FIND(".",M120)-1)+((RIGHT(M120,2)+0)/100),0)+IFERROR(LEFT(S120,FIND(".",S120)-1)+((RIGHT(S120,2)+0)/100),0)=0,"",IFERROR(LEFT(M120,FIND(".",M120)-1)+((RIGHT(M120,2)+0)/100),0)+IFERROR(LEFT(S120,FIND(".",S120)-1)+((RIGHT(S120,2)+0)/100),0))))</f>
        <v/>
      </c>
      <c r="CK120" s="44" t="str">
        <f>IF(VALIDATURNO[[#This Row],[VALIDA_QNA]]="","",IF(VALIDATURNO[[#This Row],[Dom Noct Real]]=0,"",ROUND(VALIDATURNO[[#This Row],[Dom Noct Real]],2)))</f>
        <v/>
      </c>
      <c r="CL120" s="44"/>
      <c r="CM120" s="44"/>
      <c r="CN120" s="44"/>
      <c r="CO120" s="44" t="str">
        <f>IF(VALIDATURNO[[#This Row],[EXTRAS]]="","",IF(VALIDATURNO[[#This Row],[verifica extras D]]="",ROUND(VALIDATURNO[[#This Row],[EXTRAS]]*extra_diu,2),ROUND(VALIDATURNO[[#This Row],[verifica extras D]],2)))</f>
        <v/>
      </c>
      <c r="CP120" s="44" t="str">
        <f>IF(VALIDATURNO[[#This Row],[EXTRAS]]="","",IF(VALIDATURNO[[#This Row],[verifica extras N]]="",ROUND(VALIDATURNO[[#This Row],[EXTRAS]]*(1-extra_diu),2),ROUND(VALIDATURNO[[#This Row],[verifica extras N]],2)))</f>
        <v/>
      </c>
      <c r="CQ120" s="44"/>
      <c r="CR120" s="44"/>
      <c r="CS120" s="44"/>
      <c r="CT120" s="44"/>
      <c r="CU120" s="44">
        <f>IF(VALIDATURNO[[#This Row],[VALIDA_QNA]]="","",IF(VALIDATURNO[[#This Row],[Trabajado real]]=0,"",ROUND(VALIDATURNO[[#This Row],[Trabajado real]],2)))</f>
        <v>5</v>
      </c>
      <c r="CV120" s="220" t="str">
        <f>IFERROR(VLOOKUP(VALIDATURNO[[#This Row],[Colaborador]]&amp;VALIDATURNO[[#This Row],[fecha]],Tabla2[],4,0),"")</f>
        <v/>
      </c>
      <c r="CW120" s="221"/>
      <c r="CX120" s="221"/>
      <c r="CY120" s="44" t="str">
        <f>IF(SUMIFS($BZ$6:BZ120,$DC$6:DC120,VALIDATURNO[[#This Row],[Colaborador]])-hope_hours-SUMIFS($CO$6:CO120,$DC$6:DC120,VALIDATURNO[[#This Row],[Colaborador]])-SUMIFS($CP$6:CP120,$DC$6:DC120,VALIDATURNO[[#This Row],[Colaborador]])&gt;0.5,SUMIFS($BZ$6:BZ120,$DC$6:DC120,VALIDATURNO[[#This Row],[Colaborador]])-hope_hours-SUMIFS($CO$6:CO120,$DC$6:DC120,VALIDATURNO[[#This Row],[Colaborador]])-SUMIFS($CP$6:CP120,$DC$6:DC120,VALIDATURNO[[#This Row],[Colaborador]]),"")</f>
        <v/>
      </c>
      <c r="CZ120" s="44" t="str">
        <f>IF(SUMIFS($BZ$6:BZ120,$DC$6:DC120,VALIDATURNO[[#This Row],[Colaborador]])-hope_hours&gt;0.5,SUMIFS($BZ$6:BZ120,$DC$6:DC120,VALIDATURNO[[#This Row],[Colaborador]])-hope_hours - SUMIFS($CZ$6:CZ119,$DC$6:DC119,DC120),"")</f>
        <v/>
      </c>
      <c r="DA120" s="44" t="str">
        <f>IF(SUMIFS($BZ$6:BZ120,$DC$6:DC120,VALIDATURNO[[#This Row],[Colaborador]])-hope_hours&gt;0.5,SUMIFS($BZ$6:BZ120,$DC$6:DC120,VALIDATURNO[[#This Row],[Colaborador]])-hope_hours,"")</f>
        <v/>
      </c>
      <c r="DB120" s="44" t="str">
        <f>IF(E120="","",IF(VALIDATURNO[[#This Row],[Cambia sede]]="",E120,VALIDATURNO[[#This Row],[Cambia sede]]))</f>
        <v>PANCE</v>
      </c>
      <c r="DC120" s="222" t="str">
        <f t="shared" si="6"/>
        <v>TRIANA ESPINOSA VALERIA</v>
      </c>
      <c r="DD120" s="223">
        <f>IF(VALIDATURNO[[#This Row],[VALIDA_QNA]]="","",I120+0)</f>
        <v>46106</v>
      </c>
      <c r="DE120" s="219" t="str">
        <f>IF(VALIDATURNO[[#This Row],[Marcacion]]="","",D120)</f>
        <v>ASESOR DE EXPERIENCIA</v>
      </c>
      <c r="DF120" s="219" t="str">
        <f>IF(VALIDATURNO[[#This Row],[turno1]]="","",H120)</f>
        <v>Miércoles</v>
      </c>
      <c r="DG120" s="219" t="str">
        <f>IF(VALIDATURNO[[#This Row],[turno2]]="","",AL120)</f>
        <v/>
      </c>
      <c r="DH120" s="219" t="str">
        <f>IF(VALIDATURNO[[#This Row],[turno1AM]]="","",AM120)</f>
        <v>11:11</v>
      </c>
      <c r="DI120" s="219" t="str">
        <f>IF(VALIDATURNO[[#This Row],[turno2AM]]="","",AN120)</f>
        <v>16:09</v>
      </c>
      <c r="DJ120" s="219" t="str">
        <f>IF(VALIDATURNO[[#This Row],[turno1AH]]="","",AO120)</f>
        <v/>
      </c>
      <c r="DK120" s="219" t="str">
        <f>IF(VALIDATURNO[[#This Row],[turno2AH]]="","",AP120)</f>
        <v/>
      </c>
      <c r="DL120" s="224" t="str">
        <f>IF(SUMIFS(VALIDATURNO[TOTAL],VALIDATURNO[Colaborador],VALIDATURNO[[#This Row],[Colaborador]])=0,"RET","OK")</f>
        <v>OK</v>
      </c>
      <c r="DM120" s="224"/>
      <c r="DN120" s="224">
        <f>IF(DN119=$DN$5,1,IF(DC119=VALIDATURNO[[#This Row],[Colaborador]],0,1))</f>
        <v>0</v>
      </c>
      <c r="DO120" s="224"/>
      <c r="DP120" s="224"/>
      <c r="DQ120" s="224"/>
      <c r="DR120" s="224"/>
      <c r="DS120" s="224"/>
      <c r="DT120" s="224"/>
    </row>
    <row r="121" spans="1:124">
      <c r="A121" t="s">
        <v>552</v>
      </c>
      <c r="B121" t="s">
        <v>615</v>
      </c>
      <c r="C121" t="s">
        <v>615</v>
      </c>
      <c r="D121" t="s">
        <v>199</v>
      </c>
      <c r="E121" t="s">
        <v>84</v>
      </c>
      <c r="F121" t="s">
        <v>200</v>
      </c>
      <c r="G121" t="s">
        <v>200</v>
      </c>
      <c r="H121" t="s">
        <v>211</v>
      </c>
      <c r="I121" t="s">
        <v>566</v>
      </c>
      <c r="J121" t="s">
        <v>228</v>
      </c>
      <c r="K121" t="s">
        <v>245</v>
      </c>
      <c r="L121" t="s">
        <v>81</v>
      </c>
      <c r="M121" t="s">
        <v>81</v>
      </c>
      <c r="N121" t="s">
        <v>81</v>
      </c>
      <c r="O121" t="s">
        <v>81</v>
      </c>
      <c r="P121" t="s">
        <v>81</v>
      </c>
      <c r="Q121" t="s">
        <v>81</v>
      </c>
      <c r="R121" t="s">
        <v>81</v>
      </c>
      <c r="S121" t="s">
        <v>81</v>
      </c>
      <c r="T121" t="s">
        <v>81</v>
      </c>
      <c r="U121" t="s">
        <v>81</v>
      </c>
      <c r="V121" t="s">
        <v>81</v>
      </c>
      <c r="W121" t="s">
        <v>81</v>
      </c>
      <c r="X121" t="s">
        <v>81</v>
      </c>
      <c r="Y121" t="s">
        <v>81</v>
      </c>
      <c r="Z121" t="s">
        <v>81</v>
      </c>
      <c r="AA121" t="s">
        <v>81</v>
      </c>
      <c r="AB121" t="s">
        <v>81</v>
      </c>
      <c r="AC121" t="s">
        <v>81</v>
      </c>
      <c r="AD121" t="s">
        <v>228</v>
      </c>
      <c r="AE121" t="s">
        <v>81</v>
      </c>
      <c r="AF121" t="s">
        <v>81</v>
      </c>
      <c r="AG121" t="s">
        <v>81</v>
      </c>
      <c r="AH121" t="s">
        <v>81</v>
      </c>
      <c r="AI121" t="s">
        <v>81</v>
      </c>
      <c r="AJ121" t="s">
        <v>201</v>
      </c>
      <c r="AK121" t="s">
        <v>616</v>
      </c>
      <c r="AL121" t="s">
        <v>81</v>
      </c>
      <c r="AM121" t="s">
        <v>380</v>
      </c>
      <c r="AN121" t="s">
        <v>287</v>
      </c>
      <c r="AO121" t="s">
        <v>81</v>
      </c>
      <c r="AP121" t="s">
        <v>81</v>
      </c>
      <c r="AQ121" t="s">
        <v>203</v>
      </c>
      <c r="AR121" t="s">
        <v>81</v>
      </c>
      <c r="AS121" t="s">
        <v>204</v>
      </c>
      <c r="AT121" s="218">
        <f>IF(VALIDATURNO[[#This Row],[VALIDA_QNA]]="","",IF(AL121="",0,1))</f>
        <v>0</v>
      </c>
      <c r="AU121" s="47">
        <f>IF(VALIDATURNO[[#This Row],[VALIDA_QNA]]="","",IF(AL122="",0,1))</f>
        <v>0</v>
      </c>
      <c r="AV121" s="47">
        <f>IF(VALIDATURNO[[#This Row],[VALIDA_QNA]]="","",IF(AM121="",0,1))</f>
        <v>1</v>
      </c>
      <c r="AW121" s="47">
        <f>IF(VALIDATURNO[[#This Row],[VALIDA_QNA]]="","",IF(AN121="",0,1))</f>
        <v>1</v>
      </c>
      <c r="AX121" s="47">
        <f>IF(VALIDATURNO[[#This Row],[VALIDA_QNA]]="","",IF(AO121="",0,1))</f>
        <v>0</v>
      </c>
      <c r="AY121" s="47">
        <f>IF(VALIDATURNO[[#This Row],[VALIDA_QNA]]="","",IF(AP121="",0,1))</f>
        <v>0</v>
      </c>
      <c r="AZ121" s="42">
        <f>IF(VALIDATURNO[[#This Row],[VALIDA_QNA]]="","",IF(AL122="",0,1)*IF(AL122="",0,AL122))</f>
        <v>0</v>
      </c>
      <c r="BA121" s="42">
        <f>IF(VALIDATURNO[[#This Row],[VALIDA_QNA]]="","",IF(AL121="",0,1)*IF(AL121="",0,AL121))</f>
        <v>0</v>
      </c>
      <c r="BB121" s="42">
        <f>IF(VALIDATURNO[[#This Row],[VALIDA_QNA]]="","",IF(AM121="",0,1)*IF(AM121="",0,AM121))</f>
        <v>0.66180555555555554</v>
      </c>
      <c r="BC121" s="42">
        <f>IF(VALIDATURNO[[#This Row],[VALIDA_QNA]]="","",IF(AN121="",0,1)*IF(AN121="",0,AN121))</f>
        <v>0.94166666666666665</v>
      </c>
      <c r="BD121" s="42">
        <f>IF(VALIDATURNO[[#This Row],[VALIDA_QNA]]="","",IF(AO121="",0,1)*IF(AO121="",0,AO121))</f>
        <v>0</v>
      </c>
      <c r="BE121" s="42">
        <f>IF(VALIDATURNO[[#This Row],[VALIDA_QNA]]="","",IF(AP121="",0,1)*IF(AP121="",0,AP121))</f>
        <v>0</v>
      </c>
      <c r="BF121" s="42">
        <f>IF(VALIDATURNO[[#This Row],[VALIDA_QNA]]="","",5-COUNTBLANK(AM121:AP121)-COUNTBLANK(AL122))</f>
        <v>2</v>
      </c>
      <c r="BG121" s="41" t="str">
        <f>VALIDATURNO[[#This Row],[SALAM_H_BIN]]&amp;AU121&amp;AV121&amp;AW121&amp;AX121&amp;AY121</f>
        <v>001100</v>
      </c>
      <c r="BH121" s="43">
        <f>IF(A121="","",IF(AND((DIA_INI+0)=1,DAY(I121)&lt;16,MONTH(I121)=MES_QNA),1,IF(AND((DIA_INI+0)=16,MONTH(I121)= MES_QNA + 0),1,0)))</f>
        <v>1</v>
      </c>
      <c r="BI121" s="42" t="str">
        <f>IF(A121="","",IF(AND(AN121&lt;AM121,AN121&lt;&gt;""),"ERROR MARCA",IF(AND(VALIDATURNO[[#This Row],[ENT_2]]&lt;&gt;0,VALIDATURNO[[#This Row],[ENT_2]]&lt;VALIDATURNO[[#This Row],[SAL_1]]),"ERROR MARCA",IF(VALIDATURNO[[#This Row],[VALIDA_QNA]]=1,IF(OR(BG121="001100",BG121="011000",BG121="011110",BG121="001111",BG121="101100",BG121="111000",BG121="111110",BG121="101111"),"OK",IF(OR(BG121="000000",VALIDATURNO[[#This Row],[Escenario]]="100000"),"NULO","ERROR MARCA")),"NULO"))))</f>
        <v>OK</v>
      </c>
      <c r="BJ121" s="47">
        <f>IF(VALIDATURNO[[#This Row],[VALIDA_QNA]]="","",IF(OR(BG121="101100",BG121="101111",BG121="001100",BG121="001111",BG121="111110",BG121="011110"),BC121-BB121,0)*24)</f>
        <v>6.7166666666666668</v>
      </c>
      <c r="BK121" s="42">
        <f>IF(VALIDATURNO[[#This Row],[VALIDA_QNA]]="","",IF(OR(BG121="101111",BG121="001111"),BE121-BD121,0)*24)</f>
        <v>0</v>
      </c>
      <c r="BL121" s="47">
        <f>IF(VALIDATURNO[[#This Row],[VALIDA_QNA]]="","",IF(OR(BG121="111000",BG121="011000"),AZ121-BB121+1,0)*24)</f>
        <v>0</v>
      </c>
      <c r="BM121" s="47">
        <f>IF(VALIDATURNO[[#This Row],[VALIDA_QNA]]="","",IF(OR(BG121="111110",BG121="011110"),AZ121+1-BD121,0)*24)</f>
        <v>0</v>
      </c>
      <c r="BN121" s="42">
        <f>IF(VALIDATURNO[[#This Row],[VALIDA_QNA]]="","",IF(OR(BG121="011000",BG121="111000"),1-BB121,0)*24)</f>
        <v>0</v>
      </c>
      <c r="BO121" s="47">
        <f>IF(VALIDATURNO[[#This Row],[VALIDA_QNA]]="","",IF(OR(BG121="011110",BG121="111110"),1-BD121,0)*24)</f>
        <v>0</v>
      </c>
      <c r="BP121" s="42">
        <f>IF(VALIDATURNO[[#This Row],[VALIDA_QNA]]="","",VALIDATURNO[[#This Row],[turno1]]+VALIDATURNO[[#This Row],[turno2]]+VALIDATURNO[[#This Row],[turno1AH]]+VALIDATURNO[[#This Row],[turno2AH]]+VALIDATURNO[[#This Row],[SALAM_HOY]])</f>
        <v>6.7166666666666668</v>
      </c>
      <c r="BQ121" s="42">
        <f>IF(VALIDATURNO[[#This Row],[VALIDA_QNA]]="","",VALIDATURNO[[#This Row],[turno1]]+VALIDATURNO[[#This Row],[turno2]]+VALIDATURNO[[#This Row],[turno1AM]]+VALIDATURNO[[#This Row],[turno2AM]])</f>
        <v>6.7166666666666668</v>
      </c>
      <c r="BR121" s="44">
        <f>IF(VALIDATURNO[[#This Row],[VALIDA_QNA]]=0,"",IFERROR(LEFT(AD121,FIND(".",AD121)-1)+((RIGHT(AD121,2)+0)/100),""))</f>
        <v>6.75</v>
      </c>
      <c r="BS121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descuentos]]="",0,IF(AND(BP121&gt;=9.5,AO121=""),1,0))+IF(AL122&lt;&gt;"",AL122*24,0)-IF(AL121&lt;&gt;"",AL121*24,0),"")))</f>
        <v>3.3333333333333215E-2</v>
      </c>
      <c r="BT121" s="219">
        <f>IF(VALIDATURNO[[#This Row],[VALIDA_QNA]]=0,"",IF(A121="","",IFERROR((IF(IF(AL121="",0,AL121+0)&lt;=(6/24),IF(AL121="",0,AL121+0),(6/24))*24),0)+IFERROR(IF(AM121="",0,IF((IF(AND(AO121="",AN121&lt;&gt;""),IF(AN121="",0,AN121+0),IF(AP121&lt;&gt;"",IF(AP121="",0,AP121+0),1))-#REF!)*24&gt;0,IF(AND(AO121="",AN121&lt;&gt;""),IF(AN121="",0,AN121+0),IF(AP121&lt;&gt;"",IF(AP121="",0,AP121+0),1))-#REF!))*24,0)))</f>
        <v>0</v>
      </c>
      <c r="BU121" s="44">
        <f>IF(VALIDATURNO[[#This Row],[VALIDA_QNA]]="","",IFERROR(LEFT(K121,FIND(".",K121)-1)+((RIGHT(K121,2)+0)/100),0))</f>
        <v>3.5</v>
      </c>
      <c r="BV121" s="44">
        <f>IF(VALIDATURNO[[#This Row],[VALIDA_QNA]]=0,0,IF(VALIDATURNO[[#This Row],[Marcacion]]="ERROR MARCA", 0,IF(VALIDATURNO[[#This Row],[VALIDA_QNA]]="","",IF(ROUND(IFERROR(LEFT(K121,FIND(".",K121)-1)+((RIGHT(K121,2)+0)/100),0)+(IF(H122="Domingo",0,IF(AL122="",0,AL122*24)))-(IF(H121="Domingo",0,IF(AL121="",0,AL121*24))),2)&gt;=0,ROUND(IFERROR(LEFT(K121,FIND(".",K121)-1)+((RIGHT(K121,2)+0)/100),0)+(IF(H122="Domingo",0,IF(AL122="",0,AL122*24)))-(IF(H121="Domingo",0,IF(AL121="",0,AL121*24))),2),0))))</f>
        <v>3.5</v>
      </c>
      <c r="BW121" s="44">
        <f>IF(VALIDATURNO[[#This Row],[VALIDA_QNA]]="","",IFERROR(LEFT(T121,FIND(".",T121)-1)+((RIGHT(T121,2)+0)/100),0)+IF(N121="",0,IFERROR(LEFT(N121,FIND(".",N121)-1)+((RIGHT(N121,2)+0)/100),0)))</f>
        <v>0</v>
      </c>
      <c r="BX121" s="44">
        <f>IF(VALIDATURNO[[#This Row],[VALIDA_QNA]]=0,0,IF(VALIDATURNO[[#This Row],[Marcacion]]="ERROR MARCA", 0,IF(VALIDATURNO[[#This Row],[VALIDA_QNA]]="","",IF(VALIDATURNO[[#This Row],[Dom Noct calc]]+(IF(OR(H122="Domingo",M122&lt;&gt;"",N122&lt;&gt;""),IF(AL122="",0,AL122*24),0))-(IF(OR(H121="Domingo",M121&lt;&gt;"",N121&lt;&gt;""),IF(AL121="",0,AL121*24),0))&gt;=0,VALIDATURNO[[#This Row],[Dom Noct calc]]+(IF(OR(H122="Domingo",M122&lt;&gt;"",N122&lt;&gt;""),IF(AL122="",0,AL122*24),0))-(IF(OR(H121="Domingo",M121&lt;&gt;"",N121&lt;&gt;""),IF(AL121="",0,AL121*24),0)),0))))</f>
        <v>0</v>
      </c>
      <c r="BY121" s="44">
        <f>IF(VALIDATURNO[[#This Row],[VALIDA_QNA]]="","",IFERROR(LEFT(AD121,FIND(".",AD121)-1)+((RIGHT(AD121,2)+0)/100),0))</f>
        <v>6.75</v>
      </c>
      <c r="BZ121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6.75</v>
      </c>
      <c r="CA121" s="45">
        <f>IF(VALIDATURNO[[#This Row],[VALIDA_QNA]]="","",IF(VALIDATURNO[[#This Row],[Trabajado real]]+0=0,0,1))</f>
        <v>1</v>
      </c>
      <c r="CB121" s="44">
        <f>IFERROR(IF(VALIDATURNO[[#This Row],[horas 
trabajadas]]&gt;14,ROUND(VALIDATURNO[[#This Row],[nocturnas 
trabajadas]],2),IF(VALIDATURNO[[#This Row],[Trabajado real]]=0,"",ROUND(VALIDATURNO[[#This Row],[Nocturnas reales]],2))),"")</f>
        <v>3.5</v>
      </c>
      <c r="CC121" s="44"/>
      <c r="CD121" s="44"/>
      <c r="CE121" s="44"/>
      <c r="CF121" s="44"/>
      <c r="CG121" s="44"/>
      <c r="CH121" s="45"/>
      <c r="CI121" s="44"/>
      <c r="CJ121" s="44" t="str">
        <f>IF(AND(M121="",S121=""),"",IF(VALIDATURNO[[#This Row],[Marcacion]]="ERROR MARCA",6,IF(IFERROR(LEFT(M121,FIND(".",M121)-1)+((RIGHT(M121,2)+0)/100),0)+IFERROR(LEFT(S121,FIND(".",S121)-1)+((RIGHT(S121,2)+0)/100),0)=0,"",IFERROR(LEFT(M121,FIND(".",M121)-1)+((RIGHT(M121,2)+0)/100),0)+IFERROR(LEFT(S121,FIND(".",S121)-1)+((RIGHT(S121,2)+0)/100),0))))</f>
        <v/>
      </c>
      <c r="CK121" s="44" t="str">
        <f>IF(VALIDATURNO[[#This Row],[VALIDA_QNA]]="","",IF(VALIDATURNO[[#This Row],[Dom Noct Real]]=0,"",ROUND(VALIDATURNO[[#This Row],[Dom Noct Real]],2)))</f>
        <v/>
      </c>
      <c r="CL121" s="44"/>
      <c r="CM121" s="44"/>
      <c r="CN121" s="44"/>
      <c r="CO121" s="44" t="str">
        <f>IF(VALIDATURNO[[#This Row],[EXTRAS]]="","",IF(VALIDATURNO[[#This Row],[verifica extras D]]="",ROUND(VALIDATURNO[[#This Row],[EXTRAS]]*extra_diu,2),ROUND(VALIDATURNO[[#This Row],[verifica extras D]],2)))</f>
        <v/>
      </c>
      <c r="CP121" s="44" t="str">
        <f>IF(VALIDATURNO[[#This Row],[EXTRAS]]="","",IF(VALIDATURNO[[#This Row],[verifica extras N]]="",ROUND(VALIDATURNO[[#This Row],[EXTRAS]]*(1-extra_diu),2),ROUND(VALIDATURNO[[#This Row],[verifica extras N]],2)))</f>
        <v/>
      </c>
      <c r="CQ121" s="44"/>
      <c r="CR121" s="44"/>
      <c r="CS121" s="44"/>
      <c r="CT121" s="44"/>
      <c r="CU121" s="44">
        <f>IF(VALIDATURNO[[#This Row],[VALIDA_QNA]]="","",IF(VALIDATURNO[[#This Row],[Trabajado real]]=0,"",ROUND(VALIDATURNO[[#This Row],[Trabajado real]],2)))</f>
        <v>6.75</v>
      </c>
      <c r="CV121" s="220" t="str">
        <f>IFERROR(VLOOKUP(VALIDATURNO[[#This Row],[Colaborador]]&amp;VALIDATURNO[[#This Row],[fecha]],Tabla2[],4,0),"")</f>
        <v/>
      </c>
      <c r="CW121" s="221"/>
      <c r="CX121" s="221"/>
      <c r="CY121" s="44" t="str">
        <f>IF(SUMIFS($BZ$6:BZ121,$DC$6:DC121,VALIDATURNO[[#This Row],[Colaborador]])-hope_hours-SUMIFS($CO$6:CO121,$DC$6:DC121,VALIDATURNO[[#This Row],[Colaborador]])-SUMIFS($CP$6:CP121,$DC$6:DC121,VALIDATURNO[[#This Row],[Colaborador]])&gt;0.5,SUMIFS($BZ$6:BZ121,$DC$6:DC121,VALIDATURNO[[#This Row],[Colaborador]])-hope_hours-SUMIFS($CO$6:CO121,$DC$6:DC121,VALIDATURNO[[#This Row],[Colaborador]])-SUMIFS($CP$6:CP121,$DC$6:DC121,VALIDATURNO[[#This Row],[Colaborador]]),"")</f>
        <v/>
      </c>
      <c r="CZ121" s="44" t="str">
        <f>IF(SUMIFS($BZ$6:BZ121,$DC$6:DC121,VALIDATURNO[[#This Row],[Colaborador]])-hope_hours&gt;0.5,SUMIFS($BZ$6:BZ121,$DC$6:DC121,VALIDATURNO[[#This Row],[Colaborador]])-hope_hours - SUMIFS($CZ$6:CZ120,$DC$6:DC120,DC121),"")</f>
        <v/>
      </c>
      <c r="DA121" s="44" t="str">
        <f>IF(SUMIFS($BZ$6:BZ121,$DC$6:DC121,VALIDATURNO[[#This Row],[Colaborador]])-hope_hours&gt;0.5,SUMIFS($BZ$6:BZ121,$DC$6:DC121,VALIDATURNO[[#This Row],[Colaborador]])-hope_hours,"")</f>
        <v/>
      </c>
      <c r="DB121" s="44" t="str">
        <f>IF(E121="","",IF(VALIDATURNO[[#This Row],[Cambia sede]]="",E121,VALIDATURNO[[#This Row],[Cambia sede]]))</f>
        <v>PANCE</v>
      </c>
      <c r="DC121" s="222" t="str">
        <f t="shared" si="6"/>
        <v>TRIANA ESPINOSA VALERIA</v>
      </c>
      <c r="DD121" s="223">
        <f>IF(VALIDATURNO[[#This Row],[VALIDA_QNA]]="","",I121+0)</f>
        <v>46107</v>
      </c>
      <c r="DE121" s="219" t="str">
        <f>IF(VALIDATURNO[[#This Row],[Marcacion]]="","",D121)</f>
        <v>ASESOR DE EXPERIENCIA</v>
      </c>
      <c r="DF121" s="219" t="str">
        <f>IF(VALIDATURNO[[#This Row],[turno1]]="","",H121)</f>
        <v>Jueves</v>
      </c>
      <c r="DG121" s="219" t="str">
        <f>IF(VALIDATURNO[[#This Row],[turno2]]="","",AL121)</f>
        <v/>
      </c>
      <c r="DH121" s="219" t="str">
        <f>IF(VALIDATURNO[[#This Row],[turno1AM]]="","",AM121)</f>
        <v>15:53</v>
      </c>
      <c r="DI121" s="219" t="str">
        <f>IF(VALIDATURNO[[#This Row],[turno2AM]]="","",AN121)</f>
        <v>22:36</v>
      </c>
      <c r="DJ121" s="219" t="str">
        <f>IF(VALIDATURNO[[#This Row],[turno1AH]]="","",AO121)</f>
        <v/>
      </c>
      <c r="DK121" s="219" t="str">
        <f>IF(VALIDATURNO[[#This Row],[turno2AH]]="","",AP121)</f>
        <v/>
      </c>
      <c r="DL121" s="224" t="str">
        <f>IF(SUMIFS(VALIDATURNO[TOTAL],VALIDATURNO[Colaborador],VALIDATURNO[[#This Row],[Colaborador]])=0,"RET","OK")</f>
        <v>OK</v>
      </c>
      <c r="DM121" s="224"/>
      <c r="DN121" s="224">
        <f>IF(DN120=$DN$5,1,IF(DC120=VALIDATURNO[[#This Row],[Colaborador]],0,1))</f>
        <v>0</v>
      </c>
      <c r="DO121" s="224"/>
      <c r="DP121" s="224"/>
      <c r="DQ121" s="224"/>
      <c r="DR121" s="224"/>
      <c r="DS121" s="224"/>
      <c r="DT121" s="224"/>
    </row>
    <row r="122" spans="1:124">
      <c r="A122" t="s">
        <v>552</v>
      </c>
      <c r="B122" t="s">
        <v>615</v>
      </c>
      <c r="C122" t="s">
        <v>615</v>
      </c>
      <c r="D122" t="s">
        <v>199</v>
      </c>
      <c r="E122" t="s">
        <v>84</v>
      </c>
      <c r="F122" t="s">
        <v>200</v>
      </c>
      <c r="G122" t="s">
        <v>200</v>
      </c>
      <c r="H122" t="s">
        <v>214</v>
      </c>
      <c r="I122" t="s">
        <v>567</v>
      </c>
      <c r="J122" t="s">
        <v>206</v>
      </c>
      <c r="K122" t="s">
        <v>221</v>
      </c>
      <c r="L122" t="s">
        <v>81</v>
      </c>
      <c r="M122" t="s">
        <v>81</v>
      </c>
      <c r="N122" t="s">
        <v>81</v>
      </c>
      <c r="O122" t="s">
        <v>81</v>
      </c>
      <c r="P122" t="s">
        <v>81</v>
      </c>
      <c r="Q122" t="s">
        <v>81</v>
      </c>
      <c r="R122" t="s">
        <v>81</v>
      </c>
      <c r="S122" t="s">
        <v>81</v>
      </c>
      <c r="T122" t="s">
        <v>81</v>
      </c>
      <c r="U122" t="s">
        <v>81</v>
      </c>
      <c r="V122" t="s">
        <v>81</v>
      </c>
      <c r="W122" t="s">
        <v>81</v>
      </c>
      <c r="X122" t="s">
        <v>81</v>
      </c>
      <c r="Y122" t="s">
        <v>81</v>
      </c>
      <c r="Z122" t="s">
        <v>81</v>
      </c>
      <c r="AA122" t="s">
        <v>81</v>
      </c>
      <c r="AB122" t="s">
        <v>81</v>
      </c>
      <c r="AC122" t="s">
        <v>81</v>
      </c>
      <c r="AD122" t="s">
        <v>206</v>
      </c>
      <c r="AE122" t="s">
        <v>81</v>
      </c>
      <c r="AF122" t="s">
        <v>81</v>
      </c>
      <c r="AG122" t="s">
        <v>81</v>
      </c>
      <c r="AH122" t="s">
        <v>81</v>
      </c>
      <c r="AI122" t="s">
        <v>81</v>
      </c>
      <c r="AJ122" t="s">
        <v>201</v>
      </c>
      <c r="AK122" t="s">
        <v>357</v>
      </c>
      <c r="AL122" t="s">
        <v>81</v>
      </c>
      <c r="AM122" t="s">
        <v>341</v>
      </c>
      <c r="AN122" t="s">
        <v>254</v>
      </c>
      <c r="AO122" t="s">
        <v>319</v>
      </c>
      <c r="AP122" t="s">
        <v>247</v>
      </c>
      <c r="AQ122" t="s">
        <v>203</v>
      </c>
      <c r="AR122" t="s">
        <v>203</v>
      </c>
      <c r="AS122" t="s">
        <v>231</v>
      </c>
      <c r="AT122" s="218">
        <f>IF(VALIDATURNO[[#This Row],[VALIDA_QNA]]="","",IF(AL122="",0,1))</f>
        <v>0</v>
      </c>
      <c r="AU122" s="47">
        <f>IF(VALIDATURNO[[#This Row],[VALIDA_QNA]]="","",IF(AL123="",0,1))</f>
        <v>0</v>
      </c>
      <c r="AV122" s="47">
        <f>IF(VALIDATURNO[[#This Row],[VALIDA_QNA]]="","",IF(AM122="",0,1))</f>
        <v>1</v>
      </c>
      <c r="AW122" s="47">
        <f>IF(VALIDATURNO[[#This Row],[VALIDA_QNA]]="","",IF(AN122="",0,1))</f>
        <v>1</v>
      </c>
      <c r="AX122" s="47">
        <f>IF(VALIDATURNO[[#This Row],[VALIDA_QNA]]="","",IF(AO122="",0,1))</f>
        <v>1</v>
      </c>
      <c r="AY122" s="47">
        <f>IF(VALIDATURNO[[#This Row],[VALIDA_QNA]]="","",IF(AP122="",0,1))</f>
        <v>1</v>
      </c>
      <c r="AZ122" s="42">
        <f>IF(VALIDATURNO[[#This Row],[VALIDA_QNA]]="","",IF(AL123="",0,1)*IF(AL123="",0,AL123))</f>
        <v>0</v>
      </c>
      <c r="BA122" s="42">
        <f>IF(VALIDATURNO[[#This Row],[VALIDA_QNA]]="","",IF(AL122="",0,1)*IF(AL122="",0,AL122))</f>
        <v>0</v>
      </c>
      <c r="BB122" s="42">
        <f>IF(VALIDATURNO[[#This Row],[VALIDA_QNA]]="","",IF(AM122="",0,1)*IF(AM122="",0,AM122))</f>
        <v>0.52986111111111112</v>
      </c>
      <c r="BC122" s="42">
        <f>IF(VALIDATURNO[[#This Row],[VALIDA_QNA]]="","",IF(AN122="",0,1)*IF(AN122="",0,AN122))</f>
        <v>0.62083333333333335</v>
      </c>
      <c r="BD122" s="42">
        <f>IF(VALIDATURNO[[#This Row],[VALIDA_QNA]]="","",IF(AO122="",0,1)*IF(AO122="",0,AO122))</f>
        <v>0.73888888888888893</v>
      </c>
      <c r="BE122" s="42">
        <f>IF(VALIDATURNO[[#This Row],[VALIDA_QNA]]="","",IF(AP122="",0,1)*IF(AP122="",0,AP122))</f>
        <v>0.99236111111111114</v>
      </c>
      <c r="BF122" s="42">
        <f>IF(VALIDATURNO[[#This Row],[VALIDA_QNA]]="","",5-COUNTBLANK(AM122:AP122)-COUNTBLANK(AL123))</f>
        <v>4</v>
      </c>
      <c r="BG122" s="41" t="str">
        <f>VALIDATURNO[[#This Row],[SALAM_H_BIN]]&amp;AU122&amp;AV122&amp;AW122&amp;AX122&amp;AY122</f>
        <v>001111</v>
      </c>
      <c r="BH122" s="43">
        <f>IF(A122="","",IF(AND((DIA_INI+0)=1,DAY(I122)&lt;16,MONTH(I122)=MES_QNA),1,IF(AND((DIA_INI+0)=16,MONTH(I122)= MES_QNA + 0),1,0)))</f>
        <v>1</v>
      </c>
      <c r="BI122" s="42" t="str">
        <f>IF(A122="","",IF(AND(AN122&lt;AM122,AN122&lt;&gt;""),"ERROR MARCA",IF(AND(VALIDATURNO[[#This Row],[ENT_2]]&lt;&gt;0,VALIDATURNO[[#This Row],[ENT_2]]&lt;VALIDATURNO[[#This Row],[SAL_1]]),"ERROR MARCA",IF(VALIDATURNO[[#This Row],[VALIDA_QNA]]=1,IF(OR(BG122="001100",BG122="011000",BG122="011110",BG122="001111",BG122="101100",BG122="111000",BG122="111110",BG122="101111"),"OK",IF(OR(BG122="000000",VALIDATURNO[[#This Row],[Escenario]]="100000"),"NULO","ERROR MARCA")),"NULO"))))</f>
        <v>OK</v>
      </c>
      <c r="BJ122" s="47">
        <f>IF(VALIDATURNO[[#This Row],[VALIDA_QNA]]="","",IF(OR(BG122="101100",BG122="101111",BG122="001100",BG122="001111",BG122="111110",BG122="011110"),BC122-BB122,0)*24)</f>
        <v>2.1833333333333336</v>
      </c>
      <c r="BK122" s="42">
        <f>IF(VALIDATURNO[[#This Row],[VALIDA_QNA]]="","",IF(OR(BG122="101111",BG122="001111"),BE122-BD122,0)*24)</f>
        <v>6.083333333333333</v>
      </c>
      <c r="BL122" s="47">
        <f>IF(VALIDATURNO[[#This Row],[VALIDA_QNA]]="","",IF(OR(BG122="111000",BG122="011000"),AZ122-BB122+1,0)*24)</f>
        <v>0</v>
      </c>
      <c r="BM122" s="47">
        <f>IF(VALIDATURNO[[#This Row],[VALIDA_QNA]]="","",IF(OR(BG122="111110",BG122="011110"),AZ122+1-BD122,0)*24)</f>
        <v>0</v>
      </c>
      <c r="BN122" s="42">
        <f>IF(VALIDATURNO[[#This Row],[VALIDA_QNA]]="","",IF(OR(BG122="011000",BG122="111000"),1-BB122,0)*24)</f>
        <v>0</v>
      </c>
      <c r="BO122" s="47">
        <f>IF(VALIDATURNO[[#This Row],[VALIDA_QNA]]="","",IF(OR(BG122="011110",BG122="111110"),1-BD122,0)*24)</f>
        <v>0</v>
      </c>
      <c r="BP122" s="42">
        <f>IF(VALIDATURNO[[#This Row],[VALIDA_QNA]]="","",VALIDATURNO[[#This Row],[turno1]]+VALIDATURNO[[#This Row],[turno2]]+VALIDATURNO[[#This Row],[turno1AH]]+VALIDATURNO[[#This Row],[turno2AH]]+VALIDATURNO[[#This Row],[SALAM_HOY]])</f>
        <v>8.2666666666666657</v>
      </c>
      <c r="BQ122" s="42">
        <f>IF(VALIDATURNO[[#This Row],[VALIDA_QNA]]="","",VALIDATURNO[[#This Row],[turno1]]+VALIDATURNO[[#This Row],[turno2]]+VALIDATURNO[[#This Row],[turno1AM]]+VALIDATURNO[[#This Row],[turno2AM]])</f>
        <v>8.2666666666666657</v>
      </c>
      <c r="BR122" s="44">
        <f>IF(VALIDATURNO[[#This Row],[VALIDA_QNA]]=0,"",IFERROR(LEFT(AD122,FIND(".",AD122)-1)+((RIGHT(AD122,2)+0)/100),""))</f>
        <v>8.25</v>
      </c>
      <c r="BS122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descuentos]]="",0,IF(AND(BP122&gt;=9.5,AO122=""),1,0))+IF(AL123&lt;&gt;"",AL123*24,0)-IF(AL122&lt;&gt;"",AL122*24,0),"")))</f>
        <v>-1.6666666666665719E-2</v>
      </c>
      <c r="BT122" s="219">
        <f>IF(VALIDATURNO[[#This Row],[VALIDA_QNA]]=0,"",IF(A122="","",IFERROR((IF(IF(AL122="",0,AL122+0)&lt;=(6/24),IF(AL122="",0,AL122+0),(6/24))*24),0)+IFERROR(IF(AM122="",0,IF((IF(AND(AO122="",AN122&lt;&gt;""),IF(AN122="",0,AN122+0),IF(AP122&lt;&gt;"",IF(AP122="",0,AP122+0),1))-#REF!)*24&gt;0,IF(AND(AO122="",AN122&lt;&gt;""),IF(AN122="",0,AN122+0),IF(AP122&lt;&gt;"",IF(AP122="",0,AP122+0),1))-#REF!))*24,0)))</f>
        <v>0</v>
      </c>
      <c r="BU122" s="44">
        <f>IF(VALIDATURNO[[#This Row],[VALIDA_QNA]]="","",IFERROR(LEFT(K122,FIND(".",K122)-1)+((RIGHT(K122,2)+0)/100),0))</f>
        <v>4.75</v>
      </c>
      <c r="BV122" s="44">
        <f>IF(VALIDATURNO[[#This Row],[VALIDA_QNA]]=0,0,IF(VALIDATURNO[[#This Row],[Marcacion]]="ERROR MARCA", 0,IF(VALIDATURNO[[#This Row],[VALIDA_QNA]]="","",IF(ROUND(IFERROR(LEFT(K122,FIND(".",K122)-1)+((RIGHT(K122,2)+0)/100),0)+(IF(H123="Domingo",0,IF(AL123="",0,AL123*24)))-(IF(H122="Domingo",0,IF(AL122="",0,AL122*24))),2)&gt;=0,ROUND(IFERROR(LEFT(K122,FIND(".",K122)-1)+((RIGHT(K122,2)+0)/100),0)+(IF(H123="Domingo",0,IF(AL123="",0,AL123*24)))-(IF(H122="Domingo",0,IF(AL122="",0,AL122*24))),2),0))))</f>
        <v>4.75</v>
      </c>
      <c r="BW122" s="44">
        <f>IF(VALIDATURNO[[#This Row],[VALIDA_QNA]]="","",IFERROR(LEFT(T122,FIND(".",T122)-1)+((RIGHT(T122,2)+0)/100),0)+IF(N122="",0,IFERROR(LEFT(N122,FIND(".",N122)-1)+((RIGHT(N122,2)+0)/100),0)))</f>
        <v>0</v>
      </c>
      <c r="BX122" s="44">
        <f>IF(VALIDATURNO[[#This Row],[VALIDA_QNA]]=0,0,IF(VALIDATURNO[[#This Row],[Marcacion]]="ERROR MARCA", 0,IF(VALIDATURNO[[#This Row],[VALIDA_QNA]]="","",IF(VALIDATURNO[[#This Row],[Dom Noct calc]]+(IF(OR(H123="Domingo",M123&lt;&gt;"",N123&lt;&gt;""),IF(AL123="",0,AL123*24),0))-(IF(OR(H122="Domingo",M122&lt;&gt;"",N122&lt;&gt;""),IF(AL122="",0,AL122*24),0))&gt;=0,VALIDATURNO[[#This Row],[Dom Noct calc]]+(IF(OR(H123="Domingo",M123&lt;&gt;"",N123&lt;&gt;""),IF(AL123="",0,AL123*24),0))-(IF(OR(H122="Domingo",M122&lt;&gt;"",N122&lt;&gt;""),IF(AL122="",0,AL122*24),0)),0))))</f>
        <v>0</v>
      </c>
      <c r="BY122" s="44">
        <f>IF(VALIDATURNO[[#This Row],[VALIDA_QNA]]="","",IFERROR(LEFT(AD122,FIND(".",AD122)-1)+((RIGHT(AD122,2)+0)/100),0))</f>
        <v>8.25</v>
      </c>
      <c r="BZ122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8.25</v>
      </c>
      <c r="CA122" s="45">
        <f>IF(VALIDATURNO[[#This Row],[VALIDA_QNA]]="","",IF(VALIDATURNO[[#This Row],[Trabajado real]]+0=0,0,1))</f>
        <v>1</v>
      </c>
      <c r="CB122" s="44">
        <f>IFERROR(IF(VALIDATURNO[[#This Row],[horas 
trabajadas]]&gt;14,ROUND(VALIDATURNO[[#This Row],[nocturnas 
trabajadas]],2),IF(VALIDATURNO[[#This Row],[Trabajado real]]=0,"",ROUND(VALIDATURNO[[#This Row],[Nocturnas reales]],2))),"")</f>
        <v>4.75</v>
      </c>
      <c r="CC122" s="44"/>
      <c r="CD122" s="44"/>
      <c r="CE122" s="44"/>
      <c r="CF122" s="44"/>
      <c r="CG122" s="44"/>
      <c r="CH122" s="45"/>
      <c r="CI122" s="44"/>
      <c r="CJ122" s="44" t="str">
        <f>IF(AND(M122="",S122=""),"",IF(VALIDATURNO[[#This Row],[Marcacion]]="ERROR MARCA",6,IF(IFERROR(LEFT(M122,FIND(".",M122)-1)+((RIGHT(M122,2)+0)/100),0)+IFERROR(LEFT(S122,FIND(".",S122)-1)+((RIGHT(S122,2)+0)/100),0)=0,"",IFERROR(LEFT(M122,FIND(".",M122)-1)+((RIGHT(M122,2)+0)/100),0)+IFERROR(LEFT(S122,FIND(".",S122)-1)+((RIGHT(S122,2)+0)/100),0))))</f>
        <v/>
      </c>
      <c r="CK122" s="44" t="str">
        <f>IF(VALIDATURNO[[#This Row],[VALIDA_QNA]]="","",IF(VALIDATURNO[[#This Row],[Dom Noct Real]]=0,"",ROUND(VALIDATURNO[[#This Row],[Dom Noct Real]],2)))</f>
        <v/>
      </c>
      <c r="CL122" s="44"/>
      <c r="CM122" s="44"/>
      <c r="CN122" s="44"/>
      <c r="CO122" s="44" t="str">
        <f>IF(VALIDATURNO[[#This Row],[EXTRAS]]="","",IF(VALIDATURNO[[#This Row],[verifica extras D]]="",ROUND(VALIDATURNO[[#This Row],[EXTRAS]]*extra_diu,2),ROUND(VALIDATURNO[[#This Row],[verifica extras D]],2)))</f>
        <v/>
      </c>
      <c r="CP122" s="44" t="str">
        <f>IF(VALIDATURNO[[#This Row],[EXTRAS]]="","",IF(VALIDATURNO[[#This Row],[verifica extras N]]="",ROUND(VALIDATURNO[[#This Row],[EXTRAS]]*(1-extra_diu),2),ROUND(VALIDATURNO[[#This Row],[verifica extras N]],2)))</f>
        <v/>
      </c>
      <c r="CQ122" s="44"/>
      <c r="CR122" s="44"/>
      <c r="CS122" s="44"/>
      <c r="CT122" s="44"/>
      <c r="CU122" s="44">
        <f>IF(VALIDATURNO[[#This Row],[VALIDA_QNA]]="","",IF(VALIDATURNO[[#This Row],[Trabajado real]]=0,"",ROUND(VALIDATURNO[[#This Row],[Trabajado real]],2)))</f>
        <v>8.25</v>
      </c>
      <c r="CV122" s="220" t="str">
        <f>IFERROR(VLOOKUP(VALIDATURNO[[#This Row],[Colaborador]]&amp;VALIDATURNO[[#This Row],[fecha]],Tabla2[],4,0),"")</f>
        <v/>
      </c>
      <c r="CW122" s="221"/>
      <c r="CX122" s="221"/>
      <c r="CY122" s="44" t="str">
        <f>IF(SUMIFS($BZ$6:BZ122,$DC$6:DC122,VALIDATURNO[[#This Row],[Colaborador]])-hope_hours-SUMIFS($CO$6:CO122,$DC$6:DC122,VALIDATURNO[[#This Row],[Colaborador]])-SUMIFS($CP$6:CP122,$DC$6:DC122,VALIDATURNO[[#This Row],[Colaborador]])&gt;0.5,SUMIFS($BZ$6:BZ122,$DC$6:DC122,VALIDATURNO[[#This Row],[Colaborador]])-hope_hours-SUMIFS($CO$6:CO122,$DC$6:DC122,VALIDATURNO[[#This Row],[Colaborador]])-SUMIFS($CP$6:CP122,$DC$6:DC122,VALIDATURNO[[#This Row],[Colaborador]]),"")</f>
        <v/>
      </c>
      <c r="CZ122" s="44" t="str">
        <f>IF(SUMIFS($BZ$6:BZ122,$DC$6:DC122,VALIDATURNO[[#This Row],[Colaborador]])-hope_hours&gt;0.5,SUMIFS($BZ$6:BZ122,$DC$6:DC122,VALIDATURNO[[#This Row],[Colaborador]])-hope_hours - SUMIFS($CZ$6:CZ121,$DC$6:DC121,DC122),"")</f>
        <v/>
      </c>
      <c r="DA122" s="44" t="str">
        <f>IF(SUMIFS($BZ$6:BZ122,$DC$6:DC122,VALIDATURNO[[#This Row],[Colaborador]])-hope_hours&gt;0.5,SUMIFS($BZ$6:BZ122,$DC$6:DC122,VALIDATURNO[[#This Row],[Colaborador]])-hope_hours,"")</f>
        <v/>
      </c>
      <c r="DB122" s="44" t="str">
        <f>IF(E122="","",IF(VALIDATURNO[[#This Row],[Cambia sede]]="",E122,VALIDATURNO[[#This Row],[Cambia sede]]))</f>
        <v>PANCE</v>
      </c>
      <c r="DC122" s="222" t="str">
        <f t="shared" si="6"/>
        <v>TRIANA ESPINOSA VALERIA</v>
      </c>
      <c r="DD122" s="223">
        <f>IF(VALIDATURNO[[#This Row],[VALIDA_QNA]]="","",I122+0)</f>
        <v>46108</v>
      </c>
      <c r="DE122" s="219" t="str">
        <f>IF(VALIDATURNO[[#This Row],[Marcacion]]="","",D122)</f>
        <v>ASESOR DE EXPERIENCIA</v>
      </c>
      <c r="DF122" s="219" t="str">
        <f>IF(VALIDATURNO[[#This Row],[turno1]]="","",H122)</f>
        <v>Viernes</v>
      </c>
      <c r="DG122" s="219" t="str">
        <f>IF(VALIDATURNO[[#This Row],[turno2]]="","",AL122)</f>
        <v/>
      </c>
      <c r="DH122" s="219" t="str">
        <f>IF(VALIDATURNO[[#This Row],[turno1AM]]="","",AM122)</f>
        <v>12:43</v>
      </c>
      <c r="DI122" s="219" t="str">
        <f>IF(VALIDATURNO[[#This Row],[turno2AM]]="","",AN122)</f>
        <v>14:54</v>
      </c>
      <c r="DJ122" s="219" t="str">
        <f>IF(VALIDATURNO[[#This Row],[turno1AH]]="","",AO122)</f>
        <v>17:44</v>
      </c>
      <c r="DK122" s="219" t="str">
        <f>IF(VALIDATURNO[[#This Row],[turno2AH]]="","",AP122)</f>
        <v>23:49</v>
      </c>
      <c r="DL122" s="224" t="str">
        <f>IF(SUMIFS(VALIDATURNO[TOTAL],VALIDATURNO[Colaborador],VALIDATURNO[[#This Row],[Colaborador]])=0,"RET","OK")</f>
        <v>OK</v>
      </c>
      <c r="DM122" s="224"/>
      <c r="DN122" s="224">
        <f>IF(DN121=$DN$5,1,IF(DC121=VALIDATURNO[[#This Row],[Colaborador]],0,1))</f>
        <v>0</v>
      </c>
      <c r="DO122" s="224"/>
      <c r="DP122" s="224"/>
      <c r="DQ122" s="224"/>
      <c r="DR122" s="224"/>
      <c r="DS122" s="224"/>
      <c r="DT122" s="224"/>
    </row>
    <row r="123" spans="1:124">
      <c r="A123" t="s">
        <v>552</v>
      </c>
      <c r="B123" t="s">
        <v>615</v>
      </c>
      <c r="C123" t="s">
        <v>615</v>
      </c>
      <c r="D123" t="s">
        <v>199</v>
      </c>
      <c r="E123" t="s">
        <v>84</v>
      </c>
      <c r="F123" t="s">
        <v>200</v>
      </c>
      <c r="G123" t="s">
        <v>200</v>
      </c>
      <c r="H123" t="s">
        <v>216</v>
      </c>
      <c r="I123" t="s">
        <v>568</v>
      </c>
      <c r="J123" t="s">
        <v>202</v>
      </c>
      <c r="K123" t="s">
        <v>221</v>
      </c>
      <c r="L123" t="s">
        <v>81</v>
      </c>
      <c r="M123" t="s">
        <v>81</v>
      </c>
      <c r="N123" t="s">
        <v>81</v>
      </c>
      <c r="O123" t="s">
        <v>81</v>
      </c>
      <c r="P123" t="s">
        <v>81</v>
      </c>
      <c r="Q123" t="s">
        <v>81</v>
      </c>
      <c r="R123" t="s">
        <v>81</v>
      </c>
      <c r="S123" t="s">
        <v>81</v>
      </c>
      <c r="T123" t="s">
        <v>81</v>
      </c>
      <c r="U123" t="s">
        <v>81</v>
      </c>
      <c r="V123" t="s">
        <v>81</v>
      </c>
      <c r="W123" t="s">
        <v>81</v>
      </c>
      <c r="X123" t="s">
        <v>81</v>
      </c>
      <c r="Y123" t="s">
        <v>81</v>
      </c>
      <c r="Z123" t="s">
        <v>81</v>
      </c>
      <c r="AA123" t="s">
        <v>81</v>
      </c>
      <c r="AB123" t="s">
        <v>81</v>
      </c>
      <c r="AC123" t="s">
        <v>81</v>
      </c>
      <c r="AD123" t="s">
        <v>202</v>
      </c>
      <c r="AE123" t="s">
        <v>81</v>
      </c>
      <c r="AF123" t="s">
        <v>81</v>
      </c>
      <c r="AG123" t="s">
        <v>81</v>
      </c>
      <c r="AH123" t="s">
        <v>81</v>
      </c>
      <c r="AI123" t="s">
        <v>81</v>
      </c>
      <c r="AJ123" t="s">
        <v>201</v>
      </c>
      <c r="AK123" t="s">
        <v>378</v>
      </c>
      <c r="AL123" t="s">
        <v>81</v>
      </c>
      <c r="AM123" t="s">
        <v>617</v>
      </c>
      <c r="AN123" t="s">
        <v>328</v>
      </c>
      <c r="AO123" t="s">
        <v>81</v>
      </c>
      <c r="AP123" t="s">
        <v>81</v>
      </c>
      <c r="AQ123" t="s">
        <v>203</v>
      </c>
      <c r="AR123" t="s">
        <v>81</v>
      </c>
      <c r="AS123" t="s">
        <v>204</v>
      </c>
      <c r="AT123" s="218">
        <f>IF(VALIDATURNO[[#This Row],[VALIDA_QNA]]="","",IF(AL123="",0,1))</f>
        <v>0</v>
      </c>
      <c r="AU123" s="47">
        <f>IF(VALIDATURNO[[#This Row],[VALIDA_QNA]]="","",IF(AL124="",0,1))</f>
        <v>0</v>
      </c>
      <c r="AV123" s="47">
        <f>IF(VALIDATURNO[[#This Row],[VALIDA_QNA]]="","",IF(AM123="",0,1))</f>
        <v>1</v>
      </c>
      <c r="AW123" s="47">
        <f>IF(VALIDATURNO[[#This Row],[VALIDA_QNA]]="","",IF(AN123="",0,1))</f>
        <v>1</v>
      </c>
      <c r="AX123" s="47">
        <f>IF(VALIDATURNO[[#This Row],[VALIDA_QNA]]="","",IF(AO123="",0,1))</f>
        <v>0</v>
      </c>
      <c r="AY123" s="47">
        <f>IF(VALIDATURNO[[#This Row],[VALIDA_QNA]]="","",IF(AP123="",0,1))</f>
        <v>0</v>
      </c>
      <c r="AZ123" s="42">
        <f>IF(VALIDATURNO[[#This Row],[VALIDA_QNA]]="","",IF(AL124="",0,1)*IF(AL124="",0,AL124))</f>
        <v>0</v>
      </c>
      <c r="BA123" s="42">
        <f>IF(VALIDATURNO[[#This Row],[VALIDA_QNA]]="","",IF(AL123="",0,1)*IF(AL123="",0,AL123))</f>
        <v>0</v>
      </c>
      <c r="BB123" s="42">
        <f>IF(VALIDATURNO[[#This Row],[VALIDA_QNA]]="","",IF(AM123="",0,1)*IF(AM123="",0,AM123))</f>
        <v>0.65555555555555556</v>
      </c>
      <c r="BC123" s="42">
        <f>IF(VALIDATURNO[[#This Row],[VALIDA_QNA]]="","",IF(AN123="",0,1)*IF(AN123="",0,AN123))</f>
        <v>0.98472222222222228</v>
      </c>
      <c r="BD123" s="42">
        <f>IF(VALIDATURNO[[#This Row],[VALIDA_QNA]]="","",IF(AO123="",0,1)*IF(AO123="",0,AO123))</f>
        <v>0</v>
      </c>
      <c r="BE123" s="42">
        <f>IF(VALIDATURNO[[#This Row],[VALIDA_QNA]]="","",IF(AP123="",0,1)*IF(AP123="",0,AP123))</f>
        <v>0</v>
      </c>
      <c r="BF123" s="42">
        <f>IF(VALIDATURNO[[#This Row],[VALIDA_QNA]]="","",5-COUNTBLANK(AM123:AP123)-COUNTBLANK(AL124))</f>
        <v>2</v>
      </c>
      <c r="BG123" s="41" t="str">
        <f>VALIDATURNO[[#This Row],[SALAM_H_BIN]]&amp;AU123&amp;AV123&amp;AW123&amp;AX123&amp;AY123</f>
        <v>001100</v>
      </c>
      <c r="BH123" s="43">
        <f>IF(A123="","",IF(AND((DIA_INI+0)=1,DAY(I123)&lt;16,MONTH(I123)=MES_QNA),1,IF(AND((DIA_INI+0)=16,MONTH(I123)= MES_QNA + 0),1,0)))</f>
        <v>1</v>
      </c>
      <c r="BI123" s="42" t="str">
        <f>IF(A123="","",IF(AND(AN123&lt;AM123,AN123&lt;&gt;""),"ERROR MARCA",IF(AND(VALIDATURNO[[#This Row],[ENT_2]]&lt;&gt;0,VALIDATURNO[[#This Row],[ENT_2]]&lt;VALIDATURNO[[#This Row],[SAL_1]]),"ERROR MARCA",IF(VALIDATURNO[[#This Row],[VALIDA_QNA]]=1,IF(OR(BG123="001100",BG123="011000",BG123="011110",BG123="001111",BG123="101100",BG123="111000",BG123="111110",BG123="101111"),"OK",IF(OR(BG123="000000",VALIDATURNO[[#This Row],[Escenario]]="100000"),"NULO","ERROR MARCA")),"NULO"))))</f>
        <v>OK</v>
      </c>
      <c r="BJ123" s="47">
        <f>IF(VALIDATURNO[[#This Row],[VALIDA_QNA]]="","",IF(OR(BG123="101100",BG123="101111",BG123="001100",BG123="001111",BG123="111110",BG123="011110"),BC123-BB123,0)*24)</f>
        <v>7.9000000000000012</v>
      </c>
      <c r="BK123" s="42">
        <f>IF(VALIDATURNO[[#This Row],[VALIDA_QNA]]="","",IF(OR(BG123="101111",BG123="001111"),BE123-BD123,0)*24)</f>
        <v>0</v>
      </c>
      <c r="BL123" s="47">
        <f>IF(VALIDATURNO[[#This Row],[VALIDA_QNA]]="","",IF(OR(BG123="111000",BG123="011000"),AZ123-BB123+1,0)*24)</f>
        <v>0</v>
      </c>
      <c r="BM123" s="47">
        <f>IF(VALIDATURNO[[#This Row],[VALIDA_QNA]]="","",IF(OR(BG123="111110",BG123="011110"),AZ123+1-BD123,0)*24)</f>
        <v>0</v>
      </c>
      <c r="BN123" s="42">
        <f>IF(VALIDATURNO[[#This Row],[VALIDA_QNA]]="","",IF(OR(BG123="011000",BG123="111000"),1-BB123,0)*24)</f>
        <v>0</v>
      </c>
      <c r="BO123" s="47">
        <f>IF(VALIDATURNO[[#This Row],[VALIDA_QNA]]="","",IF(OR(BG123="011110",BG123="111110"),1-BD123,0)*24)</f>
        <v>0</v>
      </c>
      <c r="BP123" s="42">
        <f>IF(VALIDATURNO[[#This Row],[VALIDA_QNA]]="","",VALIDATURNO[[#This Row],[turno1]]+VALIDATURNO[[#This Row],[turno2]]+VALIDATURNO[[#This Row],[turno1AH]]+VALIDATURNO[[#This Row],[turno2AH]]+VALIDATURNO[[#This Row],[SALAM_HOY]])</f>
        <v>7.9000000000000012</v>
      </c>
      <c r="BQ123" s="42">
        <f>IF(VALIDATURNO[[#This Row],[VALIDA_QNA]]="","",VALIDATURNO[[#This Row],[turno1]]+VALIDATURNO[[#This Row],[turno2]]+VALIDATURNO[[#This Row],[turno1AM]]+VALIDATURNO[[#This Row],[turno2AM]])</f>
        <v>7.9000000000000012</v>
      </c>
      <c r="BR123" s="44">
        <f>IF(VALIDATURNO[[#This Row],[VALIDA_QNA]]=0,"",IFERROR(LEFT(AD123,FIND(".",AD123)-1)+((RIGHT(AD123,2)+0)/100),""))</f>
        <v>8</v>
      </c>
      <c r="BS123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descuentos]]="",0,IF(AND(BP123&gt;=9.5,AO123=""),1,0))+IF(AL124&lt;&gt;"",AL124*24,0)-IF(AL123&lt;&gt;"",AL123*24,0),"")))</f>
        <v>9.9999999999998757E-2</v>
      </c>
      <c r="BT123" s="219">
        <f>IF(VALIDATURNO[[#This Row],[VALIDA_QNA]]=0,"",IF(A123="","",IFERROR((IF(IF(AL123="",0,AL123+0)&lt;=(6/24),IF(AL123="",0,AL123+0),(6/24))*24),0)+IFERROR(IF(AM123="",0,IF((IF(AND(AO123="",AN123&lt;&gt;""),IF(AN123="",0,AN123+0),IF(AP123&lt;&gt;"",IF(AP123="",0,AP123+0),1))-#REF!)*24&gt;0,IF(AND(AO123="",AN123&lt;&gt;""),IF(AN123="",0,AN123+0),IF(AP123&lt;&gt;"",IF(AP123="",0,AP123+0),1))-#REF!))*24,0)))</f>
        <v>0</v>
      </c>
      <c r="BU123" s="44">
        <f>IF(VALIDATURNO[[#This Row],[VALIDA_QNA]]="","",IFERROR(LEFT(K123,FIND(".",K123)-1)+((RIGHT(K123,2)+0)/100),0))</f>
        <v>4.75</v>
      </c>
      <c r="BV123" s="44">
        <f>IF(VALIDATURNO[[#This Row],[VALIDA_QNA]]=0,0,IF(VALIDATURNO[[#This Row],[Marcacion]]="ERROR MARCA", 0,IF(VALIDATURNO[[#This Row],[VALIDA_QNA]]="","",IF(ROUND(IFERROR(LEFT(K123,FIND(".",K123)-1)+((RIGHT(K123,2)+0)/100),0)+(IF(H124="Domingo",0,IF(AL124="",0,AL124*24)))-(IF(H123="Domingo",0,IF(AL123="",0,AL123*24))),2)&gt;=0,ROUND(IFERROR(LEFT(K123,FIND(".",K123)-1)+((RIGHT(K123,2)+0)/100),0)+(IF(H124="Domingo",0,IF(AL124="",0,AL124*24)))-(IF(H123="Domingo",0,IF(AL123="",0,AL123*24))),2),0))))</f>
        <v>4.75</v>
      </c>
      <c r="BW123" s="44">
        <f>IF(VALIDATURNO[[#This Row],[VALIDA_QNA]]="","",IFERROR(LEFT(T123,FIND(".",T123)-1)+((RIGHT(T123,2)+0)/100),0)+IF(N123="",0,IFERROR(LEFT(N123,FIND(".",N123)-1)+((RIGHT(N123,2)+0)/100),0)))</f>
        <v>0</v>
      </c>
      <c r="BX123" s="44">
        <f>IF(VALIDATURNO[[#This Row],[VALIDA_QNA]]=0,0,IF(VALIDATURNO[[#This Row],[Marcacion]]="ERROR MARCA", 0,IF(VALIDATURNO[[#This Row],[VALIDA_QNA]]="","",IF(VALIDATURNO[[#This Row],[Dom Noct calc]]+(IF(OR(H124="Domingo",M124&lt;&gt;"",N124&lt;&gt;""),IF(AL124="",0,AL124*24),0))-(IF(OR(H123="Domingo",M123&lt;&gt;"",N123&lt;&gt;""),IF(AL123="",0,AL123*24),0))&gt;=0,VALIDATURNO[[#This Row],[Dom Noct calc]]+(IF(OR(H124="Domingo",M124&lt;&gt;"",N124&lt;&gt;""),IF(AL124="",0,AL124*24),0))-(IF(OR(H123="Domingo",M123&lt;&gt;"",N123&lt;&gt;""),IF(AL123="",0,AL123*24),0)),0))))</f>
        <v>0</v>
      </c>
      <c r="BY123" s="44">
        <f>IF(VALIDATURNO[[#This Row],[VALIDA_QNA]]="","",IFERROR(LEFT(AD123,FIND(".",AD123)-1)+((RIGHT(AD123,2)+0)/100),0))</f>
        <v>8</v>
      </c>
      <c r="BZ123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8</v>
      </c>
      <c r="CA123" s="45">
        <f>IF(VALIDATURNO[[#This Row],[VALIDA_QNA]]="","",IF(VALIDATURNO[[#This Row],[Trabajado real]]+0=0,0,1))</f>
        <v>1</v>
      </c>
      <c r="CB123" s="44">
        <f>IFERROR(IF(VALIDATURNO[[#This Row],[horas 
trabajadas]]&gt;14,ROUND(VALIDATURNO[[#This Row],[nocturnas 
trabajadas]],2),IF(VALIDATURNO[[#This Row],[Trabajado real]]=0,"",ROUND(VALIDATURNO[[#This Row],[Nocturnas reales]],2))),"")</f>
        <v>4.75</v>
      </c>
      <c r="CC123" s="44"/>
      <c r="CD123" s="44"/>
      <c r="CE123" s="44"/>
      <c r="CF123" s="44"/>
      <c r="CG123" s="44"/>
      <c r="CH123" s="45"/>
      <c r="CI123" s="44"/>
      <c r="CJ123" s="44" t="str">
        <f>IF(AND(M123="",S123=""),"",IF(VALIDATURNO[[#This Row],[Marcacion]]="ERROR MARCA",6,IF(IFERROR(LEFT(M123,FIND(".",M123)-1)+((RIGHT(M123,2)+0)/100),0)+IFERROR(LEFT(S123,FIND(".",S123)-1)+((RIGHT(S123,2)+0)/100),0)=0,"",IFERROR(LEFT(M123,FIND(".",M123)-1)+((RIGHT(M123,2)+0)/100),0)+IFERROR(LEFT(S123,FIND(".",S123)-1)+((RIGHT(S123,2)+0)/100),0))))</f>
        <v/>
      </c>
      <c r="CK123" s="44" t="str">
        <f>IF(VALIDATURNO[[#This Row],[VALIDA_QNA]]="","",IF(VALIDATURNO[[#This Row],[Dom Noct Real]]=0,"",ROUND(VALIDATURNO[[#This Row],[Dom Noct Real]],2)))</f>
        <v/>
      </c>
      <c r="CL123" s="44"/>
      <c r="CM123" s="44"/>
      <c r="CN123" s="44"/>
      <c r="CO123" s="44" t="str">
        <f>IF(VALIDATURNO[[#This Row],[EXTRAS]]="","",IF(VALIDATURNO[[#This Row],[verifica extras D]]="",ROUND(VALIDATURNO[[#This Row],[EXTRAS]]*extra_diu,2),ROUND(VALIDATURNO[[#This Row],[verifica extras D]],2)))</f>
        <v/>
      </c>
      <c r="CP123" s="44" t="str">
        <f>IF(VALIDATURNO[[#This Row],[EXTRAS]]="","",IF(VALIDATURNO[[#This Row],[verifica extras N]]="",ROUND(VALIDATURNO[[#This Row],[EXTRAS]]*(1-extra_diu),2),ROUND(VALIDATURNO[[#This Row],[verifica extras N]],2)))</f>
        <v/>
      </c>
      <c r="CQ123" s="44"/>
      <c r="CR123" s="44"/>
      <c r="CS123" s="44"/>
      <c r="CT123" s="44"/>
      <c r="CU123" s="44">
        <f>IF(VALIDATURNO[[#This Row],[VALIDA_QNA]]="","",IF(VALIDATURNO[[#This Row],[Trabajado real]]=0,"",ROUND(VALIDATURNO[[#This Row],[Trabajado real]],2)))</f>
        <v>8</v>
      </c>
      <c r="CV123" s="220" t="str">
        <f>IFERROR(VLOOKUP(VALIDATURNO[[#This Row],[Colaborador]]&amp;VALIDATURNO[[#This Row],[fecha]],Tabla2[],4,0),"")</f>
        <v/>
      </c>
      <c r="CW123" s="221"/>
      <c r="CX123" s="221"/>
      <c r="CY123" s="44" t="str">
        <f>IF(SUMIFS($BZ$6:BZ123,$DC$6:DC123,VALIDATURNO[[#This Row],[Colaborador]])-hope_hours-SUMIFS($CO$6:CO123,$DC$6:DC123,VALIDATURNO[[#This Row],[Colaborador]])-SUMIFS($CP$6:CP123,$DC$6:DC123,VALIDATURNO[[#This Row],[Colaborador]])&gt;0.5,SUMIFS($BZ$6:BZ123,$DC$6:DC123,VALIDATURNO[[#This Row],[Colaborador]])-hope_hours-SUMIFS($CO$6:CO123,$DC$6:DC123,VALIDATURNO[[#This Row],[Colaborador]])-SUMIFS($CP$6:CP123,$DC$6:DC123,VALIDATURNO[[#This Row],[Colaborador]]),"")</f>
        <v/>
      </c>
      <c r="CZ123" s="44" t="str">
        <f>IF(SUMIFS($BZ$6:BZ123,$DC$6:DC123,VALIDATURNO[[#This Row],[Colaborador]])-hope_hours&gt;0.5,SUMIFS($BZ$6:BZ123,$DC$6:DC123,VALIDATURNO[[#This Row],[Colaborador]])-hope_hours - SUMIFS($CZ$6:CZ122,$DC$6:DC122,DC123),"")</f>
        <v/>
      </c>
      <c r="DA123" s="44" t="str">
        <f>IF(SUMIFS($BZ$6:BZ123,$DC$6:DC123,VALIDATURNO[[#This Row],[Colaborador]])-hope_hours&gt;0.5,SUMIFS($BZ$6:BZ123,$DC$6:DC123,VALIDATURNO[[#This Row],[Colaborador]])-hope_hours,"")</f>
        <v/>
      </c>
      <c r="DB123" s="44" t="str">
        <f>IF(E123="","",IF(VALIDATURNO[[#This Row],[Cambia sede]]="",E123,VALIDATURNO[[#This Row],[Cambia sede]]))</f>
        <v>PANCE</v>
      </c>
      <c r="DC123" s="222" t="str">
        <f t="shared" si="6"/>
        <v>TRIANA ESPINOSA VALERIA</v>
      </c>
      <c r="DD123" s="223">
        <f>IF(VALIDATURNO[[#This Row],[VALIDA_QNA]]="","",I123+0)</f>
        <v>46109</v>
      </c>
      <c r="DE123" s="219" t="str">
        <f>IF(VALIDATURNO[[#This Row],[Marcacion]]="","",D123)</f>
        <v>ASESOR DE EXPERIENCIA</v>
      </c>
      <c r="DF123" s="219" t="str">
        <f>IF(VALIDATURNO[[#This Row],[turno1]]="","",H123)</f>
        <v>Sábado</v>
      </c>
      <c r="DG123" s="219" t="str">
        <f>IF(VALIDATURNO[[#This Row],[turno2]]="","",AL123)</f>
        <v/>
      </c>
      <c r="DH123" s="219" t="str">
        <f>IF(VALIDATURNO[[#This Row],[turno1AM]]="","",AM123)</f>
        <v>15:44</v>
      </c>
      <c r="DI123" s="219" t="str">
        <f>IF(VALIDATURNO[[#This Row],[turno2AM]]="","",AN123)</f>
        <v>23:38</v>
      </c>
      <c r="DJ123" s="219" t="str">
        <f>IF(VALIDATURNO[[#This Row],[turno1AH]]="","",AO123)</f>
        <v/>
      </c>
      <c r="DK123" s="219" t="str">
        <f>IF(VALIDATURNO[[#This Row],[turno2AH]]="","",AP123)</f>
        <v/>
      </c>
      <c r="DL123" s="224" t="str">
        <f>IF(SUMIFS(VALIDATURNO[TOTAL],VALIDATURNO[Colaborador],VALIDATURNO[[#This Row],[Colaborador]])=0,"RET","OK")</f>
        <v>OK</v>
      </c>
      <c r="DM123" s="224"/>
      <c r="DN123" s="224">
        <f>IF(DN122=$DN$5,1,IF(DC122=VALIDATURNO[[#This Row],[Colaborador]],0,1))</f>
        <v>0</v>
      </c>
      <c r="DO123" s="224"/>
      <c r="DP123" s="224"/>
      <c r="DQ123" s="224"/>
      <c r="DR123" s="224"/>
      <c r="DS123" s="224"/>
      <c r="DT123" s="224"/>
    </row>
    <row r="124" spans="1:124">
      <c r="A124" t="s">
        <v>552</v>
      </c>
      <c r="B124" t="s">
        <v>615</v>
      </c>
      <c r="C124" t="s">
        <v>615</v>
      </c>
      <c r="D124" t="s">
        <v>199</v>
      </c>
      <c r="E124" t="s">
        <v>84</v>
      </c>
      <c r="F124" t="s">
        <v>200</v>
      </c>
      <c r="G124" t="s">
        <v>200</v>
      </c>
      <c r="H124" t="s">
        <v>173</v>
      </c>
      <c r="I124" t="s">
        <v>569</v>
      </c>
      <c r="J124" t="s">
        <v>81</v>
      </c>
      <c r="K124" t="s">
        <v>81</v>
      </c>
      <c r="L124" t="s">
        <v>81</v>
      </c>
      <c r="M124" t="s">
        <v>81</v>
      </c>
      <c r="N124" t="s">
        <v>81</v>
      </c>
      <c r="O124" t="s">
        <v>81</v>
      </c>
      <c r="P124" t="s">
        <v>81</v>
      </c>
      <c r="Q124" t="s">
        <v>81</v>
      </c>
      <c r="R124" t="s">
        <v>81</v>
      </c>
      <c r="S124" t="s">
        <v>270</v>
      </c>
      <c r="T124" t="s">
        <v>227</v>
      </c>
      <c r="U124" t="s">
        <v>81</v>
      </c>
      <c r="V124" t="s">
        <v>81</v>
      </c>
      <c r="W124" t="s">
        <v>81</v>
      </c>
      <c r="X124" t="s">
        <v>81</v>
      </c>
      <c r="Y124" t="s">
        <v>81</v>
      </c>
      <c r="Z124" t="s">
        <v>81</v>
      </c>
      <c r="AA124" t="s">
        <v>81</v>
      </c>
      <c r="AB124" t="s">
        <v>81</v>
      </c>
      <c r="AC124" t="s">
        <v>81</v>
      </c>
      <c r="AD124" t="s">
        <v>264</v>
      </c>
      <c r="AE124" t="s">
        <v>81</v>
      </c>
      <c r="AF124" t="s">
        <v>81</v>
      </c>
      <c r="AG124" t="s">
        <v>81</v>
      </c>
      <c r="AH124" t="s">
        <v>81</v>
      </c>
      <c r="AI124" t="s">
        <v>81</v>
      </c>
      <c r="AJ124" t="s">
        <v>201</v>
      </c>
      <c r="AK124" t="s">
        <v>308</v>
      </c>
      <c r="AL124" t="s">
        <v>81</v>
      </c>
      <c r="AM124" t="s">
        <v>341</v>
      </c>
      <c r="AN124" t="s">
        <v>298</v>
      </c>
      <c r="AO124" t="s">
        <v>81</v>
      </c>
      <c r="AP124" t="s">
        <v>81</v>
      </c>
      <c r="AQ124" t="s">
        <v>203</v>
      </c>
      <c r="AR124" t="s">
        <v>81</v>
      </c>
      <c r="AS124" t="s">
        <v>204</v>
      </c>
      <c r="AT124" s="218">
        <f>IF(VALIDATURNO[[#This Row],[VALIDA_QNA]]="","",IF(AL124="",0,1))</f>
        <v>0</v>
      </c>
      <c r="AU124" s="47">
        <f>IF(VALIDATURNO[[#This Row],[VALIDA_QNA]]="","",IF(AL125="",0,1))</f>
        <v>0</v>
      </c>
      <c r="AV124" s="47">
        <f>IF(VALIDATURNO[[#This Row],[VALIDA_QNA]]="","",IF(AM124="",0,1))</f>
        <v>1</v>
      </c>
      <c r="AW124" s="47">
        <f>IF(VALIDATURNO[[#This Row],[VALIDA_QNA]]="","",IF(AN124="",0,1))</f>
        <v>1</v>
      </c>
      <c r="AX124" s="47">
        <f>IF(VALIDATURNO[[#This Row],[VALIDA_QNA]]="","",IF(AO124="",0,1))</f>
        <v>0</v>
      </c>
      <c r="AY124" s="47">
        <f>IF(VALIDATURNO[[#This Row],[VALIDA_QNA]]="","",IF(AP124="",0,1))</f>
        <v>0</v>
      </c>
      <c r="AZ124" s="42">
        <f>IF(VALIDATURNO[[#This Row],[VALIDA_QNA]]="","",IF(AL125="",0,1)*IF(AL125="",0,AL125))</f>
        <v>0</v>
      </c>
      <c r="BA124" s="42">
        <f>IF(VALIDATURNO[[#This Row],[VALIDA_QNA]]="","",IF(AL124="",0,1)*IF(AL124="",0,AL124))</f>
        <v>0</v>
      </c>
      <c r="BB124" s="42">
        <f>IF(VALIDATURNO[[#This Row],[VALIDA_QNA]]="","",IF(AM124="",0,1)*IF(AM124="",0,AM124))</f>
        <v>0.52986111111111112</v>
      </c>
      <c r="BC124" s="42">
        <f>IF(VALIDATURNO[[#This Row],[VALIDA_QNA]]="","",IF(AN124="",0,1)*IF(AN124="",0,AN124))</f>
        <v>0.94722222222222219</v>
      </c>
      <c r="BD124" s="42">
        <f>IF(VALIDATURNO[[#This Row],[VALIDA_QNA]]="","",IF(AO124="",0,1)*IF(AO124="",0,AO124))</f>
        <v>0</v>
      </c>
      <c r="BE124" s="42">
        <f>IF(VALIDATURNO[[#This Row],[VALIDA_QNA]]="","",IF(AP124="",0,1)*IF(AP124="",0,AP124))</f>
        <v>0</v>
      </c>
      <c r="BF124" s="42">
        <f>IF(VALIDATURNO[[#This Row],[VALIDA_QNA]]="","",5-COUNTBLANK(AM124:AP124)-COUNTBLANK(AL125))</f>
        <v>2</v>
      </c>
      <c r="BG124" s="41" t="str">
        <f>VALIDATURNO[[#This Row],[SALAM_H_BIN]]&amp;AU124&amp;AV124&amp;AW124&amp;AX124&amp;AY124</f>
        <v>001100</v>
      </c>
      <c r="BH124" s="43">
        <f>IF(A124="","",IF(AND((DIA_INI+0)=1,DAY(I124)&lt;16,MONTH(I124)=MES_QNA),1,IF(AND((DIA_INI+0)=16,MONTH(I124)= MES_QNA + 0),1,0)))</f>
        <v>1</v>
      </c>
      <c r="BI124" s="42" t="str">
        <f>IF(A124="","",IF(AND(AN124&lt;AM124,AN124&lt;&gt;""),"ERROR MARCA",IF(AND(VALIDATURNO[[#This Row],[ENT_2]]&lt;&gt;0,VALIDATURNO[[#This Row],[ENT_2]]&lt;VALIDATURNO[[#This Row],[SAL_1]]),"ERROR MARCA",IF(VALIDATURNO[[#This Row],[VALIDA_QNA]]=1,IF(OR(BG124="001100",BG124="011000",BG124="011110",BG124="001111",BG124="101100",BG124="111000",BG124="111110",BG124="101111"),"OK",IF(OR(BG124="000000",VALIDATURNO[[#This Row],[Escenario]]="100000"),"NULO","ERROR MARCA")),"NULO"))))</f>
        <v>OK</v>
      </c>
      <c r="BJ124" s="47">
        <f>IF(VALIDATURNO[[#This Row],[VALIDA_QNA]]="","",IF(OR(BG124="101100",BG124="101111",BG124="001100",BG124="001111",BG124="111110",BG124="011110"),BC124-BB124,0)*24)</f>
        <v>10.016666666666666</v>
      </c>
      <c r="BK124" s="42">
        <f>IF(VALIDATURNO[[#This Row],[VALIDA_QNA]]="","",IF(OR(BG124="101111",BG124="001111"),BE124-BD124,0)*24)</f>
        <v>0</v>
      </c>
      <c r="BL124" s="47">
        <f>IF(VALIDATURNO[[#This Row],[VALIDA_QNA]]="","",IF(OR(BG124="111000",BG124="011000"),AZ124-BB124+1,0)*24)</f>
        <v>0</v>
      </c>
      <c r="BM124" s="47">
        <f>IF(VALIDATURNO[[#This Row],[VALIDA_QNA]]="","",IF(OR(BG124="111110",BG124="011110"),AZ124+1-BD124,0)*24)</f>
        <v>0</v>
      </c>
      <c r="BN124" s="42">
        <f>IF(VALIDATURNO[[#This Row],[VALIDA_QNA]]="","",IF(OR(BG124="011000",BG124="111000"),1-BB124,0)*24)</f>
        <v>0</v>
      </c>
      <c r="BO124" s="47">
        <f>IF(VALIDATURNO[[#This Row],[VALIDA_QNA]]="","",IF(OR(BG124="011110",BG124="111110"),1-BD124,0)*24)</f>
        <v>0</v>
      </c>
      <c r="BP124" s="42">
        <f>IF(VALIDATURNO[[#This Row],[VALIDA_QNA]]="","",VALIDATURNO[[#This Row],[turno1]]+VALIDATURNO[[#This Row],[turno2]]+VALIDATURNO[[#This Row],[turno1AH]]+VALIDATURNO[[#This Row],[turno2AH]]+VALIDATURNO[[#This Row],[SALAM_HOY]])</f>
        <v>10.016666666666666</v>
      </c>
      <c r="BQ124" s="42">
        <f>IF(VALIDATURNO[[#This Row],[VALIDA_QNA]]="","",VALIDATURNO[[#This Row],[turno1]]+VALIDATURNO[[#This Row],[turno2]]+VALIDATURNO[[#This Row],[turno1AM]]+VALIDATURNO[[#This Row],[turno2AM]])</f>
        <v>10.016666666666666</v>
      </c>
      <c r="BR124" s="44">
        <f>IF(VALIDATURNO[[#This Row],[VALIDA_QNA]]=0,"",IFERROR(LEFT(AD124,FIND(".",AD124)-1)+((RIGHT(AD124,2)+0)/100),""))</f>
        <v>9</v>
      </c>
      <c r="BS124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descuentos]]="",0,IF(AND(BP124&gt;=9.5,AO124=""),1,0))+IF(AL125&lt;&gt;"",AL125*24,0)-IF(AL124&lt;&gt;"",AL124*24,0),"")))</f>
        <v>-1.6666666666665719E-2</v>
      </c>
      <c r="BT124" s="219">
        <f>IF(VALIDATURNO[[#This Row],[VALIDA_QNA]]=0,"",IF(A124="","",IFERROR((IF(IF(AL124="",0,AL124+0)&lt;=(6/24),IF(AL124="",0,AL124+0),(6/24))*24),0)+IFERROR(IF(AM124="",0,IF((IF(AND(AO124="",AN124&lt;&gt;""),IF(AN124="",0,AN124+0),IF(AP124&lt;&gt;"",IF(AP124="",0,AP124+0),1))-#REF!)*24&gt;0,IF(AND(AO124="",AN124&lt;&gt;""),IF(AN124="",0,AN124+0),IF(AP124&lt;&gt;"",IF(AP124="",0,AP124+0),1))-#REF!))*24,0)))</f>
        <v>0</v>
      </c>
      <c r="BU124" s="44">
        <f>IF(VALIDATURNO[[#This Row],[VALIDA_QNA]]="","",IFERROR(LEFT(K124,FIND(".",K124)-1)+((RIGHT(K124,2)+0)/100),0))</f>
        <v>0</v>
      </c>
      <c r="BV124" s="44">
        <f>IF(VALIDATURNO[[#This Row],[VALIDA_QNA]]=0,0,IF(VALIDATURNO[[#This Row],[Marcacion]]="ERROR MARCA", 0,IF(VALIDATURNO[[#This Row],[VALIDA_QNA]]="","",IF(ROUND(IFERROR(LEFT(K124,FIND(".",K124)-1)+((RIGHT(K124,2)+0)/100),0)+(IF(H125="Domingo",0,IF(AL125="",0,AL125*24)))-(IF(H124="Domingo",0,IF(AL124="",0,AL124*24))),2)&gt;=0,ROUND(IFERROR(LEFT(K124,FIND(".",K124)-1)+((RIGHT(K124,2)+0)/100),0)+(IF(H125="Domingo",0,IF(AL125="",0,AL125*24)))-(IF(H124="Domingo",0,IF(AL124="",0,AL124*24))),2),0))))</f>
        <v>0</v>
      </c>
      <c r="BW124" s="44">
        <f>IF(VALIDATURNO[[#This Row],[VALIDA_QNA]]="","",IFERROR(LEFT(T124,FIND(".",T124)-1)+((RIGHT(T124,2)+0)/100),0)+IF(N124="",0,IFERROR(LEFT(N124,FIND(".",N124)-1)+((RIGHT(N124,2)+0)/100),0)))</f>
        <v>3.75</v>
      </c>
      <c r="BX124" s="44">
        <f>IF(VALIDATURNO[[#This Row],[VALIDA_QNA]]=0,0,IF(VALIDATURNO[[#This Row],[Marcacion]]="ERROR MARCA", 0,IF(VALIDATURNO[[#This Row],[VALIDA_QNA]]="","",IF(VALIDATURNO[[#This Row],[Dom Noct calc]]+(IF(OR(H125="Domingo",M125&lt;&gt;"",N125&lt;&gt;""),IF(AL125="",0,AL125*24),0))-(IF(OR(H124="Domingo",M124&lt;&gt;"",N124&lt;&gt;""),IF(AL124="",0,AL124*24),0))&gt;=0,VALIDATURNO[[#This Row],[Dom Noct calc]]+(IF(OR(H125="Domingo",M125&lt;&gt;"",N125&lt;&gt;""),IF(AL125="",0,AL125*24),0))-(IF(OR(H124="Domingo",M124&lt;&gt;"",N124&lt;&gt;""),IF(AL124="",0,AL124*24),0)),0))))</f>
        <v>3.75</v>
      </c>
      <c r="BY124" s="44">
        <f>IF(VALIDATURNO[[#This Row],[VALIDA_QNA]]="","",IFERROR(LEFT(AD124,FIND(".",AD124)-1)+((RIGHT(AD124,2)+0)/100),0))</f>
        <v>9</v>
      </c>
      <c r="BZ124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9</v>
      </c>
      <c r="CA124" s="45">
        <f>IF(VALIDATURNO[[#This Row],[VALIDA_QNA]]="","",IF(VALIDATURNO[[#This Row],[Trabajado real]]+0=0,0,1))</f>
        <v>1</v>
      </c>
      <c r="CB124" s="44">
        <f>IFERROR(IF(VALIDATURNO[[#This Row],[horas 
trabajadas]]&gt;14,ROUND(VALIDATURNO[[#This Row],[nocturnas 
trabajadas]],2),IF(VALIDATURNO[[#This Row],[Trabajado real]]=0,"",ROUND(VALIDATURNO[[#This Row],[Nocturnas reales]],2))),"")</f>
        <v>0</v>
      </c>
      <c r="CC124" s="44"/>
      <c r="CD124" s="44"/>
      <c r="CE124" s="44"/>
      <c r="CF124" s="44"/>
      <c r="CG124" s="44"/>
      <c r="CH124" s="45"/>
      <c r="CI124" s="44"/>
      <c r="CJ124" s="44">
        <f>IF(AND(M124="",S124=""),"",IF(VALIDATURNO[[#This Row],[Marcacion]]="ERROR MARCA",6,IF(IFERROR(LEFT(M124,FIND(".",M124)-1)+((RIGHT(M124,2)+0)/100),0)+IFERROR(LEFT(S124,FIND(".",S124)-1)+((RIGHT(S124,2)+0)/100),0)=0,"",IFERROR(LEFT(M124,FIND(".",M124)-1)+((RIGHT(M124,2)+0)/100),0)+IFERROR(LEFT(S124,FIND(".",S124)-1)+((RIGHT(S124,2)+0)/100),0))))</f>
        <v>5.25</v>
      </c>
      <c r="CK124" s="44">
        <f>IF(VALIDATURNO[[#This Row],[VALIDA_QNA]]="","",IF(VALIDATURNO[[#This Row],[Dom Noct Real]]=0,"",ROUND(VALIDATURNO[[#This Row],[Dom Noct Real]],2)))</f>
        <v>3.75</v>
      </c>
      <c r="CL124" s="44"/>
      <c r="CM124" s="44"/>
      <c r="CN124" s="44"/>
      <c r="CO124" s="44" t="str">
        <f>IF(VALIDATURNO[[#This Row],[EXTRAS]]="","",IF(VALIDATURNO[[#This Row],[verifica extras D]]="",ROUND(VALIDATURNO[[#This Row],[EXTRAS]]*extra_diu,2),ROUND(VALIDATURNO[[#This Row],[verifica extras D]],2)))</f>
        <v/>
      </c>
      <c r="CP124" s="44" t="str">
        <f>IF(VALIDATURNO[[#This Row],[EXTRAS]]="","",IF(VALIDATURNO[[#This Row],[verifica extras N]]="",ROUND(VALIDATURNO[[#This Row],[EXTRAS]]*(1-extra_diu),2),ROUND(VALIDATURNO[[#This Row],[verifica extras N]],2)))</f>
        <v/>
      </c>
      <c r="CQ124" s="44"/>
      <c r="CR124" s="44"/>
      <c r="CS124" s="44"/>
      <c r="CT124" s="44"/>
      <c r="CU124" s="44">
        <f>IF(VALIDATURNO[[#This Row],[VALIDA_QNA]]="","",IF(VALIDATURNO[[#This Row],[Trabajado real]]=0,"",ROUND(VALIDATURNO[[#This Row],[Trabajado real]],2)))</f>
        <v>9</v>
      </c>
      <c r="CV124" s="220" t="str">
        <f>IFERROR(VLOOKUP(VALIDATURNO[[#This Row],[Colaborador]]&amp;VALIDATURNO[[#This Row],[fecha]],Tabla2[],4,0),"")</f>
        <v/>
      </c>
      <c r="CW124" s="221"/>
      <c r="CX124" s="221"/>
      <c r="CY124" s="44" t="str">
        <f>IF(SUMIFS($BZ$6:BZ124,$DC$6:DC124,VALIDATURNO[[#This Row],[Colaborador]])-hope_hours-SUMIFS($CO$6:CO124,$DC$6:DC124,VALIDATURNO[[#This Row],[Colaborador]])-SUMIFS($CP$6:CP124,$DC$6:DC124,VALIDATURNO[[#This Row],[Colaborador]])&gt;0.5,SUMIFS($BZ$6:BZ124,$DC$6:DC124,VALIDATURNO[[#This Row],[Colaborador]])-hope_hours-SUMIFS($CO$6:CO124,$DC$6:DC124,VALIDATURNO[[#This Row],[Colaborador]])-SUMIFS($CP$6:CP124,$DC$6:DC124,VALIDATURNO[[#This Row],[Colaborador]]),"")</f>
        <v/>
      </c>
      <c r="CZ124" s="44" t="str">
        <f>IF(SUMIFS($BZ$6:BZ124,$DC$6:DC124,VALIDATURNO[[#This Row],[Colaborador]])-hope_hours&gt;0.5,SUMIFS($BZ$6:BZ124,$DC$6:DC124,VALIDATURNO[[#This Row],[Colaborador]])-hope_hours - SUMIFS($CZ$6:CZ123,$DC$6:DC123,DC124),"")</f>
        <v/>
      </c>
      <c r="DA124" s="44" t="str">
        <f>IF(SUMIFS($BZ$6:BZ124,$DC$6:DC124,VALIDATURNO[[#This Row],[Colaborador]])-hope_hours&gt;0.5,SUMIFS($BZ$6:BZ124,$DC$6:DC124,VALIDATURNO[[#This Row],[Colaborador]])-hope_hours,"")</f>
        <v/>
      </c>
      <c r="DB124" s="44" t="str">
        <f>IF(E124="","",IF(VALIDATURNO[[#This Row],[Cambia sede]]="",E124,VALIDATURNO[[#This Row],[Cambia sede]]))</f>
        <v>PANCE</v>
      </c>
      <c r="DC124" s="222" t="str">
        <f t="shared" si="6"/>
        <v>TRIANA ESPINOSA VALERIA</v>
      </c>
      <c r="DD124" s="223">
        <f>IF(VALIDATURNO[[#This Row],[VALIDA_QNA]]="","",I124+0)</f>
        <v>46110</v>
      </c>
      <c r="DE124" s="219" t="str">
        <f>IF(VALIDATURNO[[#This Row],[Marcacion]]="","",D124)</f>
        <v>ASESOR DE EXPERIENCIA</v>
      </c>
      <c r="DF124" s="219" t="str">
        <f>IF(VALIDATURNO[[#This Row],[turno1]]="","",H124)</f>
        <v>Domingo</v>
      </c>
      <c r="DG124" s="219" t="str">
        <f>IF(VALIDATURNO[[#This Row],[turno2]]="","",AL124)</f>
        <v/>
      </c>
      <c r="DH124" s="219" t="str">
        <f>IF(VALIDATURNO[[#This Row],[turno1AM]]="","",AM124)</f>
        <v>12:43</v>
      </c>
      <c r="DI124" s="219" t="str">
        <f>IF(VALIDATURNO[[#This Row],[turno2AM]]="","",AN124)</f>
        <v>22:44</v>
      </c>
      <c r="DJ124" s="219" t="str">
        <f>IF(VALIDATURNO[[#This Row],[turno1AH]]="","",AO124)</f>
        <v/>
      </c>
      <c r="DK124" s="219" t="str">
        <f>IF(VALIDATURNO[[#This Row],[turno2AH]]="","",AP124)</f>
        <v/>
      </c>
      <c r="DL124" s="224" t="str">
        <f>IF(SUMIFS(VALIDATURNO[TOTAL],VALIDATURNO[Colaborador],VALIDATURNO[[#This Row],[Colaborador]])=0,"RET","OK")</f>
        <v>OK</v>
      </c>
      <c r="DM124" s="224"/>
      <c r="DN124" s="224">
        <f>IF(DN123=$DN$5,1,IF(DC123=VALIDATURNO[[#This Row],[Colaborador]],0,1))</f>
        <v>0</v>
      </c>
      <c r="DO124" s="224"/>
      <c r="DP124" s="224"/>
      <c r="DQ124" s="224"/>
      <c r="DR124" s="224"/>
      <c r="DS124" s="224"/>
      <c r="DT124" s="224"/>
    </row>
    <row r="125" spans="1:124">
      <c r="A125" t="s">
        <v>552</v>
      </c>
      <c r="B125" t="s">
        <v>615</v>
      </c>
      <c r="C125" t="s">
        <v>615</v>
      </c>
      <c r="D125" t="s">
        <v>199</v>
      </c>
      <c r="E125" t="s">
        <v>84</v>
      </c>
      <c r="F125" t="s">
        <v>200</v>
      </c>
      <c r="G125" t="s">
        <v>200</v>
      </c>
      <c r="H125" t="s">
        <v>172</v>
      </c>
      <c r="I125" t="s">
        <v>570</v>
      </c>
      <c r="J125" t="s">
        <v>241</v>
      </c>
      <c r="K125" t="s">
        <v>227</v>
      </c>
      <c r="L125" t="s">
        <v>81</v>
      </c>
      <c r="M125" t="s">
        <v>81</v>
      </c>
      <c r="N125" t="s">
        <v>81</v>
      </c>
      <c r="O125" t="s">
        <v>81</v>
      </c>
      <c r="P125" t="s">
        <v>81</v>
      </c>
      <c r="Q125" t="s">
        <v>81</v>
      </c>
      <c r="R125" t="s">
        <v>81</v>
      </c>
      <c r="S125" t="s">
        <v>81</v>
      </c>
      <c r="T125" t="s">
        <v>81</v>
      </c>
      <c r="U125" t="s">
        <v>81</v>
      </c>
      <c r="V125" t="s">
        <v>81</v>
      </c>
      <c r="W125" t="s">
        <v>81</v>
      </c>
      <c r="X125" t="s">
        <v>81</v>
      </c>
      <c r="Y125" t="s">
        <v>81</v>
      </c>
      <c r="Z125" t="s">
        <v>81</v>
      </c>
      <c r="AA125" t="s">
        <v>81</v>
      </c>
      <c r="AB125" t="s">
        <v>81</v>
      </c>
      <c r="AC125" t="s">
        <v>81</v>
      </c>
      <c r="AD125" t="s">
        <v>241</v>
      </c>
      <c r="AE125" t="s">
        <v>81</v>
      </c>
      <c r="AF125" t="s">
        <v>81</v>
      </c>
      <c r="AG125" t="s">
        <v>81</v>
      </c>
      <c r="AH125" t="s">
        <v>81</v>
      </c>
      <c r="AI125" t="s">
        <v>81</v>
      </c>
      <c r="AJ125" t="s">
        <v>201</v>
      </c>
      <c r="AK125" t="s">
        <v>335</v>
      </c>
      <c r="AL125" t="s">
        <v>81</v>
      </c>
      <c r="AM125" t="s">
        <v>338</v>
      </c>
      <c r="AN125" t="s">
        <v>381</v>
      </c>
      <c r="AO125" t="s">
        <v>81</v>
      </c>
      <c r="AP125" t="s">
        <v>81</v>
      </c>
      <c r="AQ125" t="s">
        <v>203</v>
      </c>
      <c r="AR125" t="s">
        <v>81</v>
      </c>
      <c r="AS125" t="s">
        <v>204</v>
      </c>
      <c r="AT125" s="218">
        <f>IF(VALIDATURNO[[#This Row],[VALIDA_QNA]]="","",IF(AL125="",0,1))</f>
        <v>0</v>
      </c>
      <c r="AU125" s="47">
        <f>IF(VALIDATURNO[[#This Row],[VALIDA_QNA]]="","",IF(AL126="",0,1))</f>
        <v>0</v>
      </c>
      <c r="AV125" s="47">
        <f>IF(VALIDATURNO[[#This Row],[VALIDA_QNA]]="","",IF(AM125="",0,1))</f>
        <v>1</v>
      </c>
      <c r="AW125" s="47">
        <f>IF(VALIDATURNO[[#This Row],[VALIDA_QNA]]="","",IF(AN125="",0,1))</f>
        <v>1</v>
      </c>
      <c r="AX125" s="47">
        <f>IF(VALIDATURNO[[#This Row],[VALIDA_QNA]]="","",IF(AO125="",0,1))</f>
        <v>0</v>
      </c>
      <c r="AY125" s="47">
        <f>IF(VALIDATURNO[[#This Row],[VALIDA_QNA]]="","",IF(AP125="",0,1))</f>
        <v>0</v>
      </c>
      <c r="AZ125" s="42">
        <f>IF(VALIDATURNO[[#This Row],[VALIDA_QNA]]="","",IF(AL126="",0,1)*IF(AL126="",0,AL126))</f>
        <v>0</v>
      </c>
      <c r="BA125" s="42">
        <f>IF(VALIDATURNO[[#This Row],[VALIDA_QNA]]="","",IF(AL125="",0,1)*IF(AL125="",0,AL125))</f>
        <v>0</v>
      </c>
      <c r="BB125" s="42">
        <f>IF(VALIDATURNO[[#This Row],[VALIDA_QNA]]="","",IF(AM125="",0,1)*IF(AM125="",0,AM125))</f>
        <v>0.66111111111111109</v>
      </c>
      <c r="BC125" s="42">
        <f>IF(VALIDATURNO[[#This Row],[VALIDA_QNA]]="","",IF(AN125="",0,1)*IF(AN125="",0,AN125))</f>
        <v>0.94791666666666663</v>
      </c>
      <c r="BD125" s="42">
        <f>IF(VALIDATURNO[[#This Row],[VALIDA_QNA]]="","",IF(AO125="",0,1)*IF(AO125="",0,AO125))</f>
        <v>0</v>
      </c>
      <c r="BE125" s="42">
        <f>IF(VALIDATURNO[[#This Row],[VALIDA_QNA]]="","",IF(AP125="",0,1)*IF(AP125="",0,AP125))</f>
        <v>0</v>
      </c>
      <c r="BF125" s="42">
        <f>IF(VALIDATURNO[[#This Row],[VALIDA_QNA]]="","",5-COUNTBLANK(AM125:AP125)-COUNTBLANK(AL126))</f>
        <v>2</v>
      </c>
      <c r="BG125" s="41" t="str">
        <f>VALIDATURNO[[#This Row],[SALAM_H_BIN]]&amp;AU125&amp;AV125&amp;AW125&amp;AX125&amp;AY125</f>
        <v>001100</v>
      </c>
      <c r="BH125" s="43">
        <f>IF(A125="","",IF(AND((DIA_INI+0)=1,DAY(I125)&lt;16,MONTH(I125)=MES_QNA),1,IF(AND((DIA_INI+0)=16,MONTH(I125)= MES_QNA + 0),1,0)))</f>
        <v>1</v>
      </c>
      <c r="BI125" s="42" t="str">
        <f>IF(A125="","",IF(AND(AN125&lt;AM125,AN125&lt;&gt;""),"ERROR MARCA",IF(AND(VALIDATURNO[[#This Row],[ENT_2]]&lt;&gt;0,VALIDATURNO[[#This Row],[ENT_2]]&lt;VALIDATURNO[[#This Row],[SAL_1]]),"ERROR MARCA",IF(VALIDATURNO[[#This Row],[VALIDA_QNA]]=1,IF(OR(BG125="001100",BG125="011000",BG125="011110",BG125="001111",BG125="101100",BG125="111000",BG125="111110",BG125="101111"),"OK",IF(OR(BG125="000000",VALIDATURNO[[#This Row],[Escenario]]="100000"),"NULO","ERROR MARCA")),"NULO"))))</f>
        <v>OK</v>
      </c>
      <c r="BJ125" s="47">
        <f>IF(VALIDATURNO[[#This Row],[VALIDA_QNA]]="","",IF(OR(BG125="101100",BG125="101111",BG125="001100",BG125="001111",BG125="111110",BG125="011110"),BC125-BB125,0)*24)</f>
        <v>6.8833333333333329</v>
      </c>
      <c r="BK125" s="42">
        <f>IF(VALIDATURNO[[#This Row],[VALIDA_QNA]]="","",IF(OR(BG125="101111",BG125="001111"),BE125-BD125,0)*24)</f>
        <v>0</v>
      </c>
      <c r="BL125" s="47">
        <f>IF(VALIDATURNO[[#This Row],[VALIDA_QNA]]="","",IF(OR(BG125="111000",BG125="011000"),AZ125-BB125+1,0)*24)</f>
        <v>0</v>
      </c>
      <c r="BM125" s="47">
        <f>IF(VALIDATURNO[[#This Row],[VALIDA_QNA]]="","",IF(OR(BG125="111110",BG125="011110"),AZ125+1-BD125,0)*24)</f>
        <v>0</v>
      </c>
      <c r="BN125" s="42">
        <f>IF(VALIDATURNO[[#This Row],[VALIDA_QNA]]="","",IF(OR(BG125="011000",BG125="111000"),1-BB125,0)*24)</f>
        <v>0</v>
      </c>
      <c r="BO125" s="47">
        <f>IF(VALIDATURNO[[#This Row],[VALIDA_QNA]]="","",IF(OR(BG125="011110",BG125="111110"),1-BD125,0)*24)</f>
        <v>0</v>
      </c>
      <c r="BP125" s="42">
        <f>IF(VALIDATURNO[[#This Row],[VALIDA_QNA]]="","",VALIDATURNO[[#This Row],[turno1]]+VALIDATURNO[[#This Row],[turno2]]+VALIDATURNO[[#This Row],[turno1AH]]+VALIDATURNO[[#This Row],[turno2AH]]+VALIDATURNO[[#This Row],[SALAM_HOY]])</f>
        <v>6.8833333333333329</v>
      </c>
      <c r="BQ125" s="42">
        <f>IF(VALIDATURNO[[#This Row],[VALIDA_QNA]]="","",VALIDATURNO[[#This Row],[turno1]]+VALIDATURNO[[#This Row],[turno2]]+VALIDATURNO[[#This Row],[turno1AM]]+VALIDATURNO[[#This Row],[turno2AM]])</f>
        <v>6.8833333333333329</v>
      </c>
      <c r="BR125" s="44">
        <f>IF(VALIDATURNO[[#This Row],[VALIDA_QNA]]=0,"",IFERROR(LEFT(AD125,FIND(".",AD125)-1)+((RIGHT(AD125,2)+0)/100),""))</f>
        <v>7</v>
      </c>
      <c r="BS125" s="219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descuentos]]="",0,IF(AND(BP125&gt;=9.5,AO125=""),1,0))+IF(AL126&lt;&gt;"",AL126*24,0)-IF(AL125&lt;&gt;"",AL125*24,0),"")))</f>
        <v>0.11666666666666714</v>
      </c>
      <c r="BT125" s="219">
        <f>IF(VALIDATURNO[[#This Row],[VALIDA_QNA]]=0,"",IF(A125="","",IFERROR((IF(IF(AL125="",0,AL125+0)&lt;=(6/24),IF(AL125="",0,AL125+0),(6/24))*24),0)+IFERROR(IF(AM125="",0,IF((IF(AND(AO125="",AN125&lt;&gt;""),IF(AN125="",0,AN125+0),IF(AP125&lt;&gt;"",IF(AP125="",0,AP125+0),1))-#REF!)*24&gt;0,IF(AND(AO125="",AN125&lt;&gt;""),IF(AN125="",0,AN125+0),IF(AP125&lt;&gt;"",IF(AP125="",0,AP125+0),1))-#REF!))*24,0)))</f>
        <v>0</v>
      </c>
      <c r="BU125" s="44">
        <f>IF(VALIDATURNO[[#This Row],[VALIDA_QNA]]="","",IFERROR(LEFT(K125,FIND(".",K125)-1)+((RIGHT(K125,2)+0)/100),0))</f>
        <v>3.75</v>
      </c>
      <c r="BV125" s="44">
        <f>IF(VALIDATURNO[[#This Row],[VALIDA_QNA]]=0,0,IF(VALIDATURNO[[#This Row],[Marcacion]]="ERROR MARCA", 0,IF(VALIDATURNO[[#This Row],[VALIDA_QNA]]="","",IF(ROUND(IFERROR(LEFT(K125,FIND(".",K125)-1)+((RIGHT(K125,2)+0)/100),0)+(IF(H126="Domingo",0,IF(AL126="",0,AL126*24)))-(IF(H125="Domingo",0,IF(AL125="",0,AL125*24))),2)&gt;=0,ROUND(IFERROR(LEFT(K125,FIND(".",K125)-1)+((RIGHT(K125,2)+0)/100),0)+(IF(H126="Domingo",0,IF(AL126="",0,AL126*24)))-(IF(H125="Domingo",0,IF(AL125="",0,AL125*24))),2),0))))</f>
        <v>3.75</v>
      </c>
      <c r="BW125" s="44">
        <f>IF(VALIDATURNO[[#This Row],[VALIDA_QNA]]="","",IFERROR(LEFT(T125,FIND(".",T125)-1)+((RIGHT(T125,2)+0)/100),0)+IF(N125="",0,IFERROR(LEFT(N125,FIND(".",N125)-1)+((RIGHT(N125,2)+0)/100),0)))</f>
        <v>0</v>
      </c>
      <c r="BX125" s="44">
        <f>IF(VALIDATURNO[[#This Row],[VALIDA_QNA]]=0,0,IF(VALIDATURNO[[#This Row],[Marcacion]]="ERROR MARCA", 0,IF(VALIDATURNO[[#This Row],[VALIDA_QNA]]="","",IF(VALIDATURNO[[#This Row],[Dom Noct calc]]+(IF(OR(H126="Domingo",M126&lt;&gt;"",N126&lt;&gt;""),IF(AL126="",0,AL126*24),0))-(IF(OR(H125="Domingo",M125&lt;&gt;"",N125&lt;&gt;""),IF(AL125="",0,AL125*24),0))&gt;=0,VALIDATURNO[[#This Row],[Dom Noct calc]]+(IF(OR(H126="Domingo",M126&lt;&gt;"",N126&lt;&gt;""),IF(AL126="",0,AL126*24),0))-(IF(OR(H125="Domingo",M125&lt;&gt;"",N125&lt;&gt;""),IF(AL125="",0,AL125*24),0)),0))))</f>
        <v>0</v>
      </c>
      <c r="BY125" s="44">
        <f>IF(VALIDATURNO[[#This Row],[VALIDA_QNA]]="","",IFERROR(LEFT(AD125,FIND(".",AD125)-1)+((RIGHT(AD125,2)+0)/100),0))</f>
        <v>7</v>
      </c>
      <c r="BZ125" s="44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7</v>
      </c>
      <c r="CA125" s="45">
        <f>IF(VALIDATURNO[[#This Row],[VALIDA_QNA]]="","",IF(VALIDATURNO[[#This Row],[Trabajado real]]+0=0,0,1))</f>
        <v>1</v>
      </c>
      <c r="CB125" s="44">
        <f>IFERROR(IF(VALIDATURNO[[#This Row],[horas 
trabajadas]]&gt;14,ROUND(VALIDATURNO[[#This Row],[nocturnas 
trabajadas]],2),IF(VALIDATURNO[[#This Row],[Trabajado real]]=0,"",ROUND(VALIDATURNO[[#This Row],[Nocturnas reales]],2))),"")</f>
        <v>3.75</v>
      </c>
      <c r="CC125" s="44"/>
      <c r="CD125" s="44"/>
      <c r="CE125" s="44"/>
      <c r="CF125" s="44"/>
      <c r="CG125" s="44"/>
      <c r="CH125" s="45"/>
      <c r="CI125" s="44"/>
      <c r="CJ125" s="44" t="str">
        <f>IF(AND(M125="",S125=""),"",IF(VALIDATURNO[[#This Row],[Marcacion]]="ERROR MARCA",6,IF(IFERROR(LEFT(M125,FIND(".",M125)-1)+((RIGHT(M125,2)+0)/100),0)+IFERROR(LEFT(S125,FIND(".",S125)-1)+((RIGHT(S125,2)+0)/100),0)=0,"",IFERROR(LEFT(M125,FIND(".",M125)-1)+((RIGHT(M125,2)+0)/100),0)+IFERROR(LEFT(S125,FIND(".",S125)-1)+((RIGHT(S125,2)+0)/100),0))))</f>
        <v/>
      </c>
      <c r="CK125" s="44" t="str">
        <f>IF(VALIDATURNO[[#This Row],[VALIDA_QNA]]="","",IF(VALIDATURNO[[#This Row],[Dom Noct Real]]=0,"",ROUND(VALIDATURNO[[#This Row],[Dom Noct Real]],2)))</f>
        <v/>
      </c>
      <c r="CL125" s="44"/>
      <c r="CM125" s="44"/>
      <c r="CN125" s="44"/>
      <c r="CO125" s="44" t="str">
        <f>IF(VALIDATURNO[[#This Row],[EXTRAS]]="","",IF(VALIDATURNO[[#This Row],[verifica extras D]]="",ROUND(VALIDATURNO[[#This Row],[EXTRAS]]*extra_diu,2),ROUND(VALIDATURNO[[#This Row],[verifica extras D]],2)))</f>
        <v/>
      </c>
      <c r="CP125" s="44" t="str">
        <f>IF(VALIDATURNO[[#This Row],[EXTRAS]]="","",IF(VALIDATURNO[[#This Row],[verifica extras N]]="",ROUND(VALIDATURNO[[#This Row],[EXTRAS]]*(1-extra_diu),2),ROUND(VALIDATURNO[[#This Row],[verifica extras N]],2)))</f>
        <v/>
      </c>
      <c r="CQ125" s="44"/>
      <c r="CR125" s="44"/>
      <c r="CS125" s="44"/>
      <c r="CT125" s="44"/>
      <c r="CU125" s="44">
        <f>IF(VALIDATURNO[[#This Row],[VALIDA_QNA]]="","",IF(VALIDATURNO[[#This Row],[Trabajado real]]=0,"",ROUND(VALIDATURNO[[#This Row],[Trabajado real]],2)))</f>
        <v>7</v>
      </c>
      <c r="CV125" s="220" t="str">
        <f>IFERROR(VLOOKUP(VALIDATURNO[[#This Row],[Colaborador]]&amp;VALIDATURNO[[#This Row],[fecha]],Tabla2[],4,0),"")</f>
        <v/>
      </c>
      <c r="CW125" s="221"/>
      <c r="CX125" s="221"/>
      <c r="CY125" s="44" t="str">
        <f>IF(SUMIFS($BZ$6:BZ125,$DC$6:DC125,VALIDATURNO[[#This Row],[Colaborador]])-hope_hours-SUMIFS($CO$6:CO125,$DC$6:DC125,VALIDATURNO[[#This Row],[Colaborador]])-SUMIFS($CP$6:CP125,$DC$6:DC125,VALIDATURNO[[#This Row],[Colaborador]])&gt;0.5,SUMIFS($BZ$6:BZ125,$DC$6:DC125,VALIDATURNO[[#This Row],[Colaborador]])-hope_hours-SUMIFS($CO$6:CO125,$DC$6:DC125,VALIDATURNO[[#This Row],[Colaborador]])-SUMIFS($CP$6:CP125,$DC$6:DC125,VALIDATURNO[[#This Row],[Colaborador]]),"")</f>
        <v/>
      </c>
      <c r="CZ125" s="44" t="str">
        <f>IF(SUMIFS($BZ$6:BZ125,$DC$6:DC125,VALIDATURNO[[#This Row],[Colaborador]])-hope_hours&gt;0.5,SUMIFS($BZ$6:BZ125,$DC$6:DC125,VALIDATURNO[[#This Row],[Colaborador]])-hope_hours - SUMIFS($CZ$6:CZ124,$DC$6:DC124,DC125),"")</f>
        <v/>
      </c>
      <c r="DA125" s="44" t="str">
        <f>IF(SUMIFS($BZ$6:BZ125,$DC$6:DC125,VALIDATURNO[[#This Row],[Colaborador]])-hope_hours&gt;0.5,SUMIFS($BZ$6:BZ125,$DC$6:DC125,VALIDATURNO[[#This Row],[Colaborador]])-hope_hours,"")</f>
        <v/>
      </c>
      <c r="DB125" s="44" t="str">
        <f>IF(E125="","",IF(VALIDATURNO[[#This Row],[Cambia sede]]="",E125,VALIDATURNO[[#This Row],[Cambia sede]]))</f>
        <v>PANCE</v>
      </c>
      <c r="DC125" s="222" t="str">
        <f t="shared" si="6"/>
        <v>TRIANA ESPINOSA VALERIA</v>
      </c>
      <c r="DD125" s="223">
        <f>IF(VALIDATURNO[[#This Row],[VALIDA_QNA]]="","",I125+0)</f>
        <v>46111</v>
      </c>
      <c r="DE125" s="219" t="str">
        <f>IF(VALIDATURNO[[#This Row],[Marcacion]]="","",D125)</f>
        <v>ASESOR DE EXPERIENCIA</v>
      </c>
      <c r="DF125" s="219" t="str">
        <f>IF(VALIDATURNO[[#This Row],[turno1]]="","",H125)</f>
        <v>Lunes</v>
      </c>
      <c r="DG125" s="219" t="str">
        <f>IF(VALIDATURNO[[#This Row],[turno2]]="","",AL125)</f>
        <v/>
      </c>
      <c r="DH125" s="219" t="str">
        <f>IF(VALIDATURNO[[#This Row],[turno1AM]]="","",AM125)</f>
        <v>15:52</v>
      </c>
      <c r="DI125" s="219" t="str">
        <f>IF(VALIDATURNO[[#This Row],[turno2AM]]="","",AN125)</f>
        <v>22:45</v>
      </c>
      <c r="DJ125" s="219" t="str">
        <f>IF(VALIDATURNO[[#This Row],[turno1AH]]="","",AO125)</f>
        <v/>
      </c>
      <c r="DK125" s="219" t="str">
        <f>IF(VALIDATURNO[[#This Row],[turno2AH]]="","",AP125)</f>
        <v/>
      </c>
      <c r="DL125" s="224" t="str">
        <f>IF(SUMIFS(VALIDATURNO[TOTAL],VALIDATURNO[Colaborador],VALIDATURNO[[#This Row],[Colaborador]])=0,"RET","OK")</f>
        <v>OK</v>
      </c>
      <c r="DM125" s="224"/>
      <c r="DN125" s="224">
        <f>IF(DN124=$DN$5,1,IF(DC124=VALIDATURNO[[#This Row],[Colaborador]],0,1))</f>
        <v>0</v>
      </c>
      <c r="DO125" s="224"/>
      <c r="DP125" s="224"/>
      <c r="DQ125" s="224"/>
      <c r="DR125" s="224"/>
      <c r="DS125" s="224"/>
      <c r="DT125" s="224"/>
    </row>
    <row r="126" spans="1:124">
      <c r="AT126" s="218" t="e">
        <f>IF(VALIDATURNO[[#This Row],[VALIDA_QNA]]="","",IF(AL126="",0,1))</f>
        <v>#VALUE!</v>
      </c>
      <c r="AU126" s="47" t="e">
        <f>IF(VALIDATURNO[[#This Row],[VALIDA_QNA]]="","",IF(AL127="",0,1))</f>
        <v>#VALUE!</v>
      </c>
      <c r="AV126" s="47" t="e">
        <f>IF(VALIDATURNO[[#This Row],[VALIDA_QNA]]="","",IF(AM126="",0,1))</f>
        <v>#VALUE!</v>
      </c>
      <c r="AW126" s="47" t="e">
        <f>IF(VALIDATURNO[[#This Row],[VALIDA_QNA]]="","",IF(AN126="",0,1))</f>
        <v>#VALUE!</v>
      </c>
      <c r="AX126" s="47" t="e">
        <f>IF(VALIDATURNO[[#This Row],[VALIDA_QNA]]="","",IF(AO126="",0,1))</f>
        <v>#VALUE!</v>
      </c>
      <c r="AY126" s="47" t="e">
        <f>IF(VALIDATURNO[[#This Row],[VALIDA_QNA]]="","",IF(AP126="",0,1))</f>
        <v>#VALUE!</v>
      </c>
      <c r="AZ126" s="42" t="e">
        <f>IF(VALIDATURNO[[#This Row],[VALIDA_QNA]]="","",IF(AL127="",0,1)*IF(AL127="",0,AL127))</f>
        <v>#VALUE!</v>
      </c>
      <c r="BA126" s="42" t="e">
        <f>IF(VALIDATURNO[[#This Row],[VALIDA_QNA]]="","",IF(AL126="",0,1)*IF(AL126="",0,AL126))</f>
        <v>#VALUE!</v>
      </c>
      <c r="BB126" s="42" t="e">
        <f>IF(VALIDATURNO[[#This Row],[VALIDA_QNA]]="","",IF(AM126="",0,1)*IF(AM126="",0,AM126))</f>
        <v>#VALUE!</v>
      </c>
      <c r="BC126" s="42" t="e">
        <f>IF(VALIDATURNO[[#This Row],[VALIDA_QNA]]="","",IF(AN126="",0,1)*IF(AN126="",0,AN126))</f>
        <v>#VALUE!</v>
      </c>
      <c r="BD126" s="42" t="e">
        <f>IF(VALIDATURNO[[#This Row],[VALIDA_QNA]]="","",IF(AO126="",0,1)*IF(AO126="",0,AO126))</f>
        <v>#VALUE!</v>
      </c>
      <c r="BE126" s="42" t="e">
        <f>IF(VALIDATURNO[[#This Row],[VALIDA_QNA]]="","",IF(AP126="",0,1)*IF(AP126="",0,AP126))</f>
        <v>#VALUE!</v>
      </c>
      <c r="BF126" s="42" t="e">
        <f>IF(VALIDATURNO[[#This Row],[VALIDA_QNA]]="","",5-COUNTBLANK(AM126:AP126)-COUNTBLANK(AL127))</f>
        <v>#VALUE!</v>
      </c>
      <c r="BG126" s="41" t="e">
        <f>VALIDATURNO[[#This Row],[SALAM_H_BIN]]&amp;AU126&amp;AV126&amp;AW126&amp;AX126&amp;AY126</f>
        <v>#VALUE!</v>
      </c>
      <c r="BH126" s="43" t="str">
        <f>IF(A126="","",IF(AND((DIA_INI+0)=1,DAY(I126)&lt;16,MONTH(I126)=MES_QNA),1,IF(AND((DIA_INI+0)=16,MONTH(I126)= MES_QNA + 0),1,0)))</f>
        <v/>
      </c>
      <c r="BI126" s="42" t="str">
        <f>IF(A126="","",IF(AND(AN126&lt;AM126,AN126&lt;&gt;""),"ERROR MARCA",IF(AND(VALIDATURNO[[#This Row],[ENT_2]]&lt;&gt;0,VALIDATURNO[[#This Row],[ENT_2]]&lt;VALIDATURNO[[#This Row],[SAL_1]]),"ERROR MARCA",IF(VALIDATURNO[[#This Row],[VALIDA_QNA]]=1,IF(OR(BG126="001100",BG126="011000",BG126="011110",BG126="001111",BG126="101100",BG126="111000",BG126="111110",BG126="101111"),"OK",IF(OR(BG126="000000",VALIDATURNO[[#This Row],[Escenario]]="100000"),"NULO","ERROR MARCA")),"NULO"))))</f>
        <v/>
      </c>
      <c r="BJ126" s="47" t="e">
        <f>IF(VALIDATURNO[[#This Row],[VALIDA_QNA]]="","",IF(OR(BG126="101100",BG126="101111",BG126="001100",BG126="001111",BG126="111110",BG126="011110"),BC126-BB126,0)*24)</f>
        <v>#VALUE!</v>
      </c>
      <c r="BK126" s="42" t="e">
        <f>IF(VALIDATURNO[[#This Row],[VALIDA_QNA]]="","",IF(OR(BG126="101111",BG126="001111"),BE126-BD126,0)*24)</f>
        <v>#VALUE!</v>
      </c>
      <c r="BL126" s="47" t="e">
        <f>IF(VALIDATURNO[[#This Row],[VALIDA_QNA]]="","",IF(OR(BG126="111000",BG126="011000"),AZ126-BB126+1,0)*24)</f>
        <v>#VALUE!</v>
      </c>
      <c r="BM126" s="47" t="e">
        <f>IF(VALIDATURNO[[#This Row],[VALIDA_QNA]]="","",IF(OR(BG126="111110",BG126="011110"),AZ126+1-BD126,0)*24)</f>
        <v>#VALUE!</v>
      </c>
      <c r="BN126" s="42" t="e">
        <f>IF(VALIDATURNO[[#This Row],[VALIDA_QNA]]="","",IF(OR(BG126="011000",BG126="111000"),1-BB126,0)*24)</f>
        <v>#VALUE!</v>
      </c>
      <c r="BO126" s="47" t="e">
        <f>IF(VALIDATURNO[[#This Row],[VALIDA_QNA]]="","",IF(OR(BG126="011110",BG126="111110"),1-BD126,0)*24)</f>
        <v>#VALUE!</v>
      </c>
      <c r="BP12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26" s="42" t="e">
        <f>IF(VALIDATURNO[[#This Row],[VALIDA_QNA]]="","",VALIDATURNO[[#This Row],[turno1]]+VALIDATURNO[[#This Row],[turno2]]+VALIDATURNO[[#This Row],[turno1AM]]+VALIDATURNO[[#This Row],[turno2AM]])</f>
        <v>#VALUE!</v>
      </c>
      <c r="BR126" s="44" t="e">
        <f>IF(VALIDATURNO[[#This Row],[VALIDA_QNA]]=0,"",IFERROR(LEFT(AD126,FIND(".",AD126)-1)+((RIGHT(AD126,2)+0)/100),""))</f>
        <v>#VALUE!</v>
      </c>
      <c r="BS12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descuentos]]="",0,IF(AND(BP126&gt;=9.5,AO126=""),1,0))+IF(AL127&lt;&gt;"",AL127*24,0)-IF(AL126&lt;&gt;"",AL126*24,0),"")))</f>
        <v>#VALUE!</v>
      </c>
      <c r="BT126" s="219" t="e">
        <f>IF(VALIDATURNO[[#This Row],[VALIDA_QNA]]=0,"",IF(A126="","",IFERROR((IF(IF(AL126="",0,AL126+0)&lt;=(6/24),IF(AL126="",0,AL126+0),(6/24))*24),0)+IFERROR(IF(AM126="",0,IF((IF(AND(AO126="",AN126&lt;&gt;""),IF(AN126="",0,AN126+0),IF(AP126&lt;&gt;"",IF(AP126="",0,AP126+0),1))-#REF!)*24&gt;0,IF(AND(AO126="",AN126&lt;&gt;""),IF(AN126="",0,AN126+0),IF(AP126&lt;&gt;"",IF(AP126="",0,AP126+0),1))-#REF!))*24,0)))</f>
        <v>#VALUE!</v>
      </c>
      <c r="BU126" s="44" t="e">
        <f>IF(VALIDATURNO[[#This Row],[VALIDA_QNA]]="","",IFERROR(LEFT(K126,FIND(".",K126)-1)+((RIGHT(K126,2)+0)/100),0))</f>
        <v>#VALUE!</v>
      </c>
      <c r="BV126" s="44" t="e">
        <f>IF(VALIDATURNO[[#This Row],[VALIDA_QNA]]=0,0,IF(VALIDATURNO[[#This Row],[Marcacion]]="ERROR MARCA", 0,IF(VALIDATURNO[[#This Row],[VALIDA_QNA]]="","",IF(ROUND(IFERROR(LEFT(K126,FIND(".",K126)-1)+((RIGHT(K126,2)+0)/100),0)+(IF(H127="Domingo",0,IF(AL127="",0,AL127*24)))-(IF(H126="Domingo",0,IF(AL126="",0,AL126*24))),2)&gt;=0,ROUND(IFERROR(LEFT(K126,FIND(".",K126)-1)+((RIGHT(K126,2)+0)/100),0)+(IF(H127="Domingo",0,IF(AL127="",0,AL127*24)))-(IF(H126="Domingo",0,IF(AL126="",0,AL126*24))),2),0))))</f>
        <v>#VALUE!</v>
      </c>
      <c r="BW126" s="44" t="e">
        <f>IF(VALIDATURNO[[#This Row],[VALIDA_QNA]]="","",IFERROR(LEFT(T126,FIND(".",T126)-1)+((RIGHT(T126,2)+0)/100),0)+IF(N126="",0,IFERROR(LEFT(N126,FIND(".",N126)-1)+((RIGHT(N126,2)+0)/100),0)))</f>
        <v>#VALUE!</v>
      </c>
      <c r="BX126" s="44" t="e">
        <f>IF(VALIDATURNO[[#This Row],[VALIDA_QNA]]=0,0,IF(VALIDATURNO[[#This Row],[Marcacion]]="ERROR MARCA", 0,IF(VALIDATURNO[[#This Row],[VALIDA_QNA]]="","",IF(VALIDATURNO[[#This Row],[Dom Noct calc]]+(IF(OR(H127="Domingo",M127&lt;&gt;"",N127&lt;&gt;""),IF(AL127="",0,AL127*24),0))-(IF(OR(H126="Domingo",M126&lt;&gt;"",N126&lt;&gt;""),IF(AL126="",0,AL126*24),0))&gt;=0,VALIDATURNO[[#This Row],[Dom Noct calc]]+(IF(OR(H127="Domingo",M127&lt;&gt;"",N127&lt;&gt;""),IF(AL127="",0,AL127*24),0))-(IF(OR(H126="Domingo",M126&lt;&gt;"",N126&lt;&gt;""),IF(AL126="",0,AL126*24),0)),0))))</f>
        <v>#VALUE!</v>
      </c>
      <c r="BY126" s="44" t="e">
        <f>IF(VALIDATURNO[[#This Row],[VALIDA_QNA]]="","",IFERROR(LEFT(AD126,FIND(".",AD126)-1)+((RIGHT(AD126,2)+0)/100),0))</f>
        <v>#VALUE!</v>
      </c>
      <c r="BZ12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26" s="45" t="e">
        <f>IF(VALIDATURNO[[#This Row],[VALIDA_QNA]]="","",IF(VALIDATURNO[[#This Row],[Trabajado real]]+0=0,0,1))</f>
        <v>#VALUE!</v>
      </c>
      <c r="CB12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26" s="44"/>
      <c r="CD126" s="44"/>
      <c r="CE126" s="44"/>
      <c r="CF126" s="44"/>
      <c r="CG126" s="44"/>
      <c r="CH126" s="45"/>
      <c r="CI126" s="44"/>
      <c r="CJ126" s="44" t="str">
        <f>IF(AND(M126="",S126=""),"",IF(VALIDATURNO[[#This Row],[Marcacion]]="ERROR MARCA",6,IF(IFERROR(LEFT(M126,FIND(".",M126)-1)+((RIGHT(M126,2)+0)/100),0)+IFERROR(LEFT(S126,FIND(".",S126)-1)+((RIGHT(S126,2)+0)/100),0)=0,"",IFERROR(LEFT(M126,FIND(".",M126)-1)+((RIGHT(M126,2)+0)/100),0)+IFERROR(LEFT(S126,FIND(".",S126)-1)+((RIGHT(S126,2)+0)/100),0))))</f>
        <v/>
      </c>
      <c r="CK126" s="44" t="e">
        <f>IF(VALIDATURNO[[#This Row],[VALIDA_QNA]]="","",IF(VALIDATURNO[[#This Row],[Dom Noct Real]]=0,"",ROUND(VALIDATURNO[[#This Row],[Dom Noct Real]],2)))</f>
        <v>#VALUE!</v>
      </c>
      <c r="CL126" s="44"/>
      <c r="CM126" s="44"/>
      <c r="CN126" s="44"/>
      <c r="CO12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2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26" s="44"/>
      <c r="CR126" s="44"/>
      <c r="CS126" s="44"/>
      <c r="CT126" s="44"/>
      <c r="CU126" s="44" t="e">
        <f>IF(VALIDATURNO[[#This Row],[VALIDA_QNA]]="","",IF(VALIDATURNO[[#This Row],[Trabajado real]]=0,"",ROUND(VALIDATURNO[[#This Row],[Trabajado real]],2)))</f>
        <v>#VALUE!</v>
      </c>
      <c r="CV126" s="220" t="str">
        <f>IFERROR(VLOOKUP(VALIDATURNO[[#This Row],[Colaborador]]&amp;VALIDATURNO[[#This Row],[fecha]],Tabla2[],4,0),"")</f>
        <v/>
      </c>
      <c r="CW126" s="221"/>
      <c r="CX126" s="221"/>
      <c r="CY126" s="44" t="str">
        <f>IF(SUMIFS($BZ$6:BZ126,$DC$6:DC126,VALIDATURNO[[#This Row],[Colaborador]])-hope_hours-SUMIFS($CO$6:CO126,$DC$6:DC126,VALIDATURNO[[#This Row],[Colaborador]])-SUMIFS($CP$6:CP126,$DC$6:DC126,VALIDATURNO[[#This Row],[Colaborador]])&gt;0.5,SUMIFS($BZ$6:BZ126,$DC$6:DC126,VALIDATURNO[[#This Row],[Colaborador]])-hope_hours-SUMIFS($CO$6:CO126,$DC$6:DC126,VALIDATURNO[[#This Row],[Colaborador]])-SUMIFS($CP$6:CP126,$DC$6:DC126,VALIDATURNO[[#This Row],[Colaborador]]),"")</f>
        <v/>
      </c>
      <c r="CZ126" s="44" t="str">
        <f>IF(SUMIFS($BZ$6:BZ126,$DC$6:DC126,VALIDATURNO[[#This Row],[Colaborador]])-hope_hours&gt;0.5,SUMIFS($BZ$6:BZ126,$DC$6:DC126,VALIDATURNO[[#This Row],[Colaborador]])-hope_hours - SUMIFS($CZ$6:CZ125,$DC$6:DC125,DC126),"")</f>
        <v/>
      </c>
      <c r="DA126" s="44" t="str">
        <f>IF(SUMIFS($BZ$6:BZ126,$DC$6:DC126,VALIDATURNO[[#This Row],[Colaborador]])-hope_hours&gt;0.5,SUMIFS($BZ$6:BZ126,$DC$6:DC126,VALIDATURNO[[#This Row],[Colaborador]])-hope_hours,"")</f>
        <v/>
      </c>
      <c r="DB126" s="44" t="str">
        <f>IF(E126="","",IF(VALIDATURNO[[#This Row],[Cambia sede]]="",E126,VALIDATURNO[[#This Row],[Cambia sede]]))</f>
        <v/>
      </c>
      <c r="DC126" s="222" t="str">
        <f t="shared" ref="DC126:DC157" si="7">IF(A126="","",A126)</f>
        <v/>
      </c>
      <c r="DD126" s="223" t="e">
        <f>IF(VALIDATURNO[[#This Row],[VALIDA_QNA]]="","",I126+0)</f>
        <v>#VALUE!</v>
      </c>
      <c r="DE126" s="219" t="e">
        <f>IF(VALIDATURNO[[#This Row],[Marcacion]]="","",D126)</f>
        <v>#VALUE!</v>
      </c>
      <c r="DF126" s="219" t="e">
        <f>IF(VALIDATURNO[[#This Row],[turno1]]="","",H126)</f>
        <v>#VALUE!</v>
      </c>
      <c r="DG126" s="219" t="e">
        <f>IF(VALIDATURNO[[#This Row],[turno2]]="","",AL126)</f>
        <v>#VALUE!</v>
      </c>
      <c r="DH126" s="219" t="e">
        <f>IF(VALIDATURNO[[#This Row],[turno1AM]]="","",AM126)</f>
        <v>#VALUE!</v>
      </c>
      <c r="DI126" s="219" t="e">
        <f>IF(VALIDATURNO[[#This Row],[turno2AM]]="","",AN126)</f>
        <v>#VALUE!</v>
      </c>
      <c r="DJ126" s="219" t="e">
        <f>IF(VALIDATURNO[[#This Row],[turno1AH]]="","",AO126)</f>
        <v>#VALUE!</v>
      </c>
      <c r="DK126" s="219" t="e">
        <f>IF(VALIDATURNO[[#This Row],[turno2AH]]="","",AP126)</f>
        <v>#VALUE!</v>
      </c>
      <c r="DL126" s="224" t="str">
        <f>IF(SUMIFS(VALIDATURNO[TOTAL],VALIDATURNO[Colaborador],VALIDATURNO[[#This Row],[Colaborador]])=0,"RET","OK")</f>
        <v>RET</v>
      </c>
      <c r="DM126" s="224"/>
      <c r="DN126" s="224" t="e">
        <f>IF(DN125=$DN$5,1,IF(DC125=VALIDATURNO[[#This Row],[Colaborador]],0,1))</f>
        <v>#VALUE!</v>
      </c>
      <c r="DO126" s="224"/>
      <c r="DP126" s="224"/>
      <c r="DQ126" s="224"/>
      <c r="DR126" s="224"/>
      <c r="DS126" s="224"/>
      <c r="DT126" s="224"/>
    </row>
    <row r="127" spans="1:124">
      <c r="AT127" s="218" t="e">
        <f>IF(VALIDATURNO[[#This Row],[VALIDA_QNA]]="","",IF(AL127="",0,1))</f>
        <v>#VALUE!</v>
      </c>
      <c r="AU127" s="47" t="e">
        <f>IF(VALIDATURNO[[#This Row],[VALIDA_QNA]]="","",IF(AL128="",0,1))</f>
        <v>#VALUE!</v>
      </c>
      <c r="AV127" s="47" t="e">
        <f>IF(VALIDATURNO[[#This Row],[VALIDA_QNA]]="","",IF(AM127="",0,1))</f>
        <v>#VALUE!</v>
      </c>
      <c r="AW127" s="47" t="e">
        <f>IF(VALIDATURNO[[#This Row],[VALIDA_QNA]]="","",IF(AN127="",0,1))</f>
        <v>#VALUE!</v>
      </c>
      <c r="AX127" s="47" t="e">
        <f>IF(VALIDATURNO[[#This Row],[VALIDA_QNA]]="","",IF(AO127="",0,1))</f>
        <v>#VALUE!</v>
      </c>
      <c r="AY127" s="47" t="e">
        <f>IF(VALIDATURNO[[#This Row],[VALIDA_QNA]]="","",IF(AP127="",0,1))</f>
        <v>#VALUE!</v>
      </c>
      <c r="AZ127" s="42" t="e">
        <f>IF(VALIDATURNO[[#This Row],[VALIDA_QNA]]="","",IF(AL128="",0,1)*IF(AL128="",0,AL128))</f>
        <v>#VALUE!</v>
      </c>
      <c r="BA127" s="42" t="e">
        <f>IF(VALIDATURNO[[#This Row],[VALIDA_QNA]]="","",IF(AL127="",0,1)*IF(AL127="",0,AL127))</f>
        <v>#VALUE!</v>
      </c>
      <c r="BB127" s="42" t="e">
        <f>IF(VALIDATURNO[[#This Row],[VALIDA_QNA]]="","",IF(AM127="",0,1)*IF(AM127="",0,AM127))</f>
        <v>#VALUE!</v>
      </c>
      <c r="BC127" s="42" t="e">
        <f>IF(VALIDATURNO[[#This Row],[VALIDA_QNA]]="","",IF(AN127="",0,1)*IF(AN127="",0,AN127))</f>
        <v>#VALUE!</v>
      </c>
      <c r="BD127" s="42" t="e">
        <f>IF(VALIDATURNO[[#This Row],[VALIDA_QNA]]="","",IF(AO127="",0,1)*IF(AO127="",0,AO127))</f>
        <v>#VALUE!</v>
      </c>
      <c r="BE127" s="42" t="e">
        <f>IF(VALIDATURNO[[#This Row],[VALIDA_QNA]]="","",IF(AP127="",0,1)*IF(AP127="",0,AP127))</f>
        <v>#VALUE!</v>
      </c>
      <c r="BF127" s="42" t="e">
        <f>IF(VALIDATURNO[[#This Row],[VALIDA_QNA]]="","",5-COUNTBLANK(AM127:AP127)-COUNTBLANK(AL128))</f>
        <v>#VALUE!</v>
      </c>
      <c r="BG127" s="41" t="e">
        <f>VALIDATURNO[[#This Row],[SALAM_H_BIN]]&amp;AU127&amp;AV127&amp;AW127&amp;AX127&amp;AY127</f>
        <v>#VALUE!</v>
      </c>
      <c r="BH127" s="43" t="str">
        <f>IF(A127="","",IF(AND((DIA_INI+0)=1,DAY(I127)&lt;16,MONTH(I127)=MES_QNA),1,IF(AND((DIA_INI+0)=16,MONTH(I127)= MES_QNA + 0),1,0)))</f>
        <v/>
      </c>
      <c r="BI127" s="42" t="str">
        <f>IF(A127="","",IF(AND(AN127&lt;AM127,AN127&lt;&gt;""),"ERROR MARCA",IF(AND(VALIDATURNO[[#This Row],[ENT_2]]&lt;&gt;0,VALIDATURNO[[#This Row],[ENT_2]]&lt;VALIDATURNO[[#This Row],[SAL_1]]),"ERROR MARCA",IF(VALIDATURNO[[#This Row],[VALIDA_QNA]]=1,IF(OR(BG127="001100",BG127="011000",BG127="011110",BG127="001111",BG127="101100",BG127="111000",BG127="111110",BG127="101111"),"OK",IF(OR(BG127="000000",VALIDATURNO[[#This Row],[Escenario]]="100000"),"NULO","ERROR MARCA")),"NULO"))))</f>
        <v/>
      </c>
      <c r="BJ127" s="47" t="e">
        <f>IF(VALIDATURNO[[#This Row],[VALIDA_QNA]]="","",IF(OR(BG127="101100",BG127="101111",BG127="001100",BG127="001111",BG127="111110",BG127="011110"),BC127-BB127,0)*24)</f>
        <v>#VALUE!</v>
      </c>
      <c r="BK127" s="42" t="e">
        <f>IF(VALIDATURNO[[#This Row],[VALIDA_QNA]]="","",IF(OR(BG127="101111",BG127="001111"),BE127-BD127,0)*24)</f>
        <v>#VALUE!</v>
      </c>
      <c r="BL127" s="47" t="e">
        <f>IF(VALIDATURNO[[#This Row],[VALIDA_QNA]]="","",IF(OR(BG127="111000",BG127="011000"),AZ127-BB127+1,0)*24)</f>
        <v>#VALUE!</v>
      </c>
      <c r="BM127" s="47" t="e">
        <f>IF(VALIDATURNO[[#This Row],[VALIDA_QNA]]="","",IF(OR(BG127="111110",BG127="011110"),AZ127+1-BD127,0)*24)</f>
        <v>#VALUE!</v>
      </c>
      <c r="BN127" s="42" t="e">
        <f>IF(VALIDATURNO[[#This Row],[VALIDA_QNA]]="","",IF(OR(BG127="011000",BG127="111000"),1-BB127,0)*24)</f>
        <v>#VALUE!</v>
      </c>
      <c r="BO127" s="47" t="e">
        <f>IF(VALIDATURNO[[#This Row],[VALIDA_QNA]]="","",IF(OR(BG127="011110",BG127="111110"),1-BD127,0)*24)</f>
        <v>#VALUE!</v>
      </c>
      <c r="BP12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27" s="42" t="e">
        <f>IF(VALIDATURNO[[#This Row],[VALIDA_QNA]]="","",VALIDATURNO[[#This Row],[turno1]]+VALIDATURNO[[#This Row],[turno2]]+VALIDATURNO[[#This Row],[turno1AM]]+VALIDATURNO[[#This Row],[turno2AM]])</f>
        <v>#VALUE!</v>
      </c>
      <c r="BR127" s="44" t="e">
        <f>IF(VALIDATURNO[[#This Row],[VALIDA_QNA]]=0,"",IFERROR(LEFT(AD127,FIND(".",AD127)-1)+((RIGHT(AD127,2)+0)/100),""))</f>
        <v>#VALUE!</v>
      </c>
      <c r="BS12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descuentos]]="",0,IF(AND(BP127&gt;=9.5,AO127=""),1,0))+IF(AL128&lt;&gt;"",AL128*24,0)-IF(AL127&lt;&gt;"",AL127*24,0),"")))</f>
        <v>#VALUE!</v>
      </c>
      <c r="BT127" s="219" t="e">
        <f>IF(VALIDATURNO[[#This Row],[VALIDA_QNA]]=0,"",IF(A127="","",IFERROR((IF(IF(AL127="",0,AL127+0)&lt;=(6/24),IF(AL127="",0,AL127+0),(6/24))*24),0)+IFERROR(IF(AM127="",0,IF((IF(AND(AO127="",AN127&lt;&gt;""),IF(AN127="",0,AN127+0),IF(AP127&lt;&gt;"",IF(AP127="",0,AP127+0),1))-#REF!)*24&gt;0,IF(AND(AO127="",AN127&lt;&gt;""),IF(AN127="",0,AN127+0),IF(AP127&lt;&gt;"",IF(AP127="",0,AP127+0),1))-#REF!))*24,0)))</f>
        <v>#VALUE!</v>
      </c>
      <c r="BU127" s="44" t="e">
        <f>IF(VALIDATURNO[[#This Row],[VALIDA_QNA]]="","",IFERROR(LEFT(K127,FIND(".",K127)-1)+((RIGHT(K127,2)+0)/100),0))</f>
        <v>#VALUE!</v>
      </c>
      <c r="BV127" s="44" t="e">
        <f>IF(VALIDATURNO[[#This Row],[VALIDA_QNA]]=0,0,IF(VALIDATURNO[[#This Row],[Marcacion]]="ERROR MARCA", 0,IF(VALIDATURNO[[#This Row],[VALIDA_QNA]]="","",IF(ROUND(IFERROR(LEFT(K127,FIND(".",K127)-1)+((RIGHT(K127,2)+0)/100),0)+(IF(H128="Domingo",0,IF(AL128="",0,AL128*24)))-(IF(H127="Domingo",0,IF(AL127="",0,AL127*24))),2)&gt;=0,ROUND(IFERROR(LEFT(K127,FIND(".",K127)-1)+((RIGHT(K127,2)+0)/100),0)+(IF(H128="Domingo",0,IF(AL128="",0,AL128*24)))-(IF(H127="Domingo",0,IF(AL127="",0,AL127*24))),2),0))))</f>
        <v>#VALUE!</v>
      </c>
      <c r="BW127" s="44" t="e">
        <f>IF(VALIDATURNO[[#This Row],[VALIDA_QNA]]="","",IFERROR(LEFT(T127,FIND(".",T127)-1)+((RIGHT(T127,2)+0)/100),0)+IF(N127="",0,IFERROR(LEFT(N127,FIND(".",N127)-1)+((RIGHT(N127,2)+0)/100),0)))</f>
        <v>#VALUE!</v>
      </c>
      <c r="BX127" s="44" t="e">
        <f>IF(VALIDATURNO[[#This Row],[VALIDA_QNA]]=0,0,IF(VALIDATURNO[[#This Row],[Marcacion]]="ERROR MARCA", 0,IF(VALIDATURNO[[#This Row],[VALIDA_QNA]]="","",IF(VALIDATURNO[[#This Row],[Dom Noct calc]]+(IF(OR(H128="Domingo",M128&lt;&gt;"",N128&lt;&gt;""),IF(AL128="",0,AL128*24),0))-(IF(OR(H127="Domingo",M127&lt;&gt;"",N127&lt;&gt;""),IF(AL127="",0,AL127*24),0))&gt;=0,VALIDATURNO[[#This Row],[Dom Noct calc]]+(IF(OR(H128="Domingo",M128&lt;&gt;"",N128&lt;&gt;""),IF(AL128="",0,AL128*24),0))-(IF(OR(H127="Domingo",M127&lt;&gt;"",N127&lt;&gt;""),IF(AL127="",0,AL127*24),0)),0))))</f>
        <v>#VALUE!</v>
      </c>
      <c r="BY127" s="44" t="e">
        <f>IF(VALIDATURNO[[#This Row],[VALIDA_QNA]]="","",IFERROR(LEFT(AD127,FIND(".",AD127)-1)+((RIGHT(AD127,2)+0)/100),0))</f>
        <v>#VALUE!</v>
      </c>
      <c r="BZ12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27" s="45" t="e">
        <f>IF(VALIDATURNO[[#This Row],[VALIDA_QNA]]="","",IF(VALIDATURNO[[#This Row],[Trabajado real]]+0=0,0,1))</f>
        <v>#VALUE!</v>
      </c>
      <c r="CB12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27" s="44"/>
      <c r="CD127" s="44"/>
      <c r="CE127" s="44"/>
      <c r="CF127" s="44"/>
      <c r="CG127" s="44"/>
      <c r="CH127" s="45"/>
      <c r="CI127" s="44"/>
      <c r="CJ127" s="44" t="str">
        <f>IF(AND(M127="",S127=""),"",IF(VALIDATURNO[[#This Row],[Marcacion]]="ERROR MARCA",6,IF(IFERROR(LEFT(M127,FIND(".",M127)-1)+((RIGHT(M127,2)+0)/100),0)+IFERROR(LEFT(S127,FIND(".",S127)-1)+((RIGHT(S127,2)+0)/100),0)=0,"",IFERROR(LEFT(M127,FIND(".",M127)-1)+((RIGHT(M127,2)+0)/100),0)+IFERROR(LEFT(S127,FIND(".",S127)-1)+((RIGHT(S127,2)+0)/100),0))))</f>
        <v/>
      </c>
      <c r="CK127" s="44" t="e">
        <f>IF(VALIDATURNO[[#This Row],[VALIDA_QNA]]="","",IF(VALIDATURNO[[#This Row],[Dom Noct Real]]=0,"",ROUND(VALIDATURNO[[#This Row],[Dom Noct Real]],2)))</f>
        <v>#VALUE!</v>
      </c>
      <c r="CL127" s="44"/>
      <c r="CM127" s="44"/>
      <c r="CN127" s="44"/>
      <c r="CO12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2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27" s="44"/>
      <c r="CR127" s="44"/>
      <c r="CS127" s="44"/>
      <c r="CT127" s="44"/>
      <c r="CU127" s="44" t="e">
        <f>IF(VALIDATURNO[[#This Row],[VALIDA_QNA]]="","",IF(VALIDATURNO[[#This Row],[Trabajado real]]=0,"",ROUND(VALIDATURNO[[#This Row],[Trabajado real]],2)))</f>
        <v>#VALUE!</v>
      </c>
      <c r="CV127" s="220" t="str">
        <f>IFERROR(VLOOKUP(VALIDATURNO[[#This Row],[Colaborador]]&amp;VALIDATURNO[[#This Row],[fecha]],Tabla2[],4,0),"")</f>
        <v/>
      </c>
      <c r="CW127" s="221"/>
      <c r="CX127" s="221"/>
      <c r="CY127" s="44" t="str">
        <f>IF(SUMIFS($BZ$6:BZ127,$DC$6:DC127,VALIDATURNO[[#This Row],[Colaborador]])-hope_hours-SUMIFS($CO$6:CO127,$DC$6:DC127,VALIDATURNO[[#This Row],[Colaborador]])-SUMIFS($CP$6:CP127,$DC$6:DC127,VALIDATURNO[[#This Row],[Colaborador]])&gt;0.5,SUMIFS($BZ$6:BZ127,$DC$6:DC127,VALIDATURNO[[#This Row],[Colaborador]])-hope_hours-SUMIFS($CO$6:CO127,$DC$6:DC127,VALIDATURNO[[#This Row],[Colaborador]])-SUMIFS($CP$6:CP127,$DC$6:DC127,VALIDATURNO[[#This Row],[Colaborador]]),"")</f>
        <v/>
      </c>
      <c r="CZ127" s="44" t="str">
        <f>IF(SUMIFS($BZ$6:BZ127,$DC$6:DC127,VALIDATURNO[[#This Row],[Colaborador]])-hope_hours&gt;0.5,SUMIFS($BZ$6:BZ127,$DC$6:DC127,VALIDATURNO[[#This Row],[Colaborador]])-hope_hours - SUMIFS($CZ$6:CZ126,$DC$6:DC126,DC127),"")</f>
        <v/>
      </c>
      <c r="DA127" s="44" t="str">
        <f>IF(SUMIFS($BZ$6:BZ127,$DC$6:DC127,VALIDATURNO[[#This Row],[Colaborador]])-hope_hours&gt;0.5,SUMIFS($BZ$6:BZ127,$DC$6:DC127,VALIDATURNO[[#This Row],[Colaborador]])-hope_hours,"")</f>
        <v/>
      </c>
      <c r="DB127" s="44" t="str">
        <f>IF(E127="","",IF(VALIDATURNO[[#This Row],[Cambia sede]]="",E127,VALIDATURNO[[#This Row],[Cambia sede]]))</f>
        <v/>
      </c>
      <c r="DC127" s="222" t="str">
        <f t="shared" si="7"/>
        <v/>
      </c>
      <c r="DD127" s="223" t="e">
        <f>IF(VALIDATURNO[[#This Row],[VALIDA_QNA]]="","",I127+0)</f>
        <v>#VALUE!</v>
      </c>
      <c r="DE127" s="219" t="e">
        <f>IF(VALIDATURNO[[#This Row],[Marcacion]]="","",D127)</f>
        <v>#VALUE!</v>
      </c>
      <c r="DF127" s="219" t="e">
        <f>IF(VALIDATURNO[[#This Row],[turno1]]="","",H127)</f>
        <v>#VALUE!</v>
      </c>
      <c r="DG127" s="219" t="e">
        <f>IF(VALIDATURNO[[#This Row],[turno2]]="","",AL127)</f>
        <v>#VALUE!</v>
      </c>
      <c r="DH127" s="219" t="e">
        <f>IF(VALIDATURNO[[#This Row],[turno1AM]]="","",AM127)</f>
        <v>#VALUE!</v>
      </c>
      <c r="DI127" s="219" t="e">
        <f>IF(VALIDATURNO[[#This Row],[turno2AM]]="","",AN127)</f>
        <v>#VALUE!</v>
      </c>
      <c r="DJ127" s="219" t="e">
        <f>IF(VALIDATURNO[[#This Row],[turno1AH]]="","",AO127)</f>
        <v>#VALUE!</v>
      </c>
      <c r="DK127" s="219" t="e">
        <f>IF(VALIDATURNO[[#This Row],[turno2AH]]="","",AP127)</f>
        <v>#VALUE!</v>
      </c>
      <c r="DL127" s="224" t="str">
        <f>IF(SUMIFS(VALIDATURNO[TOTAL],VALIDATURNO[Colaborador],VALIDATURNO[[#This Row],[Colaborador]])=0,"RET","OK")</f>
        <v>RET</v>
      </c>
      <c r="DM127" s="224"/>
      <c r="DN127" s="224" t="e">
        <f>IF(DN126=$DN$5,1,IF(DC126=VALIDATURNO[[#This Row],[Colaborador]],0,1))</f>
        <v>#VALUE!</v>
      </c>
      <c r="DO127" s="224"/>
      <c r="DP127" s="224"/>
      <c r="DQ127" s="224"/>
      <c r="DR127" s="224"/>
      <c r="DS127" s="224"/>
      <c r="DT127" s="224"/>
    </row>
    <row r="128" spans="1:124">
      <c r="AT128" s="218" t="e">
        <f>IF(VALIDATURNO[[#This Row],[VALIDA_QNA]]="","",IF(AL128="",0,1))</f>
        <v>#VALUE!</v>
      </c>
      <c r="AU128" s="47" t="e">
        <f>IF(VALIDATURNO[[#This Row],[VALIDA_QNA]]="","",IF(AL129="",0,1))</f>
        <v>#VALUE!</v>
      </c>
      <c r="AV128" s="47" t="e">
        <f>IF(VALIDATURNO[[#This Row],[VALIDA_QNA]]="","",IF(AM128="",0,1))</f>
        <v>#VALUE!</v>
      </c>
      <c r="AW128" s="47" t="e">
        <f>IF(VALIDATURNO[[#This Row],[VALIDA_QNA]]="","",IF(AN128="",0,1))</f>
        <v>#VALUE!</v>
      </c>
      <c r="AX128" s="47" t="e">
        <f>IF(VALIDATURNO[[#This Row],[VALIDA_QNA]]="","",IF(AO128="",0,1))</f>
        <v>#VALUE!</v>
      </c>
      <c r="AY128" s="47" t="e">
        <f>IF(VALIDATURNO[[#This Row],[VALIDA_QNA]]="","",IF(AP128="",0,1))</f>
        <v>#VALUE!</v>
      </c>
      <c r="AZ128" s="42" t="e">
        <f>IF(VALIDATURNO[[#This Row],[VALIDA_QNA]]="","",IF(AL129="",0,1)*IF(AL129="",0,AL129))</f>
        <v>#VALUE!</v>
      </c>
      <c r="BA128" s="42" t="e">
        <f>IF(VALIDATURNO[[#This Row],[VALIDA_QNA]]="","",IF(AL128="",0,1)*IF(AL128="",0,AL128))</f>
        <v>#VALUE!</v>
      </c>
      <c r="BB128" s="42" t="e">
        <f>IF(VALIDATURNO[[#This Row],[VALIDA_QNA]]="","",IF(AM128="",0,1)*IF(AM128="",0,AM128))</f>
        <v>#VALUE!</v>
      </c>
      <c r="BC128" s="42" t="e">
        <f>IF(VALIDATURNO[[#This Row],[VALIDA_QNA]]="","",IF(AN128="",0,1)*IF(AN128="",0,AN128))</f>
        <v>#VALUE!</v>
      </c>
      <c r="BD128" s="42" t="e">
        <f>IF(VALIDATURNO[[#This Row],[VALIDA_QNA]]="","",IF(AO128="",0,1)*IF(AO128="",0,AO128))</f>
        <v>#VALUE!</v>
      </c>
      <c r="BE128" s="42" t="e">
        <f>IF(VALIDATURNO[[#This Row],[VALIDA_QNA]]="","",IF(AP128="",0,1)*IF(AP128="",0,AP128))</f>
        <v>#VALUE!</v>
      </c>
      <c r="BF128" s="42" t="e">
        <f>IF(VALIDATURNO[[#This Row],[VALIDA_QNA]]="","",5-COUNTBLANK(AM128:AP128)-COUNTBLANK(AL129))</f>
        <v>#VALUE!</v>
      </c>
      <c r="BG128" s="41" t="e">
        <f>VALIDATURNO[[#This Row],[SALAM_H_BIN]]&amp;AU128&amp;AV128&amp;AW128&amp;AX128&amp;AY128</f>
        <v>#VALUE!</v>
      </c>
      <c r="BH128" s="43" t="str">
        <f>IF(A128="","",IF(AND((DIA_INI+0)=1,DAY(I128)&lt;16,MONTH(I128)=MES_QNA),1,IF(AND((DIA_INI+0)=16,MONTH(I128)= MES_QNA + 0),1,0)))</f>
        <v/>
      </c>
      <c r="BI128" s="42" t="str">
        <f>IF(A128="","",IF(AND(AN128&lt;AM128,AN128&lt;&gt;""),"ERROR MARCA",IF(AND(VALIDATURNO[[#This Row],[ENT_2]]&lt;&gt;0,VALIDATURNO[[#This Row],[ENT_2]]&lt;VALIDATURNO[[#This Row],[SAL_1]]),"ERROR MARCA",IF(VALIDATURNO[[#This Row],[VALIDA_QNA]]=1,IF(OR(BG128="001100",BG128="011000",BG128="011110",BG128="001111",BG128="101100",BG128="111000",BG128="111110",BG128="101111"),"OK",IF(OR(BG128="000000",VALIDATURNO[[#This Row],[Escenario]]="100000"),"NULO","ERROR MARCA")),"NULO"))))</f>
        <v/>
      </c>
      <c r="BJ128" s="47" t="e">
        <f>IF(VALIDATURNO[[#This Row],[VALIDA_QNA]]="","",IF(OR(BG128="101100",BG128="101111",BG128="001100",BG128="001111",BG128="111110",BG128="011110"),BC128-BB128,0)*24)</f>
        <v>#VALUE!</v>
      </c>
      <c r="BK128" s="42" t="e">
        <f>IF(VALIDATURNO[[#This Row],[VALIDA_QNA]]="","",IF(OR(BG128="101111",BG128="001111"),BE128-BD128,0)*24)</f>
        <v>#VALUE!</v>
      </c>
      <c r="BL128" s="47" t="e">
        <f>IF(VALIDATURNO[[#This Row],[VALIDA_QNA]]="","",IF(OR(BG128="111000",BG128="011000"),AZ128-BB128+1,0)*24)</f>
        <v>#VALUE!</v>
      </c>
      <c r="BM128" s="47" t="e">
        <f>IF(VALIDATURNO[[#This Row],[VALIDA_QNA]]="","",IF(OR(BG128="111110",BG128="011110"),AZ128+1-BD128,0)*24)</f>
        <v>#VALUE!</v>
      </c>
      <c r="BN128" s="42" t="e">
        <f>IF(VALIDATURNO[[#This Row],[VALIDA_QNA]]="","",IF(OR(BG128="011000",BG128="111000"),1-BB128,0)*24)</f>
        <v>#VALUE!</v>
      </c>
      <c r="BO128" s="47" t="e">
        <f>IF(VALIDATURNO[[#This Row],[VALIDA_QNA]]="","",IF(OR(BG128="011110",BG128="111110"),1-BD128,0)*24)</f>
        <v>#VALUE!</v>
      </c>
      <c r="BP12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28" s="42" t="e">
        <f>IF(VALIDATURNO[[#This Row],[VALIDA_QNA]]="","",VALIDATURNO[[#This Row],[turno1]]+VALIDATURNO[[#This Row],[turno2]]+VALIDATURNO[[#This Row],[turno1AM]]+VALIDATURNO[[#This Row],[turno2AM]])</f>
        <v>#VALUE!</v>
      </c>
      <c r="BR128" s="44" t="e">
        <f>IF(VALIDATURNO[[#This Row],[VALIDA_QNA]]=0,"",IFERROR(LEFT(AD128,FIND(".",AD128)-1)+((RIGHT(AD128,2)+0)/100),""))</f>
        <v>#VALUE!</v>
      </c>
      <c r="BS12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descuentos]]="",0,IF(AND(BP128&gt;=9.5,AO128=""),1,0))+IF(AL129&lt;&gt;"",AL129*24,0)-IF(AL128&lt;&gt;"",AL128*24,0),"")))</f>
        <v>#VALUE!</v>
      </c>
      <c r="BT128" s="219" t="e">
        <f>IF(VALIDATURNO[[#This Row],[VALIDA_QNA]]=0,"",IF(A128="","",IFERROR((IF(IF(AL128="",0,AL128+0)&lt;=(6/24),IF(AL128="",0,AL128+0),(6/24))*24),0)+IFERROR(IF(AM128="",0,IF((IF(AND(AO128="",AN128&lt;&gt;""),IF(AN128="",0,AN128+0),IF(AP128&lt;&gt;"",IF(AP128="",0,AP128+0),1))-#REF!)*24&gt;0,IF(AND(AO128="",AN128&lt;&gt;""),IF(AN128="",0,AN128+0),IF(AP128&lt;&gt;"",IF(AP128="",0,AP128+0),1))-#REF!))*24,0)))</f>
        <v>#VALUE!</v>
      </c>
      <c r="BU128" s="44" t="e">
        <f>IF(VALIDATURNO[[#This Row],[VALIDA_QNA]]="","",IFERROR(LEFT(K128,FIND(".",K128)-1)+((RIGHT(K128,2)+0)/100),0))</f>
        <v>#VALUE!</v>
      </c>
      <c r="BV128" s="44" t="e">
        <f>IF(VALIDATURNO[[#This Row],[VALIDA_QNA]]=0,0,IF(VALIDATURNO[[#This Row],[Marcacion]]="ERROR MARCA", 0,IF(VALIDATURNO[[#This Row],[VALIDA_QNA]]="","",IF(ROUND(IFERROR(LEFT(K128,FIND(".",K128)-1)+((RIGHT(K128,2)+0)/100),0)+(IF(H129="Domingo",0,IF(AL129="",0,AL129*24)))-(IF(H128="Domingo",0,IF(AL128="",0,AL128*24))),2)&gt;=0,ROUND(IFERROR(LEFT(K128,FIND(".",K128)-1)+((RIGHT(K128,2)+0)/100),0)+(IF(H129="Domingo",0,IF(AL129="",0,AL129*24)))-(IF(H128="Domingo",0,IF(AL128="",0,AL128*24))),2),0))))</f>
        <v>#VALUE!</v>
      </c>
      <c r="BW128" s="44" t="e">
        <f>IF(VALIDATURNO[[#This Row],[VALIDA_QNA]]="","",IFERROR(LEFT(T128,FIND(".",T128)-1)+((RIGHT(T128,2)+0)/100),0)+IF(N128="",0,IFERROR(LEFT(N128,FIND(".",N128)-1)+((RIGHT(N128,2)+0)/100),0)))</f>
        <v>#VALUE!</v>
      </c>
      <c r="BX128" s="44" t="e">
        <f>IF(VALIDATURNO[[#This Row],[VALIDA_QNA]]=0,0,IF(VALIDATURNO[[#This Row],[Marcacion]]="ERROR MARCA", 0,IF(VALIDATURNO[[#This Row],[VALIDA_QNA]]="","",IF(VALIDATURNO[[#This Row],[Dom Noct calc]]+(IF(OR(H129="Domingo",M129&lt;&gt;"",N129&lt;&gt;""),IF(AL129="",0,AL129*24),0))-(IF(OR(H128="Domingo",M128&lt;&gt;"",N128&lt;&gt;""),IF(AL128="",0,AL128*24),0))&gt;=0,VALIDATURNO[[#This Row],[Dom Noct calc]]+(IF(OR(H129="Domingo",M129&lt;&gt;"",N129&lt;&gt;""),IF(AL129="",0,AL129*24),0))-(IF(OR(H128="Domingo",M128&lt;&gt;"",N128&lt;&gt;""),IF(AL128="",0,AL128*24),0)),0))))</f>
        <v>#VALUE!</v>
      </c>
      <c r="BY128" s="44" t="e">
        <f>IF(VALIDATURNO[[#This Row],[VALIDA_QNA]]="","",IFERROR(LEFT(AD128,FIND(".",AD128)-1)+((RIGHT(AD128,2)+0)/100),0))</f>
        <v>#VALUE!</v>
      </c>
      <c r="BZ12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28" s="45" t="e">
        <f>IF(VALIDATURNO[[#This Row],[VALIDA_QNA]]="","",IF(VALIDATURNO[[#This Row],[Trabajado real]]+0=0,0,1))</f>
        <v>#VALUE!</v>
      </c>
      <c r="CB12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28" s="44"/>
      <c r="CD128" s="44"/>
      <c r="CE128" s="44"/>
      <c r="CF128" s="44"/>
      <c r="CG128" s="44"/>
      <c r="CH128" s="45"/>
      <c r="CI128" s="44"/>
      <c r="CJ128" s="44" t="str">
        <f>IF(AND(M128="",S128=""),"",IF(VALIDATURNO[[#This Row],[Marcacion]]="ERROR MARCA",6,IF(IFERROR(LEFT(M128,FIND(".",M128)-1)+((RIGHT(M128,2)+0)/100),0)+IFERROR(LEFT(S128,FIND(".",S128)-1)+((RIGHT(S128,2)+0)/100),0)=0,"",IFERROR(LEFT(M128,FIND(".",M128)-1)+((RIGHT(M128,2)+0)/100),0)+IFERROR(LEFT(S128,FIND(".",S128)-1)+((RIGHT(S128,2)+0)/100),0))))</f>
        <v/>
      </c>
      <c r="CK128" s="44" t="e">
        <f>IF(VALIDATURNO[[#This Row],[VALIDA_QNA]]="","",IF(VALIDATURNO[[#This Row],[Dom Noct Real]]=0,"",ROUND(VALIDATURNO[[#This Row],[Dom Noct Real]],2)))</f>
        <v>#VALUE!</v>
      </c>
      <c r="CL128" s="44"/>
      <c r="CM128" s="44"/>
      <c r="CN128" s="44"/>
      <c r="CO12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2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28" s="44"/>
      <c r="CR128" s="44"/>
      <c r="CS128" s="44"/>
      <c r="CT128" s="44"/>
      <c r="CU128" s="44" t="e">
        <f>IF(VALIDATURNO[[#This Row],[VALIDA_QNA]]="","",IF(VALIDATURNO[[#This Row],[Trabajado real]]=0,"",ROUND(VALIDATURNO[[#This Row],[Trabajado real]],2)))</f>
        <v>#VALUE!</v>
      </c>
      <c r="CV128" s="220" t="str">
        <f>IFERROR(VLOOKUP(VALIDATURNO[[#This Row],[Colaborador]]&amp;VALIDATURNO[[#This Row],[fecha]],Tabla2[],4,0),"")</f>
        <v/>
      </c>
      <c r="CW128" s="221"/>
      <c r="CX128" s="221"/>
      <c r="CY128" s="44" t="str">
        <f>IF(SUMIFS($BZ$6:BZ128,$DC$6:DC128,VALIDATURNO[[#This Row],[Colaborador]])-hope_hours-SUMIFS($CO$6:CO128,$DC$6:DC128,VALIDATURNO[[#This Row],[Colaborador]])-SUMIFS($CP$6:CP128,$DC$6:DC128,VALIDATURNO[[#This Row],[Colaborador]])&gt;0.5,SUMIFS($BZ$6:BZ128,$DC$6:DC128,VALIDATURNO[[#This Row],[Colaborador]])-hope_hours-SUMIFS($CO$6:CO128,$DC$6:DC128,VALIDATURNO[[#This Row],[Colaborador]])-SUMIFS($CP$6:CP128,$DC$6:DC128,VALIDATURNO[[#This Row],[Colaborador]]),"")</f>
        <v/>
      </c>
      <c r="CZ128" s="44" t="str">
        <f>IF(SUMIFS($BZ$6:BZ128,$DC$6:DC128,VALIDATURNO[[#This Row],[Colaborador]])-hope_hours&gt;0.5,SUMIFS($BZ$6:BZ128,$DC$6:DC128,VALIDATURNO[[#This Row],[Colaborador]])-hope_hours - SUMIFS($CZ$6:CZ127,$DC$6:DC127,DC128),"")</f>
        <v/>
      </c>
      <c r="DA128" s="44" t="str">
        <f>IF(SUMIFS($BZ$6:BZ128,$DC$6:DC128,VALIDATURNO[[#This Row],[Colaborador]])-hope_hours&gt;0.5,SUMIFS($BZ$6:BZ128,$DC$6:DC128,VALIDATURNO[[#This Row],[Colaborador]])-hope_hours,"")</f>
        <v/>
      </c>
      <c r="DB128" s="44" t="str">
        <f>IF(E128="","",IF(VALIDATURNO[[#This Row],[Cambia sede]]="",E128,VALIDATURNO[[#This Row],[Cambia sede]]))</f>
        <v/>
      </c>
      <c r="DC128" s="222" t="str">
        <f t="shared" si="7"/>
        <v/>
      </c>
      <c r="DD128" s="223" t="e">
        <f>IF(VALIDATURNO[[#This Row],[VALIDA_QNA]]="","",I128+0)</f>
        <v>#VALUE!</v>
      </c>
      <c r="DE128" s="219" t="e">
        <f>IF(VALIDATURNO[[#This Row],[Marcacion]]="","",D128)</f>
        <v>#VALUE!</v>
      </c>
      <c r="DF128" s="219" t="e">
        <f>IF(VALIDATURNO[[#This Row],[turno1]]="","",H128)</f>
        <v>#VALUE!</v>
      </c>
      <c r="DG128" s="219" t="e">
        <f>IF(VALIDATURNO[[#This Row],[turno2]]="","",AL128)</f>
        <v>#VALUE!</v>
      </c>
      <c r="DH128" s="219" t="e">
        <f>IF(VALIDATURNO[[#This Row],[turno1AM]]="","",AM128)</f>
        <v>#VALUE!</v>
      </c>
      <c r="DI128" s="219" t="e">
        <f>IF(VALIDATURNO[[#This Row],[turno2AM]]="","",AN128)</f>
        <v>#VALUE!</v>
      </c>
      <c r="DJ128" s="219" t="e">
        <f>IF(VALIDATURNO[[#This Row],[turno1AH]]="","",AO128)</f>
        <v>#VALUE!</v>
      </c>
      <c r="DK128" s="219" t="e">
        <f>IF(VALIDATURNO[[#This Row],[turno2AH]]="","",AP128)</f>
        <v>#VALUE!</v>
      </c>
      <c r="DL128" s="224" t="str">
        <f>IF(SUMIFS(VALIDATURNO[TOTAL],VALIDATURNO[Colaborador],VALIDATURNO[[#This Row],[Colaborador]])=0,"RET","OK")</f>
        <v>RET</v>
      </c>
      <c r="DM128" s="224"/>
      <c r="DN128" s="224" t="e">
        <f>IF(DN127=$DN$5,1,IF(DC127=VALIDATURNO[[#This Row],[Colaborador]],0,1))</f>
        <v>#VALUE!</v>
      </c>
      <c r="DO128" s="224"/>
      <c r="DP128" s="224"/>
      <c r="DQ128" s="224"/>
      <c r="DR128" s="224"/>
      <c r="DS128" s="224"/>
      <c r="DT128" s="224"/>
    </row>
    <row r="129" spans="46:124">
      <c r="AT129" s="218" t="e">
        <f>IF(VALIDATURNO[[#This Row],[VALIDA_QNA]]="","",IF(AL129="",0,1))</f>
        <v>#VALUE!</v>
      </c>
      <c r="AU129" s="47" t="e">
        <f>IF(VALIDATURNO[[#This Row],[VALIDA_QNA]]="","",IF(AL130="",0,1))</f>
        <v>#VALUE!</v>
      </c>
      <c r="AV129" s="47" t="e">
        <f>IF(VALIDATURNO[[#This Row],[VALIDA_QNA]]="","",IF(AM129="",0,1))</f>
        <v>#VALUE!</v>
      </c>
      <c r="AW129" s="47" t="e">
        <f>IF(VALIDATURNO[[#This Row],[VALIDA_QNA]]="","",IF(AN129="",0,1))</f>
        <v>#VALUE!</v>
      </c>
      <c r="AX129" s="47" t="e">
        <f>IF(VALIDATURNO[[#This Row],[VALIDA_QNA]]="","",IF(AO129="",0,1))</f>
        <v>#VALUE!</v>
      </c>
      <c r="AY129" s="47" t="e">
        <f>IF(VALIDATURNO[[#This Row],[VALIDA_QNA]]="","",IF(AP129="",0,1))</f>
        <v>#VALUE!</v>
      </c>
      <c r="AZ129" s="42" t="e">
        <f>IF(VALIDATURNO[[#This Row],[VALIDA_QNA]]="","",IF(AL130="",0,1)*IF(AL130="",0,AL130))</f>
        <v>#VALUE!</v>
      </c>
      <c r="BA129" s="42" t="e">
        <f>IF(VALIDATURNO[[#This Row],[VALIDA_QNA]]="","",IF(AL129="",0,1)*IF(AL129="",0,AL129))</f>
        <v>#VALUE!</v>
      </c>
      <c r="BB129" s="42" t="e">
        <f>IF(VALIDATURNO[[#This Row],[VALIDA_QNA]]="","",IF(AM129="",0,1)*IF(AM129="",0,AM129))</f>
        <v>#VALUE!</v>
      </c>
      <c r="BC129" s="42" t="e">
        <f>IF(VALIDATURNO[[#This Row],[VALIDA_QNA]]="","",IF(AN129="",0,1)*IF(AN129="",0,AN129))</f>
        <v>#VALUE!</v>
      </c>
      <c r="BD129" s="42" t="e">
        <f>IF(VALIDATURNO[[#This Row],[VALIDA_QNA]]="","",IF(AO129="",0,1)*IF(AO129="",0,AO129))</f>
        <v>#VALUE!</v>
      </c>
      <c r="BE129" s="42" t="e">
        <f>IF(VALIDATURNO[[#This Row],[VALIDA_QNA]]="","",IF(AP129="",0,1)*IF(AP129="",0,AP129))</f>
        <v>#VALUE!</v>
      </c>
      <c r="BF129" s="42" t="e">
        <f>IF(VALIDATURNO[[#This Row],[VALIDA_QNA]]="","",5-COUNTBLANK(AM129:AP129)-COUNTBLANK(AL130))</f>
        <v>#VALUE!</v>
      </c>
      <c r="BG129" s="41" t="e">
        <f>VALIDATURNO[[#This Row],[SALAM_H_BIN]]&amp;AU129&amp;AV129&amp;AW129&amp;AX129&amp;AY129</f>
        <v>#VALUE!</v>
      </c>
      <c r="BH129" s="43" t="str">
        <f>IF(A129="","",IF(AND((DIA_INI+0)=1,DAY(I129)&lt;16,MONTH(I129)=MES_QNA),1,IF(AND((DIA_INI+0)=16,MONTH(I129)= MES_QNA + 0),1,0)))</f>
        <v/>
      </c>
      <c r="BI129" s="42" t="str">
        <f>IF(A129="","",IF(AND(AN129&lt;AM129,AN129&lt;&gt;""),"ERROR MARCA",IF(AND(VALIDATURNO[[#This Row],[ENT_2]]&lt;&gt;0,VALIDATURNO[[#This Row],[ENT_2]]&lt;VALIDATURNO[[#This Row],[SAL_1]]),"ERROR MARCA",IF(VALIDATURNO[[#This Row],[VALIDA_QNA]]=1,IF(OR(BG129="001100",BG129="011000",BG129="011110",BG129="001111",BG129="101100",BG129="111000",BG129="111110",BG129="101111"),"OK",IF(OR(BG129="000000",VALIDATURNO[[#This Row],[Escenario]]="100000"),"NULO","ERROR MARCA")),"NULO"))))</f>
        <v/>
      </c>
      <c r="BJ129" s="47" t="e">
        <f>IF(VALIDATURNO[[#This Row],[VALIDA_QNA]]="","",IF(OR(BG129="101100",BG129="101111",BG129="001100",BG129="001111",BG129="111110",BG129="011110"),BC129-BB129,0)*24)</f>
        <v>#VALUE!</v>
      </c>
      <c r="BK129" s="42" t="e">
        <f>IF(VALIDATURNO[[#This Row],[VALIDA_QNA]]="","",IF(OR(BG129="101111",BG129="001111"),BE129-BD129,0)*24)</f>
        <v>#VALUE!</v>
      </c>
      <c r="BL129" s="47" t="e">
        <f>IF(VALIDATURNO[[#This Row],[VALIDA_QNA]]="","",IF(OR(BG129="111000",BG129="011000"),AZ129-BB129+1,0)*24)</f>
        <v>#VALUE!</v>
      </c>
      <c r="BM129" s="47" t="e">
        <f>IF(VALIDATURNO[[#This Row],[VALIDA_QNA]]="","",IF(OR(BG129="111110",BG129="011110"),AZ129+1-BD129,0)*24)</f>
        <v>#VALUE!</v>
      </c>
      <c r="BN129" s="42" t="e">
        <f>IF(VALIDATURNO[[#This Row],[VALIDA_QNA]]="","",IF(OR(BG129="011000",BG129="111000"),1-BB129,0)*24)</f>
        <v>#VALUE!</v>
      </c>
      <c r="BO129" s="47" t="e">
        <f>IF(VALIDATURNO[[#This Row],[VALIDA_QNA]]="","",IF(OR(BG129="011110",BG129="111110"),1-BD129,0)*24)</f>
        <v>#VALUE!</v>
      </c>
      <c r="BP12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29" s="42" t="e">
        <f>IF(VALIDATURNO[[#This Row],[VALIDA_QNA]]="","",VALIDATURNO[[#This Row],[turno1]]+VALIDATURNO[[#This Row],[turno2]]+VALIDATURNO[[#This Row],[turno1AM]]+VALIDATURNO[[#This Row],[turno2AM]])</f>
        <v>#VALUE!</v>
      </c>
      <c r="BR129" s="44" t="e">
        <f>IF(VALIDATURNO[[#This Row],[VALIDA_QNA]]=0,"",IFERROR(LEFT(AD129,FIND(".",AD129)-1)+((RIGHT(AD129,2)+0)/100),""))</f>
        <v>#VALUE!</v>
      </c>
      <c r="BS12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descuentos]]="",0,IF(AND(BP129&gt;=9.5,AO129=""),1,0))+IF(AL130&lt;&gt;"",AL130*24,0)-IF(AL129&lt;&gt;"",AL129*24,0),"")))</f>
        <v>#VALUE!</v>
      </c>
      <c r="BT129" s="219" t="e">
        <f>IF(VALIDATURNO[[#This Row],[VALIDA_QNA]]=0,"",IF(A129="","",IFERROR((IF(IF(AL129="",0,AL129+0)&lt;=(6/24),IF(AL129="",0,AL129+0),(6/24))*24),0)+IFERROR(IF(AM129="",0,IF((IF(AND(AO129="",AN129&lt;&gt;""),IF(AN129="",0,AN129+0),IF(AP129&lt;&gt;"",IF(AP129="",0,AP129+0),1))-#REF!)*24&gt;0,IF(AND(AO129="",AN129&lt;&gt;""),IF(AN129="",0,AN129+0),IF(AP129&lt;&gt;"",IF(AP129="",0,AP129+0),1))-#REF!))*24,0)))</f>
        <v>#VALUE!</v>
      </c>
      <c r="BU129" s="44" t="e">
        <f>IF(VALIDATURNO[[#This Row],[VALIDA_QNA]]="","",IFERROR(LEFT(K129,FIND(".",K129)-1)+((RIGHT(K129,2)+0)/100),0))</f>
        <v>#VALUE!</v>
      </c>
      <c r="BV129" s="44" t="e">
        <f>IF(VALIDATURNO[[#This Row],[VALIDA_QNA]]=0,0,IF(VALIDATURNO[[#This Row],[Marcacion]]="ERROR MARCA", 0,IF(VALIDATURNO[[#This Row],[VALIDA_QNA]]="","",IF(ROUND(IFERROR(LEFT(K129,FIND(".",K129)-1)+((RIGHT(K129,2)+0)/100),0)+(IF(H130="Domingo",0,IF(AL130="",0,AL130*24)))-(IF(H129="Domingo",0,IF(AL129="",0,AL129*24))),2)&gt;=0,ROUND(IFERROR(LEFT(K129,FIND(".",K129)-1)+((RIGHT(K129,2)+0)/100),0)+(IF(H130="Domingo",0,IF(AL130="",0,AL130*24)))-(IF(H129="Domingo",0,IF(AL129="",0,AL129*24))),2),0))))</f>
        <v>#VALUE!</v>
      </c>
      <c r="BW129" s="44" t="e">
        <f>IF(VALIDATURNO[[#This Row],[VALIDA_QNA]]="","",IFERROR(LEFT(T129,FIND(".",T129)-1)+((RIGHT(T129,2)+0)/100),0)+IF(N129="",0,IFERROR(LEFT(N129,FIND(".",N129)-1)+((RIGHT(N129,2)+0)/100),0)))</f>
        <v>#VALUE!</v>
      </c>
      <c r="BX129" s="44" t="e">
        <f>IF(VALIDATURNO[[#This Row],[VALIDA_QNA]]=0,0,IF(VALIDATURNO[[#This Row],[Marcacion]]="ERROR MARCA", 0,IF(VALIDATURNO[[#This Row],[VALIDA_QNA]]="","",IF(VALIDATURNO[[#This Row],[Dom Noct calc]]+(IF(OR(H130="Domingo",M130&lt;&gt;"",N130&lt;&gt;""),IF(AL130="",0,AL130*24),0))-(IF(OR(H129="Domingo",M129&lt;&gt;"",N129&lt;&gt;""),IF(AL129="",0,AL129*24),0))&gt;=0,VALIDATURNO[[#This Row],[Dom Noct calc]]+(IF(OR(H130="Domingo",M130&lt;&gt;"",N130&lt;&gt;""),IF(AL130="",0,AL130*24),0))-(IF(OR(H129="Domingo",M129&lt;&gt;"",N129&lt;&gt;""),IF(AL129="",0,AL129*24),0)),0))))</f>
        <v>#VALUE!</v>
      </c>
      <c r="BY129" s="44" t="e">
        <f>IF(VALIDATURNO[[#This Row],[VALIDA_QNA]]="","",IFERROR(LEFT(AD129,FIND(".",AD129)-1)+((RIGHT(AD129,2)+0)/100),0))</f>
        <v>#VALUE!</v>
      </c>
      <c r="BZ12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29" s="45" t="e">
        <f>IF(VALIDATURNO[[#This Row],[VALIDA_QNA]]="","",IF(VALIDATURNO[[#This Row],[Trabajado real]]+0=0,0,1))</f>
        <v>#VALUE!</v>
      </c>
      <c r="CB12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29" s="44"/>
      <c r="CD129" s="44"/>
      <c r="CE129" s="44"/>
      <c r="CF129" s="44"/>
      <c r="CG129" s="44"/>
      <c r="CH129" s="45"/>
      <c r="CI129" s="44"/>
      <c r="CJ129" s="44" t="str">
        <f>IF(AND(M129="",S129=""),"",IF(VALIDATURNO[[#This Row],[Marcacion]]="ERROR MARCA",6,IF(IFERROR(LEFT(M129,FIND(".",M129)-1)+((RIGHT(M129,2)+0)/100),0)+IFERROR(LEFT(S129,FIND(".",S129)-1)+((RIGHT(S129,2)+0)/100),0)=0,"",IFERROR(LEFT(M129,FIND(".",M129)-1)+((RIGHT(M129,2)+0)/100),0)+IFERROR(LEFT(S129,FIND(".",S129)-1)+((RIGHT(S129,2)+0)/100),0))))</f>
        <v/>
      </c>
      <c r="CK129" s="44" t="e">
        <f>IF(VALIDATURNO[[#This Row],[VALIDA_QNA]]="","",IF(VALIDATURNO[[#This Row],[Dom Noct Real]]=0,"",ROUND(VALIDATURNO[[#This Row],[Dom Noct Real]],2)))</f>
        <v>#VALUE!</v>
      </c>
      <c r="CL129" s="44"/>
      <c r="CM129" s="44"/>
      <c r="CN129" s="44"/>
      <c r="CO12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2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29" s="44"/>
      <c r="CR129" s="44"/>
      <c r="CS129" s="44"/>
      <c r="CT129" s="44"/>
      <c r="CU129" s="44" t="e">
        <f>IF(VALIDATURNO[[#This Row],[VALIDA_QNA]]="","",IF(VALIDATURNO[[#This Row],[Trabajado real]]=0,"",ROUND(VALIDATURNO[[#This Row],[Trabajado real]],2)))</f>
        <v>#VALUE!</v>
      </c>
      <c r="CV129" s="220" t="str">
        <f>IFERROR(VLOOKUP(VALIDATURNO[[#This Row],[Colaborador]]&amp;VALIDATURNO[[#This Row],[fecha]],Tabla2[],4,0),"")</f>
        <v/>
      </c>
      <c r="CW129" s="221"/>
      <c r="CX129" s="221"/>
      <c r="CY129" s="44" t="str">
        <f>IF(SUMIFS($BZ$6:BZ129,$DC$6:DC129,VALIDATURNO[[#This Row],[Colaborador]])-hope_hours-SUMIFS($CO$6:CO129,$DC$6:DC129,VALIDATURNO[[#This Row],[Colaborador]])-SUMIFS($CP$6:CP129,$DC$6:DC129,VALIDATURNO[[#This Row],[Colaborador]])&gt;0.5,SUMIFS($BZ$6:BZ129,$DC$6:DC129,VALIDATURNO[[#This Row],[Colaborador]])-hope_hours-SUMIFS($CO$6:CO129,$DC$6:DC129,VALIDATURNO[[#This Row],[Colaborador]])-SUMIFS($CP$6:CP129,$DC$6:DC129,VALIDATURNO[[#This Row],[Colaborador]]),"")</f>
        <v/>
      </c>
      <c r="CZ129" s="44" t="str">
        <f>IF(SUMIFS($BZ$6:BZ129,$DC$6:DC129,VALIDATURNO[[#This Row],[Colaborador]])-hope_hours&gt;0.5,SUMIFS($BZ$6:BZ129,$DC$6:DC129,VALIDATURNO[[#This Row],[Colaborador]])-hope_hours - SUMIFS($CZ$6:CZ128,$DC$6:DC128,DC129),"")</f>
        <v/>
      </c>
      <c r="DA129" s="44" t="str">
        <f>IF(SUMIFS($BZ$6:BZ129,$DC$6:DC129,VALIDATURNO[[#This Row],[Colaborador]])-hope_hours&gt;0.5,SUMIFS($BZ$6:BZ129,$DC$6:DC129,VALIDATURNO[[#This Row],[Colaborador]])-hope_hours,"")</f>
        <v/>
      </c>
      <c r="DB129" s="44" t="str">
        <f>IF(E129="","",IF(VALIDATURNO[[#This Row],[Cambia sede]]="",E129,VALIDATURNO[[#This Row],[Cambia sede]]))</f>
        <v/>
      </c>
      <c r="DC129" s="222" t="str">
        <f t="shared" si="7"/>
        <v/>
      </c>
      <c r="DD129" s="223" t="e">
        <f>IF(VALIDATURNO[[#This Row],[VALIDA_QNA]]="","",I129+0)</f>
        <v>#VALUE!</v>
      </c>
      <c r="DE129" s="219" t="e">
        <f>IF(VALIDATURNO[[#This Row],[Marcacion]]="","",D129)</f>
        <v>#VALUE!</v>
      </c>
      <c r="DF129" s="219" t="e">
        <f>IF(VALIDATURNO[[#This Row],[turno1]]="","",H129)</f>
        <v>#VALUE!</v>
      </c>
      <c r="DG129" s="219" t="e">
        <f>IF(VALIDATURNO[[#This Row],[turno2]]="","",AL129)</f>
        <v>#VALUE!</v>
      </c>
      <c r="DH129" s="219" t="e">
        <f>IF(VALIDATURNO[[#This Row],[turno1AM]]="","",AM129)</f>
        <v>#VALUE!</v>
      </c>
      <c r="DI129" s="219" t="e">
        <f>IF(VALIDATURNO[[#This Row],[turno2AM]]="","",AN129)</f>
        <v>#VALUE!</v>
      </c>
      <c r="DJ129" s="219" t="e">
        <f>IF(VALIDATURNO[[#This Row],[turno1AH]]="","",AO129)</f>
        <v>#VALUE!</v>
      </c>
      <c r="DK129" s="219" t="e">
        <f>IF(VALIDATURNO[[#This Row],[turno2AH]]="","",AP129)</f>
        <v>#VALUE!</v>
      </c>
      <c r="DL129" s="224" t="str">
        <f>IF(SUMIFS(VALIDATURNO[TOTAL],VALIDATURNO[Colaborador],VALIDATURNO[[#This Row],[Colaborador]])=0,"RET","OK")</f>
        <v>RET</v>
      </c>
      <c r="DM129" s="224"/>
      <c r="DN129" s="224" t="e">
        <f>IF(DN128=$DN$5,1,IF(DC128=VALIDATURNO[[#This Row],[Colaborador]],0,1))</f>
        <v>#VALUE!</v>
      </c>
      <c r="DO129" s="224"/>
      <c r="DP129" s="224"/>
      <c r="DQ129" s="224"/>
      <c r="DR129" s="224"/>
      <c r="DS129" s="224"/>
      <c r="DT129" s="224"/>
    </row>
    <row r="130" spans="46:124">
      <c r="AT130" s="218" t="e">
        <f>IF(VALIDATURNO[[#This Row],[VALIDA_QNA]]="","",IF(AL130="",0,1))</f>
        <v>#VALUE!</v>
      </c>
      <c r="AU130" s="47" t="e">
        <f>IF(VALIDATURNO[[#This Row],[VALIDA_QNA]]="","",IF(AL131="",0,1))</f>
        <v>#VALUE!</v>
      </c>
      <c r="AV130" s="47" t="e">
        <f>IF(VALIDATURNO[[#This Row],[VALIDA_QNA]]="","",IF(AM130="",0,1))</f>
        <v>#VALUE!</v>
      </c>
      <c r="AW130" s="47" t="e">
        <f>IF(VALIDATURNO[[#This Row],[VALIDA_QNA]]="","",IF(AN130="",0,1))</f>
        <v>#VALUE!</v>
      </c>
      <c r="AX130" s="47" t="e">
        <f>IF(VALIDATURNO[[#This Row],[VALIDA_QNA]]="","",IF(AO130="",0,1))</f>
        <v>#VALUE!</v>
      </c>
      <c r="AY130" s="47" t="e">
        <f>IF(VALIDATURNO[[#This Row],[VALIDA_QNA]]="","",IF(AP130="",0,1))</f>
        <v>#VALUE!</v>
      </c>
      <c r="AZ130" s="42" t="e">
        <f>IF(VALIDATURNO[[#This Row],[VALIDA_QNA]]="","",IF(AL131="",0,1)*IF(AL131="",0,AL131))</f>
        <v>#VALUE!</v>
      </c>
      <c r="BA130" s="42" t="e">
        <f>IF(VALIDATURNO[[#This Row],[VALIDA_QNA]]="","",IF(AL130="",0,1)*IF(AL130="",0,AL130))</f>
        <v>#VALUE!</v>
      </c>
      <c r="BB130" s="42" t="e">
        <f>IF(VALIDATURNO[[#This Row],[VALIDA_QNA]]="","",IF(AM130="",0,1)*IF(AM130="",0,AM130))</f>
        <v>#VALUE!</v>
      </c>
      <c r="BC130" s="42" t="e">
        <f>IF(VALIDATURNO[[#This Row],[VALIDA_QNA]]="","",IF(AN130="",0,1)*IF(AN130="",0,AN130))</f>
        <v>#VALUE!</v>
      </c>
      <c r="BD130" s="42" t="e">
        <f>IF(VALIDATURNO[[#This Row],[VALIDA_QNA]]="","",IF(AO130="",0,1)*IF(AO130="",0,AO130))</f>
        <v>#VALUE!</v>
      </c>
      <c r="BE130" s="42" t="e">
        <f>IF(VALIDATURNO[[#This Row],[VALIDA_QNA]]="","",IF(AP130="",0,1)*IF(AP130="",0,AP130))</f>
        <v>#VALUE!</v>
      </c>
      <c r="BF130" s="42" t="e">
        <f>IF(VALIDATURNO[[#This Row],[VALIDA_QNA]]="","",5-COUNTBLANK(AM130:AP130)-COUNTBLANK(AL131))</f>
        <v>#VALUE!</v>
      </c>
      <c r="BG130" s="41" t="e">
        <f>VALIDATURNO[[#This Row],[SALAM_H_BIN]]&amp;AU130&amp;AV130&amp;AW130&amp;AX130&amp;AY130</f>
        <v>#VALUE!</v>
      </c>
      <c r="BH130" s="43" t="str">
        <f>IF(A130="","",IF(AND((DIA_INI+0)=1,DAY(I130)&lt;16,MONTH(I130)=MES_QNA),1,IF(AND((DIA_INI+0)=16,MONTH(I130)= MES_QNA + 0),1,0)))</f>
        <v/>
      </c>
      <c r="BI130" s="42" t="str">
        <f>IF(A130="","",IF(AND(AN130&lt;AM130,AN130&lt;&gt;""),"ERROR MARCA",IF(AND(VALIDATURNO[[#This Row],[ENT_2]]&lt;&gt;0,VALIDATURNO[[#This Row],[ENT_2]]&lt;VALIDATURNO[[#This Row],[SAL_1]]),"ERROR MARCA",IF(VALIDATURNO[[#This Row],[VALIDA_QNA]]=1,IF(OR(BG130="001100",BG130="011000",BG130="011110",BG130="001111",BG130="101100",BG130="111000",BG130="111110",BG130="101111"),"OK",IF(OR(BG130="000000",VALIDATURNO[[#This Row],[Escenario]]="100000"),"NULO","ERROR MARCA")),"NULO"))))</f>
        <v/>
      </c>
      <c r="BJ130" s="47" t="e">
        <f>IF(VALIDATURNO[[#This Row],[VALIDA_QNA]]="","",IF(OR(BG130="101100",BG130="101111",BG130="001100",BG130="001111",BG130="111110",BG130="011110"),BC130-BB130,0)*24)</f>
        <v>#VALUE!</v>
      </c>
      <c r="BK130" s="42" t="e">
        <f>IF(VALIDATURNO[[#This Row],[VALIDA_QNA]]="","",IF(OR(BG130="101111",BG130="001111"),BE130-BD130,0)*24)</f>
        <v>#VALUE!</v>
      </c>
      <c r="BL130" s="47" t="e">
        <f>IF(VALIDATURNO[[#This Row],[VALIDA_QNA]]="","",IF(OR(BG130="111000",BG130="011000"),AZ130-BB130+1,0)*24)</f>
        <v>#VALUE!</v>
      </c>
      <c r="BM130" s="47" t="e">
        <f>IF(VALIDATURNO[[#This Row],[VALIDA_QNA]]="","",IF(OR(BG130="111110",BG130="011110"),AZ130+1-BD130,0)*24)</f>
        <v>#VALUE!</v>
      </c>
      <c r="BN130" s="42" t="e">
        <f>IF(VALIDATURNO[[#This Row],[VALIDA_QNA]]="","",IF(OR(BG130="011000",BG130="111000"),1-BB130,0)*24)</f>
        <v>#VALUE!</v>
      </c>
      <c r="BO130" s="47" t="e">
        <f>IF(VALIDATURNO[[#This Row],[VALIDA_QNA]]="","",IF(OR(BG130="011110",BG130="111110"),1-BD130,0)*24)</f>
        <v>#VALUE!</v>
      </c>
      <c r="BP13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0" s="42" t="e">
        <f>IF(VALIDATURNO[[#This Row],[VALIDA_QNA]]="","",VALIDATURNO[[#This Row],[turno1]]+VALIDATURNO[[#This Row],[turno2]]+VALIDATURNO[[#This Row],[turno1AM]]+VALIDATURNO[[#This Row],[turno2AM]])</f>
        <v>#VALUE!</v>
      </c>
      <c r="BR130" s="44" t="e">
        <f>IF(VALIDATURNO[[#This Row],[VALIDA_QNA]]=0,"",IFERROR(LEFT(AD130,FIND(".",AD130)-1)+((RIGHT(AD130,2)+0)/100),""))</f>
        <v>#VALUE!</v>
      </c>
      <c r="BS13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descuentos]]="",0,IF(AND(BP130&gt;=9.5,AO130=""),1,0))+IF(AL131&lt;&gt;"",AL131*24,0)-IF(AL130&lt;&gt;"",AL130*24,0),"")))</f>
        <v>#VALUE!</v>
      </c>
      <c r="BT130" s="219" t="e">
        <f>IF(VALIDATURNO[[#This Row],[VALIDA_QNA]]=0,"",IF(A130="","",IFERROR((IF(IF(AL130="",0,AL130+0)&lt;=(6/24),IF(AL130="",0,AL130+0),(6/24))*24),0)+IFERROR(IF(AM130="",0,IF((IF(AND(AO130="",AN130&lt;&gt;""),IF(AN130="",0,AN130+0),IF(AP130&lt;&gt;"",IF(AP130="",0,AP130+0),1))-#REF!)*24&gt;0,IF(AND(AO130="",AN130&lt;&gt;""),IF(AN130="",0,AN130+0),IF(AP130&lt;&gt;"",IF(AP130="",0,AP130+0),1))-#REF!))*24,0)))</f>
        <v>#VALUE!</v>
      </c>
      <c r="BU130" s="44" t="e">
        <f>IF(VALIDATURNO[[#This Row],[VALIDA_QNA]]="","",IFERROR(LEFT(K130,FIND(".",K130)-1)+((RIGHT(K130,2)+0)/100),0))</f>
        <v>#VALUE!</v>
      </c>
      <c r="BV130" s="44" t="e">
        <f>IF(VALIDATURNO[[#This Row],[VALIDA_QNA]]=0,0,IF(VALIDATURNO[[#This Row],[Marcacion]]="ERROR MARCA", 0,IF(VALIDATURNO[[#This Row],[VALIDA_QNA]]="","",IF(ROUND(IFERROR(LEFT(K130,FIND(".",K130)-1)+((RIGHT(K130,2)+0)/100),0)+(IF(H131="Domingo",0,IF(AL131="",0,AL131*24)))-(IF(H130="Domingo",0,IF(AL130="",0,AL130*24))),2)&gt;=0,ROUND(IFERROR(LEFT(K130,FIND(".",K130)-1)+((RIGHT(K130,2)+0)/100),0)+(IF(H131="Domingo",0,IF(AL131="",0,AL131*24)))-(IF(H130="Domingo",0,IF(AL130="",0,AL130*24))),2),0))))</f>
        <v>#VALUE!</v>
      </c>
      <c r="BW130" s="44" t="e">
        <f>IF(VALIDATURNO[[#This Row],[VALIDA_QNA]]="","",IFERROR(LEFT(T130,FIND(".",T130)-1)+((RIGHT(T130,2)+0)/100),0)+IF(N130="",0,IFERROR(LEFT(N130,FIND(".",N130)-1)+((RIGHT(N130,2)+0)/100),0)))</f>
        <v>#VALUE!</v>
      </c>
      <c r="BX130" s="44" t="e">
        <f>IF(VALIDATURNO[[#This Row],[VALIDA_QNA]]=0,0,IF(VALIDATURNO[[#This Row],[Marcacion]]="ERROR MARCA", 0,IF(VALIDATURNO[[#This Row],[VALIDA_QNA]]="","",IF(VALIDATURNO[[#This Row],[Dom Noct calc]]+(IF(OR(H131="Domingo",M131&lt;&gt;"",N131&lt;&gt;""),IF(AL131="",0,AL131*24),0))-(IF(OR(H130="Domingo",M130&lt;&gt;"",N130&lt;&gt;""),IF(AL130="",0,AL130*24),0))&gt;=0,VALIDATURNO[[#This Row],[Dom Noct calc]]+(IF(OR(H131="Domingo",M131&lt;&gt;"",N131&lt;&gt;""),IF(AL131="",0,AL131*24),0))-(IF(OR(H130="Domingo",M130&lt;&gt;"",N130&lt;&gt;""),IF(AL130="",0,AL130*24),0)),0))))</f>
        <v>#VALUE!</v>
      </c>
      <c r="BY130" s="44" t="e">
        <f>IF(VALIDATURNO[[#This Row],[VALIDA_QNA]]="","",IFERROR(LEFT(AD130,FIND(".",AD130)-1)+((RIGHT(AD130,2)+0)/100),0))</f>
        <v>#VALUE!</v>
      </c>
      <c r="BZ13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0" s="45" t="e">
        <f>IF(VALIDATURNO[[#This Row],[VALIDA_QNA]]="","",IF(VALIDATURNO[[#This Row],[Trabajado real]]+0=0,0,1))</f>
        <v>#VALUE!</v>
      </c>
      <c r="CB13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0" s="44"/>
      <c r="CD130" s="44"/>
      <c r="CE130" s="44"/>
      <c r="CF130" s="44"/>
      <c r="CG130" s="44"/>
      <c r="CH130" s="45"/>
      <c r="CI130" s="44"/>
      <c r="CJ130" s="44" t="str">
        <f>IF(AND(M130="",S130=""),"",IF(VALIDATURNO[[#This Row],[Marcacion]]="ERROR MARCA",6,IF(IFERROR(LEFT(M130,FIND(".",M130)-1)+((RIGHT(M130,2)+0)/100),0)+IFERROR(LEFT(S130,FIND(".",S130)-1)+((RIGHT(S130,2)+0)/100),0)=0,"",IFERROR(LEFT(M130,FIND(".",M130)-1)+((RIGHT(M130,2)+0)/100),0)+IFERROR(LEFT(S130,FIND(".",S130)-1)+((RIGHT(S130,2)+0)/100),0))))</f>
        <v/>
      </c>
      <c r="CK130" s="44" t="e">
        <f>IF(VALIDATURNO[[#This Row],[VALIDA_QNA]]="","",IF(VALIDATURNO[[#This Row],[Dom Noct Real]]=0,"",ROUND(VALIDATURNO[[#This Row],[Dom Noct Real]],2)))</f>
        <v>#VALUE!</v>
      </c>
      <c r="CL130" s="44"/>
      <c r="CM130" s="44"/>
      <c r="CN130" s="44"/>
      <c r="CO13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0" s="44"/>
      <c r="CR130" s="44"/>
      <c r="CS130" s="44"/>
      <c r="CT130" s="44"/>
      <c r="CU130" s="44" t="e">
        <f>IF(VALIDATURNO[[#This Row],[VALIDA_QNA]]="","",IF(VALIDATURNO[[#This Row],[Trabajado real]]=0,"",ROUND(VALIDATURNO[[#This Row],[Trabajado real]],2)))</f>
        <v>#VALUE!</v>
      </c>
      <c r="CV130" s="220" t="str">
        <f>IFERROR(VLOOKUP(VALIDATURNO[[#This Row],[Colaborador]]&amp;VALIDATURNO[[#This Row],[fecha]],Tabla2[],4,0),"")</f>
        <v/>
      </c>
      <c r="CW130" s="221"/>
      <c r="CX130" s="221"/>
      <c r="CY130" s="44" t="str">
        <f>IF(SUMIFS($BZ$6:BZ130,$DC$6:DC130,VALIDATURNO[[#This Row],[Colaborador]])-hope_hours-SUMIFS($CO$6:CO130,$DC$6:DC130,VALIDATURNO[[#This Row],[Colaborador]])-SUMIFS($CP$6:CP130,$DC$6:DC130,VALIDATURNO[[#This Row],[Colaborador]])&gt;0.5,SUMIFS($BZ$6:BZ130,$DC$6:DC130,VALIDATURNO[[#This Row],[Colaborador]])-hope_hours-SUMIFS($CO$6:CO130,$DC$6:DC130,VALIDATURNO[[#This Row],[Colaborador]])-SUMIFS($CP$6:CP130,$DC$6:DC130,VALIDATURNO[[#This Row],[Colaborador]]),"")</f>
        <v/>
      </c>
      <c r="CZ130" s="44" t="str">
        <f>IF(SUMIFS($BZ$6:BZ130,$DC$6:DC130,VALIDATURNO[[#This Row],[Colaborador]])-hope_hours&gt;0.5,SUMIFS($BZ$6:BZ130,$DC$6:DC130,VALIDATURNO[[#This Row],[Colaborador]])-hope_hours - SUMIFS($CZ$6:CZ129,$DC$6:DC129,DC130),"")</f>
        <v/>
      </c>
      <c r="DA130" s="44" t="str">
        <f>IF(SUMIFS($BZ$6:BZ130,$DC$6:DC130,VALIDATURNO[[#This Row],[Colaborador]])-hope_hours&gt;0.5,SUMIFS($BZ$6:BZ130,$DC$6:DC130,VALIDATURNO[[#This Row],[Colaborador]])-hope_hours,"")</f>
        <v/>
      </c>
      <c r="DB130" s="44" t="str">
        <f>IF(E130="","",IF(VALIDATURNO[[#This Row],[Cambia sede]]="",E130,VALIDATURNO[[#This Row],[Cambia sede]]))</f>
        <v/>
      </c>
      <c r="DC130" s="222" t="str">
        <f t="shared" si="7"/>
        <v/>
      </c>
      <c r="DD130" s="223" t="e">
        <f>IF(VALIDATURNO[[#This Row],[VALIDA_QNA]]="","",I130+0)</f>
        <v>#VALUE!</v>
      </c>
      <c r="DE130" s="219" t="e">
        <f>IF(VALIDATURNO[[#This Row],[Marcacion]]="","",D130)</f>
        <v>#VALUE!</v>
      </c>
      <c r="DF130" s="219" t="e">
        <f>IF(VALIDATURNO[[#This Row],[turno1]]="","",H130)</f>
        <v>#VALUE!</v>
      </c>
      <c r="DG130" s="219" t="e">
        <f>IF(VALIDATURNO[[#This Row],[turno2]]="","",AL130)</f>
        <v>#VALUE!</v>
      </c>
      <c r="DH130" s="219" t="e">
        <f>IF(VALIDATURNO[[#This Row],[turno1AM]]="","",AM130)</f>
        <v>#VALUE!</v>
      </c>
      <c r="DI130" s="219" t="e">
        <f>IF(VALIDATURNO[[#This Row],[turno2AM]]="","",AN130)</f>
        <v>#VALUE!</v>
      </c>
      <c r="DJ130" s="219" t="e">
        <f>IF(VALIDATURNO[[#This Row],[turno1AH]]="","",AO130)</f>
        <v>#VALUE!</v>
      </c>
      <c r="DK130" s="219" t="e">
        <f>IF(VALIDATURNO[[#This Row],[turno2AH]]="","",AP130)</f>
        <v>#VALUE!</v>
      </c>
      <c r="DL130" s="224" t="str">
        <f>IF(SUMIFS(VALIDATURNO[TOTAL],VALIDATURNO[Colaborador],VALIDATURNO[[#This Row],[Colaborador]])=0,"RET","OK")</f>
        <v>RET</v>
      </c>
      <c r="DM130" s="224"/>
      <c r="DN130" s="224" t="e">
        <f>IF(DN129=$DN$5,1,IF(DC129=VALIDATURNO[[#This Row],[Colaborador]],0,1))</f>
        <v>#VALUE!</v>
      </c>
      <c r="DO130" s="224"/>
      <c r="DP130" s="224"/>
      <c r="DQ130" s="224"/>
      <c r="DR130" s="224"/>
      <c r="DS130" s="224"/>
      <c r="DT130" s="224"/>
    </row>
    <row r="131" spans="46:124">
      <c r="AT131" s="218" t="e">
        <f>IF(VALIDATURNO[[#This Row],[VALIDA_QNA]]="","",IF(AL131="",0,1))</f>
        <v>#VALUE!</v>
      </c>
      <c r="AU131" s="47" t="e">
        <f>IF(VALIDATURNO[[#This Row],[VALIDA_QNA]]="","",IF(AL132="",0,1))</f>
        <v>#VALUE!</v>
      </c>
      <c r="AV131" s="47" t="e">
        <f>IF(VALIDATURNO[[#This Row],[VALIDA_QNA]]="","",IF(AM131="",0,1))</f>
        <v>#VALUE!</v>
      </c>
      <c r="AW131" s="47" t="e">
        <f>IF(VALIDATURNO[[#This Row],[VALIDA_QNA]]="","",IF(AN131="",0,1))</f>
        <v>#VALUE!</v>
      </c>
      <c r="AX131" s="47" t="e">
        <f>IF(VALIDATURNO[[#This Row],[VALIDA_QNA]]="","",IF(AO131="",0,1))</f>
        <v>#VALUE!</v>
      </c>
      <c r="AY131" s="47" t="e">
        <f>IF(VALIDATURNO[[#This Row],[VALIDA_QNA]]="","",IF(AP131="",0,1))</f>
        <v>#VALUE!</v>
      </c>
      <c r="AZ131" s="42" t="e">
        <f>IF(VALIDATURNO[[#This Row],[VALIDA_QNA]]="","",IF(AL132="",0,1)*IF(AL132="",0,AL132))</f>
        <v>#VALUE!</v>
      </c>
      <c r="BA131" s="42" t="e">
        <f>IF(VALIDATURNO[[#This Row],[VALIDA_QNA]]="","",IF(AL131="",0,1)*IF(AL131="",0,AL131))</f>
        <v>#VALUE!</v>
      </c>
      <c r="BB131" s="42" t="e">
        <f>IF(VALIDATURNO[[#This Row],[VALIDA_QNA]]="","",IF(AM131="",0,1)*IF(AM131="",0,AM131))</f>
        <v>#VALUE!</v>
      </c>
      <c r="BC131" s="42" t="e">
        <f>IF(VALIDATURNO[[#This Row],[VALIDA_QNA]]="","",IF(AN131="",0,1)*IF(AN131="",0,AN131))</f>
        <v>#VALUE!</v>
      </c>
      <c r="BD131" s="42" t="e">
        <f>IF(VALIDATURNO[[#This Row],[VALIDA_QNA]]="","",IF(AO131="",0,1)*IF(AO131="",0,AO131))</f>
        <v>#VALUE!</v>
      </c>
      <c r="BE131" s="42" t="e">
        <f>IF(VALIDATURNO[[#This Row],[VALIDA_QNA]]="","",IF(AP131="",0,1)*IF(AP131="",0,AP131))</f>
        <v>#VALUE!</v>
      </c>
      <c r="BF131" s="42" t="e">
        <f>IF(VALIDATURNO[[#This Row],[VALIDA_QNA]]="","",5-COUNTBLANK(AM131:AP131)-COUNTBLANK(AL132))</f>
        <v>#VALUE!</v>
      </c>
      <c r="BG131" s="41" t="e">
        <f>VALIDATURNO[[#This Row],[SALAM_H_BIN]]&amp;AU131&amp;AV131&amp;AW131&amp;AX131&amp;AY131</f>
        <v>#VALUE!</v>
      </c>
      <c r="BH131" s="43" t="str">
        <f>IF(A131="","",IF(AND((DIA_INI+0)=1,DAY(I131)&lt;16,MONTH(I131)=MES_QNA),1,IF(AND((DIA_INI+0)=16,MONTH(I131)= MES_QNA + 0),1,0)))</f>
        <v/>
      </c>
      <c r="BI131" s="42" t="str">
        <f>IF(A131="","",IF(AND(AN131&lt;AM131,AN131&lt;&gt;""),"ERROR MARCA",IF(AND(VALIDATURNO[[#This Row],[ENT_2]]&lt;&gt;0,VALIDATURNO[[#This Row],[ENT_2]]&lt;VALIDATURNO[[#This Row],[SAL_1]]),"ERROR MARCA",IF(VALIDATURNO[[#This Row],[VALIDA_QNA]]=1,IF(OR(BG131="001100",BG131="011000",BG131="011110",BG131="001111",BG131="101100",BG131="111000",BG131="111110",BG131="101111"),"OK",IF(OR(BG131="000000",VALIDATURNO[[#This Row],[Escenario]]="100000"),"NULO","ERROR MARCA")),"NULO"))))</f>
        <v/>
      </c>
      <c r="BJ131" s="47" t="e">
        <f>IF(VALIDATURNO[[#This Row],[VALIDA_QNA]]="","",IF(OR(BG131="101100",BG131="101111",BG131="001100",BG131="001111",BG131="111110",BG131="011110"),BC131-BB131,0)*24)</f>
        <v>#VALUE!</v>
      </c>
      <c r="BK131" s="42" t="e">
        <f>IF(VALIDATURNO[[#This Row],[VALIDA_QNA]]="","",IF(OR(BG131="101111",BG131="001111"),BE131-BD131,0)*24)</f>
        <v>#VALUE!</v>
      </c>
      <c r="BL131" s="47" t="e">
        <f>IF(VALIDATURNO[[#This Row],[VALIDA_QNA]]="","",IF(OR(BG131="111000",BG131="011000"),AZ131-BB131+1,0)*24)</f>
        <v>#VALUE!</v>
      </c>
      <c r="BM131" s="47" t="e">
        <f>IF(VALIDATURNO[[#This Row],[VALIDA_QNA]]="","",IF(OR(BG131="111110",BG131="011110"),AZ131+1-BD131,0)*24)</f>
        <v>#VALUE!</v>
      </c>
      <c r="BN131" s="42" t="e">
        <f>IF(VALIDATURNO[[#This Row],[VALIDA_QNA]]="","",IF(OR(BG131="011000",BG131="111000"),1-BB131,0)*24)</f>
        <v>#VALUE!</v>
      </c>
      <c r="BO131" s="47" t="e">
        <f>IF(VALIDATURNO[[#This Row],[VALIDA_QNA]]="","",IF(OR(BG131="011110",BG131="111110"),1-BD131,0)*24)</f>
        <v>#VALUE!</v>
      </c>
      <c r="BP13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1" s="42" t="e">
        <f>IF(VALIDATURNO[[#This Row],[VALIDA_QNA]]="","",VALIDATURNO[[#This Row],[turno1]]+VALIDATURNO[[#This Row],[turno2]]+VALIDATURNO[[#This Row],[turno1AM]]+VALIDATURNO[[#This Row],[turno2AM]])</f>
        <v>#VALUE!</v>
      </c>
      <c r="BR131" s="44" t="e">
        <f>IF(VALIDATURNO[[#This Row],[VALIDA_QNA]]=0,"",IFERROR(LEFT(AD131,FIND(".",AD131)-1)+((RIGHT(AD131,2)+0)/100),""))</f>
        <v>#VALUE!</v>
      </c>
      <c r="BS13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descuentos]]="",0,IF(AND(BP131&gt;=9.5,AO131=""),1,0))+IF(AL132&lt;&gt;"",AL132*24,0)-IF(AL131&lt;&gt;"",AL131*24,0),"")))</f>
        <v>#VALUE!</v>
      </c>
      <c r="BT131" s="219" t="e">
        <f>IF(VALIDATURNO[[#This Row],[VALIDA_QNA]]=0,"",IF(A131="","",IFERROR((IF(IF(AL131="",0,AL131+0)&lt;=(6/24),IF(AL131="",0,AL131+0),(6/24))*24),0)+IFERROR(IF(AM131="",0,IF((IF(AND(AO131="",AN131&lt;&gt;""),IF(AN131="",0,AN131+0),IF(AP131&lt;&gt;"",IF(AP131="",0,AP131+0),1))-#REF!)*24&gt;0,IF(AND(AO131="",AN131&lt;&gt;""),IF(AN131="",0,AN131+0),IF(AP131&lt;&gt;"",IF(AP131="",0,AP131+0),1))-#REF!))*24,0)))</f>
        <v>#VALUE!</v>
      </c>
      <c r="BU131" s="44" t="e">
        <f>IF(VALIDATURNO[[#This Row],[VALIDA_QNA]]="","",IFERROR(LEFT(K131,FIND(".",K131)-1)+((RIGHT(K131,2)+0)/100),0))</f>
        <v>#VALUE!</v>
      </c>
      <c r="BV131" s="44" t="e">
        <f>IF(VALIDATURNO[[#This Row],[VALIDA_QNA]]=0,0,IF(VALIDATURNO[[#This Row],[Marcacion]]="ERROR MARCA", 0,IF(VALIDATURNO[[#This Row],[VALIDA_QNA]]="","",IF(ROUND(IFERROR(LEFT(K131,FIND(".",K131)-1)+((RIGHT(K131,2)+0)/100),0)+(IF(H132="Domingo",0,IF(AL132="",0,AL132*24)))-(IF(H131="Domingo",0,IF(AL131="",0,AL131*24))),2)&gt;=0,ROUND(IFERROR(LEFT(K131,FIND(".",K131)-1)+((RIGHT(K131,2)+0)/100),0)+(IF(H132="Domingo",0,IF(AL132="",0,AL132*24)))-(IF(H131="Domingo",0,IF(AL131="",0,AL131*24))),2),0))))</f>
        <v>#VALUE!</v>
      </c>
      <c r="BW131" s="44" t="e">
        <f>IF(VALIDATURNO[[#This Row],[VALIDA_QNA]]="","",IFERROR(LEFT(T131,FIND(".",T131)-1)+((RIGHT(T131,2)+0)/100),0)+IF(N131="",0,IFERROR(LEFT(N131,FIND(".",N131)-1)+((RIGHT(N131,2)+0)/100),0)))</f>
        <v>#VALUE!</v>
      </c>
      <c r="BX131" s="44" t="e">
        <f>IF(VALIDATURNO[[#This Row],[VALIDA_QNA]]=0,0,IF(VALIDATURNO[[#This Row],[Marcacion]]="ERROR MARCA", 0,IF(VALIDATURNO[[#This Row],[VALIDA_QNA]]="","",IF(VALIDATURNO[[#This Row],[Dom Noct calc]]+(IF(OR(H132="Domingo",M132&lt;&gt;"",N132&lt;&gt;""),IF(AL132="",0,AL132*24),0))-(IF(OR(H131="Domingo",M131&lt;&gt;"",N131&lt;&gt;""),IF(AL131="",0,AL131*24),0))&gt;=0,VALIDATURNO[[#This Row],[Dom Noct calc]]+(IF(OR(H132="Domingo",M132&lt;&gt;"",N132&lt;&gt;""),IF(AL132="",0,AL132*24),0))-(IF(OR(H131="Domingo",M131&lt;&gt;"",N131&lt;&gt;""),IF(AL131="",0,AL131*24),0)),0))))</f>
        <v>#VALUE!</v>
      </c>
      <c r="BY131" s="44" t="e">
        <f>IF(VALIDATURNO[[#This Row],[VALIDA_QNA]]="","",IFERROR(LEFT(AD131,FIND(".",AD131)-1)+((RIGHT(AD131,2)+0)/100),0))</f>
        <v>#VALUE!</v>
      </c>
      <c r="BZ13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1" s="45" t="e">
        <f>IF(VALIDATURNO[[#This Row],[VALIDA_QNA]]="","",IF(VALIDATURNO[[#This Row],[Trabajado real]]+0=0,0,1))</f>
        <v>#VALUE!</v>
      </c>
      <c r="CB13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1" s="44"/>
      <c r="CD131" s="44"/>
      <c r="CE131" s="44"/>
      <c r="CF131" s="44"/>
      <c r="CG131" s="44"/>
      <c r="CH131" s="45"/>
      <c r="CI131" s="44"/>
      <c r="CJ131" s="44" t="str">
        <f>IF(AND(M131="",S131=""),"",IF(VALIDATURNO[[#This Row],[Marcacion]]="ERROR MARCA",6,IF(IFERROR(LEFT(M131,FIND(".",M131)-1)+((RIGHT(M131,2)+0)/100),0)+IFERROR(LEFT(S131,FIND(".",S131)-1)+((RIGHT(S131,2)+0)/100),0)=0,"",IFERROR(LEFT(M131,FIND(".",M131)-1)+((RIGHT(M131,2)+0)/100),0)+IFERROR(LEFT(S131,FIND(".",S131)-1)+((RIGHT(S131,2)+0)/100),0))))</f>
        <v/>
      </c>
      <c r="CK131" s="44" t="e">
        <f>IF(VALIDATURNO[[#This Row],[VALIDA_QNA]]="","",IF(VALIDATURNO[[#This Row],[Dom Noct Real]]=0,"",ROUND(VALIDATURNO[[#This Row],[Dom Noct Real]],2)))</f>
        <v>#VALUE!</v>
      </c>
      <c r="CL131" s="44"/>
      <c r="CM131" s="44"/>
      <c r="CN131" s="44"/>
      <c r="CO13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1" s="44"/>
      <c r="CR131" s="44"/>
      <c r="CS131" s="44"/>
      <c r="CT131" s="44"/>
      <c r="CU131" s="44" t="e">
        <f>IF(VALIDATURNO[[#This Row],[VALIDA_QNA]]="","",IF(VALIDATURNO[[#This Row],[Trabajado real]]=0,"",ROUND(VALIDATURNO[[#This Row],[Trabajado real]],2)))</f>
        <v>#VALUE!</v>
      </c>
      <c r="CV131" s="220" t="str">
        <f>IFERROR(VLOOKUP(VALIDATURNO[[#This Row],[Colaborador]]&amp;VALIDATURNO[[#This Row],[fecha]],Tabla2[],4,0),"")</f>
        <v/>
      </c>
      <c r="CW131" s="221"/>
      <c r="CX131" s="221"/>
      <c r="CY131" s="44" t="str">
        <f>IF(SUMIFS($BZ$6:BZ131,$DC$6:DC131,VALIDATURNO[[#This Row],[Colaborador]])-hope_hours-SUMIFS($CO$6:CO131,$DC$6:DC131,VALIDATURNO[[#This Row],[Colaborador]])-SUMIFS($CP$6:CP131,$DC$6:DC131,VALIDATURNO[[#This Row],[Colaborador]])&gt;0.5,SUMIFS($BZ$6:BZ131,$DC$6:DC131,VALIDATURNO[[#This Row],[Colaborador]])-hope_hours-SUMIFS($CO$6:CO131,$DC$6:DC131,VALIDATURNO[[#This Row],[Colaborador]])-SUMIFS($CP$6:CP131,$DC$6:DC131,VALIDATURNO[[#This Row],[Colaborador]]),"")</f>
        <v/>
      </c>
      <c r="CZ131" s="44" t="str">
        <f>IF(SUMIFS($BZ$6:BZ131,$DC$6:DC131,VALIDATURNO[[#This Row],[Colaborador]])-hope_hours&gt;0.5,SUMIFS($BZ$6:BZ131,$DC$6:DC131,VALIDATURNO[[#This Row],[Colaborador]])-hope_hours - SUMIFS($CZ$6:CZ130,$DC$6:DC130,DC131),"")</f>
        <v/>
      </c>
      <c r="DA131" s="44" t="str">
        <f>IF(SUMIFS($BZ$6:BZ131,$DC$6:DC131,VALIDATURNO[[#This Row],[Colaborador]])-hope_hours&gt;0.5,SUMIFS($BZ$6:BZ131,$DC$6:DC131,VALIDATURNO[[#This Row],[Colaborador]])-hope_hours,"")</f>
        <v/>
      </c>
      <c r="DB131" s="44" t="str">
        <f>IF(E131="","",IF(VALIDATURNO[[#This Row],[Cambia sede]]="",E131,VALIDATURNO[[#This Row],[Cambia sede]]))</f>
        <v/>
      </c>
      <c r="DC131" s="222" t="str">
        <f t="shared" si="7"/>
        <v/>
      </c>
      <c r="DD131" s="223" t="e">
        <f>IF(VALIDATURNO[[#This Row],[VALIDA_QNA]]="","",I131+0)</f>
        <v>#VALUE!</v>
      </c>
      <c r="DE131" s="219" t="e">
        <f>IF(VALIDATURNO[[#This Row],[Marcacion]]="","",D131)</f>
        <v>#VALUE!</v>
      </c>
      <c r="DF131" s="219" t="e">
        <f>IF(VALIDATURNO[[#This Row],[turno1]]="","",H131)</f>
        <v>#VALUE!</v>
      </c>
      <c r="DG131" s="219" t="e">
        <f>IF(VALIDATURNO[[#This Row],[turno2]]="","",AL131)</f>
        <v>#VALUE!</v>
      </c>
      <c r="DH131" s="219" t="e">
        <f>IF(VALIDATURNO[[#This Row],[turno1AM]]="","",AM131)</f>
        <v>#VALUE!</v>
      </c>
      <c r="DI131" s="219" t="e">
        <f>IF(VALIDATURNO[[#This Row],[turno2AM]]="","",AN131)</f>
        <v>#VALUE!</v>
      </c>
      <c r="DJ131" s="219" t="e">
        <f>IF(VALIDATURNO[[#This Row],[turno1AH]]="","",AO131)</f>
        <v>#VALUE!</v>
      </c>
      <c r="DK131" s="219" t="e">
        <f>IF(VALIDATURNO[[#This Row],[turno2AH]]="","",AP131)</f>
        <v>#VALUE!</v>
      </c>
      <c r="DL131" s="224" t="str">
        <f>IF(SUMIFS(VALIDATURNO[TOTAL],VALIDATURNO[Colaborador],VALIDATURNO[[#This Row],[Colaborador]])=0,"RET","OK")</f>
        <v>RET</v>
      </c>
      <c r="DM131" s="224"/>
      <c r="DN131" s="224" t="e">
        <f>IF(DN130=$DN$5,1,IF(DC130=VALIDATURNO[[#This Row],[Colaborador]],0,1))</f>
        <v>#VALUE!</v>
      </c>
      <c r="DO131" s="224"/>
      <c r="DP131" s="224"/>
      <c r="DQ131" s="224"/>
      <c r="DR131" s="224"/>
      <c r="DS131" s="224"/>
      <c r="DT131" s="224"/>
    </row>
    <row r="132" spans="46:124">
      <c r="AT132" s="218" t="e">
        <f>IF(VALIDATURNO[[#This Row],[VALIDA_QNA]]="","",IF(AL132="",0,1))</f>
        <v>#VALUE!</v>
      </c>
      <c r="AU132" s="47" t="e">
        <f>IF(VALIDATURNO[[#This Row],[VALIDA_QNA]]="","",IF(AL133="",0,1))</f>
        <v>#VALUE!</v>
      </c>
      <c r="AV132" s="47" t="e">
        <f>IF(VALIDATURNO[[#This Row],[VALIDA_QNA]]="","",IF(AM132="",0,1))</f>
        <v>#VALUE!</v>
      </c>
      <c r="AW132" s="47" t="e">
        <f>IF(VALIDATURNO[[#This Row],[VALIDA_QNA]]="","",IF(AN132="",0,1))</f>
        <v>#VALUE!</v>
      </c>
      <c r="AX132" s="47" t="e">
        <f>IF(VALIDATURNO[[#This Row],[VALIDA_QNA]]="","",IF(AO132="",0,1))</f>
        <v>#VALUE!</v>
      </c>
      <c r="AY132" s="47" t="e">
        <f>IF(VALIDATURNO[[#This Row],[VALIDA_QNA]]="","",IF(AP132="",0,1))</f>
        <v>#VALUE!</v>
      </c>
      <c r="AZ132" s="42" t="e">
        <f>IF(VALIDATURNO[[#This Row],[VALIDA_QNA]]="","",IF(AL133="",0,1)*IF(AL133="",0,AL133))</f>
        <v>#VALUE!</v>
      </c>
      <c r="BA132" s="42" t="e">
        <f>IF(VALIDATURNO[[#This Row],[VALIDA_QNA]]="","",IF(AL132="",0,1)*IF(AL132="",0,AL132))</f>
        <v>#VALUE!</v>
      </c>
      <c r="BB132" s="42" t="e">
        <f>IF(VALIDATURNO[[#This Row],[VALIDA_QNA]]="","",IF(AM132="",0,1)*IF(AM132="",0,AM132))</f>
        <v>#VALUE!</v>
      </c>
      <c r="BC132" s="42" t="e">
        <f>IF(VALIDATURNO[[#This Row],[VALIDA_QNA]]="","",IF(AN132="",0,1)*IF(AN132="",0,AN132))</f>
        <v>#VALUE!</v>
      </c>
      <c r="BD132" s="42" t="e">
        <f>IF(VALIDATURNO[[#This Row],[VALIDA_QNA]]="","",IF(AO132="",0,1)*IF(AO132="",0,AO132))</f>
        <v>#VALUE!</v>
      </c>
      <c r="BE132" s="42" t="e">
        <f>IF(VALIDATURNO[[#This Row],[VALIDA_QNA]]="","",IF(AP132="",0,1)*IF(AP132="",0,AP132))</f>
        <v>#VALUE!</v>
      </c>
      <c r="BF132" s="42" t="e">
        <f>IF(VALIDATURNO[[#This Row],[VALIDA_QNA]]="","",5-COUNTBLANK(AM132:AP132)-COUNTBLANK(AL133))</f>
        <v>#VALUE!</v>
      </c>
      <c r="BG132" s="41" t="e">
        <f>VALIDATURNO[[#This Row],[SALAM_H_BIN]]&amp;AU132&amp;AV132&amp;AW132&amp;AX132&amp;AY132</f>
        <v>#VALUE!</v>
      </c>
      <c r="BH132" s="43" t="str">
        <f>IF(A132="","",IF(AND((DIA_INI+0)=1,DAY(I132)&lt;16,MONTH(I132)=MES_QNA),1,IF(AND((DIA_INI+0)=16,MONTH(I132)= MES_QNA + 0),1,0)))</f>
        <v/>
      </c>
      <c r="BI132" s="42" t="str">
        <f>IF(A132="","",IF(AND(AN132&lt;AM132,AN132&lt;&gt;""),"ERROR MARCA",IF(AND(VALIDATURNO[[#This Row],[ENT_2]]&lt;&gt;0,VALIDATURNO[[#This Row],[ENT_2]]&lt;VALIDATURNO[[#This Row],[SAL_1]]),"ERROR MARCA",IF(VALIDATURNO[[#This Row],[VALIDA_QNA]]=1,IF(OR(BG132="001100",BG132="011000",BG132="011110",BG132="001111",BG132="101100",BG132="111000",BG132="111110",BG132="101111"),"OK",IF(OR(BG132="000000",VALIDATURNO[[#This Row],[Escenario]]="100000"),"NULO","ERROR MARCA")),"NULO"))))</f>
        <v/>
      </c>
      <c r="BJ132" s="47" t="e">
        <f>IF(VALIDATURNO[[#This Row],[VALIDA_QNA]]="","",IF(OR(BG132="101100",BG132="101111",BG132="001100",BG132="001111",BG132="111110",BG132="011110"),BC132-BB132,0)*24)</f>
        <v>#VALUE!</v>
      </c>
      <c r="BK132" s="42" t="e">
        <f>IF(VALIDATURNO[[#This Row],[VALIDA_QNA]]="","",IF(OR(BG132="101111",BG132="001111"),BE132-BD132,0)*24)</f>
        <v>#VALUE!</v>
      </c>
      <c r="BL132" s="47" t="e">
        <f>IF(VALIDATURNO[[#This Row],[VALIDA_QNA]]="","",IF(OR(BG132="111000",BG132="011000"),AZ132-BB132+1,0)*24)</f>
        <v>#VALUE!</v>
      </c>
      <c r="BM132" s="47" t="e">
        <f>IF(VALIDATURNO[[#This Row],[VALIDA_QNA]]="","",IF(OR(BG132="111110",BG132="011110"),AZ132+1-BD132,0)*24)</f>
        <v>#VALUE!</v>
      </c>
      <c r="BN132" s="42" t="e">
        <f>IF(VALIDATURNO[[#This Row],[VALIDA_QNA]]="","",IF(OR(BG132="011000",BG132="111000"),1-BB132,0)*24)</f>
        <v>#VALUE!</v>
      </c>
      <c r="BO132" s="47" t="e">
        <f>IF(VALIDATURNO[[#This Row],[VALIDA_QNA]]="","",IF(OR(BG132="011110",BG132="111110"),1-BD132,0)*24)</f>
        <v>#VALUE!</v>
      </c>
      <c r="BP13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2" s="42" t="e">
        <f>IF(VALIDATURNO[[#This Row],[VALIDA_QNA]]="","",VALIDATURNO[[#This Row],[turno1]]+VALIDATURNO[[#This Row],[turno2]]+VALIDATURNO[[#This Row],[turno1AM]]+VALIDATURNO[[#This Row],[turno2AM]])</f>
        <v>#VALUE!</v>
      </c>
      <c r="BR132" s="44" t="e">
        <f>IF(VALIDATURNO[[#This Row],[VALIDA_QNA]]=0,"",IFERROR(LEFT(AD132,FIND(".",AD132)-1)+((RIGHT(AD132,2)+0)/100),""))</f>
        <v>#VALUE!</v>
      </c>
      <c r="BS13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descuentos]]="",0,IF(AND(BP132&gt;=9.5,AO132=""),1,0))+IF(AL133&lt;&gt;"",AL133*24,0)-IF(AL132&lt;&gt;"",AL132*24,0),"")))</f>
        <v>#VALUE!</v>
      </c>
      <c r="BT132" s="219" t="e">
        <f>IF(VALIDATURNO[[#This Row],[VALIDA_QNA]]=0,"",IF(A132="","",IFERROR((IF(IF(AL132="",0,AL132+0)&lt;=(6/24),IF(AL132="",0,AL132+0),(6/24))*24),0)+IFERROR(IF(AM132="",0,IF((IF(AND(AO132="",AN132&lt;&gt;""),IF(AN132="",0,AN132+0),IF(AP132&lt;&gt;"",IF(AP132="",0,AP132+0),1))-#REF!)*24&gt;0,IF(AND(AO132="",AN132&lt;&gt;""),IF(AN132="",0,AN132+0),IF(AP132&lt;&gt;"",IF(AP132="",0,AP132+0),1))-#REF!))*24,0)))</f>
        <v>#VALUE!</v>
      </c>
      <c r="BU132" s="44" t="e">
        <f>IF(VALIDATURNO[[#This Row],[VALIDA_QNA]]="","",IFERROR(LEFT(K132,FIND(".",K132)-1)+((RIGHT(K132,2)+0)/100),0))</f>
        <v>#VALUE!</v>
      </c>
      <c r="BV132" s="44" t="e">
        <f>IF(VALIDATURNO[[#This Row],[VALIDA_QNA]]=0,0,IF(VALIDATURNO[[#This Row],[Marcacion]]="ERROR MARCA", 0,IF(VALIDATURNO[[#This Row],[VALIDA_QNA]]="","",IF(ROUND(IFERROR(LEFT(K132,FIND(".",K132)-1)+((RIGHT(K132,2)+0)/100),0)+(IF(H133="Domingo",0,IF(AL133="",0,AL133*24)))-(IF(H132="Domingo",0,IF(AL132="",0,AL132*24))),2)&gt;=0,ROUND(IFERROR(LEFT(K132,FIND(".",K132)-1)+((RIGHT(K132,2)+0)/100),0)+(IF(H133="Domingo",0,IF(AL133="",0,AL133*24)))-(IF(H132="Domingo",0,IF(AL132="",0,AL132*24))),2),0))))</f>
        <v>#VALUE!</v>
      </c>
      <c r="BW132" s="44" t="e">
        <f>IF(VALIDATURNO[[#This Row],[VALIDA_QNA]]="","",IFERROR(LEFT(T132,FIND(".",T132)-1)+((RIGHT(T132,2)+0)/100),0)+IF(N132="",0,IFERROR(LEFT(N132,FIND(".",N132)-1)+((RIGHT(N132,2)+0)/100),0)))</f>
        <v>#VALUE!</v>
      </c>
      <c r="BX132" s="44" t="e">
        <f>IF(VALIDATURNO[[#This Row],[VALIDA_QNA]]=0,0,IF(VALIDATURNO[[#This Row],[Marcacion]]="ERROR MARCA", 0,IF(VALIDATURNO[[#This Row],[VALIDA_QNA]]="","",IF(VALIDATURNO[[#This Row],[Dom Noct calc]]+(IF(OR(H133="Domingo",M133&lt;&gt;"",N133&lt;&gt;""),IF(AL133="",0,AL133*24),0))-(IF(OR(H132="Domingo",M132&lt;&gt;"",N132&lt;&gt;""),IF(AL132="",0,AL132*24),0))&gt;=0,VALIDATURNO[[#This Row],[Dom Noct calc]]+(IF(OR(H133="Domingo",M133&lt;&gt;"",N133&lt;&gt;""),IF(AL133="",0,AL133*24),0))-(IF(OR(H132="Domingo",M132&lt;&gt;"",N132&lt;&gt;""),IF(AL132="",0,AL132*24),0)),0))))</f>
        <v>#VALUE!</v>
      </c>
      <c r="BY132" s="44" t="e">
        <f>IF(VALIDATURNO[[#This Row],[VALIDA_QNA]]="","",IFERROR(LEFT(AD132,FIND(".",AD132)-1)+((RIGHT(AD132,2)+0)/100),0))</f>
        <v>#VALUE!</v>
      </c>
      <c r="BZ13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2" s="45" t="e">
        <f>IF(VALIDATURNO[[#This Row],[VALIDA_QNA]]="","",IF(VALIDATURNO[[#This Row],[Trabajado real]]+0=0,0,1))</f>
        <v>#VALUE!</v>
      </c>
      <c r="CB13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2" s="44"/>
      <c r="CD132" s="44"/>
      <c r="CE132" s="44"/>
      <c r="CF132" s="44"/>
      <c r="CG132" s="44"/>
      <c r="CH132" s="45"/>
      <c r="CI132" s="44"/>
      <c r="CJ132" s="44" t="str">
        <f>IF(AND(M132="",S132=""),"",IF(VALIDATURNO[[#This Row],[Marcacion]]="ERROR MARCA",6,IF(IFERROR(LEFT(M132,FIND(".",M132)-1)+((RIGHT(M132,2)+0)/100),0)+IFERROR(LEFT(S132,FIND(".",S132)-1)+((RIGHT(S132,2)+0)/100),0)=0,"",IFERROR(LEFT(M132,FIND(".",M132)-1)+((RIGHT(M132,2)+0)/100),0)+IFERROR(LEFT(S132,FIND(".",S132)-1)+((RIGHT(S132,2)+0)/100),0))))</f>
        <v/>
      </c>
      <c r="CK132" s="44" t="e">
        <f>IF(VALIDATURNO[[#This Row],[VALIDA_QNA]]="","",IF(VALIDATURNO[[#This Row],[Dom Noct Real]]=0,"",ROUND(VALIDATURNO[[#This Row],[Dom Noct Real]],2)))</f>
        <v>#VALUE!</v>
      </c>
      <c r="CL132" s="44"/>
      <c r="CM132" s="44"/>
      <c r="CN132" s="44"/>
      <c r="CO13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2" s="44"/>
      <c r="CR132" s="44"/>
      <c r="CS132" s="44"/>
      <c r="CT132" s="44"/>
      <c r="CU132" s="44" t="e">
        <f>IF(VALIDATURNO[[#This Row],[VALIDA_QNA]]="","",IF(VALIDATURNO[[#This Row],[Trabajado real]]=0,"",ROUND(VALIDATURNO[[#This Row],[Trabajado real]],2)))</f>
        <v>#VALUE!</v>
      </c>
      <c r="CV132" s="220" t="str">
        <f>IFERROR(VLOOKUP(VALIDATURNO[[#This Row],[Colaborador]]&amp;VALIDATURNO[[#This Row],[fecha]],Tabla2[],4,0),"")</f>
        <v/>
      </c>
      <c r="CW132" s="221"/>
      <c r="CX132" s="221"/>
      <c r="CY132" s="44" t="str">
        <f>IF(SUMIFS($BZ$6:BZ132,$DC$6:DC132,VALIDATURNO[[#This Row],[Colaborador]])-hope_hours-SUMIFS($CO$6:CO132,$DC$6:DC132,VALIDATURNO[[#This Row],[Colaborador]])-SUMIFS($CP$6:CP132,$DC$6:DC132,VALIDATURNO[[#This Row],[Colaborador]])&gt;0.5,SUMIFS($BZ$6:BZ132,$DC$6:DC132,VALIDATURNO[[#This Row],[Colaborador]])-hope_hours-SUMIFS($CO$6:CO132,$DC$6:DC132,VALIDATURNO[[#This Row],[Colaborador]])-SUMIFS($CP$6:CP132,$DC$6:DC132,VALIDATURNO[[#This Row],[Colaborador]]),"")</f>
        <v/>
      </c>
      <c r="CZ132" s="44" t="str">
        <f>IF(SUMIFS($BZ$6:BZ132,$DC$6:DC132,VALIDATURNO[[#This Row],[Colaborador]])-hope_hours&gt;0.5,SUMIFS($BZ$6:BZ132,$DC$6:DC132,VALIDATURNO[[#This Row],[Colaborador]])-hope_hours - SUMIFS($CZ$6:CZ131,$DC$6:DC131,DC132),"")</f>
        <v/>
      </c>
      <c r="DA132" s="44" t="str">
        <f>IF(SUMIFS($BZ$6:BZ132,$DC$6:DC132,VALIDATURNO[[#This Row],[Colaborador]])-hope_hours&gt;0.5,SUMIFS($BZ$6:BZ132,$DC$6:DC132,VALIDATURNO[[#This Row],[Colaborador]])-hope_hours,"")</f>
        <v/>
      </c>
      <c r="DB132" s="44" t="str">
        <f>IF(E132="","",IF(VALIDATURNO[[#This Row],[Cambia sede]]="",E132,VALIDATURNO[[#This Row],[Cambia sede]]))</f>
        <v/>
      </c>
      <c r="DC132" s="222" t="str">
        <f t="shared" si="7"/>
        <v/>
      </c>
      <c r="DD132" s="223" t="e">
        <f>IF(VALIDATURNO[[#This Row],[VALIDA_QNA]]="","",I132+0)</f>
        <v>#VALUE!</v>
      </c>
      <c r="DE132" s="219" t="e">
        <f>IF(VALIDATURNO[[#This Row],[Marcacion]]="","",D132)</f>
        <v>#VALUE!</v>
      </c>
      <c r="DF132" s="219" t="e">
        <f>IF(VALIDATURNO[[#This Row],[turno1]]="","",H132)</f>
        <v>#VALUE!</v>
      </c>
      <c r="DG132" s="219" t="e">
        <f>IF(VALIDATURNO[[#This Row],[turno2]]="","",AL132)</f>
        <v>#VALUE!</v>
      </c>
      <c r="DH132" s="219" t="e">
        <f>IF(VALIDATURNO[[#This Row],[turno1AM]]="","",AM132)</f>
        <v>#VALUE!</v>
      </c>
      <c r="DI132" s="219" t="e">
        <f>IF(VALIDATURNO[[#This Row],[turno2AM]]="","",AN132)</f>
        <v>#VALUE!</v>
      </c>
      <c r="DJ132" s="219" t="e">
        <f>IF(VALIDATURNO[[#This Row],[turno1AH]]="","",AO132)</f>
        <v>#VALUE!</v>
      </c>
      <c r="DK132" s="219" t="e">
        <f>IF(VALIDATURNO[[#This Row],[turno2AH]]="","",AP132)</f>
        <v>#VALUE!</v>
      </c>
      <c r="DL132" s="224" t="str">
        <f>IF(SUMIFS(VALIDATURNO[TOTAL],VALIDATURNO[Colaborador],VALIDATURNO[[#This Row],[Colaborador]])=0,"RET","OK")</f>
        <v>RET</v>
      </c>
      <c r="DM132" s="224"/>
      <c r="DN132" s="224" t="e">
        <f>IF(DN131=$DN$5,1,IF(DC131=VALIDATURNO[[#This Row],[Colaborador]],0,1))</f>
        <v>#VALUE!</v>
      </c>
      <c r="DO132" s="224"/>
      <c r="DP132" s="224"/>
      <c r="DQ132" s="224"/>
      <c r="DR132" s="224"/>
      <c r="DS132" s="224"/>
      <c r="DT132" s="224"/>
    </row>
    <row r="133" spans="46:124">
      <c r="AT133" s="218" t="e">
        <f>IF(VALIDATURNO[[#This Row],[VALIDA_QNA]]="","",IF(AL133="",0,1))</f>
        <v>#VALUE!</v>
      </c>
      <c r="AU133" s="47" t="e">
        <f>IF(VALIDATURNO[[#This Row],[VALIDA_QNA]]="","",IF(AL134="",0,1))</f>
        <v>#VALUE!</v>
      </c>
      <c r="AV133" s="47" t="e">
        <f>IF(VALIDATURNO[[#This Row],[VALIDA_QNA]]="","",IF(AM133="",0,1))</f>
        <v>#VALUE!</v>
      </c>
      <c r="AW133" s="47" t="e">
        <f>IF(VALIDATURNO[[#This Row],[VALIDA_QNA]]="","",IF(AN133="",0,1))</f>
        <v>#VALUE!</v>
      </c>
      <c r="AX133" s="47" t="e">
        <f>IF(VALIDATURNO[[#This Row],[VALIDA_QNA]]="","",IF(AO133="",0,1))</f>
        <v>#VALUE!</v>
      </c>
      <c r="AY133" s="47" t="e">
        <f>IF(VALIDATURNO[[#This Row],[VALIDA_QNA]]="","",IF(AP133="",0,1))</f>
        <v>#VALUE!</v>
      </c>
      <c r="AZ133" s="42" t="e">
        <f>IF(VALIDATURNO[[#This Row],[VALIDA_QNA]]="","",IF(AL134="",0,1)*IF(AL134="",0,AL134))</f>
        <v>#VALUE!</v>
      </c>
      <c r="BA133" s="42" t="e">
        <f>IF(VALIDATURNO[[#This Row],[VALIDA_QNA]]="","",IF(AL133="",0,1)*IF(AL133="",0,AL133))</f>
        <v>#VALUE!</v>
      </c>
      <c r="BB133" s="42" t="e">
        <f>IF(VALIDATURNO[[#This Row],[VALIDA_QNA]]="","",IF(AM133="",0,1)*IF(AM133="",0,AM133))</f>
        <v>#VALUE!</v>
      </c>
      <c r="BC133" s="42" t="e">
        <f>IF(VALIDATURNO[[#This Row],[VALIDA_QNA]]="","",IF(AN133="",0,1)*IF(AN133="",0,AN133))</f>
        <v>#VALUE!</v>
      </c>
      <c r="BD133" s="42" t="e">
        <f>IF(VALIDATURNO[[#This Row],[VALIDA_QNA]]="","",IF(AO133="",0,1)*IF(AO133="",0,AO133))</f>
        <v>#VALUE!</v>
      </c>
      <c r="BE133" s="42" t="e">
        <f>IF(VALIDATURNO[[#This Row],[VALIDA_QNA]]="","",IF(AP133="",0,1)*IF(AP133="",0,AP133))</f>
        <v>#VALUE!</v>
      </c>
      <c r="BF133" s="42" t="e">
        <f>IF(VALIDATURNO[[#This Row],[VALIDA_QNA]]="","",5-COUNTBLANK(AM133:AP133)-COUNTBLANK(AL134))</f>
        <v>#VALUE!</v>
      </c>
      <c r="BG133" s="41" t="e">
        <f>VALIDATURNO[[#This Row],[SALAM_H_BIN]]&amp;AU133&amp;AV133&amp;AW133&amp;AX133&amp;AY133</f>
        <v>#VALUE!</v>
      </c>
      <c r="BH133" s="43" t="str">
        <f>IF(A133="","",IF(AND((DIA_INI+0)=1,DAY(I133)&lt;16,MONTH(I133)=MES_QNA),1,IF(AND((DIA_INI+0)=16,MONTH(I133)= MES_QNA + 0),1,0)))</f>
        <v/>
      </c>
      <c r="BI133" s="42" t="str">
        <f>IF(A133="","",IF(AND(AN133&lt;AM133,AN133&lt;&gt;""),"ERROR MARCA",IF(AND(VALIDATURNO[[#This Row],[ENT_2]]&lt;&gt;0,VALIDATURNO[[#This Row],[ENT_2]]&lt;VALIDATURNO[[#This Row],[SAL_1]]),"ERROR MARCA",IF(VALIDATURNO[[#This Row],[VALIDA_QNA]]=1,IF(OR(BG133="001100",BG133="011000",BG133="011110",BG133="001111",BG133="101100",BG133="111000",BG133="111110",BG133="101111"),"OK",IF(OR(BG133="000000",VALIDATURNO[[#This Row],[Escenario]]="100000"),"NULO","ERROR MARCA")),"NULO"))))</f>
        <v/>
      </c>
      <c r="BJ133" s="47" t="e">
        <f>IF(VALIDATURNO[[#This Row],[VALIDA_QNA]]="","",IF(OR(BG133="101100",BG133="101111",BG133="001100",BG133="001111",BG133="111110",BG133="011110"),BC133-BB133,0)*24)</f>
        <v>#VALUE!</v>
      </c>
      <c r="BK133" s="42" t="e">
        <f>IF(VALIDATURNO[[#This Row],[VALIDA_QNA]]="","",IF(OR(BG133="101111",BG133="001111"),BE133-BD133,0)*24)</f>
        <v>#VALUE!</v>
      </c>
      <c r="BL133" s="47" t="e">
        <f>IF(VALIDATURNO[[#This Row],[VALIDA_QNA]]="","",IF(OR(BG133="111000",BG133="011000"),AZ133-BB133+1,0)*24)</f>
        <v>#VALUE!</v>
      </c>
      <c r="BM133" s="47" t="e">
        <f>IF(VALIDATURNO[[#This Row],[VALIDA_QNA]]="","",IF(OR(BG133="111110",BG133="011110"),AZ133+1-BD133,0)*24)</f>
        <v>#VALUE!</v>
      </c>
      <c r="BN133" s="42" t="e">
        <f>IF(VALIDATURNO[[#This Row],[VALIDA_QNA]]="","",IF(OR(BG133="011000",BG133="111000"),1-BB133,0)*24)</f>
        <v>#VALUE!</v>
      </c>
      <c r="BO133" s="47" t="e">
        <f>IF(VALIDATURNO[[#This Row],[VALIDA_QNA]]="","",IF(OR(BG133="011110",BG133="111110"),1-BD133,0)*24)</f>
        <v>#VALUE!</v>
      </c>
      <c r="BP13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3" s="42" t="e">
        <f>IF(VALIDATURNO[[#This Row],[VALIDA_QNA]]="","",VALIDATURNO[[#This Row],[turno1]]+VALIDATURNO[[#This Row],[turno2]]+VALIDATURNO[[#This Row],[turno1AM]]+VALIDATURNO[[#This Row],[turno2AM]])</f>
        <v>#VALUE!</v>
      </c>
      <c r="BR133" s="44" t="e">
        <f>IF(VALIDATURNO[[#This Row],[VALIDA_QNA]]=0,"",IFERROR(LEFT(AD133,FIND(".",AD133)-1)+((RIGHT(AD133,2)+0)/100),""))</f>
        <v>#VALUE!</v>
      </c>
      <c r="BS13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descuentos]]="",0,IF(AND(BP133&gt;=9.5,AO133=""),1,0))+IF(AL134&lt;&gt;"",AL134*24,0)-IF(AL133&lt;&gt;"",AL133*24,0),"")))</f>
        <v>#VALUE!</v>
      </c>
      <c r="BT133" s="219" t="e">
        <f>IF(VALIDATURNO[[#This Row],[VALIDA_QNA]]=0,"",IF(A133="","",IFERROR((IF(IF(AL133="",0,AL133+0)&lt;=(6/24),IF(AL133="",0,AL133+0),(6/24))*24),0)+IFERROR(IF(AM133="",0,IF((IF(AND(AO133="",AN133&lt;&gt;""),IF(AN133="",0,AN133+0),IF(AP133&lt;&gt;"",IF(AP133="",0,AP133+0),1))-#REF!)*24&gt;0,IF(AND(AO133="",AN133&lt;&gt;""),IF(AN133="",0,AN133+0),IF(AP133&lt;&gt;"",IF(AP133="",0,AP133+0),1))-#REF!))*24,0)))</f>
        <v>#VALUE!</v>
      </c>
      <c r="BU133" s="44" t="e">
        <f>IF(VALIDATURNO[[#This Row],[VALIDA_QNA]]="","",IFERROR(LEFT(K133,FIND(".",K133)-1)+((RIGHT(K133,2)+0)/100),0))</f>
        <v>#VALUE!</v>
      </c>
      <c r="BV133" s="44" t="e">
        <f>IF(VALIDATURNO[[#This Row],[VALIDA_QNA]]=0,0,IF(VALIDATURNO[[#This Row],[Marcacion]]="ERROR MARCA", 0,IF(VALIDATURNO[[#This Row],[VALIDA_QNA]]="","",IF(ROUND(IFERROR(LEFT(K133,FIND(".",K133)-1)+((RIGHT(K133,2)+0)/100),0)+(IF(H134="Domingo",0,IF(AL134="",0,AL134*24)))-(IF(H133="Domingo",0,IF(AL133="",0,AL133*24))),2)&gt;=0,ROUND(IFERROR(LEFT(K133,FIND(".",K133)-1)+((RIGHT(K133,2)+0)/100),0)+(IF(H134="Domingo",0,IF(AL134="",0,AL134*24)))-(IF(H133="Domingo",0,IF(AL133="",0,AL133*24))),2),0))))</f>
        <v>#VALUE!</v>
      </c>
      <c r="BW133" s="44" t="e">
        <f>IF(VALIDATURNO[[#This Row],[VALIDA_QNA]]="","",IFERROR(LEFT(T133,FIND(".",T133)-1)+((RIGHT(T133,2)+0)/100),0)+IF(N133="",0,IFERROR(LEFT(N133,FIND(".",N133)-1)+((RIGHT(N133,2)+0)/100),0)))</f>
        <v>#VALUE!</v>
      </c>
      <c r="BX133" s="44" t="e">
        <f>IF(VALIDATURNO[[#This Row],[VALIDA_QNA]]=0,0,IF(VALIDATURNO[[#This Row],[Marcacion]]="ERROR MARCA", 0,IF(VALIDATURNO[[#This Row],[VALIDA_QNA]]="","",IF(VALIDATURNO[[#This Row],[Dom Noct calc]]+(IF(OR(H134="Domingo",M134&lt;&gt;"",N134&lt;&gt;""),IF(AL134="",0,AL134*24),0))-(IF(OR(H133="Domingo",M133&lt;&gt;"",N133&lt;&gt;""),IF(AL133="",0,AL133*24),0))&gt;=0,VALIDATURNO[[#This Row],[Dom Noct calc]]+(IF(OR(H134="Domingo",M134&lt;&gt;"",N134&lt;&gt;""),IF(AL134="",0,AL134*24),0))-(IF(OR(H133="Domingo",M133&lt;&gt;"",N133&lt;&gt;""),IF(AL133="",0,AL133*24),0)),0))))</f>
        <v>#VALUE!</v>
      </c>
      <c r="BY133" s="44" t="e">
        <f>IF(VALIDATURNO[[#This Row],[VALIDA_QNA]]="","",IFERROR(LEFT(AD133,FIND(".",AD133)-1)+((RIGHT(AD133,2)+0)/100),0))</f>
        <v>#VALUE!</v>
      </c>
      <c r="BZ13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3" s="45" t="e">
        <f>IF(VALIDATURNO[[#This Row],[VALIDA_QNA]]="","",IF(VALIDATURNO[[#This Row],[Trabajado real]]+0=0,0,1))</f>
        <v>#VALUE!</v>
      </c>
      <c r="CB13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3" s="44"/>
      <c r="CD133" s="44"/>
      <c r="CE133" s="44"/>
      <c r="CF133" s="44"/>
      <c r="CG133" s="44"/>
      <c r="CH133" s="45"/>
      <c r="CI133" s="44"/>
      <c r="CJ133" s="44" t="str">
        <f>IF(AND(M133="",S133=""),"",IF(VALIDATURNO[[#This Row],[Marcacion]]="ERROR MARCA",6,IF(IFERROR(LEFT(M133,FIND(".",M133)-1)+((RIGHT(M133,2)+0)/100),0)+IFERROR(LEFT(S133,FIND(".",S133)-1)+((RIGHT(S133,2)+0)/100),0)=0,"",IFERROR(LEFT(M133,FIND(".",M133)-1)+((RIGHT(M133,2)+0)/100),0)+IFERROR(LEFT(S133,FIND(".",S133)-1)+((RIGHT(S133,2)+0)/100),0))))</f>
        <v/>
      </c>
      <c r="CK133" s="44" t="e">
        <f>IF(VALIDATURNO[[#This Row],[VALIDA_QNA]]="","",IF(VALIDATURNO[[#This Row],[Dom Noct Real]]=0,"",ROUND(VALIDATURNO[[#This Row],[Dom Noct Real]],2)))</f>
        <v>#VALUE!</v>
      </c>
      <c r="CL133" s="44"/>
      <c r="CM133" s="44"/>
      <c r="CN133" s="44"/>
      <c r="CO13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3" s="44"/>
      <c r="CR133" s="44"/>
      <c r="CS133" s="44"/>
      <c r="CT133" s="44"/>
      <c r="CU133" s="44" t="e">
        <f>IF(VALIDATURNO[[#This Row],[VALIDA_QNA]]="","",IF(VALIDATURNO[[#This Row],[Trabajado real]]=0,"",ROUND(VALIDATURNO[[#This Row],[Trabajado real]],2)))</f>
        <v>#VALUE!</v>
      </c>
      <c r="CV133" s="220" t="str">
        <f>IFERROR(VLOOKUP(VALIDATURNO[[#This Row],[Colaborador]]&amp;VALIDATURNO[[#This Row],[fecha]],Tabla2[],4,0),"")</f>
        <v/>
      </c>
      <c r="CW133" s="221"/>
      <c r="CX133" s="221"/>
      <c r="CY133" s="44" t="str">
        <f>IF(SUMIFS($BZ$6:BZ133,$DC$6:DC133,VALIDATURNO[[#This Row],[Colaborador]])-hope_hours-SUMIFS($CO$6:CO133,$DC$6:DC133,VALIDATURNO[[#This Row],[Colaborador]])-SUMIFS($CP$6:CP133,$DC$6:DC133,VALIDATURNO[[#This Row],[Colaborador]])&gt;0.5,SUMIFS($BZ$6:BZ133,$DC$6:DC133,VALIDATURNO[[#This Row],[Colaborador]])-hope_hours-SUMIFS($CO$6:CO133,$DC$6:DC133,VALIDATURNO[[#This Row],[Colaborador]])-SUMIFS($CP$6:CP133,$DC$6:DC133,VALIDATURNO[[#This Row],[Colaborador]]),"")</f>
        <v/>
      </c>
      <c r="CZ133" s="44" t="str">
        <f>IF(SUMIFS($BZ$6:BZ133,$DC$6:DC133,VALIDATURNO[[#This Row],[Colaborador]])-hope_hours&gt;0.5,SUMIFS($BZ$6:BZ133,$DC$6:DC133,VALIDATURNO[[#This Row],[Colaborador]])-hope_hours - SUMIFS($CZ$6:CZ132,$DC$6:DC132,DC133),"")</f>
        <v/>
      </c>
      <c r="DA133" s="44" t="str">
        <f>IF(SUMIFS($BZ$6:BZ133,$DC$6:DC133,VALIDATURNO[[#This Row],[Colaborador]])-hope_hours&gt;0.5,SUMIFS($BZ$6:BZ133,$DC$6:DC133,VALIDATURNO[[#This Row],[Colaborador]])-hope_hours,"")</f>
        <v/>
      </c>
      <c r="DB133" s="44" t="str">
        <f>IF(E133="","",IF(VALIDATURNO[[#This Row],[Cambia sede]]="",E133,VALIDATURNO[[#This Row],[Cambia sede]]))</f>
        <v/>
      </c>
      <c r="DC133" s="222" t="str">
        <f t="shared" si="7"/>
        <v/>
      </c>
      <c r="DD133" s="223" t="e">
        <f>IF(VALIDATURNO[[#This Row],[VALIDA_QNA]]="","",I133+0)</f>
        <v>#VALUE!</v>
      </c>
      <c r="DE133" s="219" t="e">
        <f>IF(VALIDATURNO[[#This Row],[Marcacion]]="","",D133)</f>
        <v>#VALUE!</v>
      </c>
      <c r="DF133" s="219" t="e">
        <f>IF(VALIDATURNO[[#This Row],[turno1]]="","",H133)</f>
        <v>#VALUE!</v>
      </c>
      <c r="DG133" s="219" t="e">
        <f>IF(VALIDATURNO[[#This Row],[turno2]]="","",AL133)</f>
        <v>#VALUE!</v>
      </c>
      <c r="DH133" s="219" t="e">
        <f>IF(VALIDATURNO[[#This Row],[turno1AM]]="","",AM133)</f>
        <v>#VALUE!</v>
      </c>
      <c r="DI133" s="219" t="e">
        <f>IF(VALIDATURNO[[#This Row],[turno2AM]]="","",AN133)</f>
        <v>#VALUE!</v>
      </c>
      <c r="DJ133" s="219" t="e">
        <f>IF(VALIDATURNO[[#This Row],[turno1AH]]="","",AO133)</f>
        <v>#VALUE!</v>
      </c>
      <c r="DK133" s="219" t="e">
        <f>IF(VALIDATURNO[[#This Row],[turno2AH]]="","",AP133)</f>
        <v>#VALUE!</v>
      </c>
      <c r="DL133" s="224" t="str">
        <f>IF(SUMIFS(VALIDATURNO[TOTAL],VALIDATURNO[Colaborador],VALIDATURNO[[#This Row],[Colaborador]])=0,"RET","OK")</f>
        <v>RET</v>
      </c>
      <c r="DM133" s="224"/>
      <c r="DN133" s="224" t="e">
        <f>IF(DN132=$DN$5,1,IF(DC132=VALIDATURNO[[#This Row],[Colaborador]],0,1))</f>
        <v>#VALUE!</v>
      </c>
      <c r="DO133" s="224"/>
      <c r="DP133" s="224"/>
      <c r="DQ133" s="224"/>
      <c r="DR133" s="224"/>
      <c r="DS133" s="224"/>
      <c r="DT133" s="224"/>
    </row>
    <row r="134" spans="46:124">
      <c r="AT134" s="218" t="e">
        <f>IF(VALIDATURNO[[#This Row],[VALIDA_QNA]]="","",IF(AL134="",0,1))</f>
        <v>#VALUE!</v>
      </c>
      <c r="AU134" s="47" t="e">
        <f>IF(VALIDATURNO[[#This Row],[VALIDA_QNA]]="","",IF(AL135="",0,1))</f>
        <v>#VALUE!</v>
      </c>
      <c r="AV134" s="47" t="e">
        <f>IF(VALIDATURNO[[#This Row],[VALIDA_QNA]]="","",IF(AM134="",0,1))</f>
        <v>#VALUE!</v>
      </c>
      <c r="AW134" s="47" t="e">
        <f>IF(VALIDATURNO[[#This Row],[VALIDA_QNA]]="","",IF(AN134="",0,1))</f>
        <v>#VALUE!</v>
      </c>
      <c r="AX134" s="47" t="e">
        <f>IF(VALIDATURNO[[#This Row],[VALIDA_QNA]]="","",IF(AO134="",0,1))</f>
        <v>#VALUE!</v>
      </c>
      <c r="AY134" s="47" t="e">
        <f>IF(VALIDATURNO[[#This Row],[VALIDA_QNA]]="","",IF(AP134="",0,1))</f>
        <v>#VALUE!</v>
      </c>
      <c r="AZ134" s="42" t="e">
        <f>IF(VALIDATURNO[[#This Row],[VALIDA_QNA]]="","",IF(AL135="",0,1)*IF(AL135="",0,AL135))</f>
        <v>#VALUE!</v>
      </c>
      <c r="BA134" s="42" t="e">
        <f>IF(VALIDATURNO[[#This Row],[VALIDA_QNA]]="","",IF(AL134="",0,1)*IF(AL134="",0,AL134))</f>
        <v>#VALUE!</v>
      </c>
      <c r="BB134" s="42" t="e">
        <f>IF(VALIDATURNO[[#This Row],[VALIDA_QNA]]="","",IF(AM134="",0,1)*IF(AM134="",0,AM134))</f>
        <v>#VALUE!</v>
      </c>
      <c r="BC134" s="42" t="e">
        <f>IF(VALIDATURNO[[#This Row],[VALIDA_QNA]]="","",IF(AN134="",0,1)*IF(AN134="",0,AN134))</f>
        <v>#VALUE!</v>
      </c>
      <c r="BD134" s="42" t="e">
        <f>IF(VALIDATURNO[[#This Row],[VALIDA_QNA]]="","",IF(AO134="",0,1)*IF(AO134="",0,AO134))</f>
        <v>#VALUE!</v>
      </c>
      <c r="BE134" s="42" t="e">
        <f>IF(VALIDATURNO[[#This Row],[VALIDA_QNA]]="","",IF(AP134="",0,1)*IF(AP134="",0,AP134))</f>
        <v>#VALUE!</v>
      </c>
      <c r="BF134" s="42" t="e">
        <f>IF(VALIDATURNO[[#This Row],[VALIDA_QNA]]="","",5-COUNTBLANK(AM134:AP134)-COUNTBLANK(AL135))</f>
        <v>#VALUE!</v>
      </c>
      <c r="BG134" s="41" t="e">
        <f>VALIDATURNO[[#This Row],[SALAM_H_BIN]]&amp;AU134&amp;AV134&amp;AW134&amp;AX134&amp;AY134</f>
        <v>#VALUE!</v>
      </c>
      <c r="BH134" s="43" t="str">
        <f>IF(A134="","",IF(AND((DIA_INI+0)=1,DAY(I134)&lt;16,MONTH(I134)=MES_QNA),1,IF(AND((DIA_INI+0)=16,MONTH(I134)= MES_QNA + 0),1,0)))</f>
        <v/>
      </c>
      <c r="BI134" s="42" t="str">
        <f>IF(A134="","",IF(AND(AN134&lt;AM134,AN134&lt;&gt;""),"ERROR MARCA",IF(AND(VALIDATURNO[[#This Row],[ENT_2]]&lt;&gt;0,VALIDATURNO[[#This Row],[ENT_2]]&lt;VALIDATURNO[[#This Row],[SAL_1]]),"ERROR MARCA",IF(VALIDATURNO[[#This Row],[VALIDA_QNA]]=1,IF(OR(BG134="001100",BG134="011000",BG134="011110",BG134="001111",BG134="101100",BG134="111000",BG134="111110",BG134="101111"),"OK",IF(OR(BG134="000000",VALIDATURNO[[#This Row],[Escenario]]="100000"),"NULO","ERROR MARCA")),"NULO"))))</f>
        <v/>
      </c>
      <c r="BJ134" s="47" t="e">
        <f>IF(VALIDATURNO[[#This Row],[VALIDA_QNA]]="","",IF(OR(BG134="101100",BG134="101111",BG134="001100",BG134="001111",BG134="111110",BG134="011110"),BC134-BB134,0)*24)</f>
        <v>#VALUE!</v>
      </c>
      <c r="BK134" s="42" t="e">
        <f>IF(VALIDATURNO[[#This Row],[VALIDA_QNA]]="","",IF(OR(BG134="101111",BG134="001111"),BE134-BD134,0)*24)</f>
        <v>#VALUE!</v>
      </c>
      <c r="BL134" s="47" t="e">
        <f>IF(VALIDATURNO[[#This Row],[VALIDA_QNA]]="","",IF(OR(BG134="111000",BG134="011000"),AZ134-BB134+1,0)*24)</f>
        <v>#VALUE!</v>
      </c>
      <c r="BM134" s="47" t="e">
        <f>IF(VALIDATURNO[[#This Row],[VALIDA_QNA]]="","",IF(OR(BG134="111110",BG134="011110"),AZ134+1-BD134,0)*24)</f>
        <v>#VALUE!</v>
      </c>
      <c r="BN134" s="42" t="e">
        <f>IF(VALIDATURNO[[#This Row],[VALIDA_QNA]]="","",IF(OR(BG134="011000",BG134="111000"),1-BB134,0)*24)</f>
        <v>#VALUE!</v>
      </c>
      <c r="BO134" s="47" t="e">
        <f>IF(VALIDATURNO[[#This Row],[VALIDA_QNA]]="","",IF(OR(BG134="011110",BG134="111110"),1-BD134,0)*24)</f>
        <v>#VALUE!</v>
      </c>
      <c r="BP13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4" s="42" t="e">
        <f>IF(VALIDATURNO[[#This Row],[VALIDA_QNA]]="","",VALIDATURNO[[#This Row],[turno1]]+VALIDATURNO[[#This Row],[turno2]]+VALIDATURNO[[#This Row],[turno1AM]]+VALIDATURNO[[#This Row],[turno2AM]])</f>
        <v>#VALUE!</v>
      </c>
      <c r="BR134" s="44" t="e">
        <f>IF(VALIDATURNO[[#This Row],[VALIDA_QNA]]=0,"",IFERROR(LEFT(AD134,FIND(".",AD134)-1)+((RIGHT(AD134,2)+0)/100),""))</f>
        <v>#VALUE!</v>
      </c>
      <c r="BS13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descuentos]]="",0,IF(AND(BP134&gt;=9.5,AO134=""),1,0))+IF(AL135&lt;&gt;"",AL135*24,0)-IF(AL134&lt;&gt;"",AL134*24,0),"")))</f>
        <v>#VALUE!</v>
      </c>
      <c r="BT134" s="219" t="e">
        <f>IF(VALIDATURNO[[#This Row],[VALIDA_QNA]]=0,"",IF(A134="","",IFERROR((IF(IF(AL134="",0,AL134+0)&lt;=(6/24),IF(AL134="",0,AL134+0),(6/24))*24),0)+IFERROR(IF(AM134="",0,IF((IF(AND(AO134="",AN134&lt;&gt;""),IF(AN134="",0,AN134+0),IF(AP134&lt;&gt;"",IF(AP134="",0,AP134+0),1))-#REF!)*24&gt;0,IF(AND(AO134="",AN134&lt;&gt;""),IF(AN134="",0,AN134+0),IF(AP134&lt;&gt;"",IF(AP134="",0,AP134+0),1))-#REF!))*24,0)))</f>
        <v>#VALUE!</v>
      </c>
      <c r="BU134" s="44" t="e">
        <f>IF(VALIDATURNO[[#This Row],[VALIDA_QNA]]="","",IFERROR(LEFT(K134,FIND(".",K134)-1)+((RIGHT(K134,2)+0)/100),0))</f>
        <v>#VALUE!</v>
      </c>
      <c r="BV134" s="44" t="e">
        <f>IF(VALIDATURNO[[#This Row],[VALIDA_QNA]]=0,0,IF(VALIDATURNO[[#This Row],[Marcacion]]="ERROR MARCA", 0,IF(VALIDATURNO[[#This Row],[VALIDA_QNA]]="","",IF(ROUND(IFERROR(LEFT(K134,FIND(".",K134)-1)+((RIGHT(K134,2)+0)/100),0)+(IF(H135="Domingo",0,IF(AL135="",0,AL135*24)))-(IF(H134="Domingo",0,IF(AL134="",0,AL134*24))),2)&gt;=0,ROUND(IFERROR(LEFT(K134,FIND(".",K134)-1)+((RIGHT(K134,2)+0)/100),0)+(IF(H135="Domingo",0,IF(AL135="",0,AL135*24)))-(IF(H134="Domingo",0,IF(AL134="",0,AL134*24))),2),0))))</f>
        <v>#VALUE!</v>
      </c>
      <c r="BW134" s="44" t="e">
        <f>IF(VALIDATURNO[[#This Row],[VALIDA_QNA]]="","",IFERROR(LEFT(T134,FIND(".",T134)-1)+((RIGHT(T134,2)+0)/100),0)+IF(N134="",0,IFERROR(LEFT(N134,FIND(".",N134)-1)+((RIGHT(N134,2)+0)/100),0)))</f>
        <v>#VALUE!</v>
      </c>
      <c r="BX134" s="44" t="e">
        <f>IF(VALIDATURNO[[#This Row],[VALIDA_QNA]]=0,0,IF(VALIDATURNO[[#This Row],[Marcacion]]="ERROR MARCA", 0,IF(VALIDATURNO[[#This Row],[VALIDA_QNA]]="","",IF(VALIDATURNO[[#This Row],[Dom Noct calc]]+(IF(OR(H135="Domingo",M135&lt;&gt;"",N135&lt;&gt;""),IF(AL135="",0,AL135*24),0))-(IF(OR(H134="Domingo",M134&lt;&gt;"",N134&lt;&gt;""),IF(AL134="",0,AL134*24),0))&gt;=0,VALIDATURNO[[#This Row],[Dom Noct calc]]+(IF(OR(H135="Domingo",M135&lt;&gt;"",N135&lt;&gt;""),IF(AL135="",0,AL135*24),0))-(IF(OR(H134="Domingo",M134&lt;&gt;"",N134&lt;&gt;""),IF(AL134="",0,AL134*24),0)),0))))</f>
        <v>#VALUE!</v>
      </c>
      <c r="BY134" s="44" t="e">
        <f>IF(VALIDATURNO[[#This Row],[VALIDA_QNA]]="","",IFERROR(LEFT(AD134,FIND(".",AD134)-1)+((RIGHT(AD134,2)+0)/100),0))</f>
        <v>#VALUE!</v>
      </c>
      <c r="BZ13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4" s="45" t="e">
        <f>IF(VALIDATURNO[[#This Row],[VALIDA_QNA]]="","",IF(VALIDATURNO[[#This Row],[Trabajado real]]+0=0,0,1))</f>
        <v>#VALUE!</v>
      </c>
      <c r="CB13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4" s="44"/>
      <c r="CD134" s="44"/>
      <c r="CE134" s="44"/>
      <c r="CF134" s="44"/>
      <c r="CG134" s="44"/>
      <c r="CH134" s="45"/>
      <c r="CI134" s="44"/>
      <c r="CJ134" s="44" t="str">
        <f>IF(AND(M134="",S134=""),"",IF(VALIDATURNO[[#This Row],[Marcacion]]="ERROR MARCA",6,IF(IFERROR(LEFT(M134,FIND(".",M134)-1)+((RIGHT(M134,2)+0)/100),0)+IFERROR(LEFT(S134,FIND(".",S134)-1)+((RIGHT(S134,2)+0)/100),0)=0,"",IFERROR(LEFT(M134,FIND(".",M134)-1)+((RIGHT(M134,2)+0)/100),0)+IFERROR(LEFT(S134,FIND(".",S134)-1)+((RIGHT(S134,2)+0)/100),0))))</f>
        <v/>
      </c>
      <c r="CK134" s="44" t="e">
        <f>IF(VALIDATURNO[[#This Row],[VALIDA_QNA]]="","",IF(VALIDATURNO[[#This Row],[Dom Noct Real]]=0,"",ROUND(VALIDATURNO[[#This Row],[Dom Noct Real]],2)))</f>
        <v>#VALUE!</v>
      </c>
      <c r="CL134" s="44"/>
      <c r="CM134" s="44"/>
      <c r="CN134" s="44"/>
      <c r="CO13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4" s="44"/>
      <c r="CR134" s="44"/>
      <c r="CS134" s="44"/>
      <c r="CT134" s="44"/>
      <c r="CU134" s="44" t="e">
        <f>IF(VALIDATURNO[[#This Row],[VALIDA_QNA]]="","",IF(VALIDATURNO[[#This Row],[Trabajado real]]=0,"",ROUND(VALIDATURNO[[#This Row],[Trabajado real]],2)))</f>
        <v>#VALUE!</v>
      </c>
      <c r="CV134" s="220" t="str">
        <f>IFERROR(VLOOKUP(VALIDATURNO[[#This Row],[Colaborador]]&amp;VALIDATURNO[[#This Row],[fecha]],Tabla2[],4,0),"")</f>
        <v/>
      </c>
      <c r="CW134" s="221"/>
      <c r="CX134" s="221"/>
      <c r="CY134" s="44" t="str">
        <f>IF(SUMIFS($BZ$6:BZ134,$DC$6:DC134,VALIDATURNO[[#This Row],[Colaborador]])-hope_hours-SUMIFS($CO$6:CO134,$DC$6:DC134,VALIDATURNO[[#This Row],[Colaborador]])-SUMIFS($CP$6:CP134,$DC$6:DC134,VALIDATURNO[[#This Row],[Colaborador]])&gt;0.5,SUMIFS($BZ$6:BZ134,$DC$6:DC134,VALIDATURNO[[#This Row],[Colaborador]])-hope_hours-SUMIFS($CO$6:CO134,$DC$6:DC134,VALIDATURNO[[#This Row],[Colaborador]])-SUMIFS($CP$6:CP134,$DC$6:DC134,VALIDATURNO[[#This Row],[Colaborador]]),"")</f>
        <v/>
      </c>
      <c r="CZ134" s="44" t="str">
        <f>IF(SUMIFS($BZ$6:BZ134,$DC$6:DC134,VALIDATURNO[[#This Row],[Colaborador]])-hope_hours&gt;0.5,SUMIFS($BZ$6:BZ134,$DC$6:DC134,VALIDATURNO[[#This Row],[Colaborador]])-hope_hours - SUMIFS($CZ$6:CZ133,$DC$6:DC133,DC134),"")</f>
        <v/>
      </c>
      <c r="DA134" s="44" t="str">
        <f>IF(SUMIFS($BZ$6:BZ134,$DC$6:DC134,VALIDATURNO[[#This Row],[Colaborador]])-hope_hours&gt;0.5,SUMIFS($BZ$6:BZ134,$DC$6:DC134,VALIDATURNO[[#This Row],[Colaborador]])-hope_hours,"")</f>
        <v/>
      </c>
      <c r="DB134" s="44" t="str">
        <f>IF(E134="","",IF(VALIDATURNO[[#This Row],[Cambia sede]]="",E134,VALIDATURNO[[#This Row],[Cambia sede]]))</f>
        <v/>
      </c>
      <c r="DC134" s="222" t="str">
        <f t="shared" si="7"/>
        <v/>
      </c>
      <c r="DD134" s="223" t="e">
        <f>IF(VALIDATURNO[[#This Row],[VALIDA_QNA]]="","",I134+0)</f>
        <v>#VALUE!</v>
      </c>
      <c r="DE134" s="219" t="e">
        <f>IF(VALIDATURNO[[#This Row],[Marcacion]]="","",D134)</f>
        <v>#VALUE!</v>
      </c>
      <c r="DF134" s="219" t="e">
        <f>IF(VALIDATURNO[[#This Row],[turno1]]="","",H134)</f>
        <v>#VALUE!</v>
      </c>
      <c r="DG134" s="219" t="e">
        <f>IF(VALIDATURNO[[#This Row],[turno2]]="","",AL134)</f>
        <v>#VALUE!</v>
      </c>
      <c r="DH134" s="219" t="e">
        <f>IF(VALIDATURNO[[#This Row],[turno1AM]]="","",AM134)</f>
        <v>#VALUE!</v>
      </c>
      <c r="DI134" s="219" t="e">
        <f>IF(VALIDATURNO[[#This Row],[turno2AM]]="","",AN134)</f>
        <v>#VALUE!</v>
      </c>
      <c r="DJ134" s="219" t="e">
        <f>IF(VALIDATURNO[[#This Row],[turno1AH]]="","",AO134)</f>
        <v>#VALUE!</v>
      </c>
      <c r="DK134" s="219" t="e">
        <f>IF(VALIDATURNO[[#This Row],[turno2AH]]="","",AP134)</f>
        <v>#VALUE!</v>
      </c>
      <c r="DL134" s="224" t="str">
        <f>IF(SUMIFS(VALIDATURNO[TOTAL],VALIDATURNO[Colaborador],VALIDATURNO[[#This Row],[Colaborador]])=0,"RET","OK")</f>
        <v>RET</v>
      </c>
      <c r="DM134" s="224"/>
      <c r="DN134" s="224" t="e">
        <f>IF(DN133=$DN$5,1,IF(DC133=VALIDATURNO[[#This Row],[Colaborador]],0,1))</f>
        <v>#VALUE!</v>
      </c>
      <c r="DO134" s="224"/>
      <c r="DP134" s="224"/>
      <c r="DQ134" s="224"/>
      <c r="DR134" s="224"/>
      <c r="DS134" s="224"/>
      <c r="DT134" s="224"/>
    </row>
    <row r="135" spans="46:124">
      <c r="AT135" s="218" t="e">
        <f>IF(VALIDATURNO[[#This Row],[VALIDA_QNA]]="","",IF(AL135="",0,1))</f>
        <v>#VALUE!</v>
      </c>
      <c r="AU135" s="47" t="e">
        <f>IF(VALIDATURNO[[#This Row],[VALIDA_QNA]]="","",IF(AL136="",0,1))</f>
        <v>#VALUE!</v>
      </c>
      <c r="AV135" s="47" t="e">
        <f>IF(VALIDATURNO[[#This Row],[VALIDA_QNA]]="","",IF(AM135="",0,1))</f>
        <v>#VALUE!</v>
      </c>
      <c r="AW135" s="47" t="e">
        <f>IF(VALIDATURNO[[#This Row],[VALIDA_QNA]]="","",IF(AN135="",0,1))</f>
        <v>#VALUE!</v>
      </c>
      <c r="AX135" s="47" t="e">
        <f>IF(VALIDATURNO[[#This Row],[VALIDA_QNA]]="","",IF(AO135="",0,1))</f>
        <v>#VALUE!</v>
      </c>
      <c r="AY135" s="47" t="e">
        <f>IF(VALIDATURNO[[#This Row],[VALIDA_QNA]]="","",IF(AP135="",0,1))</f>
        <v>#VALUE!</v>
      </c>
      <c r="AZ135" s="42" t="e">
        <f>IF(VALIDATURNO[[#This Row],[VALIDA_QNA]]="","",IF(AL136="",0,1)*IF(AL136="",0,AL136))</f>
        <v>#VALUE!</v>
      </c>
      <c r="BA135" s="42" t="e">
        <f>IF(VALIDATURNO[[#This Row],[VALIDA_QNA]]="","",IF(AL135="",0,1)*IF(AL135="",0,AL135))</f>
        <v>#VALUE!</v>
      </c>
      <c r="BB135" s="42" t="e">
        <f>IF(VALIDATURNO[[#This Row],[VALIDA_QNA]]="","",IF(AM135="",0,1)*IF(AM135="",0,AM135))</f>
        <v>#VALUE!</v>
      </c>
      <c r="BC135" s="42" t="e">
        <f>IF(VALIDATURNO[[#This Row],[VALIDA_QNA]]="","",IF(AN135="",0,1)*IF(AN135="",0,AN135))</f>
        <v>#VALUE!</v>
      </c>
      <c r="BD135" s="42" t="e">
        <f>IF(VALIDATURNO[[#This Row],[VALIDA_QNA]]="","",IF(AO135="",0,1)*IF(AO135="",0,AO135))</f>
        <v>#VALUE!</v>
      </c>
      <c r="BE135" s="42" t="e">
        <f>IF(VALIDATURNO[[#This Row],[VALIDA_QNA]]="","",IF(AP135="",0,1)*IF(AP135="",0,AP135))</f>
        <v>#VALUE!</v>
      </c>
      <c r="BF135" s="42" t="e">
        <f>IF(VALIDATURNO[[#This Row],[VALIDA_QNA]]="","",5-COUNTBLANK(AM135:AP135)-COUNTBLANK(AL136))</f>
        <v>#VALUE!</v>
      </c>
      <c r="BG135" s="41" t="e">
        <f>VALIDATURNO[[#This Row],[SALAM_H_BIN]]&amp;AU135&amp;AV135&amp;AW135&amp;AX135&amp;AY135</f>
        <v>#VALUE!</v>
      </c>
      <c r="BH135" s="43" t="str">
        <f>IF(A135="","",IF(AND((DIA_INI+0)=1,DAY(I135)&lt;16,MONTH(I135)=MES_QNA),1,IF(AND((DIA_INI+0)=16,MONTH(I135)= MES_QNA + 0),1,0)))</f>
        <v/>
      </c>
      <c r="BI135" s="42" t="str">
        <f>IF(A135="","",IF(AND(AN135&lt;AM135,AN135&lt;&gt;""),"ERROR MARCA",IF(AND(VALIDATURNO[[#This Row],[ENT_2]]&lt;&gt;0,VALIDATURNO[[#This Row],[ENT_2]]&lt;VALIDATURNO[[#This Row],[SAL_1]]),"ERROR MARCA",IF(VALIDATURNO[[#This Row],[VALIDA_QNA]]=1,IF(OR(BG135="001100",BG135="011000",BG135="011110",BG135="001111",BG135="101100",BG135="111000",BG135="111110",BG135="101111"),"OK",IF(OR(BG135="000000",VALIDATURNO[[#This Row],[Escenario]]="100000"),"NULO","ERROR MARCA")),"NULO"))))</f>
        <v/>
      </c>
      <c r="BJ135" s="47" t="e">
        <f>IF(VALIDATURNO[[#This Row],[VALIDA_QNA]]="","",IF(OR(BG135="101100",BG135="101111",BG135="001100",BG135="001111",BG135="111110",BG135="011110"),BC135-BB135,0)*24)</f>
        <v>#VALUE!</v>
      </c>
      <c r="BK135" s="42" t="e">
        <f>IF(VALIDATURNO[[#This Row],[VALIDA_QNA]]="","",IF(OR(BG135="101111",BG135="001111"),BE135-BD135,0)*24)</f>
        <v>#VALUE!</v>
      </c>
      <c r="BL135" s="47" t="e">
        <f>IF(VALIDATURNO[[#This Row],[VALIDA_QNA]]="","",IF(OR(BG135="111000",BG135="011000"),AZ135-BB135+1,0)*24)</f>
        <v>#VALUE!</v>
      </c>
      <c r="BM135" s="47" t="e">
        <f>IF(VALIDATURNO[[#This Row],[VALIDA_QNA]]="","",IF(OR(BG135="111110",BG135="011110"),AZ135+1-BD135,0)*24)</f>
        <v>#VALUE!</v>
      </c>
      <c r="BN135" s="42" t="e">
        <f>IF(VALIDATURNO[[#This Row],[VALIDA_QNA]]="","",IF(OR(BG135="011000",BG135="111000"),1-BB135,0)*24)</f>
        <v>#VALUE!</v>
      </c>
      <c r="BO135" s="47" t="e">
        <f>IF(VALIDATURNO[[#This Row],[VALIDA_QNA]]="","",IF(OR(BG135="011110",BG135="111110"),1-BD135,0)*24)</f>
        <v>#VALUE!</v>
      </c>
      <c r="BP13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5" s="42" t="e">
        <f>IF(VALIDATURNO[[#This Row],[VALIDA_QNA]]="","",VALIDATURNO[[#This Row],[turno1]]+VALIDATURNO[[#This Row],[turno2]]+VALIDATURNO[[#This Row],[turno1AM]]+VALIDATURNO[[#This Row],[turno2AM]])</f>
        <v>#VALUE!</v>
      </c>
      <c r="BR135" s="44" t="e">
        <f>IF(VALIDATURNO[[#This Row],[VALIDA_QNA]]=0,"",IFERROR(LEFT(AD135,FIND(".",AD135)-1)+((RIGHT(AD135,2)+0)/100),""))</f>
        <v>#VALUE!</v>
      </c>
      <c r="BS13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descuentos]]="",0,IF(AND(BP135&gt;=9.5,AO135=""),1,0))+IF(AL136&lt;&gt;"",AL136*24,0)-IF(AL135&lt;&gt;"",AL135*24,0),"")))</f>
        <v>#VALUE!</v>
      </c>
      <c r="BT135" s="219" t="e">
        <f>IF(VALIDATURNO[[#This Row],[VALIDA_QNA]]=0,"",IF(A135="","",IFERROR((IF(IF(AL135="",0,AL135+0)&lt;=(6/24),IF(AL135="",0,AL135+0),(6/24))*24),0)+IFERROR(IF(AM135="",0,IF((IF(AND(AO135="",AN135&lt;&gt;""),IF(AN135="",0,AN135+0),IF(AP135&lt;&gt;"",IF(AP135="",0,AP135+0),1))-#REF!)*24&gt;0,IF(AND(AO135="",AN135&lt;&gt;""),IF(AN135="",0,AN135+0),IF(AP135&lt;&gt;"",IF(AP135="",0,AP135+0),1))-#REF!))*24,0)))</f>
        <v>#VALUE!</v>
      </c>
      <c r="BU135" s="44" t="e">
        <f>IF(VALIDATURNO[[#This Row],[VALIDA_QNA]]="","",IFERROR(LEFT(K135,FIND(".",K135)-1)+((RIGHT(K135,2)+0)/100),0))</f>
        <v>#VALUE!</v>
      </c>
      <c r="BV135" s="44" t="e">
        <f>IF(VALIDATURNO[[#This Row],[VALIDA_QNA]]=0,0,IF(VALIDATURNO[[#This Row],[Marcacion]]="ERROR MARCA", 0,IF(VALIDATURNO[[#This Row],[VALIDA_QNA]]="","",IF(ROUND(IFERROR(LEFT(K135,FIND(".",K135)-1)+((RIGHT(K135,2)+0)/100),0)+(IF(H136="Domingo",0,IF(AL136="",0,AL136*24)))-(IF(H135="Domingo",0,IF(AL135="",0,AL135*24))),2)&gt;=0,ROUND(IFERROR(LEFT(K135,FIND(".",K135)-1)+((RIGHT(K135,2)+0)/100),0)+(IF(H136="Domingo",0,IF(AL136="",0,AL136*24)))-(IF(H135="Domingo",0,IF(AL135="",0,AL135*24))),2),0))))</f>
        <v>#VALUE!</v>
      </c>
      <c r="BW135" s="44" t="e">
        <f>IF(VALIDATURNO[[#This Row],[VALIDA_QNA]]="","",IFERROR(LEFT(T135,FIND(".",T135)-1)+((RIGHT(T135,2)+0)/100),0)+IF(N135="",0,IFERROR(LEFT(N135,FIND(".",N135)-1)+((RIGHT(N135,2)+0)/100),0)))</f>
        <v>#VALUE!</v>
      </c>
      <c r="BX135" s="44" t="e">
        <f>IF(VALIDATURNO[[#This Row],[VALIDA_QNA]]=0,0,IF(VALIDATURNO[[#This Row],[Marcacion]]="ERROR MARCA", 0,IF(VALIDATURNO[[#This Row],[VALIDA_QNA]]="","",IF(VALIDATURNO[[#This Row],[Dom Noct calc]]+(IF(OR(H136="Domingo",M136&lt;&gt;"",N136&lt;&gt;""),IF(AL136="",0,AL136*24),0))-(IF(OR(H135="Domingo",M135&lt;&gt;"",N135&lt;&gt;""),IF(AL135="",0,AL135*24),0))&gt;=0,VALIDATURNO[[#This Row],[Dom Noct calc]]+(IF(OR(H136="Domingo",M136&lt;&gt;"",N136&lt;&gt;""),IF(AL136="",0,AL136*24),0))-(IF(OR(H135="Domingo",M135&lt;&gt;"",N135&lt;&gt;""),IF(AL135="",0,AL135*24),0)),0))))</f>
        <v>#VALUE!</v>
      </c>
      <c r="BY135" s="44" t="e">
        <f>IF(VALIDATURNO[[#This Row],[VALIDA_QNA]]="","",IFERROR(LEFT(AD135,FIND(".",AD135)-1)+((RIGHT(AD135,2)+0)/100),0))</f>
        <v>#VALUE!</v>
      </c>
      <c r="BZ13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5" s="45" t="e">
        <f>IF(VALIDATURNO[[#This Row],[VALIDA_QNA]]="","",IF(VALIDATURNO[[#This Row],[Trabajado real]]+0=0,0,1))</f>
        <v>#VALUE!</v>
      </c>
      <c r="CB13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5" s="44"/>
      <c r="CD135" s="44"/>
      <c r="CE135" s="44"/>
      <c r="CF135" s="44"/>
      <c r="CG135" s="44"/>
      <c r="CH135" s="45"/>
      <c r="CI135" s="44"/>
      <c r="CJ135" s="44" t="str">
        <f>IF(AND(M135="",S135=""),"",IF(VALIDATURNO[[#This Row],[Marcacion]]="ERROR MARCA",6,IF(IFERROR(LEFT(M135,FIND(".",M135)-1)+((RIGHT(M135,2)+0)/100),0)+IFERROR(LEFT(S135,FIND(".",S135)-1)+((RIGHT(S135,2)+0)/100),0)=0,"",IFERROR(LEFT(M135,FIND(".",M135)-1)+((RIGHT(M135,2)+0)/100),0)+IFERROR(LEFT(S135,FIND(".",S135)-1)+((RIGHT(S135,2)+0)/100),0))))</f>
        <v/>
      </c>
      <c r="CK135" s="44" t="e">
        <f>IF(VALIDATURNO[[#This Row],[VALIDA_QNA]]="","",IF(VALIDATURNO[[#This Row],[Dom Noct Real]]=0,"",ROUND(VALIDATURNO[[#This Row],[Dom Noct Real]],2)))</f>
        <v>#VALUE!</v>
      </c>
      <c r="CL135" s="44"/>
      <c r="CM135" s="44"/>
      <c r="CN135" s="44"/>
      <c r="CO13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5" s="44"/>
      <c r="CR135" s="44"/>
      <c r="CS135" s="44"/>
      <c r="CT135" s="44"/>
      <c r="CU135" s="44" t="e">
        <f>IF(VALIDATURNO[[#This Row],[VALIDA_QNA]]="","",IF(VALIDATURNO[[#This Row],[Trabajado real]]=0,"",ROUND(VALIDATURNO[[#This Row],[Trabajado real]],2)))</f>
        <v>#VALUE!</v>
      </c>
      <c r="CV135" s="220" t="str">
        <f>IFERROR(VLOOKUP(VALIDATURNO[[#This Row],[Colaborador]]&amp;VALIDATURNO[[#This Row],[fecha]],Tabla2[],4,0),"")</f>
        <v/>
      </c>
      <c r="CW135" s="221"/>
      <c r="CX135" s="221"/>
      <c r="CY135" s="44" t="str">
        <f>IF(SUMIFS($BZ$6:BZ135,$DC$6:DC135,VALIDATURNO[[#This Row],[Colaborador]])-hope_hours-SUMIFS($CO$6:CO135,$DC$6:DC135,VALIDATURNO[[#This Row],[Colaborador]])-SUMIFS($CP$6:CP135,$DC$6:DC135,VALIDATURNO[[#This Row],[Colaborador]])&gt;0.5,SUMIFS($BZ$6:BZ135,$DC$6:DC135,VALIDATURNO[[#This Row],[Colaborador]])-hope_hours-SUMIFS($CO$6:CO135,$DC$6:DC135,VALIDATURNO[[#This Row],[Colaborador]])-SUMIFS($CP$6:CP135,$DC$6:DC135,VALIDATURNO[[#This Row],[Colaborador]]),"")</f>
        <v/>
      </c>
      <c r="CZ135" s="44" t="str">
        <f>IF(SUMIFS($BZ$6:BZ135,$DC$6:DC135,VALIDATURNO[[#This Row],[Colaborador]])-hope_hours&gt;0.5,SUMIFS($BZ$6:BZ135,$DC$6:DC135,VALIDATURNO[[#This Row],[Colaborador]])-hope_hours - SUMIFS($CZ$6:CZ134,$DC$6:DC134,DC135),"")</f>
        <v/>
      </c>
      <c r="DA135" s="44" t="str">
        <f>IF(SUMIFS($BZ$6:BZ135,$DC$6:DC135,VALIDATURNO[[#This Row],[Colaborador]])-hope_hours&gt;0.5,SUMIFS($BZ$6:BZ135,$DC$6:DC135,VALIDATURNO[[#This Row],[Colaborador]])-hope_hours,"")</f>
        <v/>
      </c>
      <c r="DB135" s="44" t="str">
        <f>IF(E135="","",IF(VALIDATURNO[[#This Row],[Cambia sede]]="",E135,VALIDATURNO[[#This Row],[Cambia sede]]))</f>
        <v/>
      </c>
      <c r="DC135" s="222" t="str">
        <f t="shared" si="7"/>
        <v/>
      </c>
      <c r="DD135" s="223" t="e">
        <f>IF(VALIDATURNO[[#This Row],[VALIDA_QNA]]="","",I135+0)</f>
        <v>#VALUE!</v>
      </c>
      <c r="DE135" s="219" t="e">
        <f>IF(VALIDATURNO[[#This Row],[Marcacion]]="","",D135)</f>
        <v>#VALUE!</v>
      </c>
      <c r="DF135" s="219" t="e">
        <f>IF(VALIDATURNO[[#This Row],[turno1]]="","",H135)</f>
        <v>#VALUE!</v>
      </c>
      <c r="DG135" s="219" t="e">
        <f>IF(VALIDATURNO[[#This Row],[turno2]]="","",AL135)</f>
        <v>#VALUE!</v>
      </c>
      <c r="DH135" s="219" t="e">
        <f>IF(VALIDATURNO[[#This Row],[turno1AM]]="","",AM135)</f>
        <v>#VALUE!</v>
      </c>
      <c r="DI135" s="219" t="e">
        <f>IF(VALIDATURNO[[#This Row],[turno2AM]]="","",AN135)</f>
        <v>#VALUE!</v>
      </c>
      <c r="DJ135" s="219" t="e">
        <f>IF(VALIDATURNO[[#This Row],[turno1AH]]="","",AO135)</f>
        <v>#VALUE!</v>
      </c>
      <c r="DK135" s="219" t="e">
        <f>IF(VALIDATURNO[[#This Row],[turno2AH]]="","",AP135)</f>
        <v>#VALUE!</v>
      </c>
      <c r="DL135" s="224" t="str">
        <f>IF(SUMIFS(VALIDATURNO[TOTAL],VALIDATURNO[Colaborador],VALIDATURNO[[#This Row],[Colaborador]])=0,"RET","OK")</f>
        <v>RET</v>
      </c>
      <c r="DM135" s="224"/>
      <c r="DN135" s="224" t="e">
        <f>IF(DN134=$DN$5,1,IF(DC134=VALIDATURNO[[#This Row],[Colaborador]],0,1))</f>
        <v>#VALUE!</v>
      </c>
      <c r="DO135" s="224"/>
      <c r="DP135" s="224"/>
      <c r="DQ135" s="224"/>
      <c r="DR135" s="224"/>
      <c r="DS135" s="224"/>
      <c r="DT135" s="224"/>
    </row>
    <row r="136" spans="46:124">
      <c r="AT136" s="218" t="e">
        <f>IF(VALIDATURNO[[#This Row],[VALIDA_QNA]]="","",IF(AL136="",0,1))</f>
        <v>#VALUE!</v>
      </c>
      <c r="AU136" s="47" t="e">
        <f>IF(VALIDATURNO[[#This Row],[VALIDA_QNA]]="","",IF(AL137="",0,1))</f>
        <v>#VALUE!</v>
      </c>
      <c r="AV136" s="47" t="e">
        <f>IF(VALIDATURNO[[#This Row],[VALIDA_QNA]]="","",IF(AM136="",0,1))</f>
        <v>#VALUE!</v>
      </c>
      <c r="AW136" s="47" t="e">
        <f>IF(VALIDATURNO[[#This Row],[VALIDA_QNA]]="","",IF(AN136="",0,1))</f>
        <v>#VALUE!</v>
      </c>
      <c r="AX136" s="47" t="e">
        <f>IF(VALIDATURNO[[#This Row],[VALIDA_QNA]]="","",IF(AO136="",0,1))</f>
        <v>#VALUE!</v>
      </c>
      <c r="AY136" s="47" t="e">
        <f>IF(VALIDATURNO[[#This Row],[VALIDA_QNA]]="","",IF(AP136="",0,1))</f>
        <v>#VALUE!</v>
      </c>
      <c r="AZ136" s="42" t="e">
        <f>IF(VALIDATURNO[[#This Row],[VALIDA_QNA]]="","",IF(AL137="",0,1)*IF(AL137="",0,AL137))</f>
        <v>#VALUE!</v>
      </c>
      <c r="BA136" s="42" t="e">
        <f>IF(VALIDATURNO[[#This Row],[VALIDA_QNA]]="","",IF(AL136="",0,1)*IF(AL136="",0,AL136))</f>
        <v>#VALUE!</v>
      </c>
      <c r="BB136" s="42" t="e">
        <f>IF(VALIDATURNO[[#This Row],[VALIDA_QNA]]="","",IF(AM136="",0,1)*IF(AM136="",0,AM136))</f>
        <v>#VALUE!</v>
      </c>
      <c r="BC136" s="42" t="e">
        <f>IF(VALIDATURNO[[#This Row],[VALIDA_QNA]]="","",IF(AN136="",0,1)*IF(AN136="",0,AN136))</f>
        <v>#VALUE!</v>
      </c>
      <c r="BD136" s="42" t="e">
        <f>IF(VALIDATURNO[[#This Row],[VALIDA_QNA]]="","",IF(AO136="",0,1)*IF(AO136="",0,AO136))</f>
        <v>#VALUE!</v>
      </c>
      <c r="BE136" s="42" t="e">
        <f>IF(VALIDATURNO[[#This Row],[VALIDA_QNA]]="","",IF(AP136="",0,1)*IF(AP136="",0,AP136))</f>
        <v>#VALUE!</v>
      </c>
      <c r="BF136" s="42" t="e">
        <f>IF(VALIDATURNO[[#This Row],[VALIDA_QNA]]="","",5-COUNTBLANK(AM136:AP136)-COUNTBLANK(AL137))</f>
        <v>#VALUE!</v>
      </c>
      <c r="BG136" s="41" t="e">
        <f>VALIDATURNO[[#This Row],[SALAM_H_BIN]]&amp;AU136&amp;AV136&amp;AW136&amp;AX136&amp;AY136</f>
        <v>#VALUE!</v>
      </c>
      <c r="BH136" s="43" t="str">
        <f>IF(A136="","",IF(AND((DIA_INI+0)=1,DAY(I136)&lt;16,MONTH(I136)=MES_QNA),1,IF(AND((DIA_INI+0)=16,MONTH(I136)= MES_QNA + 0),1,0)))</f>
        <v/>
      </c>
      <c r="BI136" s="42" t="str">
        <f>IF(A136="","",IF(AND(AN136&lt;AM136,AN136&lt;&gt;""),"ERROR MARCA",IF(AND(VALIDATURNO[[#This Row],[ENT_2]]&lt;&gt;0,VALIDATURNO[[#This Row],[ENT_2]]&lt;VALIDATURNO[[#This Row],[SAL_1]]),"ERROR MARCA",IF(VALIDATURNO[[#This Row],[VALIDA_QNA]]=1,IF(OR(BG136="001100",BG136="011000",BG136="011110",BG136="001111",BG136="101100",BG136="111000",BG136="111110",BG136="101111"),"OK",IF(OR(BG136="000000",VALIDATURNO[[#This Row],[Escenario]]="100000"),"NULO","ERROR MARCA")),"NULO"))))</f>
        <v/>
      </c>
      <c r="BJ136" s="47" t="e">
        <f>IF(VALIDATURNO[[#This Row],[VALIDA_QNA]]="","",IF(OR(BG136="101100",BG136="101111",BG136="001100",BG136="001111",BG136="111110",BG136="011110"),BC136-BB136,0)*24)</f>
        <v>#VALUE!</v>
      </c>
      <c r="BK136" s="42" t="e">
        <f>IF(VALIDATURNO[[#This Row],[VALIDA_QNA]]="","",IF(OR(BG136="101111",BG136="001111"),BE136-BD136,0)*24)</f>
        <v>#VALUE!</v>
      </c>
      <c r="BL136" s="47" t="e">
        <f>IF(VALIDATURNO[[#This Row],[VALIDA_QNA]]="","",IF(OR(BG136="111000",BG136="011000"),AZ136-BB136+1,0)*24)</f>
        <v>#VALUE!</v>
      </c>
      <c r="BM136" s="47" t="e">
        <f>IF(VALIDATURNO[[#This Row],[VALIDA_QNA]]="","",IF(OR(BG136="111110",BG136="011110"),AZ136+1-BD136,0)*24)</f>
        <v>#VALUE!</v>
      </c>
      <c r="BN136" s="42" t="e">
        <f>IF(VALIDATURNO[[#This Row],[VALIDA_QNA]]="","",IF(OR(BG136="011000",BG136="111000"),1-BB136,0)*24)</f>
        <v>#VALUE!</v>
      </c>
      <c r="BO136" s="47" t="e">
        <f>IF(VALIDATURNO[[#This Row],[VALIDA_QNA]]="","",IF(OR(BG136="011110",BG136="111110"),1-BD136,0)*24)</f>
        <v>#VALUE!</v>
      </c>
      <c r="BP13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6" s="42" t="e">
        <f>IF(VALIDATURNO[[#This Row],[VALIDA_QNA]]="","",VALIDATURNO[[#This Row],[turno1]]+VALIDATURNO[[#This Row],[turno2]]+VALIDATURNO[[#This Row],[turno1AM]]+VALIDATURNO[[#This Row],[turno2AM]])</f>
        <v>#VALUE!</v>
      </c>
      <c r="BR136" s="44" t="e">
        <f>IF(VALIDATURNO[[#This Row],[VALIDA_QNA]]=0,"",IFERROR(LEFT(AD136,FIND(".",AD136)-1)+((RIGHT(AD136,2)+0)/100),""))</f>
        <v>#VALUE!</v>
      </c>
      <c r="BS13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descuentos]]="",0,IF(AND(BP136&gt;=9.5,AO136=""),1,0))+IF(AL137&lt;&gt;"",AL137*24,0)-IF(AL136&lt;&gt;"",AL136*24,0),"")))</f>
        <v>#VALUE!</v>
      </c>
      <c r="BT136" s="219" t="e">
        <f>IF(VALIDATURNO[[#This Row],[VALIDA_QNA]]=0,"",IF(A136="","",IFERROR((IF(IF(AL136="",0,AL136+0)&lt;=(6/24),IF(AL136="",0,AL136+0),(6/24))*24),0)+IFERROR(IF(AM136="",0,IF((IF(AND(AO136="",AN136&lt;&gt;""),IF(AN136="",0,AN136+0),IF(AP136&lt;&gt;"",IF(AP136="",0,AP136+0),1))-#REF!)*24&gt;0,IF(AND(AO136="",AN136&lt;&gt;""),IF(AN136="",0,AN136+0),IF(AP136&lt;&gt;"",IF(AP136="",0,AP136+0),1))-#REF!))*24,0)))</f>
        <v>#VALUE!</v>
      </c>
      <c r="BU136" s="44" t="e">
        <f>IF(VALIDATURNO[[#This Row],[VALIDA_QNA]]="","",IFERROR(LEFT(K136,FIND(".",K136)-1)+((RIGHT(K136,2)+0)/100),0))</f>
        <v>#VALUE!</v>
      </c>
      <c r="BV136" s="44" t="e">
        <f>IF(VALIDATURNO[[#This Row],[VALIDA_QNA]]=0,0,IF(VALIDATURNO[[#This Row],[Marcacion]]="ERROR MARCA", 0,IF(VALIDATURNO[[#This Row],[VALIDA_QNA]]="","",IF(ROUND(IFERROR(LEFT(K136,FIND(".",K136)-1)+((RIGHT(K136,2)+0)/100),0)+(IF(H137="Domingo",0,IF(AL137="",0,AL137*24)))-(IF(H136="Domingo",0,IF(AL136="",0,AL136*24))),2)&gt;=0,ROUND(IFERROR(LEFT(K136,FIND(".",K136)-1)+((RIGHT(K136,2)+0)/100),0)+(IF(H137="Domingo",0,IF(AL137="",0,AL137*24)))-(IF(H136="Domingo",0,IF(AL136="",0,AL136*24))),2),0))))</f>
        <v>#VALUE!</v>
      </c>
      <c r="BW136" s="44" t="e">
        <f>IF(VALIDATURNO[[#This Row],[VALIDA_QNA]]="","",IFERROR(LEFT(T136,FIND(".",T136)-1)+((RIGHT(T136,2)+0)/100),0)+IF(N136="",0,IFERROR(LEFT(N136,FIND(".",N136)-1)+((RIGHT(N136,2)+0)/100),0)))</f>
        <v>#VALUE!</v>
      </c>
      <c r="BX136" s="44" t="e">
        <f>IF(VALIDATURNO[[#This Row],[VALIDA_QNA]]=0,0,IF(VALIDATURNO[[#This Row],[Marcacion]]="ERROR MARCA", 0,IF(VALIDATURNO[[#This Row],[VALIDA_QNA]]="","",IF(VALIDATURNO[[#This Row],[Dom Noct calc]]+(IF(OR(H137="Domingo",M137&lt;&gt;"",N137&lt;&gt;""),IF(AL137="",0,AL137*24),0))-(IF(OR(H136="Domingo",M136&lt;&gt;"",N136&lt;&gt;""),IF(AL136="",0,AL136*24),0))&gt;=0,VALIDATURNO[[#This Row],[Dom Noct calc]]+(IF(OR(H137="Domingo",M137&lt;&gt;"",N137&lt;&gt;""),IF(AL137="",0,AL137*24),0))-(IF(OR(H136="Domingo",M136&lt;&gt;"",N136&lt;&gt;""),IF(AL136="",0,AL136*24),0)),0))))</f>
        <v>#VALUE!</v>
      </c>
      <c r="BY136" s="44" t="e">
        <f>IF(VALIDATURNO[[#This Row],[VALIDA_QNA]]="","",IFERROR(LEFT(AD136,FIND(".",AD136)-1)+((RIGHT(AD136,2)+0)/100),0))</f>
        <v>#VALUE!</v>
      </c>
      <c r="BZ13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6" s="45" t="e">
        <f>IF(VALIDATURNO[[#This Row],[VALIDA_QNA]]="","",IF(VALIDATURNO[[#This Row],[Trabajado real]]+0=0,0,1))</f>
        <v>#VALUE!</v>
      </c>
      <c r="CB13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6" s="44"/>
      <c r="CD136" s="44"/>
      <c r="CE136" s="44"/>
      <c r="CF136" s="44"/>
      <c r="CG136" s="44"/>
      <c r="CH136" s="45"/>
      <c r="CI136" s="44"/>
      <c r="CJ136" s="44" t="str">
        <f>IF(AND(M136="",S136=""),"",IF(VALIDATURNO[[#This Row],[Marcacion]]="ERROR MARCA",6,IF(IFERROR(LEFT(M136,FIND(".",M136)-1)+((RIGHT(M136,2)+0)/100),0)+IFERROR(LEFT(S136,FIND(".",S136)-1)+((RIGHT(S136,2)+0)/100),0)=0,"",IFERROR(LEFT(M136,FIND(".",M136)-1)+((RIGHT(M136,2)+0)/100),0)+IFERROR(LEFT(S136,FIND(".",S136)-1)+((RIGHT(S136,2)+0)/100),0))))</f>
        <v/>
      </c>
      <c r="CK136" s="44" t="e">
        <f>IF(VALIDATURNO[[#This Row],[VALIDA_QNA]]="","",IF(VALIDATURNO[[#This Row],[Dom Noct Real]]=0,"",ROUND(VALIDATURNO[[#This Row],[Dom Noct Real]],2)))</f>
        <v>#VALUE!</v>
      </c>
      <c r="CL136" s="44"/>
      <c r="CM136" s="44"/>
      <c r="CN136" s="44"/>
      <c r="CO13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6" s="44"/>
      <c r="CR136" s="44"/>
      <c r="CS136" s="44"/>
      <c r="CT136" s="44"/>
      <c r="CU136" s="44" t="e">
        <f>IF(VALIDATURNO[[#This Row],[VALIDA_QNA]]="","",IF(VALIDATURNO[[#This Row],[Trabajado real]]=0,"",ROUND(VALIDATURNO[[#This Row],[Trabajado real]],2)))</f>
        <v>#VALUE!</v>
      </c>
      <c r="CV136" s="220" t="str">
        <f>IFERROR(VLOOKUP(VALIDATURNO[[#This Row],[Colaborador]]&amp;VALIDATURNO[[#This Row],[fecha]],Tabla2[],4,0),"")</f>
        <v/>
      </c>
      <c r="CW136" s="221"/>
      <c r="CX136" s="221"/>
      <c r="CY136" s="44" t="str">
        <f>IF(SUMIFS($BZ$6:BZ136,$DC$6:DC136,VALIDATURNO[[#This Row],[Colaborador]])-hope_hours-SUMIFS($CO$6:CO136,$DC$6:DC136,VALIDATURNO[[#This Row],[Colaborador]])-SUMIFS($CP$6:CP136,$DC$6:DC136,VALIDATURNO[[#This Row],[Colaborador]])&gt;0.5,SUMIFS($BZ$6:BZ136,$DC$6:DC136,VALIDATURNO[[#This Row],[Colaborador]])-hope_hours-SUMIFS($CO$6:CO136,$DC$6:DC136,VALIDATURNO[[#This Row],[Colaborador]])-SUMIFS($CP$6:CP136,$DC$6:DC136,VALIDATURNO[[#This Row],[Colaborador]]),"")</f>
        <v/>
      </c>
      <c r="CZ136" s="44" t="str">
        <f>IF(SUMIFS($BZ$6:BZ136,$DC$6:DC136,VALIDATURNO[[#This Row],[Colaborador]])-hope_hours&gt;0.5,SUMIFS($BZ$6:BZ136,$DC$6:DC136,VALIDATURNO[[#This Row],[Colaborador]])-hope_hours - SUMIFS($CZ$6:CZ135,$DC$6:DC135,DC136),"")</f>
        <v/>
      </c>
      <c r="DA136" s="44" t="str">
        <f>IF(SUMIFS($BZ$6:BZ136,$DC$6:DC136,VALIDATURNO[[#This Row],[Colaborador]])-hope_hours&gt;0.5,SUMIFS($BZ$6:BZ136,$DC$6:DC136,VALIDATURNO[[#This Row],[Colaborador]])-hope_hours,"")</f>
        <v/>
      </c>
      <c r="DB136" s="44" t="str">
        <f>IF(E136="","",IF(VALIDATURNO[[#This Row],[Cambia sede]]="",E136,VALIDATURNO[[#This Row],[Cambia sede]]))</f>
        <v/>
      </c>
      <c r="DC136" s="222" t="str">
        <f t="shared" si="7"/>
        <v/>
      </c>
      <c r="DD136" s="223" t="e">
        <f>IF(VALIDATURNO[[#This Row],[VALIDA_QNA]]="","",I136+0)</f>
        <v>#VALUE!</v>
      </c>
      <c r="DE136" s="219" t="e">
        <f>IF(VALIDATURNO[[#This Row],[Marcacion]]="","",D136)</f>
        <v>#VALUE!</v>
      </c>
      <c r="DF136" s="219" t="e">
        <f>IF(VALIDATURNO[[#This Row],[turno1]]="","",H136)</f>
        <v>#VALUE!</v>
      </c>
      <c r="DG136" s="219" t="e">
        <f>IF(VALIDATURNO[[#This Row],[turno2]]="","",AL136)</f>
        <v>#VALUE!</v>
      </c>
      <c r="DH136" s="219" t="e">
        <f>IF(VALIDATURNO[[#This Row],[turno1AM]]="","",AM136)</f>
        <v>#VALUE!</v>
      </c>
      <c r="DI136" s="219" t="e">
        <f>IF(VALIDATURNO[[#This Row],[turno2AM]]="","",AN136)</f>
        <v>#VALUE!</v>
      </c>
      <c r="DJ136" s="219" t="e">
        <f>IF(VALIDATURNO[[#This Row],[turno1AH]]="","",AO136)</f>
        <v>#VALUE!</v>
      </c>
      <c r="DK136" s="219" t="e">
        <f>IF(VALIDATURNO[[#This Row],[turno2AH]]="","",AP136)</f>
        <v>#VALUE!</v>
      </c>
      <c r="DL136" s="224" t="str">
        <f>IF(SUMIFS(VALIDATURNO[TOTAL],VALIDATURNO[Colaborador],VALIDATURNO[[#This Row],[Colaborador]])=0,"RET","OK")</f>
        <v>RET</v>
      </c>
      <c r="DM136" s="224"/>
      <c r="DN136" s="224" t="e">
        <f>IF(DN135=$DN$5,1,IF(DC135=VALIDATURNO[[#This Row],[Colaborador]],0,1))</f>
        <v>#VALUE!</v>
      </c>
      <c r="DO136" s="224"/>
      <c r="DP136" s="224"/>
      <c r="DQ136" s="224"/>
      <c r="DR136" s="224"/>
      <c r="DS136" s="224"/>
      <c r="DT136" s="224"/>
    </row>
    <row r="137" spans="46:124">
      <c r="AT137" s="218" t="e">
        <f>IF(VALIDATURNO[[#This Row],[VALIDA_QNA]]="","",IF(AL137="",0,1))</f>
        <v>#VALUE!</v>
      </c>
      <c r="AU137" s="47" t="e">
        <f>IF(VALIDATURNO[[#This Row],[VALIDA_QNA]]="","",IF(AL138="",0,1))</f>
        <v>#VALUE!</v>
      </c>
      <c r="AV137" s="47" t="e">
        <f>IF(VALIDATURNO[[#This Row],[VALIDA_QNA]]="","",IF(AM137="",0,1))</f>
        <v>#VALUE!</v>
      </c>
      <c r="AW137" s="47" t="e">
        <f>IF(VALIDATURNO[[#This Row],[VALIDA_QNA]]="","",IF(AN137="",0,1))</f>
        <v>#VALUE!</v>
      </c>
      <c r="AX137" s="47" t="e">
        <f>IF(VALIDATURNO[[#This Row],[VALIDA_QNA]]="","",IF(AO137="",0,1))</f>
        <v>#VALUE!</v>
      </c>
      <c r="AY137" s="47" t="e">
        <f>IF(VALIDATURNO[[#This Row],[VALIDA_QNA]]="","",IF(AP137="",0,1))</f>
        <v>#VALUE!</v>
      </c>
      <c r="AZ137" s="42" t="e">
        <f>IF(VALIDATURNO[[#This Row],[VALIDA_QNA]]="","",IF(AL138="",0,1)*IF(AL138="",0,AL138))</f>
        <v>#VALUE!</v>
      </c>
      <c r="BA137" s="42" t="e">
        <f>IF(VALIDATURNO[[#This Row],[VALIDA_QNA]]="","",IF(AL137="",0,1)*IF(AL137="",0,AL137))</f>
        <v>#VALUE!</v>
      </c>
      <c r="BB137" s="42" t="e">
        <f>IF(VALIDATURNO[[#This Row],[VALIDA_QNA]]="","",IF(AM137="",0,1)*IF(AM137="",0,AM137))</f>
        <v>#VALUE!</v>
      </c>
      <c r="BC137" s="42" t="e">
        <f>IF(VALIDATURNO[[#This Row],[VALIDA_QNA]]="","",IF(AN137="",0,1)*IF(AN137="",0,AN137))</f>
        <v>#VALUE!</v>
      </c>
      <c r="BD137" s="42" t="e">
        <f>IF(VALIDATURNO[[#This Row],[VALIDA_QNA]]="","",IF(AO137="",0,1)*IF(AO137="",0,AO137))</f>
        <v>#VALUE!</v>
      </c>
      <c r="BE137" s="42" t="e">
        <f>IF(VALIDATURNO[[#This Row],[VALIDA_QNA]]="","",IF(AP137="",0,1)*IF(AP137="",0,AP137))</f>
        <v>#VALUE!</v>
      </c>
      <c r="BF137" s="42" t="e">
        <f>IF(VALIDATURNO[[#This Row],[VALIDA_QNA]]="","",5-COUNTBLANK(AM137:AP137)-COUNTBLANK(AL138))</f>
        <v>#VALUE!</v>
      </c>
      <c r="BG137" s="41" t="e">
        <f>VALIDATURNO[[#This Row],[SALAM_H_BIN]]&amp;AU137&amp;AV137&amp;AW137&amp;AX137&amp;AY137</f>
        <v>#VALUE!</v>
      </c>
      <c r="BH137" s="43" t="str">
        <f>IF(A137="","",IF(AND((DIA_INI+0)=1,DAY(I137)&lt;16,MONTH(I137)=MES_QNA),1,IF(AND((DIA_INI+0)=16,MONTH(I137)= MES_QNA + 0),1,0)))</f>
        <v/>
      </c>
      <c r="BI137" s="42" t="str">
        <f>IF(A137="","",IF(AND(AN137&lt;AM137,AN137&lt;&gt;""),"ERROR MARCA",IF(AND(VALIDATURNO[[#This Row],[ENT_2]]&lt;&gt;0,VALIDATURNO[[#This Row],[ENT_2]]&lt;VALIDATURNO[[#This Row],[SAL_1]]),"ERROR MARCA",IF(VALIDATURNO[[#This Row],[VALIDA_QNA]]=1,IF(OR(BG137="001100",BG137="011000",BG137="011110",BG137="001111",BG137="101100",BG137="111000",BG137="111110",BG137="101111"),"OK",IF(OR(BG137="000000",VALIDATURNO[[#This Row],[Escenario]]="100000"),"NULO","ERROR MARCA")),"NULO"))))</f>
        <v/>
      </c>
      <c r="BJ137" s="47" t="e">
        <f>IF(VALIDATURNO[[#This Row],[VALIDA_QNA]]="","",IF(OR(BG137="101100",BG137="101111",BG137="001100",BG137="001111",BG137="111110",BG137="011110"),BC137-BB137,0)*24)</f>
        <v>#VALUE!</v>
      </c>
      <c r="BK137" s="42" t="e">
        <f>IF(VALIDATURNO[[#This Row],[VALIDA_QNA]]="","",IF(OR(BG137="101111",BG137="001111"),BE137-BD137,0)*24)</f>
        <v>#VALUE!</v>
      </c>
      <c r="BL137" s="47" t="e">
        <f>IF(VALIDATURNO[[#This Row],[VALIDA_QNA]]="","",IF(OR(BG137="111000",BG137="011000"),AZ137-BB137+1,0)*24)</f>
        <v>#VALUE!</v>
      </c>
      <c r="BM137" s="47" t="e">
        <f>IF(VALIDATURNO[[#This Row],[VALIDA_QNA]]="","",IF(OR(BG137="111110",BG137="011110"),AZ137+1-BD137,0)*24)</f>
        <v>#VALUE!</v>
      </c>
      <c r="BN137" s="42" t="e">
        <f>IF(VALIDATURNO[[#This Row],[VALIDA_QNA]]="","",IF(OR(BG137="011000",BG137="111000"),1-BB137,0)*24)</f>
        <v>#VALUE!</v>
      </c>
      <c r="BO137" s="47" t="e">
        <f>IF(VALIDATURNO[[#This Row],[VALIDA_QNA]]="","",IF(OR(BG137="011110",BG137="111110"),1-BD137,0)*24)</f>
        <v>#VALUE!</v>
      </c>
      <c r="BP13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7" s="42" t="e">
        <f>IF(VALIDATURNO[[#This Row],[VALIDA_QNA]]="","",VALIDATURNO[[#This Row],[turno1]]+VALIDATURNO[[#This Row],[turno2]]+VALIDATURNO[[#This Row],[turno1AM]]+VALIDATURNO[[#This Row],[turno2AM]])</f>
        <v>#VALUE!</v>
      </c>
      <c r="BR137" s="44" t="e">
        <f>IF(VALIDATURNO[[#This Row],[VALIDA_QNA]]=0,"",IFERROR(LEFT(AD137,FIND(".",AD137)-1)+((RIGHT(AD137,2)+0)/100),""))</f>
        <v>#VALUE!</v>
      </c>
      <c r="BS13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descuentos]]="",0,IF(AND(BP137&gt;=9.5,AO137=""),1,0))+IF(AL138&lt;&gt;"",AL138*24,0)-IF(AL137&lt;&gt;"",AL137*24,0),"")))</f>
        <v>#VALUE!</v>
      </c>
      <c r="BT137" s="219" t="e">
        <f>IF(VALIDATURNO[[#This Row],[VALIDA_QNA]]=0,"",IF(A137="","",IFERROR((IF(IF(AL137="",0,AL137+0)&lt;=(6/24),IF(AL137="",0,AL137+0),(6/24))*24),0)+IFERROR(IF(AM137="",0,IF((IF(AND(AO137="",AN137&lt;&gt;""),IF(AN137="",0,AN137+0),IF(AP137&lt;&gt;"",IF(AP137="",0,AP137+0),1))-#REF!)*24&gt;0,IF(AND(AO137="",AN137&lt;&gt;""),IF(AN137="",0,AN137+0),IF(AP137&lt;&gt;"",IF(AP137="",0,AP137+0),1))-#REF!))*24,0)))</f>
        <v>#VALUE!</v>
      </c>
      <c r="BU137" s="44" t="e">
        <f>IF(VALIDATURNO[[#This Row],[VALIDA_QNA]]="","",IFERROR(LEFT(K137,FIND(".",K137)-1)+((RIGHT(K137,2)+0)/100),0))</f>
        <v>#VALUE!</v>
      </c>
      <c r="BV137" s="44" t="e">
        <f>IF(VALIDATURNO[[#This Row],[VALIDA_QNA]]=0,0,IF(VALIDATURNO[[#This Row],[Marcacion]]="ERROR MARCA", 0,IF(VALIDATURNO[[#This Row],[VALIDA_QNA]]="","",IF(ROUND(IFERROR(LEFT(K137,FIND(".",K137)-1)+((RIGHT(K137,2)+0)/100),0)+(IF(H138="Domingo",0,IF(AL138="",0,AL138*24)))-(IF(H137="Domingo",0,IF(AL137="",0,AL137*24))),2)&gt;=0,ROUND(IFERROR(LEFT(K137,FIND(".",K137)-1)+((RIGHT(K137,2)+0)/100),0)+(IF(H138="Domingo",0,IF(AL138="",0,AL138*24)))-(IF(H137="Domingo",0,IF(AL137="",0,AL137*24))),2),0))))</f>
        <v>#VALUE!</v>
      </c>
      <c r="BW137" s="44" t="e">
        <f>IF(VALIDATURNO[[#This Row],[VALIDA_QNA]]="","",IFERROR(LEFT(T137,FIND(".",T137)-1)+((RIGHT(T137,2)+0)/100),0)+IF(N137="",0,IFERROR(LEFT(N137,FIND(".",N137)-1)+((RIGHT(N137,2)+0)/100),0)))</f>
        <v>#VALUE!</v>
      </c>
      <c r="BX137" s="44" t="e">
        <f>IF(VALIDATURNO[[#This Row],[VALIDA_QNA]]=0,0,IF(VALIDATURNO[[#This Row],[Marcacion]]="ERROR MARCA", 0,IF(VALIDATURNO[[#This Row],[VALIDA_QNA]]="","",IF(VALIDATURNO[[#This Row],[Dom Noct calc]]+(IF(OR(H138="Domingo",M138&lt;&gt;"",N138&lt;&gt;""),IF(AL138="",0,AL138*24),0))-(IF(OR(H137="Domingo",M137&lt;&gt;"",N137&lt;&gt;""),IF(AL137="",0,AL137*24),0))&gt;=0,VALIDATURNO[[#This Row],[Dom Noct calc]]+(IF(OR(H138="Domingo",M138&lt;&gt;"",N138&lt;&gt;""),IF(AL138="",0,AL138*24),0))-(IF(OR(H137="Domingo",M137&lt;&gt;"",N137&lt;&gt;""),IF(AL137="",0,AL137*24),0)),0))))</f>
        <v>#VALUE!</v>
      </c>
      <c r="BY137" s="44" t="e">
        <f>IF(VALIDATURNO[[#This Row],[VALIDA_QNA]]="","",IFERROR(LEFT(AD137,FIND(".",AD137)-1)+((RIGHT(AD137,2)+0)/100),0))</f>
        <v>#VALUE!</v>
      </c>
      <c r="BZ13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7" s="45" t="e">
        <f>IF(VALIDATURNO[[#This Row],[VALIDA_QNA]]="","",IF(VALIDATURNO[[#This Row],[Trabajado real]]+0=0,0,1))</f>
        <v>#VALUE!</v>
      </c>
      <c r="CB13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7" s="44"/>
      <c r="CD137" s="44"/>
      <c r="CE137" s="44"/>
      <c r="CF137" s="44"/>
      <c r="CG137" s="44"/>
      <c r="CH137" s="45"/>
      <c r="CI137" s="44"/>
      <c r="CJ137" s="44" t="str">
        <f>IF(AND(M137="",S137=""),"",IF(VALIDATURNO[[#This Row],[Marcacion]]="ERROR MARCA",6,IF(IFERROR(LEFT(M137,FIND(".",M137)-1)+((RIGHT(M137,2)+0)/100),0)+IFERROR(LEFT(S137,FIND(".",S137)-1)+((RIGHT(S137,2)+0)/100),0)=0,"",IFERROR(LEFT(M137,FIND(".",M137)-1)+((RIGHT(M137,2)+0)/100),0)+IFERROR(LEFT(S137,FIND(".",S137)-1)+((RIGHT(S137,2)+0)/100),0))))</f>
        <v/>
      </c>
      <c r="CK137" s="44" t="e">
        <f>IF(VALIDATURNO[[#This Row],[VALIDA_QNA]]="","",IF(VALIDATURNO[[#This Row],[Dom Noct Real]]=0,"",ROUND(VALIDATURNO[[#This Row],[Dom Noct Real]],2)))</f>
        <v>#VALUE!</v>
      </c>
      <c r="CL137" s="44"/>
      <c r="CM137" s="44"/>
      <c r="CN137" s="44"/>
      <c r="CO13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7" s="44"/>
      <c r="CR137" s="44"/>
      <c r="CS137" s="44"/>
      <c r="CT137" s="44"/>
      <c r="CU137" s="44" t="e">
        <f>IF(VALIDATURNO[[#This Row],[VALIDA_QNA]]="","",IF(VALIDATURNO[[#This Row],[Trabajado real]]=0,"",ROUND(VALIDATURNO[[#This Row],[Trabajado real]],2)))</f>
        <v>#VALUE!</v>
      </c>
      <c r="CV137" s="220" t="str">
        <f>IFERROR(VLOOKUP(VALIDATURNO[[#This Row],[Colaborador]]&amp;VALIDATURNO[[#This Row],[fecha]],Tabla2[],4,0),"")</f>
        <v/>
      </c>
      <c r="CW137" s="221"/>
      <c r="CX137" s="221"/>
      <c r="CY137" s="44" t="str">
        <f>IF(SUMIFS($BZ$6:BZ137,$DC$6:DC137,VALIDATURNO[[#This Row],[Colaborador]])-hope_hours-SUMIFS($CO$6:CO137,$DC$6:DC137,VALIDATURNO[[#This Row],[Colaborador]])-SUMIFS($CP$6:CP137,$DC$6:DC137,VALIDATURNO[[#This Row],[Colaborador]])&gt;0.5,SUMIFS($BZ$6:BZ137,$DC$6:DC137,VALIDATURNO[[#This Row],[Colaborador]])-hope_hours-SUMIFS($CO$6:CO137,$DC$6:DC137,VALIDATURNO[[#This Row],[Colaborador]])-SUMIFS($CP$6:CP137,$DC$6:DC137,VALIDATURNO[[#This Row],[Colaborador]]),"")</f>
        <v/>
      </c>
      <c r="CZ137" s="44" t="str">
        <f>IF(SUMIFS($BZ$6:BZ137,$DC$6:DC137,VALIDATURNO[[#This Row],[Colaborador]])-hope_hours&gt;0.5,SUMIFS($BZ$6:BZ137,$DC$6:DC137,VALIDATURNO[[#This Row],[Colaborador]])-hope_hours - SUMIFS($CZ$6:CZ136,$DC$6:DC136,DC137),"")</f>
        <v/>
      </c>
      <c r="DA137" s="44" t="str">
        <f>IF(SUMIFS($BZ$6:BZ137,$DC$6:DC137,VALIDATURNO[[#This Row],[Colaborador]])-hope_hours&gt;0.5,SUMIFS($BZ$6:BZ137,$DC$6:DC137,VALIDATURNO[[#This Row],[Colaborador]])-hope_hours,"")</f>
        <v/>
      </c>
      <c r="DB137" s="44" t="str">
        <f>IF(E137="","",IF(VALIDATURNO[[#This Row],[Cambia sede]]="",E137,VALIDATURNO[[#This Row],[Cambia sede]]))</f>
        <v/>
      </c>
      <c r="DC137" s="222" t="str">
        <f t="shared" si="7"/>
        <v/>
      </c>
      <c r="DD137" s="223" t="e">
        <f>IF(VALIDATURNO[[#This Row],[VALIDA_QNA]]="","",I137+0)</f>
        <v>#VALUE!</v>
      </c>
      <c r="DE137" s="219" t="e">
        <f>IF(VALIDATURNO[[#This Row],[Marcacion]]="","",D137)</f>
        <v>#VALUE!</v>
      </c>
      <c r="DF137" s="219" t="e">
        <f>IF(VALIDATURNO[[#This Row],[turno1]]="","",H137)</f>
        <v>#VALUE!</v>
      </c>
      <c r="DG137" s="219" t="e">
        <f>IF(VALIDATURNO[[#This Row],[turno2]]="","",AL137)</f>
        <v>#VALUE!</v>
      </c>
      <c r="DH137" s="219" t="e">
        <f>IF(VALIDATURNO[[#This Row],[turno1AM]]="","",AM137)</f>
        <v>#VALUE!</v>
      </c>
      <c r="DI137" s="219" t="e">
        <f>IF(VALIDATURNO[[#This Row],[turno2AM]]="","",AN137)</f>
        <v>#VALUE!</v>
      </c>
      <c r="DJ137" s="219" t="e">
        <f>IF(VALIDATURNO[[#This Row],[turno1AH]]="","",AO137)</f>
        <v>#VALUE!</v>
      </c>
      <c r="DK137" s="219" t="e">
        <f>IF(VALIDATURNO[[#This Row],[turno2AH]]="","",AP137)</f>
        <v>#VALUE!</v>
      </c>
      <c r="DL137" s="224" t="str">
        <f>IF(SUMIFS(VALIDATURNO[TOTAL],VALIDATURNO[Colaborador],VALIDATURNO[[#This Row],[Colaborador]])=0,"RET","OK")</f>
        <v>RET</v>
      </c>
      <c r="DM137" s="224"/>
      <c r="DN137" s="224" t="e">
        <f>IF(DN136=$DN$5,1,IF(DC136=VALIDATURNO[[#This Row],[Colaborador]],0,1))</f>
        <v>#VALUE!</v>
      </c>
      <c r="DO137" s="224"/>
      <c r="DP137" s="224"/>
      <c r="DQ137" s="224"/>
      <c r="DR137" s="224"/>
      <c r="DS137" s="224"/>
      <c r="DT137" s="224"/>
    </row>
    <row r="138" spans="46:124">
      <c r="AT138" s="218" t="e">
        <f>IF(VALIDATURNO[[#This Row],[VALIDA_QNA]]="","",IF(AL138="",0,1))</f>
        <v>#VALUE!</v>
      </c>
      <c r="AU138" s="47" t="e">
        <f>IF(VALIDATURNO[[#This Row],[VALIDA_QNA]]="","",IF(AL139="",0,1))</f>
        <v>#VALUE!</v>
      </c>
      <c r="AV138" s="47" t="e">
        <f>IF(VALIDATURNO[[#This Row],[VALIDA_QNA]]="","",IF(AM138="",0,1))</f>
        <v>#VALUE!</v>
      </c>
      <c r="AW138" s="47" t="e">
        <f>IF(VALIDATURNO[[#This Row],[VALIDA_QNA]]="","",IF(AN138="",0,1))</f>
        <v>#VALUE!</v>
      </c>
      <c r="AX138" s="47" t="e">
        <f>IF(VALIDATURNO[[#This Row],[VALIDA_QNA]]="","",IF(AO138="",0,1))</f>
        <v>#VALUE!</v>
      </c>
      <c r="AY138" s="47" t="e">
        <f>IF(VALIDATURNO[[#This Row],[VALIDA_QNA]]="","",IF(AP138="",0,1))</f>
        <v>#VALUE!</v>
      </c>
      <c r="AZ138" s="42" t="e">
        <f>IF(VALIDATURNO[[#This Row],[VALIDA_QNA]]="","",IF(AL139="",0,1)*IF(AL139="",0,AL139))</f>
        <v>#VALUE!</v>
      </c>
      <c r="BA138" s="42" t="e">
        <f>IF(VALIDATURNO[[#This Row],[VALIDA_QNA]]="","",IF(AL138="",0,1)*IF(AL138="",0,AL138))</f>
        <v>#VALUE!</v>
      </c>
      <c r="BB138" s="42" t="e">
        <f>IF(VALIDATURNO[[#This Row],[VALIDA_QNA]]="","",IF(AM138="",0,1)*IF(AM138="",0,AM138))</f>
        <v>#VALUE!</v>
      </c>
      <c r="BC138" s="42" t="e">
        <f>IF(VALIDATURNO[[#This Row],[VALIDA_QNA]]="","",IF(AN138="",0,1)*IF(AN138="",0,AN138))</f>
        <v>#VALUE!</v>
      </c>
      <c r="BD138" s="42" t="e">
        <f>IF(VALIDATURNO[[#This Row],[VALIDA_QNA]]="","",IF(AO138="",0,1)*IF(AO138="",0,AO138))</f>
        <v>#VALUE!</v>
      </c>
      <c r="BE138" s="42" t="e">
        <f>IF(VALIDATURNO[[#This Row],[VALIDA_QNA]]="","",IF(AP138="",0,1)*IF(AP138="",0,AP138))</f>
        <v>#VALUE!</v>
      </c>
      <c r="BF138" s="42" t="e">
        <f>IF(VALIDATURNO[[#This Row],[VALIDA_QNA]]="","",5-COUNTBLANK(AM138:AP138)-COUNTBLANK(AL139))</f>
        <v>#VALUE!</v>
      </c>
      <c r="BG138" s="41" t="e">
        <f>VALIDATURNO[[#This Row],[SALAM_H_BIN]]&amp;AU138&amp;AV138&amp;AW138&amp;AX138&amp;AY138</f>
        <v>#VALUE!</v>
      </c>
      <c r="BH138" s="43" t="str">
        <f>IF(A138="","",IF(AND((DIA_INI+0)=1,DAY(I138)&lt;16,MONTH(I138)=MES_QNA),1,IF(AND((DIA_INI+0)=16,MONTH(I138)= MES_QNA + 0),1,0)))</f>
        <v/>
      </c>
      <c r="BI138" s="42" t="str">
        <f>IF(A138="","",IF(AND(AN138&lt;AM138,AN138&lt;&gt;""),"ERROR MARCA",IF(AND(VALIDATURNO[[#This Row],[ENT_2]]&lt;&gt;0,VALIDATURNO[[#This Row],[ENT_2]]&lt;VALIDATURNO[[#This Row],[SAL_1]]),"ERROR MARCA",IF(VALIDATURNO[[#This Row],[VALIDA_QNA]]=1,IF(OR(BG138="001100",BG138="011000",BG138="011110",BG138="001111",BG138="101100",BG138="111000",BG138="111110",BG138="101111"),"OK",IF(OR(BG138="000000",VALIDATURNO[[#This Row],[Escenario]]="100000"),"NULO","ERROR MARCA")),"NULO"))))</f>
        <v/>
      </c>
      <c r="BJ138" s="47" t="e">
        <f>IF(VALIDATURNO[[#This Row],[VALIDA_QNA]]="","",IF(OR(BG138="101100",BG138="101111",BG138="001100",BG138="001111",BG138="111110",BG138="011110"),BC138-BB138,0)*24)</f>
        <v>#VALUE!</v>
      </c>
      <c r="BK138" s="42" t="e">
        <f>IF(VALIDATURNO[[#This Row],[VALIDA_QNA]]="","",IF(OR(BG138="101111",BG138="001111"),BE138-BD138,0)*24)</f>
        <v>#VALUE!</v>
      </c>
      <c r="BL138" s="47" t="e">
        <f>IF(VALIDATURNO[[#This Row],[VALIDA_QNA]]="","",IF(OR(BG138="111000",BG138="011000"),AZ138-BB138+1,0)*24)</f>
        <v>#VALUE!</v>
      </c>
      <c r="BM138" s="47" t="e">
        <f>IF(VALIDATURNO[[#This Row],[VALIDA_QNA]]="","",IF(OR(BG138="111110",BG138="011110"),AZ138+1-BD138,0)*24)</f>
        <v>#VALUE!</v>
      </c>
      <c r="BN138" s="42" t="e">
        <f>IF(VALIDATURNO[[#This Row],[VALIDA_QNA]]="","",IF(OR(BG138="011000",BG138="111000"),1-BB138,0)*24)</f>
        <v>#VALUE!</v>
      </c>
      <c r="BO138" s="47" t="e">
        <f>IF(VALIDATURNO[[#This Row],[VALIDA_QNA]]="","",IF(OR(BG138="011110",BG138="111110"),1-BD138,0)*24)</f>
        <v>#VALUE!</v>
      </c>
      <c r="BP13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8" s="42" t="e">
        <f>IF(VALIDATURNO[[#This Row],[VALIDA_QNA]]="","",VALIDATURNO[[#This Row],[turno1]]+VALIDATURNO[[#This Row],[turno2]]+VALIDATURNO[[#This Row],[turno1AM]]+VALIDATURNO[[#This Row],[turno2AM]])</f>
        <v>#VALUE!</v>
      </c>
      <c r="BR138" s="44" t="e">
        <f>IF(VALIDATURNO[[#This Row],[VALIDA_QNA]]=0,"",IFERROR(LEFT(AD138,FIND(".",AD138)-1)+((RIGHT(AD138,2)+0)/100),""))</f>
        <v>#VALUE!</v>
      </c>
      <c r="BS13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descuentos]]="",0,IF(AND(BP138&gt;=9.5,AO138=""),1,0))+IF(AL139&lt;&gt;"",AL139*24,0)-IF(AL138&lt;&gt;"",AL138*24,0),"")))</f>
        <v>#VALUE!</v>
      </c>
      <c r="BT138" s="219" t="e">
        <f>IF(VALIDATURNO[[#This Row],[VALIDA_QNA]]=0,"",IF(A138="","",IFERROR((IF(IF(AL138="",0,AL138+0)&lt;=(6/24),IF(AL138="",0,AL138+0),(6/24))*24),0)+IFERROR(IF(AM138="",0,IF((IF(AND(AO138="",AN138&lt;&gt;""),IF(AN138="",0,AN138+0),IF(AP138&lt;&gt;"",IF(AP138="",0,AP138+0),1))-#REF!)*24&gt;0,IF(AND(AO138="",AN138&lt;&gt;""),IF(AN138="",0,AN138+0),IF(AP138&lt;&gt;"",IF(AP138="",0,AP138+0),1))-#REF!))*24,0)))</f>
        <v>#VALUE!</v>
      </c>
      <c r="BU138" s="44" t="e">
        <f>IF(VALIDATURNO[[#This Row],[VALIDA_QNA]]="","",IFERROR(LEFT(K138,FIND(".",K138)-1)+((RIGHT(K138,2)+0)/100),0))</f>
        <v>#VALUE!</v>
      </c>
      <c r="BV138" s="44" t="e">
        <f>IF(VALIDATURNO[[#This Row],[VALIDA_QNA]]=0,0,IF(VALIDATURNO[[#This Row],[Marcacion]]="ERROR MARCA", 0,IF(VALIDATURNO[[#This Row],[VALIDA_QNA]]="","",IF(ROUND(IFERROR(LEFT(K138,FIND(".",K138)-1)+((RIGHT(K138,2)+0)/100),0)+(IF(H139="Domingo",0,IF(AL139="",0,AL139*24)))-(IF(H138="Domingo",0,IF(AL138="",0,AL138*24))),2)&gt;=0,ROUND(IFERROR(LEFT(K138,FIND(".",K138)-1)+((RIGHT(K138,2)+0)/100),0)+(IF(H139="Domingo",0,IF(AL139="",0,AL139*24)))-(IF(H138="Domingo",0,IF(AL138="",0,AL138*24))),2),0))))</f>
        <v>#VALUE!</v>
      </c>
      <c r="BW138" s="44" t="e">
        <f>IF(VALIDATURNO[[#This Row],[VALIDA_QNA]]="","",IFERROR(LEFT(T138,FIND(".",T138)-1)+((RIGHT(T138,2)+0)/100),0)+IF(N138="",0,IFERROR(LEFT(N138,FIND(".",N138)-1)+((RIGHT(N138,2)+0)/100),0)))</f>
        <v>#VALUE!</v>
      </c>
      <c r="BX138" s="44" t="e">
        <f>IF(VALIDATURNO[[#This Row],[VALIDA_QNA]]=0,0,IF(VALIDATURNO[[#This Row],[Marcacion]]="ERROR MARCA", 0,IF(VALIDATURNO[[#This Row],[VALIDA_QNA]]="","",IF(VALIDATURNO[[#This Row],[Dom Noct calc]]+(IF(OR(H139="Domingo",M139&lt;&gt;"",N139&lt;&gt;""),IF(AL139="",0,AL139*24),0))-(IF(OR(H138="Domingo",M138&lt;&gt;"",N138&lt;&gt;""),IF(AL138="",0,AL138*24),0))&gt;=0,VALIDATURNO[[#This Row],[Dom Noct calc]]+(IF(OR(H139="Domingo",M139&lt;&gt;"",N139&lt;&gt;""),IF(AL139="",0,AL139*24),0))-(IF(OR(H138="Domingo",M138&lt;&gt;"",N138&lt;&gt;""),IF(AL138="",0,AL138*24),0)),0))))</f>
        <v>#VALUE!</v>
      </c>
      <c r="BY138" s="44" t="e">
        <f>IF(VALIDATURNO[[#This Row],[VALIDA_QNA]]="","",IFERROR(LEFT(AD138,FIND(".",AD138)-1)+((RIGHT(AD138,2)+0)/100),0))</f>
        <v>#VALUE!</v>
      </c>
      <c r="BZ13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8" s="45" t="e">
        <f>IF(VALIDATURNO[[#This Row],[VALIDA_QNA]]="","",IF(VALIDATURNO[[#This Row],[Trabajado real]]+0=0,0,1))</f>
        <v>#VALUE!</v>
      </c>
      <c r="CB13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8" s="44"/>
      <c r="CD138" s="44"/>
      <c r="CE138" s="44"/>
      <c r="CF138" s="44"/>
      <c r="CG138" s="44"/>
      <c r="CH138" s="45"/>
      <c r="CI138" s="44"/>
      <c r="CJ138" s="44" t="str">
        <f>IF(AND(M138="",S138=""),"",IF(VALIDATURNO[[#This Row],[Marcacion]]="ERROR MARCA",6,IF(IFERROR(LEFT(M138,FIND(".",M138)-1)+((RIGHT(M138,2)+0)/100),0)+IFERROR(LEFT(S138,FIND(".",S138)-1)+((RIGHT(S138,2)+0)/100),0)=0,"",IFERROR(LEFT(M138,FIND(".",M138)-1)+((RIGHT(M138,2)+0)/100),0)+IFERROR(LEFT(S138,FIND(".",S138)-1)+((RIGHT(S138,2)+0)/100),0))))</f>
        <v/>
      </c>
      <c r="CK138" s="44" t="e">
        <f>IF(VALIDATURNO[[#This Row],[VALIDA_QNA]]="","",IF(VALIDATURNO[[#This Row],[Dom Noct Real]]=0,"",ROUND(VALIDATURNO[[#This Row],[Dom Noct Real]],2)))</f>
        <v>#VALUE!</v>
      </c>
      <c r="CL138" s="44"/>
      <c r="CM138" s="44"/>
      <c r="CN138" s="44"/>
      <c r="CO13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8" s="44"/>
      <c r="CR138" s="44"/>
      <c r="CS138" s="44"/>
      <c r="CT138" s="44"/>
      <c r="CU138" s="44" t="e">
        <f>IF(VALIDATURNO[[#This Row],[VALIDA_QNA]]="","",IF(VALIDATURNO[[#This Row],[Trabajado real]]=0,"",ROUND(VALIDATURNO[[#This Row],[Trabajado real]],2)))</f>
        <v>#VALUE!</v>
      </c>
      <c r="CV138" s="220" t="str">
        <f>IFERROR(VLOOKUP(VALIDATURNO[[#This Row],[Colaborador]]&amp;VALIDATURNO[[#This Row],[fecha]],Tabla2[],4,0),"")</f>
        <v/>
      </c>
      <c r="CW138" s="221"/>
      <c r="CX138" s="221"/>
      <c r="CY138" s="44" t="str">
        <f>IF(SUMIFS($BZ$6:BZ138,$DC$6:DC138,VALIDATURNO[[#This Row],[Colaborador]])-hope_hours-SUMIFS($CO$6:CO138,$DC$6:DC138,VALIDATURNO[[#This Row],[Colaborador]])-SUMIFS($CP$6:CP138,$DC$6:DC138,VALIDATURNO[[#This Row],[Colaborador]])&gt;0.5,SUMIFS($BZ$6:BZ138,$DC$6:DC138,VALIDATURNO[[#This Row],[Colaborador]])-hope_hours-SUMIFS($CO$6:CO138,$DC$6:DC138,VALIDATURNO[[#This Row],[Colaborador]])-SUMIFS($CP$6:CP138,$DC$6:DC138,VALIDATURNO[[#This Row],[Colaborador]]),"")</f>
        <v/>
      </c>
      <c r="CZ138" s="44" t="str">
        <f>IF(SUMIFS($BZ$6:BZ138,$DC$6:DC138,VALIDATURNO[[#This Row],[Colaborador]])-hope_hours&gt;0.5,SUMIFS($BZ$6:BZ138,$DC$6:DC138,VALIDATURNO[[#This Row],[Colaborador]])-hope_hours - SUMIFS($CZ$6:CZ137,$DC$6:DC137,DC138),"")</f>
        <v/>
      </c>
      <c r="DA138" s="44" t="str">
        <f>IF(SUMIFS($BZ$6:BZ138,$DC$6:DC138,VALIDATURNO[[#This Row],[Colaborador]])-hope_hours&gt;0.5,SUMIFS($BZ$6:BZ138,$DC$6:DC138,VALIDATURNO[[#This Row],[Colaborador]])-hope_hours,"")</f>
        <v/>
      </c>
      <c r="DB138" s="44" t="str">
        <f>IF(E138="","",IF(VALIDATURNO[[#This Row],[Cambia sede]]="",E138,VALIDATURNO[[#This Row],[Cambia sede]]))</f>
        <v/>
      </c>
      <c r="DC138" s="222" t="str">
        <f t="shared" si="7"/>
        <v/>
      </c>
      <c r="DD138" s="223" t="e">
        <f>IF(VALIDATURNO[[#This Row],[VALIDA_QNA]]="","",I138+0)</f>
        <v>#VALUE!</v>
      </c>
      <c r="DE138" s="219" t="e">
        <f>IF(VALIDATURNO[[#This Row],[Marcacion]]="","",D138)</f>
        <v>#VALUE!</v>
      </c>
      <c r="DF138" s="219" t="e">
        <f>IF(VALIDATURNO[[#This Row],[turno1]]="","",H138)</f>
        <v>#VALUE!</v>
      </c>
      <c r="DG138" s="219" t="e">
        <f>IF(VALIDATURNO[[#This Row],[turno2]]="","",AL138)</f>
        <v>#VALUE!</v>
      </c>
      <c r="DH138" s="219" t="e">
        <f>IF(VALIDATURNO[[#This Row],[turno1AM]]="","",AM138)</f>
        <v>#VALUE!</v>
      </c>
      <c r="DI138" s="219" t="e">
        <f>IF(VALIDATURNO[[#This Row],[turno2AM]]="","",AN138)</f>
        <v>#VALUE!</v>
      </c>
      <c r="DJ138" s="219" t="e">
        <f>IF(VALIDATURNO[[#This Row],[turno1AH]]="","",AO138)</f>
        <v>#VALUE!</v>
      </c>
      <c r="DK138" s="219" t="e">
        <f>IF(VALIDATURNO[[#This Row],[turno2AH]]="","",AP138)</f>
        <v>#VALUE!</v>
      </c>
      <c r="DL138" s="224" t="str">
        <f>IF(SUMIFS(VALIDATURNO[TOTAL],VALIDATURNO[Colaborador],VALIDATURNO[[#This Row],[Colaborador]])=0,"RET","OK")</f>
        <v>RET</v>
      </c>
      <c r="DM138" s="224"/>
      <c r="DN138" s="224" t="e">
        <f>IF(DN137=$DN$5,1,IF(DC137=VALIDATURNO[[#This Row],[Colaborador]],0,1))</f>
        <v>#VALUE!</v>
      </c>
      <c r="DO138" s="224"/>
      <c r="DP138" s="224"/>
      <c r="DQ138" s="224"/>
      <c r="DR138" s="224"/>
      <c r="DS138" s="224"/>
      <c r="DT138" s="224"/>
    </row>
    <row r="139" spans="46:124">
      <c r="AT139" s="218" t="e">
        <f>IF(VALIDATURNO[[#This Row],[VALIDA_QNA]]="","",IF(AL139="",0,1))</f>
        <v>#VALUE!</v>
      </c>
      <c r="AU139" s="47" t="e">
        <f>IF(VALIDATURNO[[#This Row],[VALIDA_QNA]]="","",IF(AL140="",0,1))</f>
        <v>#VALUE!</v>
      </c>
      <c r="AV139" s="47" t="e">
        <f>IF(VALIDATURNO[[#This Row],[VALIDA_QNA]]="","",IF(AM139="",0,1))</f>
        <v>#VALUE!</v>
      </c>
      <c r="AW139" s="47" t="e">
        <f>IF(VALIDATURNO[[#This Row],[VALIDA_QNA]]="","",IF(AN139="",0,1))</f>
        <v>#VALUE!</v>
      </c>
      <c r="AX139" s="47" t="e">
        <f>IF(VALIDATURNO[[#This Row],[VALIDA_QNA]]="","",IF(AO139="",0,1))</f>
        <v>#VALUE!</v>
      </c>
      <c r="AY139" s="47" t="e">
        <f>IF(VALIDATURNO[[#This Row],[VALIDA_QNA]]="","",IF(AP139="",0,1))</f>
        <v>#VALUE!</v>
      </c>
      <c r="AZ139" s="42" t="e">
        <f>IF(VALIDATURNO[[#This Row],[VALIDA_QNA]]="","",IF(AL140="",0,1)*IF(AL140="",0,AL140))</f>
        <v>#VALUE!</v>
      </c>
      <c r="BA139" s="42" t="e">
        <f>IF(VALIDATURNO[[#This Row],[VALIDA_QNA]]="","",IF(AL139="",0,1)*IF(AL139="",0,AL139))</f>
        <v>#VALUE!</v>
      </c>
      <c r="BB139" s="42" t="e">
        <f>IF(VALIDATURNO[[#This Row],[VALIDA_QNA]]="","",IF(AM139="",0,1)*IF(AM139="",0,AM139))</f>
        <v>#VALUE!</v>
      </c>
      <c r="BC139" s="42" t="e">
        <f>IF(VALIDATURNO[[#This Row],[VALIDA_QNA]]="","",IF(AN139="",0,1)*IF(AN139="",0,AN139))</f>
        <v>#VALUE!</v>
      </c>
      <c r="BD139" s="42" t="e">
        <f>IF(VALIDATURNO[[#This Row],[VALIDA_QNA]]="","",IF(AO139="",0,1)*IF(AO139="",0,AO139))</f>
        <v>#VALUE!</v>
      </c>
      <c r="BE139" s="42" t="e">
        <f>IF(VALIDATURNO[[#This Row],[VALIDA_QNA]]="","",IF(AP139="",0,1)*IF(AP139="",0,AP139))</f>
        <v>#VALUE!</v>
      </c>
      <c r="BF139" s="42" t="e">
        <f>IF(VALIDATURNO[[#This Row],[VALIDA_QNA]]="","",5-COUNTBLANK(AM139:AP139)-COUNTBLANK(AL140))</f>
        <v>#VALUE!</v>
      </c>
      <c r="BG139" s="41" t="e">
        <f>VALIDATURNO[[#This Row],[SALAM_H_BIN]]&amp;AU139&amp;AV139&amp;AW139&amp;AX139&amp;AY139</f>
        <v>#VALUE!</v>
      </c>
      <c r="BH139" s="43" t="str">
        <f>IF(A139="","",IF(AND((DIA_INI+0)=1,DAY(I139)&lt;16,MONTH(I139)=MES_QNA),1,IF(AND((DIA_INI+0)=16,MONTH(I139)= MES_QNA + 0),1,0)))</f>
        <v/>
      </c>
      <c r="BI139" s="42" t="str">
        <f>IF(A139="","",IF(AND(AN139&lt;AM139,AN139&lt;&gt;""),"ERROR MARCA",IF(AND(VALIDATURNO[[#This Row],[ENT_2]]&lt;&gt;0,VALIDATURNO[[#This Row],[ENT_2]]&lt;VALIDATURNO[[#This Row],[SAL_1]]),"ERROR MARCA",IF(VALIDATURNO[[#This Row],[VALIDA_QNA]]=1,IF(OR(BG139="001100",BG139="011000",BG139="011110",BG139="001111",BG139="101100",BG139="111000",BG139="111110",BG139="101111"),"OK",IF(OR(BG139="000000",VALIDATURNO[[#This Row],[Escenario]]="100000"),"NULO","ERROR MARCA")),"NULO"))))</f>
        <v/>
      </c>
      <c r="BJ139" s="47" t="e">
        <f>IF(VALIDATURNO[[#This Row],[VALIDA_QNA]]="","",IF(OR(BG139="101100",BG139="101111",BG139="001100",BG139="001111",BG139="111110",BG139="011110"),BC139-BB139,0)*24)</f>
        <v>#VALUE!</v>
      </c>
      <c r="BK139" s="42" t="e">
        <f>IF(VALIDATURNO[[#This Row],[VALIDA_QNA]]="","",IF(OR(BG139="101111",BG139="001111"),BE139-BD139,0)*24)</f>
        <v>#VALUE!</v>
      </c>
      <c r="BL139" s="47" t="e">
        <f>IF(VALIDATURNO[[#This Row],[VALIDA_QNA]]="","",IF(OR(BG139="111000",BG139="011000"),AZ139-BB139+1,0)*24)</f>
        <v>#VALUE!</v>
      </c>
      <c r="BM139" s="47" t="e">
        <f>IF(VALIDATURNO[[#This Row],[VALIDA_QNA]]="","",IF(OR(BG139="111110",BG139="011110"),AZ139+1-BD139,0)*24)</f>
        <v>#VALUE!</v>
      </c>
      <c r="BN139" s="42" t="e">
        <f>IF(VALIDATURNO[[#This Row],[VALIDA_QNA]]="","",IF(OR(BG139="011000",BG139="111000"),1-BB139,0)*24)</f>
        <v>#VALUE!</v>
      </c>
      <c r="BO139" s="47" t="e">
        <f>IF(VALIDATURNO[[#This Row],[VALIDA_QNA]]="","",IF(OR(BG139="011110",BG139="111110"),1-BD139,0)*24)</f>
        <v>#VALUE!</v>
      </c>
      <c r="BP13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39" s="42" t="e">
        <f>IF(VALIDATURNO[[#This Row],[VALIDA_QNA]]="","",VALIDATURNO[[#This Row],[turno1]]+VALIDATURNO[[#This Row],[turno2]]+VALIDATURNO[[#This Row],[turno1AM]]+VALIDATURNO[[#This Row],[turno2AM]])</f>
        <v>#VALUE!</v>
      </c>
      <c r="BR139" s="44" t="e">
        <f>IF(VALIDATURNO[[#This Row],[VALIDA_QNA]]=0,"",IFERROR(LEFT(AD139,FIND(".",AD139)-1)+((RIGHT(AD139,2)+0)/100),""))</f>
        <v>#VALUE!</v>
      </c>
      <c r="BS13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descuentos]]="",0,IF(AND(BP139&gt;=9.5,AO139=""),1,0))+IF(AL140&lt;&gt;"",AL140*24,0)-IF(AL139&lt;&gt;"",AL139*24,0),"")))</f>
        <v>#VALUE!</v>
      </c>
      <c r="BT139" s="219" t="e">
        <f>IF(VALIDATURNO[[#This Row],[VALIDA_QNA]]=0,"",IF(A139="","",IFERROR((IF(IF(AL139="",0,AL139+0)&lt;=(6/24),IF(AL139="",0,AL139+0),(6/24))*24),0)+IFERROR(IF(AM139="",0,IF((IF(AND(AO139="",AN139&lt;&gt;""),IF(AN139="",0,AN139+0),IF(AP139&lt;&gt;"",IF(AP139="",0,AP139+0),1))-#REF!)*24&gt;0,IF(AND(AO139="",AN139&lt;&gt;""),IF(AN139="",0,AN139+0),IF(AP139&lt;&gt;"",IF(AP139="",0,AP139+0),1))-#REF!))*24,0)))</f>
        <v>#VALUE!</v>
      </c>
      <c r="BU139" s="44" t="e">
        <f>IF(VALIDATURNO[[#This Row],[VALIDA_QNA]]="","",IFERROR(LEFT(K139,FIND(".",K139)-1)+((RIGHT(K139,2)+0)/100),0))</f>
        <v>#VALUE!</v>
      </c>
      <c r="BV139" s="44" t="e">
        <f>IF(VALIDATURNO[[#This Row],[VALIDA_QNA]]=0,0,IF(VALIDATURNO[[#This Row],[Marcacion]]="ERROR MARCA", 0,IF(VALIDATURNO[[#This Row],[VALIDA_QNA]]="","",IF(ROUND(IFERROR(LEFT(K139,FIND(".",K139)-1)+((RIGHT(K139,2)+0)/100),0)+(IF(H140="Domingo",0,IF(AL140="",0,AL140*24)))-(IF(H139="Domingo",0,IF(AL139="",0,AL139*24))),2)&gt;=0,ROUND(IFERROR(LEFT(K139,FIND(".",K139)-1)+((RIGHT(K139,2)+0)/100),0)+(IF(H140="Domingo",0,IF(AL140="",0,AL140*24)))-(IF(H139="Domingo",0,IF(AL139="",0,AL139*24))),2),0))))</f>
        <v>#VALUE!</v>
      </c>
      <c r="BW139" s="44" t="e">
        <f>IF(VALIDATURNO[[#This Row],[VALIDA_QNA]]="","",IFERROR(LEFT(T139,FIND(".",T139)-1)+((RIGHT(T139,2)+0)/100),0)+IF(N139="",0,IFERROR(LEFT(N139,FIND(".",N139)-1)+((RIGHT(N139,2)+0)/100),0)))</f>
        <v>#VALUE!</v>
      </c>
      <c r="BX139" s="44" t="e">
        <f>IF(VALIDATURNO[[#This Row],[VALIDA_QNA]]=0,0,IF(VALIDATURNO[[#This Row],[Marcacion]]="ERROR MARCA", 0,IF(VALIDATURNO[[#This Row],[VALIDA_QNA]]="","",IF(VALIDATURNO[[#This Row],[Dom Noct calc]]+(IF(OR(H140="Domingo",M140&lt;&gt;"",N140&lt;&gt;""),IF(AL140="",0,AL140*24),0))-(IF(OR(H139="Domingo",M139&lt;&gt;"",N139&lt;&gt;""),IF(AL139="",0,AL139*24),0))&gt;=0,VALIDATURNO[[#This Row],[Dom Noct calc]]+(IF(OR(H140="Domingo",M140&lt;&gt;"",N140&lt;&gt;""),IF(AL140="",0,AL140*24),0))-(IF(OR(H139="Domingo",M139&lt;&gt;"",N139&lt;&gt;""),IF(AL139="",0,AL139*24),0)),0))))</f>
        <v>#VALUE!</v>
      </c>
      <c r="BY139" s="44" t="e">
        <f>IF(VALIDATURNO[[#This Row],[VALIDA_QNA]]="","",IFERROR(LEFT(AD139,FIND(".",AD139)-1)+((RIGHT(AD139,2)+0)/100),0))</f>
        <v>#VALUE!</v>
      </c>
      <c r="BZ13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39" s="45" t="e">
        <f>IF(VALIDATURNO[[#This Row],[VALIDA_QNA]]="","",IF(VALIDATURNO[[#This Row],[Trabajado real]]+0=0,0,1))</f>
        <v>#VALUE!</v>
      </c>
      <c r="CB13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39" s="44"/>
      <c r="CD139" s="44"/>
      <c r="CE139" s="44"/>
      <c r="CF139" s="44"/>
      <c r="CG139" s="44"/>
      <c r="CH139" s="45"/>
      <c r="CI139" s="44"/>
      <c r="CJ139" s="44" t="str">
        <f>IF(AND(M139="",S139=""),"",IF(VALIDATURNO[[#This Row],[Marcacion]]="ERROR MARCA",6,IF(IFERROR(LEFT(M139,FIND(".",M139)-1)+((RIGHT(M139,2)+0)/100),0)+IFERROR(LEFT(S139,FIND(".",S139)-1)+((RIGHT(S139,2)+0)/100),0)=0,"",IFERROR(LEFT(M139,FIND(".",M139)-1)+((RIGHT(M139,2)+0)/100),0)+IFERROR(LEFT(S139,FIND(".",S139)-1)+((RIGHT(S139,2)+0)/100),0))))</f>
        <v/>
      </c>
      <c r="CK139" s="44" t="e">
        <f>IF(VALIDATURNO[[#This Row],[VALIDA_QNA]]="","",IF(VALIDATURNO[[#This Row],[Dom Noct Real]]=0,"",ROUND(VALIDATURNO[[#This Row],[Dom Noct Real]],2)))</f>
        <v>#VALUE!</v>
      </c>
      <c r="CL139" s="44"/>
      <c r="CM139" s="44"/>
      <c r="CN139" s="44"/>
      <c r="CO13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3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39" s="44"/>
      <c r="CR139" s="44"/>
      <c r="CS139" s="44"/>
      <c r="CT139" s="44"/>
      <c r="CU139" s="44" t="e">
        <f>IF(VALIDATURNO[[#This Row],[VALIDA_QNA]]="","",IF(VALIDATURNO[[#This Row],[Trabajado real]]=0,"",ROUND(VALIDATURNO[[#This Row],[Trabajado real]],2)))</f>
        <v>#VALUE!</v>
      </c>
      <c r="CV139" s="220" t="str">
        <f>IFERROR(VLOOKUP(VALIDATURNO[[#This Row],[Colaborador]]&amp;VALIDATURNO[[#This Row],[fecha]],Tabla2[],4,0),"")</f>
        <v/>
      </c>
      <c r="CW139" s="221"/>
      <c r="CX139" s="221"/>
      <c r="CY139" s="44" t="str">
        <f>IF(SUMIFS($BZ$6:BZ139,$DC$6:DC139,VALIDATURNO[[#This Row],[Colaborador]])-hope_hours-SUMIFS($CO$6:CO139,$DC$6:DC139,VALIDATURNO[[#This Row],[Colaborador]])-SUMIFS($CP$6:CP139,$DC$6:DC139,VALIDATURNO[[#This Row],[Colaborador]])&gt;0.5,SUMIFS($BZ$6:BZ139,$DC$6:DC139,VALIDATURNO[[#This Row],[Colaborador]])-hope_hours-SUMIFS($CO$6:CO139,$DC$6:DC139,VALIDATURNO[[#This Row],[Colaborador]])-SUMIFS($CP$6:CP139,$DC$6:DC139,VALIDATURNO[[#This Row],[Colaborador]]),"")</f>
        <v/>
      </c>
      <c r="CZ139" s="44" t="str">
        <f>IF(SUMIFS($BZ$6:BZ139,$DC$6:DC139,VALIDATURNO[[#This Row],[Colaborador]])-hope_hours&gt;0.5,SUMIFS($BZ$6:BZ139,$DC$6:DC139,VALIDATURNO[[#This Row],[Colaborador]])-hope_hours - SUMIFS($CZ$6:CZ138,$DC$6:DC138,DC139),"")</f>
        <v/>
      </c>
      <c r="DA139" s="44" t="str">
        <f>IF(SUMIFS($BZ$6:BZ139,$DC$6:DC139,VALIDATURNO[[#This Row],[Colaborador]])-hope_hours&gt;0.5,SUMIFS($BZ$6:BZ139,$DC$6:DC139,VALIDATURNO[[#This Row],[Colaborador]])-hope_hours,"")</f>
        <v/>
      </c>
      <c r="DB139" s="44" t="str">
        <f>IF(E139="","",IF(VALIDATURNO[[#This Row],[Cambia sede]]="",E139,VALIDATURNO[[#This Row],[Cambia sede]]))</f>
        <v/>
      </c>
      <c r="DC139" s="222" t="str">
        <f t="shared" si="7"/>
        <v/>
      </c>
      <c r="DD139" s="223" t="e">
        <f>IF(VALIDATURNO[[#This Row],[VALIDA_QNA]]="","",I139+0)</f>
        <v>#VALUE!</v>
      </c>
      <c r="DE139" s="219" t="e">
        <f>IF(VALIDATURNO[[#This Row],[Marcacion]]="","",D139)</f>
        <v>#VALUE!</v>
      </c>
      <c r="DF139" s="219" t="e">
        <f>IF(VALIDATURNO[[#This Row],[turno1]]="","",H139)</f>
        <v>#VALUE!</v>
      </c>
      <c r="DG139" s="219" t="e">
        <f>IF(VALIDATURNO[[#This Row],[turno2]]="","",AL139)</f>
        <v>#VALUE!</v>
      </c>
      <c r="DH139" s="219" t="e">
        <f>IF(VALIDATURNO[[#This Row],[turno1AM]]="","",AM139)</f>
        <v>#VALUE!</v>
      </c>
      <c r="DI139" s="219" t="e">
        <f>IF(VALIDATURNO[[#This Row],[turno2AM]]="","",AN139)</f>
        <v>#VALUE!</v>
      </c>
      <c r="DJ139" s="219" t="e">
        <f>IF(VALIDATURNO[[#This Row],[turno1AH]]="","",AO139)</f>
        <v>#VALUE!</v>
      </c>
      <c r="DK139" s="219" t="e">
        <f>IF(VALIDATURNO[[#This Row],[turno2AH]]="","",AP139)</f>
        <v>#VALUE!</v>
      </c>
      <c r="DL139" s="224" t="str">
        <f>IF(SUMIFS(VALIDATURNO[TOTAL],VALIDATURNO[Colaborador],VALIDATURNO[[#This Row],[Colaborador]])=0,"RET","OK")</f>
        <v>RET</v>
      </c>
      <c r="DM139" s="224"/>
      <c r="DN139" s="224" t="e">
        <f>IF(DN138=$DN$5,1,IF(DC138=VALIDATURNO[[#This Row],[Colaborador]],0,1))</f>
        <v>#VALUE!</v>
      </c>
      <c r="DO139" s="224"/>
      <c r="DP139" s="224"/>
      <c r="DQ139" s="224"/>
      <c r="DR139" s="224"/>
      <c r="DS139" s="224"/>
      <c r="DT139" s="224"/>
    </row>
    <row r="140" spans="46:124">
      <c r="AT140" s="218" t="e">
        <f>IF(VALIDATURNO[[#This Row],[VALIDA_QNA]]="","",IF(AL140="",0,1))</f>
        <v>#VALUE!</v>
      </c>
      <c r="AU140" s="47" t="e">
        <f>IF(VALIDATURNO[[#This Row],[VALIDA_QNA]]="","",IF(AL141="",0,1))</f>
        <v>#VALUE!</v>
      </c>
      <c r="AV140" s="47" t="e">
        <f>IF(VALIDATURNO[[#This Row],[VALIDA_QNA]]="","",IF(AM140="",0,1))</f>
        <v>#VALUE!</v>
      </c>
      <c r="AW140" s="47" t="e">
        <f>IF(VALIDATURNO[[#This Row],[VALIDA_QNA]]="","",IF(AN140="",0,1))</f>
        <v>#VALUE!</v>
      </c>
      <c r="AX140" s="47" t="e">
        <f>IF(VALIDATURNO[[#This Row],[VALIDA_QNA]]="","",IF(AO140="",0,1))</f>
        <v>#VALUE!</v>
      </c>
      <c r="AY140" s="47" t="e">
        <f>IF(VALIDATURNO[[#This Row],[VALIDA_QNA]]="","",IF(AP140="",0,1))</f>
        <v>#VALUE!</v>
      </c>
      <c r="AZ140" s="42" t="e">
        <f>IF(VALIDATURNO[[#This Row],[VALIDA_QNA]]="","",IF(AL141="",0,1)*IF(AL141="",0,AL141))</f>
        <v>#VALUE!</v>
      </c>
      <c r="BA140" s="42" t="e">
        <f>IF(VALIDATURNO[[#This Row],[VALIDA_QNA]]="","",IF(AL140="",0,1)*IF(AL140="",0,AL140))</f>
        <v>#VALUE!</v>
      </c>
      <c r="BB140" s="42" t="e">
        <f>IF(VALIDATURNO[[#This Row],[VALIDA_QNA]]="","",IF(AM140="",0,1)*IF(AM140="",0,AM140))</f>
        <v>#VALUE!</v>
      </c>
      <c r="BC140" s="42" t="e">
        <f>IF(VALIDATURNO[[#This Row],[VALIDA_QNA]]="","",IF(AN140="",0,1)*IF(AN140="",0,AN140))</f>
        <v>#VALUE!</v>
      </c>
      <c r="BD140" s="42" t="e">
        <f>IF(VALIDATURNO[[#This Row],[VALIDA_QNA]]="","",IF(AO140="",0,1)*IF(AO140="",0,AO140))</f>
        <v>#VALUE!</v>
      </c>
      <c r="BE140" s="42" t="e">
        <f>IF(VALIDATURNO[[#This Row],[VALIDA_QNA]]="","",IF(AP140="",0,1)*IF(AP140="",0,AP140))</f>
        <v>#VALUE!</v>
      </c>
      <c r="BF140" s="42" t="e">
        <f>IF(VALIDATURNO[[#This Row],[VALIDA_QNA]]="","",5-COUNTBLANK(AM140:AP140)-COUNTBLANK(AL141))</f>
        <v>#VALUE!</v>
      </c>
      <c r="BG140" s="41" t="e">
        <f>VALIDATURNO[[#This Row],[SALAM_H_BIN]]&amp;AU140&amp;AV140&amp;AW140&amp;AX140&amp;AY140</f>
        <v>#VALUE!</v>
      </c>
      <c r="BH140" s="43" t="str">
        <f>IF(A140="","",IF(AND((DIA_INI+0)=1,DAY(I140)&lt;16,MONTH(I140)=MES_QNA),1,IF(AND((DIA_INI+0)=16,MONTH(I140)= MES_QNA + 0),1,0)))</f>
        <v/>
      </c>
      <c r="BI140" s="42" t="str">
        <f>IF(A140="","",IF(AND(AN140&lt;AM140,AN140&lt;&gt;""),"ERROR MARCA",IF(AND(VALIDATURNO[[#This Row],[ENT_2]]&lt;&gt;0,VALIDATURNO[[#This Row],[ENT_2]]&lt;VALIDATURNO[[#This Row],[SAL_1]]),"ERROR MARCA",IF(VALIDATURNO[[#This Row],[VALIDA_QNA]]=1,IF(OR(BG140="001100",BG140="011000",BG140="011110",BG140="001111",BG140="101100",BG140="111000",BG140="111110",BG140="101111"),"OK",IF(OR(BG140="000000",VALIDATURNO[[#This Row],[Escenario]]="100000"),"NULO","ERROR MARCA")),"NULO"))))</f>
        <v/>
      </c>
      <c r="BJ140" s="47" t="e">
        <f>IF(VALIDATURNO[[#This Row],[VALIDA_QNA]]="","",IF(OR(BG140="101100",BG140="101111",BG140="001100",BG140="001111",BG140="111110",BG140="011110"),BC140-BB140,0)*24)</f>
        <v>#VALUE!</v>
      </c>
      <c r="BK140" s="42" t="e">
        <f>IF(VALIDATURNO[[#This Row],[VALIDA_QNA]]="","",IF(OR(BG140="101111",BG140="001111"),BE140-BD140,0)*24)</f>
        <v>#VALUE!</v>
      </c>
      <c r="BL140" s="47" t="e">
        <f>IF(VALIDATURNO[[#This Row],[VALIDA_QNA]]="","",IF(OR(BG140="111000",BG140="011000"),AZ140-BB140+1,0)*24)</f>
        <v>#VALUE!</v>
      </c>
      <c r="BM140" s="47" t="e">
        <f>IF(VALIDATURNO[[#This Row],[VALIDA_QNA]]="","",IF(OR(BG140="111110",BG140="011110"),AZ140+1-BD140,0)*24)</f>
        <v>#VALUE!</v>
      </c>
      <c r="BN140" s="42" t="e">
        <f>IF(VALIDATURNO[[#This Row],[VALIDA_QNA]]="","",IF(OR(BG140="011000",BG140="111000"),1-BB140,0)*24)</f>
        <v>#VALUE!</v>
      </c>
      <c r="BO140" s="47" t="e">
        <f>IF(VALIDATURNO[[#This Row],[VALIDA_QNA]]="","",IF(OR(BG140="011110",BG140="111110"),1-BD140,0)*24)</f>
        <v>#VALUE!</v>
      </c>
      <c r="BP14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0" s="42" t="e">
        <f>IF(VALIDATURNO[[#This Row],[VALIDA_QNA]]="","",VALIDATURNO[[#This Row],[turno1]]+VALIDATURNO[[#This Row],[turno2]]+VALIDATURNO[[#This Row],[turno1AM]]+VALIDATURNO[[#This Row],[turno2AM]])</f>
        <v>#VALUE!</v>
      </c>
      <c r="BR140" s="44" t="e">
        <f>IF(VALIDATURNO[[#This Row],[VALIDA_QNA]]=0,"",IFERROR(LEFT(AD140,FIND(".",AD140)-1)+((RIGHT(AD140,2)+0)/100),""))</f>
        <v>#VALUE!</v>
      </c>
      <c r="BS14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descuentos]]="",0,IF(AND(BP140&gt;=9.5,AO140=""),1,0))+IF(AL141&lt;&gt;"",AL141*24,0)-IF(AL140&lt;&gt;"",AL140*24,0),"")))</f>
        <v>#VALUE!</v>
      </c>
      <c r="BT140" s="219" t="e">
        <f>IF(VALIDATURNO[[#This Row],[VALIDA_QNA]]=0,"",IF(A140="","",IFERROR((IF(IF(AL140="",0,AL140+0)&lt;=(6/24),IF(AL140="",0,AL140+0),(6/24))*24),0)+IFERROR(IF(AM140="",0,IF((IF(AND(AO140="",AN140&lt;&gt;""),IF(AN140="",0,AN140+0),IF(AP140&lt;&gt;"",IF(AP140="",0,AP140+0),1))-#REF!)*24&gt;0,IF(AND(AO140="",AN140&lt;&gt;""),IF(AN140="",0,AN140+0),IF(AP140&lt;&gt;"",IF(AP140="",0,AP140+0),1))-#REF!))*24,0)))</f>
        <v>#VALUE!</v>
      </c>
      <c r="BU140" s="44" t="e">
        <f>IF(VALIDATURNO[[#This Row],[VALIDA_QNA]]="","",IFERROR(LEFT(K140,FIND(".",K140)-1)+((RIGHT(K140,2)+0)/100),0))</f>
        <v>#VALUE!</v>
      </c>
      <c r="BV140" s="44" t="e">
        <f>IF(VALIDATURNO[[#This Row],[VALIDA_QNA]]=0,0,IF(VALIDATURNO[[#This Row],[Marcacion]]="ERROR MARCA", 0,IF(VALIDATURNO[[#This Row],[VALIDA_QNA]]="","",IF(ROUND(IFERROR(LEFT(K140,FIND(".",K140)-1)+((RIGHT(K140,2)+0)/100),0)+(IF(H141="Domingo",0,IF(AL141="",0,AL141*24)))-(IF(H140="Domingo",0,IF(AL140="",0,AL140*24))),2)&gt;=0,ROUND(IFERROR(LEFT(K140,FIND(".",K140)-1)+((RIGHT(K140,2)+0)/100),0)+(IF(H141="Domingo",0,IF(AL141="",0,AL141*24)))-(IF(H140="Domingo",0,IF(AL140="",0,AL140*24))),2),0))))</f>
        <v>#VALUE!</v>
      </c>
      <c r="BW140" s="44" t="e">
        <f>IF(VALIDATURNO[[#This Row],[VALIDA_QNA]]="","",IFERROR(LEFT(T140,FIND(".",T140)-1)+((RIGHT(T140,2)+0)/100),0)+IF(N140="",0,IFERROR(LEFT(N140,FIND(".",N140)-1)+((RIGHT(N140,2)+0)/100),0)))</f>
        <v>#VALUE!</v>
      </c>
      <c r="BX140" s="44" t="e">
        <f>IF(VALIDATURNO[[#This Row],[VALIDA_QNA]]=0,0,IF(VALIDATURNO[[#This Row],[Marcacion]]="ERROR MARCA", 0,IF(VALIDATURNO[[#This Row],[VALIDA_QNA]]="","",IF(VALIDATURNO[[#This Row],[Dom Noct calc]]+(IF(OR(H141="Domingo",M141&lt;&gt;"",N141&lt;&gt;""),IF(AL141="",0,AL141*24),0))-(IF(OR(H140="Domingo",M140&lt;&gt;"",N140&lt;&gt;""),IF(AL140="",0,AL140*24),0))&gt;=0,VALIDATURNO[[#This Row],[Dom Noct calc]]+(IF(OR(H141="Domingo",M141&lt;&gt;"",N141&lt;&gt;""),IF(AL141="",0,AL141*24),0))-(IF(OR(H140="Domingo",M140&lt;&gt;"",N140&lt;&gt;""),IF(AL140="",0,AL140*24),0)),0))))</f>
        <v>#VALUE!</v>
      </c>
      <c r="BY140" s="44" t="e">
        <f>IF(VALIDATURNO[[#This Row],[VALIDA_QNA]]="","",IFERROR(LEFT(AD140,FIND(".",AD140)-1)+((RIGHT(AD140,2)+0)/100),0))</f>
        <v>#VALUE!</v>
      </c>
      <c r="BZ14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0" s="45" t="e">
        <f>IF(VALIDATURNO[[#This Row],[VALIDA_QNA]]="","",IF(VALIDATURNO[[#This Row],[Trabajado real]]+0=0,0,1))</f>
        <v>#VALUE!</v>
      </c>
      <c r="CB14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0" s="44"/>
      <c r="CD140" s="44"/>
      <c r="CE140" s="44"/>
      <c r="CF140" s="44"/>
      <c r="CG140" s="44"/>
      <c r="CH140" s="45"/>
      <c r="CI140" s="44"/>
      <c r="CJ140" s="44" t="str">
        <f>IF(AND(M140="",S140=""),"",IF(VALIDATURNO[[#This Row],[Marcacion]]="ERROR MARCA",6,IF(IFERROR(LEFT(M140,FIND(".",M140)-1)+((RIGHT(M140,2)+0)/100),0)+IFERROR(LEFT(S140,FIND(".",S140)-1)+((RIGHT(S140,2)+0)/100),0)=0,"",IFERROR(LEFT(M140,FIND(".",M140)-1)+((RIGHT(M140,2)+0)/100),0)+IFERROR(LEFT(S140,FIND(".",S140)-1)+((RIGHT(S140,2)+0)/100),0))))</f>
        <v/>
      </c>
      <c r="CK140" s="44" t="e">
        <f>IF(VALIDATURNO[[#This Row],[VALIDA_QNA]]="","",IF(VALIDATURNO[[#This Row],[Dom Noct Real]]=0,"",ROUND(VALIDATURNO[[#This Row],[Dom Noct Real]],2)))</f>
        <v>#VALUE!</v>
      </c>
      <c r="CL140" s="44"/>
      <c r="CM140" s="44"/>
      <c r="CN140" s="44"/>
      <c r="CO14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0" s="44"/>
      <c r="CR140" s="44"/>
      <c r="CS140" s="44"/>
      <c r="CT140" s="44"/>
      <c r="CU140" s="44" t="e">
        <f>IF(VALIDATURNO[[#This Row],[VALIDA_QNA]]="","",IF(VALIDATURNO[[#This Row],[Trabajado real]]=0,"",ROUND(VALIDATURNO[[#This Row],[Trabajado real]],2)))</f>
        <v>#VALUE!</v>
      </c>
      <c r="CV140" s="220" t="str">
        <f>IFERROR(VLOOKUP(VALIDATURNO[[#This Row],[Colaborador]]&amp;VALIDATURNO[[#This Row],[fecha]],Tabla2[],4,0),"")</f>
        <v/>
      </c>
      <c r="CW140" s="221"/>
      <c r="CX140" s="221"/>
      <c r="CY140" s="44" t="str">
        <f>IF(SUMIFS($BZ$6:BZ140,$DC$6:DC140,VALIDATURNO[[#This Row],[Colaborador]])-hope_hours-SUMIFS($CO$6:CO140,$DC$6:DC140,VALIDATURNO[[#This Row],[Colaborador]])-SUMIFS($CP$6:CP140,$DC$6:DC140,VALIDATURNO[[#This Row],[Colaborador]])&gt;0.5,SUMIFS($BZ$6:BZ140,$DC$6:DC140,VALIDATURNO[[#This Row],[Colaborador]])-hope_hours-SUMIFS($CO$6:CO140,$DC$6:DC140,VALIDATURNO[[#This Row],[Colaborador]])-SUMIFS($CP$6:CP140,$DC$6:DC140,VALIDATURNO[[#This Row],[Colaborador]]),"")</f>
        <v/>
      </c>
      <c r="CZ140" s="44" t="str">
        <f>IF(SUMIFS($BZ$6:BZ140,$DC$6:DC140,VALIDATURNO[[#This Row],[Colaborador]])-hope_hours&gt;0.5,SUMIFS($BZ$6:BZ140,$DC$6:DC140,VALIDATURNO[[#This Row],[Colaborador]])-hope_hours - SUMIFS($CZ$6:CZ139,$DC$6:DC139,DC140),"")</f>
        <v/>
      </c>
      <c r="DA140" s="44" t="str">
        <f>IF(SUMIFS($BZ$6:BZ140,$DC$6:DC140,VALIDATURNO[[#This Row],[Colaborador]])-hope_hours&gt;0.5,SUMIFS($BZ$6:BZ140,$DC$6:DC140,VALIDATURNO[[#This Row],[Colaborador]])-hope_hours,"")</f>
        <v/>
      </c>
      <c r="DB140" s="44" t="str">
        <f>IF(E140="","",IF(VALIDATURNO[[#This Row],[Cambia sede]]="",E140,VALIDATURNO[[#This Row],[Cambia sede]]))</f>
        <v/>
      </c>
      <c r="DC140" s="222" t="str">
        <f t="shared" si="7"/>
        <v/>
      </c>
      <c r="DD140" s="223" t="e">
        <f>IF(VALIDATURNO[[#This Row],[VALIDA_QNA]]="","",I140+0)</f>
        <v>#VALUE!</v>
      </c>
      <c r="DE140" s="219" t="e">
        <f>IF(VALIDATURNO[[#This Row],[Marcacion]]="","",D140)</f>
        <v>#VALUE!</v>
      </c>
      <c r="DF140" s="219" t="e">
        <f>IF(VALIDATURNO[[#This Row],[turno1]]="","",H140)</f>
        <v>#VALUE!</v>
      </c>
      <c r="DG140" s="219" t="e">
        <f>IF(VALIDATURNO[[#This Row],[turno2]]="","",AL140)</f>
        <v>#VALUE!</v>
      </c>
      <c r="DH140" s="219" t="e">
        <f>IF(VALIDATURNO[[#This Row],[turno1AM]]="","",AM140)</f>
        <v>#VALUE!</v>
      </c>
      <c r="DI140" s="219" t="e">
        <f>IF(VALIDATURNO[[#This Row],[turno2AM]]="","",AN140)</f>
        <v>#VALUE!</v>
      </c>
      <c r="DJ140" s="219" t="e">
        <f>IF(VALIDATURNO[[#This Row],[turno1AH]]="","",AO140)</f>
        <v>#VALUE!</v>
      </c>
      <c r="DK140" s="219" t="e">
        <f>IF(VALIDATURNO[[#This Row],[turno2AH]]="","",AP140)</f>
        <v>#VALUE!</v>
      </c>
      <c r="DL140" s="224" t="str">
        <f>IF(SUMIFS(VALIDATURNO[TOTAL],VALIDATURNO[Colaborador],VALIDATURNO[[#This Row],[Colaborador]])=0,"RET","OK")</f>
        <v>RET</v>
      </c>
      <c r="DM140" s="224"/>
      <c r="DN140" s="224" t="e">
        <f>IF(DN139=$DN$5,1,IF(DC139=VALIDATURNO[[#This Row],[Colaborador]],0,1))</f>
        <v>#VALUE!</v>
      </c>
      <c r="DO140" s="224"/>
      <c r="DP140" s="224"/>
      <c r="DQ140" s="224"/>
      <c r="DR140" s="224"/>
      <c r="DS140" s="224"/>
      <c r="DT140" s="224"/>
    </row>
    <row r="141" spans="46:124">
      <c r="AT141" s="218" t="e">
        <f>IF(VALIDATURNO[[#This Row],[VALIDA_QNA]]="","",IF(AL141="",0,1))</f>
        <v>#VALUE!</v>
      </c>
      <c r="AU141" s="47" t="e">
        <f>IF(VALIDATURNO[[#This Row],[VALIDA_QNA]]="","",IF(AL142="",0,1))</f>
        <v>#VALUE!</v>
      </c>
      <c r="AV141" s="47" t="e">
        <f>IF(VALIDATURNO[[#This Row],[VALIDA_QNA]]="","",IF(AM141="",0,1))</f>
        <v>#VALUE!</v>
      </c>
      <c r="AW141" s="47" t="e">
        <f>IF(VALIDATURNO[[#This Row],[VALIDA_QNA]]="","",IF(AN141="",0,1))</f>
        <v>#VALUE!</v>
      </c>
      <c r="AX141" s="47" t="e">
        <f>IF(VALIDATURNO[[#This Row],[VALIDA_QNA]]="","",IF(AO141="",0,1))</f>
        <v>#VALUE!</v>
      </c>
      <c r="AY141" s="47" t="e">
        <f>IF(VALIDATURNO[[#This Row],[VALIDA_QNA]]="","",IF(AP141="",0,1))</f>
        <v>#VALUE!</v>
      </c>
      <c r="AZ141" s="42" t="e">
        <f>IF(VALIDATURNO[[#This Row],[VALIDA_QNA]]="","",IF(AL142="",0,1)*IF(AL142="",0,AL142))</f>
        <v>#VALUE!</v>
      </c>
      <c r="BA141" s="42" t="e">
        <f>IF(VALIDATURNO[[#This Row],[VALIDA_QNA]]="","",IF(AL141="",0,1)*IF(AL141="",0,AL141))</f>
        <v>#VALUE!</v>
      </c>
      <c r="BB141" s="42" t="e">
        <f>IF(VALIDATURNO[[#This Row],[VALIDA_QNA]]="","",IF(AM141="",0,1)*IF(AM141="",0,AM141))</f>
        <v>#VALUE!</v>
      </c>
      <c r="BC141" s="42" t="e">
        <f>IF(VALIDATURNO[[#This Row],[VALIDA_QNA]]="","",IF(AN141="",0,1)*IF(AN141="",0,AN141))</f>
        <v>#VALUE!</v>
      </c>
      <c r="BD141" s="42" t="e">
        <f>IF(VALIDATURNO[[#This Row],[VALIDA_QNA]]="","",IF(AO141="",0,1)*IF(AO141="",0,AO141))</f>
        <v>#VALUE!</v>
      </c>
      <c r="BE141" s="42" t="e">
        <f>IF(VALIDATURNO[[#This Row],[VALIDA_QNA]]="","",IF(AP141="",0,1)*IF(AP141="",0,AP141))</f>
        <v>#VALUE!</v>
      </c>
      <c r="BF141" s="42" t="e">
        <f>IF(VALIDATURNO[[#This Row],[VALIDA_QNA]]="","",5-COUNTBLANK(AM141:AP141)-COUNTBLANK(AL142))</f>
        <v>#VALUE!</v>
      </c>
      <c r="BG141" s="41" t="e">
        <f>VALIDATURNO[[#This Row],[SALAM_H_BIN]]&amp;AU141&amp;AV141&amp;AW141&amp;AX141&amp;AY141</f>
        <v>#VALUE!</v>
      </c>
      <c r="BH141" s="43" t="str">
        <f>IF(A141="","",IF(AND((DIA_INI+0)=1,DAY(I141)&lt;16,MONTH(I141)=MES_QNA),1,IF(AND((DIA_INI+0)=16,MONTH(I141)= MES_QNA + 0),1,0)))</f>
        <v/>
      </c>
      <c r="BI141" s="42" t="str">
        <f>IF(A141="","",IF(AND(AN141&lt;AM141,AN141&lt;&gt;""),"ERROR MARCA",IF(AND(VALIDATURNO[[#This Row],[ENT_2]]&lt;&gt;0,VALIDATURNO[[#This Row],[ENT_2]]&lt;VALIDATURNO[[#This Row],[SAL_1]]),"ERROR MARCA",IF(VALIDATURNO[[#This Row],[VALIDA_QNA]]=1,IF(OR(BG141="001100",BG141="011000",BG141="011110",BG141="001111",BG141="101100",BG141="111000",BG141="111110",BG141="101111"),"OK",IF(OR(BG141="000000",VALIDATURNO[[#This Row],[Escenario]]="100000"),"NULO","ERROR MARCA")),"NULO"))))</f>
        <v/>
      </c>
      <c r="BJ141" s="47" t="e">
        <f>IF(VALIDATURNO[[#This Row],[VALIDA_QNA]]="","",IF(OR(BG141="101100",BG141="101111",BG141="001100",BG141="001111",BG141="111110",BG141="011110"),BC141-BB141,0)*24)</f>
        <v>#VALUE!</v>
      </c>
      <c r="BK141" s="42" t="e">
        <f>IF(VALIDATURNO[[#This Row],[VALIDA_QNA]]="","",IF(OR(BG141="101111",BG141="001111"),BE141-BD141,0)*24)</f>
        <v>#VALUE!</v>
      </c>
      <c r="BL141" s="47" t="e">
        <f>IF(VALIDATURNO[[#This Row],[VALIDA_QNA]]="","",IF(OR(BG141="111000",BG141="011000"),AZ141-BB141+1,0)*24)</f>
        <v>#VALUE!</v>
      </c>
      <c r="BM141" s="47" t="e">
        <f>IF(VALIDATURNO[[#This Row],[VALIDA_QNA]]="","",IF(OR(BG141="111110",BG141="011110"),AZ141+1-BD141,0)*24)</f>
        <v>#VALUE!</v>
      </c>
      <c r="BN141" s="42" t="e">
        <f>IF(VALIDATURNO[[#This Row],[VALIDA_QNA]]="","",IF(OR(BG141="011000",BG141="111000"),1-BB141,0)*24)</f>
        <v>#VALUE!</v>
      </c>
      <c r="BO141" s="47" t="e">
        <f>IF(VALIDATURNO[[#This Row],[VALIDA_QNA]]="","",IF(OR(BG141="011110",BG141="111110"),1-BD141,0)*24)</f>
        <v>#VALUE!</v>
      </c>
      <c r="BP14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1" s="42" t="e">
        <f>IF(VALIDATURNO[[#This Row],[VALIDA_QNA]]="","",VALIDATURNO[[#This Row],[turno1]]+VALIDATURNO[[#This Row],[turno2]]+VALIDATURNO[[#This Row],[turno1AM]]+VALIDATURNO[[#This Row],[turno2AM]])</f>
        <v>#VALUE!</v>
      </c>
      <c r="BR141" s="44" t="e">
        <f>IF(VALIDATURNO[[#This Row],[VALIDA_QNA]]=0,"",IFERROR(LEFT(AD141,FIND(".",AD141)-1)+((RIGHT(AD141,2)+0)/100),""))</f>
        <v>#VALUE!</v>
      </c>
      <c r="BS14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descuentos]]="",0,IF(AND(BP141&gt;=9.5,AO141=""),1,0))+IF(AL142&lt;&gt;"",AL142*24,0)-IF(AL141&lt;&gt;"",AL141*24,0),"")))</f>
        <v>#VALUE!</v>
      </c>
      <c r="BT141" s="219" t="e">
        <f>IF(VALIDATURNO[[#This Row],[VALIDA_QNA]]=0,"",IF(A141="","",IFERROR((IF(IF(AL141="",0,AL141+0)&lt;=(6/24),IF(AL141="",0,AL141+0),(6/24))*24),0)+IFERROR(IF(AM141="",0,IF((IF(AND(AO141="",AN141&lt;&gt;""),IF(AN141="",0,AN141+0),IF(AP141&lt;&gt;"",IF(AP141="",0,AP141+0),1))-#REF!)*24&gt;0,IF(AND(AO141="",AN141&lt;&gt;""),IF(AN141="",0,AN141+0),IF(AP141&lt;&gt;"",IF(AP141="",0,AP141+0),1))-#REF!))*24,0)))</f>
        <v>#VALUE!</v>
      </c>
      <c r="BU141" s="44" t="e">
        <f>IF(VALIDATURNO[[#This Row],[VALIDA_QNA]]="","",IFERROR(LEFT(K141,FIND(".",K141)-1)+((RIGHT(K141,2)+0)/100),0))</f>
        <v>#VALUE!</v>
      </c>
      <c r="BV141" s="44" t="e">
        <f>IF(VALIDATURNO[[#This Row],[VALIDA_QNA]]=0,0,IF(VALIDATURNO[[#This Row],[Marcacion]]="ERROR MARCA", 0,IF(VALIDATURNO[[#This Row],[VALIDA_QNA]]="","",IF(ROUND(IFERROR(LEFT(K141,FIND(".",K141)-1)+((RIGHT(K141,2)+0)/100),0)+(IF(H142="Domingo",0,IF(AL142="",0,AL142*24)))-(IF(H141="Domingo",0,IF(AL141="",0,AL141*24))),2)&gt;=0,ROUND(IFERROR(LEFT(K141,FIND(".",K141)-1)+((RIGHT(K141,2)+0)/100),0)+(IF(H142="Domingo",0,IF(AL142="",0,AL142*24)))-(IF(H141="Domingo",0,IF(AL141="",0,AL141*24))),2),0))))</f>
        <v>#VALUE!</v>
      </c>
      <c r="BW141" s="44" t="e">
        <f>IF(VALIDATURNO[[#This Row],[VALIDA_QNA]]="","",IFERROR(LEFT(T141,FIND(".",T141)-1)+((RIGHT(T141,2)+0)/100),0)+IF(N141="",0,IFERROR(LEFT(N141,FIND(".",N141)-1)+((RIGHT(N141,2)+0)/100),0)))</f>
        <v>#VALUE!</v>
      </c>
      <c r="BX141" s="44" t="e">
        <f>IF(VALIDATURNO[[#This Row],[VALIDA_QNA]]=0,0,IF(VALIDATURNO[[#This Row],[Marcacion]]="ERROR MARCA", 0,IF(VALIDATURNO[[#This Row],[VALIDA_QNA]]="","",IF(VALIDATURNO[[#This Row],[Dom Noct calc]]+(IF(OR(H142="Domingo",M142&lt;&gt;"",N142&lt;&gt;""),IF(AL142="",0,AL142*24),0))-(IF(OR(H141="Domingo",M141&lt;&gt;"",N141&lt;&gt;""),IF(AL141="",0,AL141*24),0))&gt;=0,VALIDATURNO[[#This Row],[Dom Noct calc]]+(IF(OR(H142="Domingo",M142&lt;&gt;"",N142&lt;&gt;""),IF(AL142="",0,AL142*24),0))-(IF(OR(H141="Domingo",M141&lt;&gt;"",N141&lt;&gt;""),IF(AL141="",0,AL141*24),0)),0))))</f>
        <v>#VALUE!</v>
      </c>
      <c r="BY141" s="44" t="e">
        <f>IF(VALIDATURNO[[#This Row],[VALIDA_QNA]]="","",IFERROR(LEFT(AD141,FIND(".",AD141)-1)+((RIGHT(AD141,2)+0)/100),0))</f>
        <v>#VALUE!</v>
      </c>
      <c r="BZ14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1" s="45" t="e">
        <f>IF(VALIDATURNO[[#This Row],[VALIDA_QNA]]="","",IF(VALIDATURNO[[#This Row],[Trabajado real]]+0=0,0,1))</f>
        <v>#VALUE!</v>
      </c>
      <c r="CB14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1" s="44"/>
      <c r="CD141" s="44"/>
      <c r="CE141" s="44"/>
      <c r="CF141" s="44"/>
      <c r="CG141" s="44"/>
      <c r="CH141" s="45"/>
      <c r="CI141" s="44"/>
      <c r="CJ141" s="44" t="str">
        <f>IF(AND(M141="",S141=""),"",IF(VALIDATURNO[[#This Row],[Marcacion]]="ERROR MARCA",6,IF(IFERROR(LEFT(M141,FIND(".",M141)-1)+((RIGHT(M141,2)+0)/100),0)+IFERROR(LEFT(S141,FIND(".",S141)-1)+((RIGHT(S141,2)+0)/100),0)=0,"",IFERROR(LEFT(M141,FIND(".",M141)-1)+((RIGHT(M141,2)+0)/100),0)+IFERROR(LEFT(S141,FIND(".",S141)-1)+((RIGHT(S141,2)+0)/100),0))))</f>
        <v/>
      </c>
      <c r="CK141" s="44" t="e">
        <f>IF(VALIDATURNO[[#This Row],[VALIDA_QNA]]="","",IF(VALIDATURNO[[#This Row],[Dom Noct Real]]=0,"",ROUND(VALIDATURNO[[#This Row],[Dom Noct Real]],2)))</f>
        <v>#VALUE!</v>
      </c>
      <c r="CL141" s="44"/>
      <c r="CM141" s="44"/>
      <c r="CN141" s="44"/>
      <c r="CO14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1" s="44"/>
      <c r="CR141" s="44"/>
      <c r="CS141" s="44"/>
      <c r="CT141" s="44"/>
      <c r="CU141" s="44" t="e">
        <f>IF(VALIDATURNO[[#This Row],[VALIDA_QNA]]="","",IF(VALIDATURNO[[#This Row],[Trabajado real]]=0,"",ROUND(VALIDATURNO[[#This Row],[Trabajado real]],2)))</f>
        <v>#VALUE!</v>
      </c>
      <c r="CV141" s="220" t="str">
        <f>IFERROR(VLOOKUP(VALIDATURNO[[#This Row],[Colaborador]]&amp;VALIDATURNO[[#This Row],[fecha]],Tabla2[],4,0),"")</f>
        <v/>
      </c>
      <c r="CW141" s="221"/>
      <c r="CX141" s="221"/>
      <c r="CY141" s="44" t="str">
        <f>IF(SUMIFS($BZ$6:BZ141,$DC$6:DC141,VALIDATURNO[[#This Row],[Colaborador]])-hope_hours-SUMIFS($CO$6:CO141,$DC$6:DC141,VALIDATURNO[[#This Row],[Colaborador]])-SUMIFS($CP$6:CP141,$DC$6:DC141,VALIDATURNO[[#This Row],[Colaborador]])&gt;0.5,SUMIFS($BZ$6:BZ141,$DC$6:DC141,VALIDATURNO[[#This Row],[Colaborador]])-hope_hours-SUMIFS($CO$6:CO141,$DC$6:DC141,VALIDATURNO[[#This Row],[Colaborador]])-SUMIFS($CP$6:CP141,$DC$6:DC141,VALIDATURNO[[#This Row],[Colaborador]]),"")</f>
        <v/>
      </c>
      <c r="CZ141" s="44" t="str">
        <f>IF(SUMIFS($BZ$6:BZ141,$DC$6:DC141,VALIDATURNO[[#This Row],[Colaborador]])-hope_hours&gt;0.5,SUMIFS($BZ$6:BZ141,$DC$6:DC141,VALIDATURNO[[#This Row],[Colaborador]])-hope_hours - SUMIFS($CZ$6:CZ140,$DC$6:DC140,DC141),"")</f>
        <v/>
      </c>
      <c r="DA141" s="44" t="str">
        <f>IF(SUMIFS($BZ$6:BZ141,$DC$6:DC141,VALIDATURNO[[#This Row],[Colaborador]])-hope_hours&gt;0.5,SUMIFS($BZ$6:BZ141,$DC$6:DC141,VALIDATURNO[[#This Row],[Colaborador]])-hope_hours,"")</f>
        <v/>
      </c>
      <c r="DB141" s="44" t="str">
        <f>IF(E141="","",IF(VALIDATURNO[[#This Row],[Cambia sede]]="",E141,VALIDATURNO[[#This Row],[Cambia sede]]))</f>
        <v/>
      </c>
      <c r="DC141" s="222" t="str">
        <f t="shared" si="7"/>
        <v/>
      </c>
      <c r="DD141" s="223" t="e">
        <f>IF(VALIDATURNO[[#This Row],[VALIDA_QNA]]="","",I141+0)</f>
        <v>#VALUE!</v>
      </c>
      <c r="DE141" s="219" t="e">
        <f>IF(VALIDATURNO[[#This Row],[Marcacion]]="","",D141)</f>
        <v>#VALUE!</v>
      </c>
      <c r="DF141" s="219" t="e">
        <f>IF(VALIDATURNO[[#This Row],[turno1]]="","",H141)</f>
        <v>#VALUE!</v>
      </c>
      <c r="DG141" s="219" t="e">
        <f>IF(VALIDATURNO[[#This Row],[turno2]]="","",AL141)</f>
        <v>#VALUE!</v>
      </c>
      <c r="DH141" s="219" t="e">
        <f>IF(VALIDATURNO[[#This Row],[turno1AM]]="","",AM141)</f>
        <v>#VALUE!</v>
      </c>
      <c r="DI141" s="219" t="e">
        <f>IF(VALIDATURNO[[#This Row],[turno2AM]]="","",AN141)</f>
        <v>#VALUE!</v>
      </c>
      <c r="DJ141" s="219" t="e">
        <f>IF(VALIDATURNO[[#This Row],[turno1AH]]="","",AO141)</f>
        <v>#VALUE!</v>
      </c>
      <c r="DK141" s="219" t="e">
        <f>IF(VALIDATURNO[[#This Row],[turno2AH]]="","",AP141)</f>
        <v>#VALUE!</v>
      </c>
      <c r="DL141" s="224" t="str">
        <f>IF(SUMIFS(VALIDATURNO[TOTAL],VALIDATURNO[Colaborador],VALIDATURNO[[#This Row],[Colaborador]])=0,"RET","OK")</f>
        <v>RET</v>
      </c>
      <c r="DM141" s="224"/>
      <c r="DN141" s="224" t="e">
        <f>IF(DN140=$DN$5,1,IF(DC140=VALIDATURNO[[#This Row],[Colaborador]],0,1))</f>
        <v>#VALUE!</v>
      </c>
      <c r="DO141" s="224"/>
      <c r="DP141" s="224"/>
      <c r="DQ141" s="224"/>
      <c r="DR141" s="224"/>
      <c r="DS141" s="224"/>
      <c r="DT141" s="224"/>
    </row>
    <row r="142" spans="46:124">
      <c r="AT142" s="218" t="e">
        <f>IF(VALIDATURNO[[#This Row],[VALIDA_QNA]]="","",IF(AL142="",0,1))</f>
        <v>#VALUE!</v>
      </c>
      <c r="AU142" s="47" t="e">
        <f>IF(VALIDATURNO[[#This Row],[VALIDA_QNA]]="","",IF(AL143="",0,1))</f>
        <v>#VALUE!</v>
      </c>
      <c r="AV142" s="47" t="e">
        <f>IF(VALIDATURNO[[#This Row],[VALIDA_QNA]]="","",IF(AM142="",0,1))</f>
        <v>#VALUE!</v>
      </c>
      <c r="AW142" s="47" t="e">
        <f>IF(VALIDATURNO[[#This Row],[VALIDA_QNA]]="","",IF(AN142="",0,1))</f>
        <v>#VALUE!</v>
      </c>
      <c r="AX142" s="47" t="e">
        <f>IF(VALIDATURNO[[#This Row],[VALIDA_QNA]]="","",IF(AO142="",0,1))</f>
        <v>#VALUE!</v>
      </c>
      <c r="AY142" s="47" t="e">
        <f>IF(VALIDATURNO[[#This Row],[VALIDA_QNA]]="","",IF(AP142="",0,1))</f>
        <v>#VALUE!</v>
      </c>
      <c r="AZ142" s="42" t="e">
        <f>IF(VALIDATURNO[[#This Row],[VALIDA_QNA]]="","",IF(AL143="",0,1)*IF(AL143="",0,AL143))</f>
        <v>#VALUE!</v>
      </c>
      <c r="BA142" s="42" t="e">
        <f>IF(VALIDATURNO[[#This Row],[VALIDA_QNA]]="","",IF(AL142="",0,1)*IF(AL142="",0,AL142))</f>
        <v>#VALUE!</v>
      </c>
      <c r="BB142" s="42" t="e">
        <f>IF(VALIDATURNO[[#This Row],[VALIDA_QNA]]="","",IF(AM142="",0,1)*IF(AM142="",0,AM142))</f>
        <v>#VALUE!</v>
      </c>
      <c r="BC142" s="42" t="e">
        <f>IF(VALIDATURNO[[#This Row],[VALIDA_QNA]]="","",IF(AN142="",0,1)*IF(AN142="",0,AN142))</f>
        <v>#VALUE!</v>
      </c>
      <c r="BD142" s="42" t="e">
        <f>IF(VALIDATURNO[[#This Row],[VALIDA_QNA]]="","",IF(AO142="",0,1)*IF(AO142="",0,AO142))</f>
        <v>#VALUE!</v>
      </c>
      <c r="BE142" s="42" t="e">
        <f>IF(VALIDATURNO[[#This Row],[VALIDA_QNA]]="","",IF(AP142="",0,1)*IF(AP142="",0,AP142))</f>
        <v>#VALUE!</v>
      </c>
      <c r="BF142" s="42" t="e">
        <f>IF(VALIDATURNO[[#This Row],[VALIDA_QNA]]="","",5-COUNTBLANK(AM142:AP142)-COUNTBLANK(AL143))</f>
        <v>#VALUE!</v>
      </c>
      <c r="BG142" s="41" t="e">
        <f>VALIDATURNO[[#This Row],[SALAM_H_BIN]]&amp;AU142&amp;AV142&amp;AW142&amp;AX142&amp;AY142</f>
        <v>#VALUE!</v>
      </c>
      <c r="BH142" s="43" t="str">
        <f>IF(A142="","",IF(AND((DIA_INI+0)=1,DAY(I142)&lt;16,MONTH(I142)=MES_QNA),1,IF(AND((DIA_INI+0)=16,MONTH(I142)= MES_QNA + 0),1,0)))</f>
        <v/>
      </c>
      <c r="BI142" s="42" t="str">
        <f>IF(A142="","",IF(AND(AN142&lt;AM142,AN142&lt;&gt;""),"ERROR MARCA",IF(AND(VALIDATURNO[[#This Row],[ENT_2]]&lt;&gt;0,VALIDATURNO[[#This Row],[ENT_2]]&lt;VALIDATURNO[[#This Row],[SAL_1]]),"ERROR MARCA",IF(VALIDATURNO[[#This Row],[VALIDA_QNA]]=1,IF(OR(BG142="001100",BG142="011000",BG142="011110",BG142="001111",BG142="101100",BG142="111000",BG142="111110",BG142="101111"),"OK",IF(OR(BG142="000000",VALIDATURNO[[#This Row],[Escenario]]="100000"),"NULO","ERROR MARCA")),"NULO"))))</f>
        <v/>
      </c>
      <c r="BJ142" s="47" t="e">
        <f>IF(VALIDATURNO[[#This Row],[VALIDA_QNA]]="","",IF(OR(BG142="101100",BG142="101111",BG142="001100",BG142="001111",BG142="111110",BG142="011110"),BC142-BB142,0)*24)</f>
        <v>#VALUE!</v>
      </c>
      <c r="BK142" s="42" t="e">
        <f>IF(VALIDATURNO[[#This Row],[VALIDA_QNA]]="","",IF(OR(BG142="101111",BG142="001111"),BE142-BD142,0)*24)</f>
        <v>#VALUE!</v>
      </c>
      <c r="BL142" s="47" t="e">
        <f>IF(VALIDATURNO[[#This Row],[VALIDA_QNA]]="","",IF(OR(BG142="111000",BG142="011000"),AZ142-BB142+1,0)*24)</f>
        <v>#VALUE!</v>
      </c>
      <c r="BM142" s="47" t="e">
        <f>IF(VALIDATURNO[[#This Row],[VALIDA_QNA]]="","",IF(OR(BG142="111110",BG142="011110"),AZ142+1-BD142,0)*24)</f>
        <v>#VALUE!</v>
      </c>
      <c r="BN142" s="42" t="e">
        <f>IF(VALIDATURNO[[#This Row],[VALIDA_QNA]]="","",IF(OR(BG142="011000",BG142="111000"),1-BB142,0)*24)</f>
        <v>#VALUE!</v>
      </c>
      <c r="BO142" s="47" t="e">
        <f>IF(VALIDATURNO[[#This Row],[VALIDA_QNA]]="","",IF(OR(BG142="011110",BG142="111110"),1-BD142,0)*24)</f>
        <v>#VALUE!</v>
      </c>
      <c r="BP14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2" s="42" t="e">
        <f>IF(VALIDATURNO[[#This Row],[VALIDA_QNA]]="","",VALIDATURNO[[#This Row],[turno1]]+VALIDATURNO[[#This Row],[turno2]]+VALIDATURNO[[#This Row],[turno1AM]]+VALIDATURNO[[#This Row],[turno2AM]])</f>
        <v>#VALUE!</v>
      </c>
      <c r="BR142" s="44" t="e">
        <f>IF(VALIDATURNO[[#This Row],[VALIDA_QNA]]=0,"",IFERROR(LEFT(AD142,FIND(".",AD142)-1)+((RIGHT(AD142,2)+0)/100),""))</f>
        <v>#VALUE!</v>
      </c>
      <c r="BS14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descuentos]]="",0,IF(AND(BP142&gt;=9.5,AO142=""),1,0))+IF(AL143&lt;&gt;"",AL143*24,0)-IF(AL142&lt;&gt;"",AL142*24,0),"")))</f>
        <v>#VALUE!</v>
      </c>
      <c r="BT142" s="219" t="e">
        <f>IF(VALIDATURNO[[#This Row],[VALIDA_QNA]]=0,"",IF(A142="","",IFERROR((IF(IF(AL142="",0,AL142+0)&lt;=(6/24),IF(AL142="",0,AL142+0),(6/24))*24),0)+IFERROR(IF(AM142="",0,IF((IF(AND(AO142="",AN142&lt;&gt;""),IF(AN142="",0,AN142+0),IF(AP142&lt;&gt;"",IF(AP142="",0,AP142+0),1))-#REF!)*24&gt;0,IF(AND(AO142="",AN142&lt;&gt;""),IF(AN142="",0,AN142+0),IF(AP142&lt;&gt;"",IF(AP142="",0,AP142+0),1))-#REF!))*24,0)))</f>
        <v>#VALUE!</v>
      </c>
      <c r="BU142" s="44" t="e">
        <f>IF(VALIDATURNO[[#This Row],[VALIDA_QNA]]="","",IFERROR(LEFT(K142,FIND(".",K142)-1)+((RIGHT(K142,2)+0)/100),0))</f>
        <v>#VALUE!</v>
      </c>
      <c r="BV142" s="44" t="e">
        <f>IF(VALIDATURNO[[#This Row],[VALIDA_QNA]]=0,0,IF(VALIDATURNO[[#This Row],[Marcacion]]="ERROR MARCA", 0,IF(VALIDATURNO[[#This Row],[VALIDA_QNA]]="","",IF(ROUND(IFERROR(LEFT(K142,FIND(".",K142)-1)+((RIGHT(K142,2)+0)/100),0)+(IF(H143="Domingo",0,IF(AL143="",0,AL143*24)))-(IF(H142="Domingo",0,IF(AL142="",0,AL142*24))),2)&gt;=0,ROUND(IFERROR(LEFT(K142,FIND(".",K142)-1)+((RIGHT(K142,2)+0)/100),0)+(IF(H143="Domingo",0,IF(AL143="",0,AL143*24)))-(IF(H142="Domingo",0,IF(AL142="",0,AL142*24))),2),0))))</f>
        <v>#VALUE!</v>
      </c>
      <c r="BW142" s="44" t="e">
        <f>IF(VALIDATURNO[[#This Row],[VALIDA_QNA]]="","",IFERROR(LEFT(T142,FIND(".",T142)-1)+((RIGHT(T142,2)+0)/100),0)+IF(N142="",0,IFERROR(LEFT(N142,FIND(".",N142)-1)+((RIGHT(N142,2)+0)/100),0)))</f>
        <v>#VALUE!</v>
      </c>
      <c r="BX142" s="44" t="e">
        <f>IF(VALIDATURNO[[#This Row],[VALIDA_QNA]]=0,0,IF(VALIDATURNO[[#This Row],[Marcacion]]="ERROR MARCA", 0,IF(VALIDATURNO[[#This Row],[VALIDA_QNA]]="","",IF(VALIDATURNO[[#This Row],[Dom Noct calc]]+(IF(OR(H143="Domingo",M143&lt;&gt;"",N143&lt;&gt;""),IF(AL143="",0,AL143*24),0))-(IF(OR(H142="Domingo",M142&lt;&gt;"",N142&lt;&gt;""),IF(AL142="",0,AL142*24),0))&gt;=0,VALIDATURNO[[#This Row],[Dom Noct calc]]+(IF(OR(H143="Domingo",M143&lt;&gt;"",N143&lt;&gt;""),IF(AL143="",0,AL143*24),0))-(IF(OR(H142="Domingo",M142&lt;&gt;"",N142&lt;&gt;""),IF(AL142="",0,AL142*24),0)),0))))</f>
        <v>#VALUE!</v>
      </c>
      <c r="BY142" s="44" t="e">
        <f>IF(VALIDATURNO[[#This Row],[VALIDA_QNA]]="","",IFERROR(LEFT(AD142,FIND(".",AD142)-1)+((RIGHT(AD142,2)+0)/100),0))</f>
        <v>#VALUE!</v>
      </c>
      <c r="BZ14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2" s="45" t="e">
        <f>IF(VALIDATURNO[[#This Row],[VALIDA_QNA]]="","",IF(VALIDATURNO[[#This Row],[Trabajado real]]+0=0,0,1))</f>
        <v>#VALUE!</v>
      </c>
      <c r="CB14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2" s="44"/>
      <c r="CD142" s="44"/>
      <c r="CE142" s="44"/>
      <c r="CF142" s="44"/>
      <c r="CG142" s="44"/>
      <c r="CH142" s="45"/>
      <c r="CI142" s="44"/>
      <c r="CJ142" s="44" t="str">
        <f>IF(AND(M142="",S142=""),"",IF(VALIDATURNO[[#This Row],[Marcacion]]="ERROR MARCA",6,IF(IFERROR(LEFT(M142,FIND(".",M142)-1)+((RIGHT(M142,2)+0)/100),0)+IFERROR(LEFT(S142,FIND(".",S142)-1)+((RIGHT(S142,2)+0)/100),0)=0,"",IFERROR(LEFT(M142,FIND(".",M142)-1)+((RIGHT(M142,2)+0)/100),0)+IFERROR(LEFT(S142,FIND(".",S142)-1)+((RIGHT(S142,2)+0)/100),0))))</f>
        <v/>
      </c>
      <c r="CK142" s="44" t="e">
        <f>IF(VALIDATURNO[[#This Row],[VALIDA_QNA]]="","",IF(VALIDATURNO[[#This Row],[Dom Noct Real]]=0,"",ROUND(VALIDATURNO[[#This Row],[Dom Noct Real]],2)))</f>
        <v>#VALUE!</v>
      </c>
      <c r="CL142" s="44"/>
      <c r="CM142" s="44"/>
      <c r="CN142" s="44"/>
      <c r="CO14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2" s="44"/>
      <c r="CR142" s="44"/>
      <c r="CS142" s="44"/>
      <c r="CT142" s="44"/>
      <c r="CU142" s="44" t="e">
        <f>IF(VALIDATURNO[[#This Row],[VALIDA_QNA]]="","",IF(VALIDATURNO[[#This Row],[Trabajado real]]=0,"",ROUND(VALIDATURNO[[#This Row],[Trabajado real]],2)))</f>
        <v>#VALUE!</v>
      </c>
      <c r="CV142" s="220" t="str">
        <f>IFERROR(VLOOKUP(VALIDATURNO[[#This Row],[Colaborador]]&amp;VALIDATURNO[[#This Row],[fecha]],Tabla2[],4,0),"")</f>
        <v/>
      </c>
      <c r="CW142" s="221"/>
      <c r="CX142" s="221"/>
      <c r="CY142" s="44" t="str">
        <f>IF(SUMIFS($BZ$6:BZ142,$DC$6:DC142,VALIDATURNO[[#This Row],[Colaborador]])-hope_hours-SUMIFS($CO$6:CO142,$DC$6:DC142,VALIDATURNO[[#This Row],[Colaborador]])-SUMIFS($CP$6:CP142,$DC$6:DC142,VALIDATURNO[[#This Row],[Colaborador]])&gt;0.5,SUMIFS($BZ$6:BZ142,$DC$6:DC142,VALIDATURNO[[#This Row],[Colaborador]])-hope_hours-SUMIFS($CO$6:CO142,$DC$6:DC142,VALIDATURNO[[#This Row],[Colaborador]])-SUMIFS($CP$6:CP142,$DC$6:DC142,VALIDATURNO[[#This Row],[Colaborador]]),"")</f>
        <v/>
      </c>
      <c r="CZ142" s="44" t="str">
        <f>IF(SUMIFS($BZ$6:BZ142,$DC$6:DC142,VALIDATURNO[[#This Row],[Colaborador]])-hope_hours&gt;0.5,SUMIFS($BZ$6:BZ142,$DC$6:DC142,VALIDATURNO[[#This Row],[Colaborador]])-hope_hours - SUMIFS($CZ$6:CZ141,$DC$6:DC141,DC142),"")</f>
        <v/>
      </c>
      <c r="DA142" s="44" t="str">
        <f>IF(SUMIFS($BZ$6:BZ142,$DC$6:DC142,VALIDATURNO[[#This Row],[Colaborador]])-hope_hours&gt;0.5,SUMIFS($BZ$6:BZ142,$DC$6:DC142,VALIDATURNO[[#This Row],[Colaborador]])-hope_hours,"")</f>
        <v/>
      </c>
      <c r="DB142" s="44" t="str">
        <f>IF(E142="","",IF(VALIDATURNO[[#This Row],[Cambia sede]]="",E142,VALIDATURNO[[#This Row],[Cambia sede]]))</f>
        <v/>
      </c>
      <c r="DC142" s="222" t="str">
        <f t="shared" si="7"/>
        <v/>
      </c>
      <c r="DD142" s="223" t="e">
        <f>IF(VALIDATURNO[[#This Row],[VALIDA_QNA]]="","",I142+0)</f>
        <v>#VALUE!</v>
      </c>
      <c r="DE142" s="219" t="e">
        <f>IF(VALIDATURNO[[#This Row],[Marcacion]]="","",D142)</f>
        <v>#VALUE!</v>
      </c>
      <c r="DF142" s="219" t="e">
        <f>IF(VALIDATURNO[[#This Row],[turno1]]="","",H142)</f>
        <v>#VALUE!</v>
      </c>
      <c r="DG142" s="219" t="e">
        <f>IF(VALIDATURNO[[#This Row],[turno2]]="","",AL142)</f>
        <v>#VALUE!</v>
      </c>
      <c r="DH142" s="219" t="e">
        <f>IF(VALIDATURNO[[#This Row],[turno1AM]]="","",AM142)</f>
        <v>#VALUE!</v>
      </c>
      <c r="DI142" s="219" t="e">
        <f>IF(VALIDATURNO[[#This Row],[turno2AM]]="","",AN142)</f>
        <v>#VALUE!</v>
      </c>
      <c r="DJ142" s="219" t="e">
        <f>IF(VALIDATURNO[[#This Row],[turno1AH]]="","",AO142)</f>
        <v>#VALUE!</v>
      </c>
      <c r="DK142" s="219" t="e">
        <f>IF(VALIDATURNO[[#This Row],[turno2AH]]="","",AP142)</f>
        <v>#VALUE!</v>
      </c>
      <c r="DL142" s="224" t="str">
        <f>IF(SUMIFS(VALIDATURNO[TOTAL],VALIDATURNO[Colaborador],VALIDATURNO[[#This Row],[Colaborador]])=0,"RET","OK")</f>
        <v>RET</v>
      </c>
      <c r="DM142" s="224"/>
      <c r="DN142" s="224" t="e">
        <f>IF(DN141=$DN$5,1,IF(DC141=VALIDATURNO[[#This Row],[Colaborador]],0,1))</f>
        <v>#VALUE!</v>
      </c>
      <c r="DO142" s="224"/>
      <c r="DP142" s="224"/>
      <c r="DQ142" s="224"/>
      <c r="DR142" s="224"/>
      <c r="DS142" s="224"/>
      <c r="DT142" s="224"/>
    </row>
    <row r="143" spans="46:124">
      <c r="AT143" s="218" t="e">
        <f>IF(VALIDATURNO[[#This Row],[VALIDA_QNA]]="","",IF(AL143="",0,1))</f>
        <v>#VALUE!</v>
      </c>
      <c r="AU143" s="47" t="e">
        <f>IF(VALIDATURNO[[#This Row],[VALIDA_QNA]]="","",IF(AL144="",0,1))</f>
        <v>#VALUE!</v>
      </c>
      <c r="AV143" s="47" t="e">
        <f>IF(VALIDATURNO[[#This Row],[VALIDA_QNA]]="","",IF(AM143="",0,1))</f>
        <v>#VALUE!</v>
      </c>
      <c r="AW143" s="47" t="e">
        <f>IF(VALIDATURNO[[#This Row],[VALIDA_QNA]]="","",IF(AN143="",0,1))</f>
        <v>#VALUE!</v>
      </c>
      <c r="AX143" s="47" t="e">
        <f>IF(VALIDATURNO[[#This Row],[VALIDA_QNA]]="","",IF(AO143="",0,1))</f>
        <v>#VALUE!</v>
      </c>
      <c r="AY143" s="47" t="e">
        <f>IF(VALIDATURNO[[#This Row],[VALIDA_QNA]]="","",IF(AP143="",0,1))</f>
        <v>#VALUE!</v>
      </c>
      <c r="AZ143" s="42" t="e">
        <f>IF(VALIDATURNO[[#This Row],[VALIDA_QNA]]="","",IF(AL144="",0,1)*IF(AL144="",0,AL144))</f>
        <v>#VALUE!</v>
      </c>
      <c r="BA143" s="42" t="e">
        <f>IF(VALIDATURNO[[#This Row],[VALIDA_QNA]]="","",IF(AL143="",0,1)*IF(AL143="",0,AL143))</f>
        <v>#VALUE!</v>
      </c>
      <c r="BB143" s="42" t="e">
        <f>IF(VALIDATURNO[[#This Row],[VALIDA_QNA]]="","",IF(AM143="",0,1)*IF(AM143="",0,AM143))</f>
        <v>#VALUE!</v>
      </c>
      <c r="BC143" s="42" t="e">
        <f>IF(VALIDATURNO[[#This Row],[VALIDA_QNA]]="","",IF(AN143="",0,1)*IF(AN143="",0,AN143))</f>
        <v>#VALUE!</v>
      </c>
      <c r="BD143" s="42" t="e">
        <f>IF(VALIDATURNO[[#This Row],[VALIDA_QNA]]="","",IF(AO143="",0,1)*IF(AO143="",0,AO143))</f>
        <v>#VALUE!</v>
      </c>
      <c r="BE143" s="42" t="e">
        <f>IF(VALIDATURNO[[#This Row],[VALIDA_QNA]]="","",IF(AP143="",0,1)*IF(AP143="",0,AP143))</f>
        <v>#VALUE!</v>
      </c>
      <c r="BF143" s="42" t="e">
        <f>IF(VALIDATURNO[[#This Row],[VALIDA_QNA]]="","",5-COUNTBLANK(AM143:AP143)-COUNTBLANK(AL144))</f>
        <v>#VALUE!</v>
      </c>
      <c r="BG143" s="41" t="e">
        <f>VALIDATURNO[[#This Row],[SALAM_H_BIN]]&amp;AU143&amp;AV143&amp;AW143&amp;AX143&amp;AY143</f>
        <v>#VALUE!</v>
      </c>
      <c r="BH143" s="43" t="str">
        <f>IF(A143="","",IF(AND((DIA_INI+0)=1,DAY(I143)&lt;16,MONTH(I143)=MES_QNA),1,IF(AND((DIA_INI+0)=16,MONTH(I143)= MES_QNA + 0),1,0)))</f>
        <v/>
      </c>
      <c r="BI143" s="42" t="str">
        <f>IF(A143="","",IF(AND(AN143&lt;AM143,AN143&lt;&gt;""),"ERROR MARCA",IF(AND(VALIDATURNO[[#This Row],[ENT_2]]&lt;&gt;0,VALIDATURNO[[#This Row],[ENT_2]]&lt;VALIDATURNO[[#This Row],[SAL_1]]),"ERROR MARCA",IF(VALIDATURNO[[#This Row],[VALIDA_QNA]]=1,IF(OR(BG143="001100",BG143="011000",BG143="011110",BG143="001111",BG143="101100",BG143="111000",BG143="111110",BG143="101111"),"OK",IF(OR(BG143="000000",VALIDATURNO[[#This Row],[Escenario]]="100000"),"NULO","ERROR MARCA")),"NULO"))))</f>
        <v/>
      </c>
      <c r="BJ143" s="47" t="e">
        <f>IF(VALIDATURNO[[#This Row],[VALIDA_QNA]]="","",IF(OR(BG143="101100",BG143="101111",BG143="001100",BG143="001111",BG143="111110",BG143="011110"),BC143-BB143,0)*24)</f>
        <v>#VALUE!</v>
      </c>
      <c r="BK143" s="42" t="e">
        <f>IF(VALIDATURNO[[#This Row],[VALIDA_QNA]]="","",IF(OR(BG143="101111",BG143="001111"),BE143-BD143,0)*24)</f>
        <v>#VALUE!</v>
      </c>
      <c r="BL143" s="47" t="e">
        <f>IF(VALIDATURNO[[#This Row],[VALIDA_QNA]]="","",IF(OR(BG143="111000",BG143="011000"),AZ143-BB143+1,0)*24)</f>
        <v>#VALUE!</v>
      </c>
      <c r="BM143" s="47" t="e">
        <f>IF(VALIDATURNO[[#This Row],[VALIDA_QNA]]="","",IF(OR(BG143="111110",BG143="011110"),AZ143+1-BD143,0)*24)</f>
        <v>#VALUE!</v>
      </c>
      <c r="BN143" s="42" t="e">
        <f>IF(VALIDATURNO[[#This Row],[VALIDA_QNA]]="","",IF(OR(BG143="011000",BG143="111000"),1-BB143,0)*24)</f>
        <v>#VALUE!</v>
      </c>
      <c r="BO143" s="47" t="e">
        <f>IF(VALIDATURNO[[#This Row],[VALIDA_QNA]]="","",IF(OR(BG143="011110",BG143="111110"),1-BD143,0)*24)</f>
        <v>#VALUE!</v>
      </c>
      <c r="BP14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3" s="42" t="e">
        <f>IF(VALIDATURNO[[#This Row],[VALIDA_QNA]]="","",VALIDATURNO[[#This Row],[turno1]]+VALIDATURNO[[#This Row],[turno2]]+VALIDATURNO[[#This Row],[turno1AM]]+VALIDATURNO[[#This Row],[turno2AM]])</f>
        <v>#VALUE!</v>
      </c>
      <c r="BR143" s="44" t="e">
        <f>IF(VALIDATURNO[[#This Row],[VALIDA_QNA]]=0,"",IFERROR(LEFT(AD143,FIND(".",AD143)-1)+((RIGHT(AD143,2)+0)/100),""))</f>
        <v>#VALUE!</v>
      </c>
      <c r="BS14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descuentos]]="",0,IF(AND(BP143&gt;=9.5,AO143=""),1,0))+IF(AL144&lt;&gt;"",AL144*24,0)-IF(AL143&lt;&gt;"",AL143*24,0),"")))</f>
        <v>#VALUE!</v>
      </c>
      <c r="BT143" s="219" t="e">
        <f>IF(VALIDATURNO[[#This Row],[VALIDA_QNA]]=0,"",IF(A143="","",IFERROR((IF(IF(AL143="",0,AL143+0)&lt;=(6/24),IF(AL143="",0,AL143+0),(6/24))*24),0)+IFERROR(IF(AM143="",0,IF((IF(AND(AO143="",AN143&lt;&gt;""),IF(AN143="",0,AN143+0),IF(AP143&lt;&gt;"",IF(AP143="",0,AP143+0),1))-#REF!)*24&gt;0,IF(AND(AO143="",AN143&lt;&gt;""),IF(AN143="",0,AN143+0),IF(AP143&lt;&gt;"",IF(AP143="",0,AP143+0),1))-#REF!))*24,0)))</f>
        <v>#VALUE!</v>
      </c>
      <c r="BU143" s="44" t="e">
        <f>IF(VALIDATURNO[[#This Row],[VALIDA_QNA]]="","",IFERROR(LEFT(K143,FIND(".",K143)-1)+((RIGHT(K143,2)+0)/100),0))</f>
        <v>#VALUE!</v>
      </c>
      <c r="BV143" s="44" t="e">
        <f>IF(VALIDATURNO[[#This Row],[VALIDA_QNA]]=0,0,IF(VALIDATURNO[[#This Row],[Marcacion]]="ERROR MARCA", 0,IF(VALIDATURNO[[#This Row],[VALIDA_QNA]]="","",IF(ROUND(IFERROR(LEFT(K143,FIND(".",K143)-1)+((RIGHT(K143,2)+0)/100),0)+(IF(H144="Domingo",0,IF(AL144="",0,AL144*24)))-(IF(H143="Domingo",0,IF(AL143="",0,AL143*24))),2)&gt;=0,ROUND(IFERROR(LEFT(K143,FIND(".",K143)-1)+((RIGHT(K143,2)+0)/100),0)+(IF(H144="Domingo",0,IF(AL144="",0,AL144*24)))-(IF(H143="Domingo",0,IF(AL143="",0,AL143*24))),2),0))))</f>
        <v>#VALUE!</v>
      </c>
      <c r="BW143" s="44" t="e">
        <f>IF(VALIDATURNO[[#This Row],[VALIDA_QNA]]="","",IFERROR(LEFT(T143,FIND(".",T143)-1)+((RIGHT(T143,2)+0)/100),0)+IF(N143="",0,IFERROR(LEFT(N143,FIND(".",N143)-1)+((RIGHT(N143,2)+0)/100),0)))</f>
        <v>#VALUE!</v>
      </c>
      <c r="BX143" s="44" t="e">
        <f>IF(VALIDATURNO[[#This Row],[VALIDA_QNA]]=0,0,IF(VALIDATURNO[[#This Row],[Marcacion]]="ERROR MARCA", 0,IF(VALIDATURNO[[#This Row],[VALIDA_QNA]]="","",IF(VALIDATURNO[[#This Row],[Dom Noct calc]]+(IF(OR(H144="Domingo",M144&lt;&gt;"",N144&lt;&gt;""),IF(AL144="",0,AL144*24),0))-(IF(OR(H143="Domingo",M143&lt;&gt;"",N143&lt;&gt;""),IF(AL143="",0,AL143*24),0))&gt;=0,VALIDATURNO[[#This Row],[Dom Noct calc]]+(IF(OR(H144="Domingo",M144&lt;&gt;"",N144&lt;&gt;""),IF(AL144="",0,AL144*24),0))-(IF(OR(H143="Domingo",M143&lt;&gt;"",N143&lt;&gt;""),IF(AL143="",0,AL143*24),0)),0))))</f>
        <v>#VALUE!</v>
      </c>
      <c r="BY143" s="44" t="e">
        <f>IF(VALIDATURNO[[#This Row],[VALIDA_QNA]]="","",IFERROR(LEFT(AD143,FIND(".",AD143)-1)+((RIGHT(AD143,2)+0)/100),0))</f>
        <v>#VALUE!</v>
      </c>
      <c r="BZ14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3" s="45" t="e">
        <f>IF(VALIDATURNO[[#This Row],[VALIDA_QNA]]="","",IF(VALIDATURNO[[#This Row],[Trabajado real]]+0=0,0,1))</f>
        <v>#VALUE!</v>
      </c>
      <c r="CB14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3" s="44"/>
      <c r="CD143" s="44"/>
      <c r="CE143" s="44"/>
      <c r="CF143" s="44"/>
      <c r="CG143" s="44"/>
      <c r="CH143" s="45"/>
      <c r="CI143" s="44"/>
      <c r="CJ143" s="44" t="str">
        <f>IF(AND(M143="",S143=""),"",IF(VALIDATURNO[[#This Row],[Marcacion]]="ERROR MARCA",6,IF(IFERROR(LEFT(M143,FIND(".",M143)-1)+((RIGHT(M143,2)+0)/100),0)+IFERROR(LEFT(S143,FIND(".",S143)-1)+((RIGHT(S143,2)+0)/100),0)=0,"",IFERROR(LEFT(M143,FIND(".",M143)-1)+((RIGHT(M143,2)+0)/100),0)+IFERROR(LEFT(S143,FIND(".",S143)-1)+((RIGHT(S143,2)+0)/100),0))))</f>
        <v/>
      </c>
      <c r="CK143" s="44" t="e">
        <f>IF(VALIDATURNO[[#This Row],[VALIDA_QNA]]="","",IF(VALIDATURNO[[#This Row],[Dom Noct Real]]=0,"",ROUND(VALIDATURNO[[#This Row],[Dom Noct Real]],2)))</f>
        <v>#VALUE!</v>
      </c>
      <c r="CL143" s="44"/>
      <c r="CM143" s="44"/>
      <c r="CN143" s="44"/>
      <c r="CO14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3" s="44"/>
      <c r="CR143" s="44"/>
      <c r="CS143" s="44"/>
      <c r="CT143" s="44"/>
      <c r="CU143" s="44" t="e">
        <f>IF(VALIDATURNO[[#This Row],[VALIDA_QNA]]="","",IF(VALIDATURNO[[#This Row],[Trabajado real]]=0,"",ROUND(VALIDATURNO[[#This Row],[Trabajado real]],2)))</f>
        <v>#VALUE!</v>
      </c>
      <c r="CV143" s="220" t="str">
        <f>IFERROR(VLOOKUP(VALIDATURNO[[#This Row],[Colaborador]]&amp;VALIDATURNO[[#This Row],[fecha]],Tabla2[],4,0),"")</f>
        <v/>
      </c>
      <c r="CW143" s="221"/>
      <c r="CX143" s="221"/>
      <c r="CY143" s="44" t="str">
        <f>IF(SUMIFS($BZ$6:BZ143,$DC$6:DC143,VALIDATURNO[[#This Row],[Colaborador]])-hope_hours-SUMIFS($CO$6:CO143,$DC$6:DC143,VALIDATURNO[[#This Row],[Colaborador]])-SUMIFS($CP$6:CP143,$DC$6:DC143,VALIDATURNO[[#This Row],[Colaborador]])&gt;0.5,SUMIFS($BZ$6:BZ143,$DC$6:DC143,VALIDATURNO[[#This Row],[Colaborador]])-hope_hours-SUMIFS($CO$6:CO143,$DC$6:DC143,VALIDATURNO[[#This Row],[Colaborador]])-SUMIFS($CP$6:CP143,$DC$6:DC143,VALIDATURNO[[#This Row],[Colaborador]]),"")</f>
        <v/>
      </c>
      <c r="CZ143" s="44" t="str">
        <f>IF(SUMIFS($BZ$6:BZ143,$DC$6:DC143,VALIDATURNO[[#This Row],[Colaborador]])-hope_hours&gt;0.5,SUMIFS($BZ$6:BZ143,$DC$6:DC143,VALIDATURNO[[#This Row],[Colaborador]])-hope_hours - SUMIFS($CZ$6:CZ142,$DC$6:DC142,DC143),"")</f>
        <v/>
      </c>
      <c r="DA143" s="44" t="str">
        <f>IF(SUMIFS($BZ$6:BZ143,$DC$6:DC143,VALIDATURNO[[#This Row],[Colaborador]])-hope_hours&gt;0.5,SUMIFS($BZ$6:BZ143,$DC$6:DC143,VALIDATURNO[[#This Row],[Colaborador]])-hope_hours,"")</f>
        <v/>
      </c>
      <c r="DB143" s="44" t="str">
        <f>IF(E143="","",IF(VALIDATURNO[[#This Row],[Cambia sede]]="",E143,VALIDATURNO[[#This Row],[Cambia sede]]))</f>
        <v/>
      </c>
      <c r="DC143" s="222" t="str">
        <f t="shared" si="7"/>
        <v/>
      </c>
      <c r="DD143" s="223" t="e">
        <f>IF(VALIDATURNO[[#This Row],[VALIDA_QNA]]="","",I143+0)</f>
        <v>#VALUE!</v>
      </c>
      <c r="DE143" s="219" t="e">
        <f>IF(VALIDATURNO[[#This Row],[Marcacion]]="","",D143)</f>
        <v>#VALUE!</v>
      </c>
      <c r="DF143" s="219" t="e">
        <f>IF(VALIDATURNO[[#This Row],[turno1]]="","",H143)</f>
        <v>#VALUE!</v>
      </c>
      <c r="DG143" s="219" t="e">
        <f>IF(VALIDATURNO[[#This Row],[turno2]]="","",AL143)</f>
        <v>#VALUE!</v>
      </c>
      <c r="DH143" s="219" t="e">
        <f>IF(VALIDATURNO[[#This Row],[turno1AM]]="","",AM143)</f>
        <v>#VALUE!</v>
      </c>
      <c r="DI143" s="219" t="e">
        <f>IF(VALIDATURNO[[#This Row],[turno2AM]]="","",AN143)</f>
        <v>#VALUE!</v>
      </c>
      <c r="DJ143" s="219" t="e">
        <f>IF(VALIDATURNO[[#This Row],[turno1AH]]="","",AO143)</f>
        <v>#VALUE!</v>
      </c>
      <c r="DK143" s="219" t="e">
        <f>IF(VALIDATURNO[[#This Row],[turno2AH]]="","",AP143)</f>
        <v>#VALUE!</v>
      </c>
      <c r="DL143" s="224" t="str">
        <f>IF(SUMIFS(VALIDATURNO[TOTAL],VALIDATURNO[Colaborador],VALIDATURNO[[#This Row],[Colaborador]])=0,"RET","OK")</f>
        <v>RET</v>
      </c>
      <c r="DM143" s="224"/>
      <c r="DN143" s="224" t="e">
        <f>IF(DN142=$DN$5,1,IF(DC142=VALIDATURNO[[#This Row],[Colaborador]],0,1))</f>
        <v>#VALUE!</v>
      </c>
      <c r="DO143" s="224"/>
      <c r="DP143" s="224"/>
      <c r="DQ143" s="224"/>
      <c r="DR143" s="224"/>
      <c r="DS143" s="224"/>
      <c r="DT143" s="224"/>
    </row>
    <row r="144" spans="46:124">
      <c r="AT144" s="218" t="e">
        <f>IF(VALIDATURNO[[#This Row],[VALIDA_QNA]]="","",IF(AL144="",0,1))</f>
        <v>#VALUE!</v>
      </c>
      <c r="AU144" s="47" t="e">
        <f>IF(VALIDATURNO[[#This Row],[VALIDA_QNA]]="","",IF(AL145="",0,1))</f>
        <v>#VALUE!</v>
      </c>
      <c r="AV144" s="47" t="e">
        <f>IF(VALIDATURNO[[#This Row],[VALIDA_QNA]]="","",IF(AM144="",0,1))</f>
        <v>#VALUE!</v>
      </c>
      <c r="AW144" s="47" t="e">
        <f>IF(VALIDATURNO[[#This Row],[VALIDA_QNA]]="","",IF(AN144="",0,1))</f>
        <v>#VALUE!</v>
      </c>
      <c r="AX144" s="47" t="e">
        <f>IF(VALIDATURNO[[#This Row],[VALIDA_QNA]]="","",IF(AO144="",0,1))</f>
        <v>#VALUE!</v>
      </c>
      <c r="AY144" s="47" t="e">
        <f>IF(VALIDATURNO[[#This Row],[VALIDA_QNA]]="","",IF(AP144="",0,1))</f>
        <v>#VALUE!</v>
      </c>
      <c r="AZ144" s="42" t="e">
        <f>IF(VALIDATURNO[[#This Row],[VALIDA_QNA]]="","",IF(AL145="",0,1)*IF(AL145="",0,AL145))</f>
        <v>#VALUE!</v>
      </c>
      <c r="BA144" s="42" t="e">
        <f>IF(VALIDATURNO[[#This Row],[VALIDA_QNA]]="","",IF(AL144="",0,1)*IF(AL144="",0,AL144))</f>
        <v>#VALUE!</v>
      </c>
      <c r="BB144" s="42" t="e">
        <f>IF(VALIDATURNO[[#This Row],[VALIDA_QNA]]="","",IF(AM144="",0,1)*IF(AM144="",0,AM144))</f>
        <v>#VALUE!</v>
      </c>
      <c r="BC144" s="42" t="e">
        <f>IF(VALIDATURNO[[#This Row],[VALIDA_QNA]]="","",IF(AN144="",0,1)*IF(AN144="",0,AN144))</f>
        <v>#VALUE!</v>
      </c>
      <c r="BD144" s="42" t="e">
        <f>IF(VALIDATURNO[[#This Row],[VALIDA_QNA]]="","",IF(AO144="",0,1)*IF(AO144="",0,AO144))</f>
        <v>#VALUE!</v>
      </c>
      <c r="BE144" s="42" t="e">
        <f>IF(VALIDATURNO[[#This Row],[VALIDA_QNA]]="","",IF(AP144="",0,1)*IF(AP144="",0,AP144))</f>
        <v>#VALUE!</v>
      </c>
      <c r="BF144" s="42" t="e">
        <f>IF(VALIDATURNO[[#This Row],[VALIDA_QNA]]="","",5-COUNTBLANK(AM144:AP144)-COUNTBLANK(AL145))</f>
        <v>#VALUE!</v>
      </c>
      <c r="BG144" s="41" t="e">
        <f>VALIDATURNO[[#This Row],[SALAM_H_BIN]]&amp;AU144&amp;AV144&amp;AW144&amp;AX144&amp;AY144</f>
        <v>#VALUE!</v>
      </c>
      <c r="BH144" s="43" t="str">
        <f>IF(A144="","",IF(AND((DIA_INI+0)=1,DAY(I144)&lt;16,MONTH(I144)=MES_QNA),1,IF(AND((DIA_INI+0)=16,MONTH(I144)= MES_QNA + 0),1,0)))</f>
        <v/>
      </c>
      <c r="BI144" s="42" t="str">
        <f>IF(A144="","",IF(AND(AN144&lt;AM144,AN144&lt;&gt;""),"ERROR MARCA",IF(AND(VALIDATURNO[[#This Row],[ENT_2]]&lt;&gt;0,VALIDATURNO[[#This Row],[ENT_2]]&lt;VALIDATURNO[[#This Row],[SAL_1]]),"ERROR MARCA",IF(VALIDATURNO[[#This Row],[VALIDA_QNA]]=1,IF(OR(BG144="001100",BG144="011000",BG144="011110",BG144="001111",BG144="101100",BG144="111000",BG144="111110",BG144="101111"),"OK",IF(OR(BG144="000000",VALIDATURNO[[#This Row],[Escenario]]="100000"),"NULO","ERROR MARCA")),"NULO"))))</f>
        <v/>
      </c>
      <c r="BJ144" s="47" t="e">
        <f>IF(VALIDATURNO[[#This Row],[VALIDA_QNA]]="","",IF(OR(BG144="101100",BG144="101111",BG144="001100",BG144="001111",BG144="111110",BG144="011110"),BC144-BB144,0)*24)</f>
        <v>#VALUE!</v>
      </c>
      <c r="BK144" s="42" t="e">
        <f>IF(VALIDATURNO[[#This Row],[VALIDA_QNA]]="","",IF(OR(BG144="101111",BG144="001111"),BE144-BD144,0)*24)</f>
        <v>#VALUE!</v>
      </c>
      <c r="BL144" s="47" t="e">
        <f>IF(VALIDATURNO[[#This Row],[VALIDA_QNA]]="","",IF(OR(BG144="111000",BG144="011000"),AZ144-BB144+1,0)*24)</f>
        <v>#VALUE!</v>
      </c>
      <c r="BM144" s="47" t="e">
        <f>IF(VALIDATURNO[[#This Row],[VALIDA_QNA]]="","",IF(OR(BG144="111110",BG144="011110"),AZ144+1-BD144,0)*24)</f>
        <v>#VALUE!</v>
      </c>
      <c r="BN144" s="42" t="e">
        <f>IF(VALIDATURNO[[#This Row],[VALIDA_QNA]]="","",IF(OR(BG144="011000",BG144="111000"),1-BB144,0)*24)</f>
        <v>#VALUE!</v>
      </c>
      <c r="BO144" s="47" t="e">
        <f>IF(VALIDATURNO[[#This Row],[VALIDA_QNA]]="","",IF(OR(BG144="011110",BG144="111110"),1-BD144,0)*24)</f>
        <v>#VALUE!</v>
      </c>
      <c r="BP14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4" s="42" t="e">
        <f>IF(VALIDATURNO[[#This Row],[VALIDA_QNA]]="","",VALIDATURNO[[#This Row],[turno1]]+VALIDATURNO[[#This Row],[turno2]]+VALIDATURNO[[#This Row],[turno1AM]]+VALIDATURNO[[#This Row],[turno2AM]])</f>
        <v>#VALUE!</v>
      </c>
      <c r="BR144" s="44" t="e">
        <f>IF(VALIDATURNO[[#This Row],[VALIDA_QNA]]=0,"",IFERROR(LEFT(AD144,FIND(".",AD144)-1)+((RIGHT(AD144,2)+0)/100),""))</f>
        <v>#VALUE!</v>
      </c>
      <c r="BS14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descuentos]]="",0,IF(AND(BP144&gt;=9.5,AO144=""),1,0))+IF(AL145&lt;&gt;"",AL145*24,0)-IF(AL144&lt;&gt;"",AL144*24,0),"")))</f>
        <v>#VALUE!</v>
      </c>
      <c r="BT144" s="219" t="e">
        <f>IF(VALIDATURNO[[#This Row],[VALIDA_QNA]]=0,"",IF(A144="","",IFERROR((IF(IF(AL144="",0,AL144+0)&lt;=(6/24),IF(AL144="",0,AL144+0),(6/24))*24),0)+IFERROR(IF(AM144="",0,IF((IF(AND(AO144="",AN144&lt;&gt;""),IF(AN144="",0,AN144+0),IF(AP144&lt;&gt;"",IF(AP144="",0,AP144+0),1))-#REF!)*24&gt;0,IF(AND(AO144="",AN144&lt;&gt;""),IF(AN144="",0,AN144+0),IF(AP144&lt;&gt;"",IF(AP144="",0,AP144+0),1))-#REF!))*24,0)))</f>
        <v>#VALUE!</v>
      </c>
      <c r="BU144" s="44" t="e">
        <f>IF(VALIDATURNO[[#This Row],[VALIDA_QNA]]="","",IFERROR(LEFT(K144,FIND(".",K144)-1)+((RIGHT(K144,2)+0)/100),0))</f>
        <v>#VALUE!</v>
      </c>
      <c r="BV144" s="44" t="e">
        <f>IF(VALIDATURNO[[#This Row],[VALIDA_QNA]]=0,0,IF(VALIDATURNO[[#This Row],[Marcacion]]="ERROR MARCA", 0,IF(VALIDATURNO[[#This Row],[VALIDA_QNA]]="","",IF(ROUND(IFERROR(LEFT(K144,FIND(".",K144)-1)+((RIGHT(K144,2)+0)/100),0)+(IF(H145="Domingo",0,IF(AL145="",0,AL145*24)))-(IF(H144="Domingo",0,IF(AL144="",0,AL144*24))),2)&gt;=0,ROUND(IFERROR(LEFT(K144,FIND(".",K144)-1)+((RIGHT(K144,2)+0)/100),0)+(IF(H145="Domingo",0,IF(AL145="",0,AL145*24)))-(IF(H144="Domingo",0,IF(AL144="",0,AL144*24))),2),0))))</f>
        <v>#VALUE!</v>
      </c>
      <c r="BW144" s="44" t="e">
        <f>IF(VALIDATURNO[[#This Row],[VALIDA_QNA]]="","",IFERROR(LEFT(T144,FIND(".",T144)-1)+((RIGHT(T144,2)+0)/100),0)+IF(N144="",0,IFERROR(LEFT(N144,FIND(".",N144)-1)+((RIGHT(N144,2)+0)/100),0)))</f>
        <v>#VALUE!</v>
      </c>
      <c r="BX144" s="44" t="e">
        <f>IF(VALIDATURNO[[#This Row],[VALIDA_QNA]]=0,0,IF(VALIDATURNO[[#This Row],[Marcacion]]="ERROR MARCA", 0,IF(VALIDATURNO[[#This Row],[VALIDA_QNA]]="","",IF(VALIDATURNO[[#This Row],[Dom Noct calc]]+(IF(OR(H145="Domingo",M145&lt;&gt;"",N145&lt;&gt;""),IF(AL145="",0,AL145*24),0))-(IF(OR(H144="Domingo",M144&lt;&gt;"",N144&lt;&gt;""),IF(AL144="",0,AL144*24),0))&gt;=0,VALIDATURNO[[#This Row],[Dom Noct calc]]+(IF(OR(H145="Domingo",M145&lt;&gt;"",N145&lt;&gt;""),IF(AL145="",0,AL145*24),0))-(IF(OR(H144="Domingo",M144&lt;&gt;"",N144&lt;&gt;""),IF(AL144="",0,AL144*24),0)),0))))</f>
        <v>#VALUE!</v>
      </c>
      <c r="BY144" s="44" t="e">
        <f>IF(VALIDATURNO[[#This Row],[VALIDA_QNA]]="","",IFERROR(LEFT(AD144,FIND(".",AD144)-1)+((RIGHT(AD144,2)+0)/100),0))</f>
        <v>#VALUE!</v>
      </c>
      <c r="BZ14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4" s="45" t="e">
        <f>IF(VALIDATURNO[[#This Row],[VALIDA_QNA]]="","",IF(VALIDATURNO[[#This Row],[Trabajado real]]+0=0,0,1))</f>
        <v>#VALUE!</v>
      </c>
      <c r="CB14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4" s="44"/>
      <c r="CD144" s="44"/>
      <c r="CE144" s="44"/>
      <c r="CF144" s="44"/>
      <c r="CG144" s="44"/>
      <c r="CH144" s="45"/>
      <c r="CI144" s="44"/>
      <c r="CJ144" s="44" t="str">
        <f>IF(AND(M144="",S144=""),"",IF(VALIDATURNO[[#This Row],[Marcacion]]="ERROR MARCA",6,IF(IFERROR(LEFT(M144,FIND(".",M144)-1)+((RIGHT(M144,2)+0)/100),0)+IFERROR(LEFT(S144,FIND(".",S144)-1)+((RIGHT(S144,2)+0)/100),0)=0,"",IFERROR(LEFT(M144,FIND(".",M144)-1)+((RIGHT(M144,2)+0)/100),0)+IFERROR(LEFT(S144,FIND(".",S144)-1)+((RIGHT(S144,2)+0)/100),0))))</f>
        <v/>
      </c>
      <c r="CK144" s="44" t="e">
        <f>IF(VALIDATURNO[[#This Row],[VALIDA_QNA]]="","",IF(VALIDATURNO[[#This Row],[Dom Noct Real]]=0,"",ROUND(VALIDATURNO[[#This Row],[Dom Noct Real]],2)))</f>
        <v>#VALUE!</v>
      </c>
      <c r="CL144" s="44"/>
      <c r="CM144" s="44"/>
      <c r="CN144" s="44"/>
      <c r="CO14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4" s="44"/>
      <c r="CR144" s="44"/>
      <c r="CS144" s="44"/>
      <c r="CT144" s="44"/>
      <c r="CU144" s="44" t="e">
        <f>IF(VALIDATURNO[[#This Row],[VALIDA_QNA]]="","",IF(VALIDATURNO[[#This Row],[Trabajado real]]=0,"",ROUND(VALIDATURNO[[#This Row],[Trabajado real]],2)))</f>
        <v>#VALUE!</v>
      </c>
      <c r="CV144" s="220" t="str">
        <f>IFERROR(VLOOKUP(VALIDATURNO[[#This Row],[Colaborador]]&amp;VALIDATURNO[[#This Row],[fecha]],Tabla2[],4,0),"")</f>
        <v/>
      </c>
      <c r="CW144" s="221"/>
      <c r="CX144" s="221"/>
      <c r="CY144" s="44" t="str">
        <f>IF(SUMIFS($BZ$6:BZ144,$DC$6:DC144,VALIDATURNO[[#This Row],[Colaborador]])-hope_hours-SUMIFS($CO$6:CO144,$DC$6:DC144,VALIDATURNO[[#This Row],[Colaborador]])-SUMIFS($CP$6:CP144,$DC$6:DC144,VALIDATURNO[[#This Row],[Colaborador]])&gt;0.5,SUMIFS($BZ$6:BZ144,$DC$6:DC144,VALIDATURNO[[#This Row],[Colaborador]])-hope_hours-SUMIFS($CO$6:CO144,$DC$6:DC144,VALIDATURNO[[#This Row],[Colaborador]])-SUMIFS($CP$6:CP144,$DC$6:DC144,VALIDATURNO[[#This Row],[Colaborador]]),"")</f>
        <v/>
      </c>
      <c r="CZ144" s="44" t="str">
        <f>IF(SUMIFS($BZ$6:BZ144,$DC$6:DC144,VALIDATURNO[[#This Row],[Colaborador]])-hope_hours&gt;0.5,SUMIFS($BZ$6:BZ144,$DC$6:DC144,VALIDATURNO[[#This Row],[Colaborador]])-hope_hours - SUMIFS($CZ$6:CZ143,$DC$6:DC143,DC144),"")</f>
        <v/>
      </c>
      <c r="DA144" s="44" t="str">
        <f>IF(SUMIFS($BZ$6:BZ144,$DC$6:DC144,VALIDATURNO[[#This Row],[Colaborador]])-hope_hours&gt;0.5,SUMIFS($BZ$6:BZ144,$DC$6:DC144,VALIDATURNO[[#This Row],[Colaborador]])-hope_hours,"")</f>
        <v/>
      </c>
      <c r="DB144" s="44" t="str">
        <f>IF(E144="","",IF(VALIDATURNO[[#This Row],[Cambia sede]]="",E144,VALIDATURNO[[#This Row],[Cambia sede]]))</f>
        <v/>
      </c>
      <c r="DC144" s="222" t="str">
        <f t="shared" si="7"/>
        <v/>
      </c>
      <c r="DD144" s="223" t="e">
        <f>IF(VALIDATURNO[[#This Row],[VALIDA_QNA]]="","",I144+0)</f>
        <v>#VALUE!</v>
      </c>
      <c r="DE144" s="219" t="e">
        <f>IF(VALIDATURNO[[#This Row],[Marcacion]]="","",D144)</f>
        <v>#VALUE!</v>
      </c>
      <c r="DF144" s="219" t="e">
        <f>IF(VALIDATURNO[[#This Row],[turno1]]="","",H144)</f>
        <v>#VALUE!</v>
      </c>
      <c r="DG144" s="219" t="e">
        <f>IF(VALIDATURNO[[#This Row],[turno2]]="","",AL144)</f>
        <v>#VALUE!</v>
      </c>
      <c r="DH144" s="219" t="e">
        <f>IF(VALIDATURNO[[#This Row],[turno1AM]]="","",AM144)</f>
        <v>#VALUE!</v>
      </c>
      <c r="DI144" s="219" t="e">
        <f>IF(VALIDATURNO[[#This Row],[turno2AM]]="","",AN144)</f>
        <v>#VALUE!</v>
      </c>
      <c r="DJ144" s="219" t="e">
        <f>IF(VALIDATURNO[[#This Row],[turno1AH]]="","",AO144)</f>
        <v>#VALUE!</v>
      </c>
      <c r="DK144" s="219" t="e">
        <f>IF(VALIDATURNO[[#This Row],[turno2AH]]="","",AP144)</f>
        <v>#VALUE!</v>
      </c>
      <c r="DL144" s="224" t="str">
        <f>IF(SUMIFS(VALIDATURNO[TOTAL],VALIDATURNO[Colaborador],VALIDATURNO[[#This Row],[Colaborador]])=0,"RET","OK")</f>
        <v>RET</v>
      </c>
      <c r="DM144" s="224"/>
      <c r="DN144" s="224" t="e">
        <f>IF(DN143=$DN$5,1,IF(DC143=VALIDATURNO[[#This Row],[Colaborador]],0,1))</f>
        <v>#VALUE!</v>
      </c>
      <c r="DO144" s="224"/>
      <c r="DP144" s="224"/>
      <c r="DQ144" s="224"/>
      <c r="DR144" s="224"/>
      <c r="DS144" s="224"/>
      <c r="DT144" s="224"/>
    </row>
    <row r="145" spans="46:124">
      <c r="AT145" s="218" t="e">
        <f>IF(VALIDATURNO[[#This Row],[VALIDA_QNA]]="","",IF(AL145="",0,1))</f>
        <v>#VALUE!</v>
      </c>
      <c r="AU145" s="47" t="e">
        <f>IF(VALIDATURNO[[#This Row],[VALIDA_QNA]]="","",IF(AL146="",0,1))</f>
        <v>#VALUE!</v>
      </c>
      <c r="AV145" s="47" t="e">
        <f>IF(VALIDATURNO[[#This Row],[VALIDA_QNA]]="","",IF(AM145="",0,1))</f>
        <v>#VALUE!</v>
      </c>
      <c r="AW145" s="47" t="e">
        <f>IF(VALIDATURNO[[#This Row],[VALIDA_QNA]]="","",IF(AN145="",0,1))</f>
        <v>#VALUE!</v>
      </c>
      <c r="AX145" s="47" t="e">
        <f>IF(VALIDATURNO[[#This Row],[VALIDA_QNA]]="","",IF(AO145="",0,1))</f>
        <v>#VALUE!</v>
      </c>
      <c r="AY145" s="47" t="e">
        <f>IF(VALIDATURNO[[#This Row],[VALIDA_QNA]]="","",IF(AP145="",0,1))</f>
        <v>#VALUE!</v>
      </c>
      <c r="AZ145" s="42" t="e">
        <f>IF(VALIDATURNO[[#This Row],[VALIDA_QNA]]="","",IF(AL146="",0,1)*IF(AL146="",0,AL146))</f>
        <v>#VALUE!</v>
      </c>
      <c r="BA145" s="42" t="e">
        <f>IF(VALIDATURNO[[#This Row],[VALIDA_QNA]]="","",IF(AL145="",0,1)*IF(AL145="",0,AL145))</f>
        <v>#VALUE!</v>
      </c>
      <c r="BB145" s="42" t="e">
        <f>IF(VALIDATURNO[[#This Row],[VALIDA_QNA]]="","",IF(AM145="",0,1)*IF(AM145="",0,AM145))</f>
        <v>#VALUE!</v>
      </c>
      <c r="BC145" s="42" t="e">
        <f>IF(VALIDATURNO[[#This Row],[VALIDA_QNA]]="","",IF(AN145="",0,1)*IF(AN145="",0,AN145))</f>
        <v>#VALUE!</v>
      </c>
      <c r="BD145" s="42" t="e">
        <f>IF(VALIDATURNO[[#This Row],[VALIDA_QNA]]="","",IF(AO145="",0,1)*IF(AO145="",0,AO145))</f>
        <v>#VALUE!</v>
      </c>
      <c r="BE145" s="42" t="e">
        <f>IF(VALIDATURNO[[#This Row],[VALIDA_QNA]]="","",IF(AP145="",0,1)*IF(AP145="",0,AP145))</f>
        <v>#VALUE!</v>
      </c>
      <c r="BF145" s="42" t="e">
        <f>IF(VALIDATURNO[[#This Row],[VALIDA_QNA]]="","",5-COUNTBLANK(AM145:AP145)-COUNTBLANK(AL146))</f>
        <v>#VALUE!</v>
      </c>
      <c r="BG145" s="41" t="e">
        <f>VALIDATURNO[[#This Row],[SALAM_H_BIN]]&amp;AU145&amp;AV145&amp;AW145&amp;AX145&amp;AY145</f>
        <v>#VALUE!</v>
      </c>
      <c r="BH145" s="43" t="str">
        <f>IF(A145="","",IF(AND((DIA_INI+0)=1,DAY(I145)&lt;16,MONTH(I145)=MES_QNA),1,IF(AND((DIA_INI+0)=16,MONTH(I145)= MES_QNA + 0),1,0)))</f>
        <v/>
      </c>
      <c r="BI145" s="42" t="str">
        <f>IF(A145="","",IF(AND(AN145&lt;AM145,AN145&lt;&gt;""),"ERROR MARCA",IF(AND(VALIDATURNO[[#This Row],[ENT_2]]&lt;&gt;0,VALIDATURNO[[#This Row],[ENT_2]]&lt;VALIDATURNO[[#This Row],[SAL_1]]),"ERROR MARCA",IF(VALIDATURNO[[#This Row],[VALIDA_QNA]]=1,IF(OR(BG145="001100",BG145="011000",BG145="011110",BG145="001111",BG145="101100",BG145="111000",BG145="111110",BG145="101111"),"OK",IF(OR(BG145="000000",VALIDATURNO[[#This Row],[Escenario]]="100000"),"NULO","ERROR MARCA")),"NULO"))))</f>
        <v/>
      </c>
      <c r="BJ145" s="47" t="e">
        <f>IF(VALIDATURNO[[#This Row],[VALIDA_QNA]]="","",IF(OR(BG145="101100",BG145="101111",BG145="001100",BG145="001111",BG145="111110",BG145="011110"),BC145-BB145,0)*24)</f>
        <v>#VALUE!</v>
      </c>
      <c r="BK145" s="42" t="e">
        <f>IF(VALIDATURNO[[#This Row],[VALIDA_QNA]]="","",IF(OR(BG145="101111",BG145="001111"),BE145-BD145,0)*24)</f>
        <v>#VALUE!</v>
      </c>
      <c r="BL145" s="47" t="e">
        <f>IF(VALIDATURNO[[#This Row],[VALIDA_QNA]]="","",IF(OR(BG145="111000",BG145="011000"),AZ145-BB145+1,0)*24)</f>
        <v>#VALUE!</v>
      </c>
      <c r="BM145" s="47" t="e">
        <f>IF(VALIDATURNO[[#This Row],[VALIDA_QNA]]="","",IF(OR(BG145="111110",BG145="011110"),AZ145+1-BD145,0)*24)</f>
        <v>#VALUE!</v>
      </c>
      <c r="BN145" s="42" t="e">
        <f>IF(VALIDATURNO[[#This Row],[VALIDA_QNA]]="","",IF(OR(BG145="011000",BG145="111000"),1-BB145,0)*24)</f>
        <v>#VALUE!</v>
      </c>
      <c r="BO145" s="47" t="e">
        <f>IF(VALIDATURNO[[#This Row],[VALIDA_QNA]]="","",IF(OR(BG145="011110",BG145="111110"),1-BD145,0)*24)</f>
        <v>#VALUE!</v>
      </c>
      <c r="BP14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5" s="42" t="e">
        <f>IF(VALIDATURNO[[#This Row],[VALIDA_QNA]]="","",VALIDATURNO[[#This Row],[turno1]]+VALIDATURNO[[#This Row],[turno2]]+VALIDATURNO[[#This Row],[turno1AM]]+VALIDATURNO[[#This Row],[turno2AM]])</f>
        <v>#VALUE!</v>
      </c>
      <c r="BR145" s="44" t="e">
        <f>IF(VALIDATURNO[[#This Row],[VALIDA_QNA]]=0,"",IFERROR(LEFT(AD145,FIND(".",AD145)-1)+((RIGHT(AD145,2)+0)/100),""))</f>
        <v>#VALUE!</v>
      </c>
      <c r="BS14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descuentos]]="",0,IF(AND(BP145&gt;=9.5,AO145=""),1,0))+IF(AL146&lt;&gt;"",AL146*24,0)-IF(AL145&lt;&gt;"",AL145*24,0),"")))</f>
        <v>#VALUE!</v>
      </c>
      <c r="BT145" s="219" t="e">
        <f>IF(VALIDATURNO[[#This Row],[VALIDA_QNA]]=0,"",IF(A145="","",IFERROR((IF(IF(AL145="",0,AL145+0)&lt;=(6/24),IF(AL145="",0,AL145+0),(6/24))*24),0)+IFERROR(IF(AM145="",0,IF((IF(AND(AO145="",AN145&lt;&gt;""),IF(AN145="",0,AN145+0),IF(AP145&lt;&gt;"",IF(AP145="",0,AP145+0),1))-#REF!)*24&gt;0,IF(AND(AO145="",AN145&lt;&gt;""),IF(AN145="",0,AN145+0),IF(AP145&lt;&gt;"",IF(AP145="",0,AP145+0),1))-#REF!))*24,0)))</f>
        <v>#VALUE!</v>
      </c>
      <c r="BU145" s="44" t="e">
        <f>IF(VALIDATURNO[[#This Row],[VALIDA_QNA]]="","",IFERROR(LEFT(K145,FIND(".",K145)-1)+((RIGHT(K145,2)+0)/100),0))</f>
        <v>#VALUE!</v>
      </c>
      <c r="BV145" s="44" t="e">
        <f>IF(VALIDATURNO[[#This Row],[VALIDA_QNA]]=0,0,IF(VALIDATURNO[[#This Row],[Marcacion]]="ERROR MARCA", 0,IF(VALIDATURNO[[#This Row],[VALIDA_QNA]]="","",IF(ROUND(IFERROR(LEFT(K145,FIND(".",K145)-1)+((RIGHT(K145,2)+0)/100),0)+(IF(H146="Domingo",0,IF(AL146="",0,AL146*24)))-(IF(H145="Domingo",0,IF(AL145="",0,AL145*24))),2)&gt;=0,ROUND(IFERROR(LEFT(K145,FIND(".",K145)-1)+((RIGHT(K145,2)+0)/100),0)+(IF(H146="Domingo",0,IF(AL146="",0,AL146*24)))-(IF(H145="Domingo",0,IF(AL145="",0,AL145*24))),2),0))))</f>
        <v>#VALUE!</v>
      </c>
      <c r="BW145" s="44" t="e">
        <f>IF(VALIDATURNO[[#This Row],[VALIDA_QNA]]="","",IFERROR(LEFT(T145,FIND(".",T145)-1)+((RIGHT(T145,2)+0)/100),0)+IF(N145="",0,IFERROR(LEFT(N145,FIND(".",N145)-1)+((RIGHT(N145,2)+0)/100),0)))</f>
        <v>#VALUE!</v>
      </c>
      <c r="BX145" s="44" t="e">
        <f>IF(VALIDATURNO[[#This Row],[VALIDA_QNA]]=0,0,IF(VALIDATURNO[[#This Row],[Marcacion]]="ERROR MARCA", 0,IF(VALIDATURNO[[#This Row],[VALIDA_QNA]]="","",IF(VALIDATURNO[[#This Row],[Dom Noct calc]]+(IF(OR(H146="Domingo",M146&lt;&gt;"",N146&lt;&gt;""),IF(AL146="",0,AL146*24),0))-(IF(OR(H145="Domingo",M145&lt;&gt;"",N145&lt;&gt;""),IF(AL145="",0,AL145*24),0))&gt;=0,VALIDATURNO[[#This Row],[Dom Noct calc]]+(IF(OR(H146="Domingo",M146&lt;&gt;"",N146&lt;&gt;""),IF(AL146="",0,AL146*24),0))-(IF(OR(H145="Domingo",M145&lt;&gt;"",N145&lt;&gt;""),IF(AL145="",0,AL145*24),0)),0))))</f>
        <v>#VALUE!</v>
      </c>
      <c r="BY145" s="44" t="e">
        <f>IF(VALIDATURNO[[#This Row],[VALIDA_QNA]]="","",IFERROR(LEFT(AD145,FIND(".",AD145)-1)+((RIGHT(AD145,2)+0)/100),0))</f>
        <v>#VALUE!</v>
      </c>
      <c r="BZ14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5" s="45" t="e">
        <f>IF(VALIDATURNO[[#This Row],[VALIDA_QNA]]="","",IF(VALIDATURNO[[#This Row],[Trabajado real]]+0=0,0,1))</f>
        <v>#VALUE!</v>
      </c>
      <c r="CB14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5" s="44"/>
      <c r="CD145" s="44"/>
      <c r="CE145" s="44"/>
      <c r="CF145" s="44"/>
      <c r="CG145" s="44"/>
      <c r="CH145" s="45"/>
      <c r="CI145" s="44"/>
      <c r="CJ145" s="44" t="str">
        <f>IF(AND(M145="",S145=""),"",IF(VALIDATURNO[[#This Row],[Marcacion]]="ERROR MARCA",6,IF(IFERROR(LEFT(M145,FIND(".",M145)-1)+((RIGHT(M145,2)+0)/100),0)+IFERROR(LEFT(S145,FIND(".",S145)-1)+((RIGHT(S145,2)+0)/100),0)=0,"",IFERROR(LEFT(M145,FIND(".",M145)-1)+((RIGHT(M145,2)+0)/100),0)+IFERROR(LEFT(S145,FIND(".",S145)-1)+((RIGHT(S145,2)+0)/100),0))))</f>
        <v/>
      </c>
      <c r="CK145" s="44" t="e">
        <f>IF(VALIDATURNO[[#This Row],[VALIDA_QNA]]="","",IF(VALIDATURNO[[#This Row],[Dom Noct Real]]=0,"",ROUND(VALIDATURNO[[#This Row],[Dom Noct Real]],2)))</f>
        <v>#VALUE!</v>
      </c>
      <c r="CL145" s="44"/>
      <c r="CM145" s="44"/>
      <c r="CN145" s="44"/>
      <c r="CO14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5" s="44"/>
      <c r="CR145" s="44"/>
      <c r="CS145" s="44"/>
      <c r="CT145" s="44"/>
      <c r="CU145" s="44" t="e">
        <f>IF(VALIDATURNO[[#This Row],[VALIDA_QNA]]="","",IF(VALIDATURNO[[#This Row],[Trabajado real]]=0,"",ROUND(VALIDATURNO[[#This Row],[Trabajado real]],2)))</f>
        <v>#VALUE!</v>
      </c>
      <c r="CV145" s="220" t="str">
        <f>IFERROR(VLOOKUP(VALIDATURNO[[#This Row],[Colaborador]]&amp;VALIDATURNO[[#This Row],[fecha]],Tabla2[],4,0),"")</f>
        <v/>
      </c>
      <c r="CW145" s="221"/>
      <c r="CX145" s="221"/>
      <c r="CY145" s="44" t="str">
        <f>IF(SUMIFS($BZ$6:BZ145,$DC$6:DC145,VALIDATURNO[[#This Row],[Colaborador]])-hope_hours-SUMIFS($CO$6:CO145,$DC$6:DC145,VALIDATURNO[[#This Row],[Colaborador]])-SUMIFS($CP$6:CP145,$DC$6:DC145,VALIDATURNO[[#This Row],[Colaborador]])&gt;0.5,SUMIFS($BZ$6:BZ145,$DC$6:DC145,VALIDATURNO[[#This Row],[Colaborador]])-hope_hours-SUMIFS($CO$6:CO145,$DC$6:DC145,VALIDATURNO[[#This Row],[Colaborador]])-SUMIFS($CP$6:CP145,$DC$6:DC145,VALIDATURNO[[#This Row],[Colaborador]]),"")</f>
        <v/>
      </c>
      <c r="CZ145" s="44" t="str">
        <f>IF(SUMIFS($BZ$6:BZ145,$DC$6:DC145,VALIDATURNO[[#This Row],[Colaborador]])-hope_hours&gt;0.5,SUMIFS($BZ$6:BZ145,$DC$6:DC145,VALIDATURNO[[#This Row],[Colaborador]])-hope_hours - SUMIFS($CZ$6:CZ144,$DC$6:DC144,DC145),"")</f>
        <v/>
      </c>
      <c r="DA145" s="44" t="str">
        <f>IF(SUMIFS($BZ$6:BZ145,$DC$6:DC145,VALIDATURNO[[#This Row],[Colaborador]])-hope_hours&gt;0.5,SUMIFS($BZ$6:BZ145,$DC$6:DC145,VALIDATURNO[[#This Row],[Colaborador]])-hope_hours,"")</f>
        <v/>
      </c>
      <c r="DB145" s="44" t="str">
        <f>IF(E145="","",IF(VALIDATURNO[[#This Row],[Cambia sede]]="",E145,VALIDATURNO[[#This Row],[Cambia sede]]))</f>
        <v/>
      </c>
      <c r="DC145" s="222" t="str">
        <f t="shared" si="7"/>
        <v/>
      </c>
      <c r="DD145" s="223" t="e">
        <f>IF(VALIDATURNO[[#This Row],[VALIDA_QNA]]="","",I145+0)</f>
        <v>#VALUE!</v>
      </c>
      <c r="DE145" s="219" t="e">
        <f>IF(VALIDATURNO[[#This Row],[Marcacion]]="","",D145)</f>
        <v>#VALUE!</v>
      </c>
      <c r="DF145" s="219" t="e">
        <f>IF(VALIDATURNO[[#This Row],[turno1]]="","",H145)</f>
        <v>#VALUE!</v>
      </c>
      <c r="DG145" s="219" t="e">
        <f>IF(VALIDATURNO[[#This Row],[turno2]]="","",AL145)</f>
        <v>#VALUE!</v>
      </c>
      <c r="DH145" s="219" t="e">
        <f>IF(VALIDATURNO[[#This Row],[turno1AM]]="","",AM145)</f>
        <v>#VALUE!</v>
      </c>
      <c r="DI145" s="219" t="e">
        <f>IF(VALIDATURNO[[#This Row],[turno2AM]]="","",AN145)</f>
        <v>#VALUE!</v>
      </c>
      <c r="DJ145" s="219" t="e">
        <f>IF(VALIDATURNO[[#This Row],[turno1AH]]="","",AO145)</f>
        <v>#VALUE!</v>
      </c>
      <c r="DK145" s="219" t="e">
        <f>IF(VALIDATURNO[[#This Row],[turno2AH]]="","",AP145)</f>
        <v>#VALUE!</v>
      </c>
      <c r="DL145" s="224" t="str">
        <f>IF(SUMIFS(VALIDATURNO[TOTAL],VALIDATURNO[Colaborador],VALIDATURNO[[#This Row],[Colaborador]])=0,"RET","OK")</f>
        <v>RET</v>
      </c>
      <c r="DM145" s="224"/>
      <c r="DN145" s="224" t="e">
        <f>IF(DN144=$DN$5,1,IF(DC144=VALIDATURNO[[#This Row],[Colaborador]],0,1))</f>
        <v>#VALUE!</v>
      </c>
      <c r="DO145" s="224"/>
      <c r="DP145" s="224"/>
      <c r="DQ145" s="224"/>
      <c r="DR145" s="224"/>
      <c r="DS145" s="224"/>
      <c r="DT145" s="224"/>
    </row>
    <row r="146" spans="46:124">
      <c r="AT146" s="218" t="e">
        <f>IF(VALIDATURNO[[#This Row],[VALIDA_QNA]]="","",IF(AL146="",0,1))</f>
        <v>#VALUE!</v>
      </c>
      <c r="AU146" s="47" t="e">
        <f>IF(VALIDATURNO[[#This Row],[VALIDA_QNA]]="","",IF(AL147="",0,1))</f>
        <v>#VALUE!</v>
      </c>
      <c r="AV146" s="47" t="e">
        <f>IF(VALIDATURNO[[#This Row],[VALIDA_QNA]]="","",IF(AM146="",0,1))</f>
        <v>#VALUE!</v>
      </c>
      <c r="AW146" s="47" t="e">
        <f>IF(VALIDATURNO[[#This Row],[VALIDA_QNA]]="","",IF(AN146="",0,1))</f>
        <v>#VALUE!</v>
      </c>
      <c r="AX146" s="47" t="e">
        <f>IF(VALIDATURNO[[#This Row],[VALIDA_QNA]]="","",IF(AO146="",0,1))</f>
        <v>#VALUE!</v>
      </c>
      <c r="AY146" s="47" t="e">
        <f>IF(VALIDATURNO[[#This Row],[VALIDA_QNA]]="","",IF(AP146="",0,1))</f>
        <v>#VALUE!</v>
      </c>
      <c r="AZ146" s="42" t="e">
        <f>IF(VALIDATURNO[[#This Row],[VALIDA_QNA]]="","",IF(AL147="",0,1)*IF(AL147="",0,AL147))</f>
        <v>#VALUE!</v>
      </c>
      <c r="BA146" s="42" t="e">
        <f>IF(VALIDATURNO[[#This Row],[VALIDA_QNA]]="","",IF(AL146="",0,1)*IF(AL146="",0,AL146))</f>
        <v>#VALUE!</v>
      </c>
      <c r="BB146" s="42" t="e">
        <f>IF(VALIDATURNO[[#This Row],[VALIDA_QNA]]="","",IF(AM146="",0,1)*IF(AM146="",0,AM146))</f>
        <v>#VALUE!</v>
      </c>
      <c r="BC146" s="42" t="e">
        <f>IF(VALIDATURNO[[#This Row],[VALIDA_QNA]]="","",IF(AN146="",0,1)*IF(AN146="",0,AN146))</f>
        <v>#VALUE!</v>
      </c>
      <c r="BD146" s="42" t="e">
        <f>IF(VALIDATURNO[[#This Row],[VALIDA_QNA]]="","",IF(AO146="",0,1)*IF(AO146="",0,AO146))</f>
        <v>#VALUE!</v>
      </c>
      <c r="BE146" s="42" t="e">
        <f>IF(VALIDATURNO[[#This Row],[VALIDA_QNA]]="","",IF(AP146="",0,1)*IF(AP146="",0,AP146))</f>
        <v>#VALUE!</v>
      </c>
      <c r="BF146" s="42" t="e">
        <f>IF(VALIDATURNO[[#This Row],[VALIDA_QNA]]="","",5-COUNTBLANK(AM146:AP146)-COUNTBLANK(AL147))</f>
        <v>#VALUE!</v>
      </c>
      <c r="BG146" s="41" t="e">
        <f>VALIDATURNO[[#This Row],[SALAM_H_BIN]]&amp;AU146&amp;AV146&amp;AW146&amp;AX146&amp;AY146</f>
        <v>#VALUE!</v>
      </c>
      <c r="BH146" s="43" t="str">
        <f>IF(A146="","",IF(AND((DIA_INI+0)=1,DAY(I146)&lt;16,MONTH(I146)=MES_QNA),1,IF(AND((DIA_INI+0)=16,MONTH(I146)= MES_QNA + 0),1,0)))</f>
        <v/>
      </c>
      <c r="BI146" s="42" t="str">
        <f>IF(A146="","",IF(AND(AN146&lt;AM146,AN146&lt;&gt;""),"ERROR MARCA",IF(AND(VALIDATURNO[[#This Row],[ENT_2]]&lt;&gt;0,VALIDATURNO[[#This Row],[ENT_2]]&lt;VALIDATURNO[[#This Row],[SAL_1]]),"ERROR MARCA",IF(VALIDATURNO[[#This Row],[VALIDA_QNA]]=1,IF(OR(BG146="001100",BG146="011000",BG146="011110",BG146="001111",BG146="101100",BG146="111000",BG146="111110",BG146="101111"),"OK",IF(OR(BG146="000000",VALIDATURNO[[#This Row],[Escenario]]="100000"),"NULO","ERROR MARCA")),"NULO"))))</f>
        <v/>
      </c>
      <c r="BJ146" s="47" t="e">
        <f>IF(VALIDATURNO[[#This Row],[VALIDA_QNA]]="","",IF(OR(BG146="101100",BG146="101111",BG146="001100",BG146="001111",BG146="111110",BG146="011110"),BC146-BB146,0)*24)</f>
        <v>#VALUE!</v>
      </c>
      <c r="BK146" s="42" t="e">
        <f>IF(VALIDATURNO[[#This Row],[VALIDA_QNA]]="","",IF(OR(BG146="101111",BG146="001111"),BE146-BD146,0)*24)</f>
        <v>#VALUE!</v>
      </c>
      <c r="BL146" s="47" t="e">
        <f>IF(VALIDATURNO[[#This Row],[VALIDA_QNA]]="","",IF(OR(BG146="111000",BG146="011000"),AZ146-BB146+1,0)*24)</f>
        <v>#VALUE!</v>
      </c>
      <c r="BM146" s="47" t="e">
        <f>IF(VALIDATURNO[[#This Row],[VALIDA_QNA]]="","",IF(OR(BG146="111110",BG146="011110"),AZ146+1-BD146,0)*24)</f>
        <v>#VALUE!</v>
      </c>
      <c r="BN146" s="42" t="e">
        <f>IF(VALIDATURNO[[#This Row],[VALIDA_QNA]]="","",IF(OR(BG146="011000",BG146="111000"),1-BB146,0)*24)</f>
        <v>#VALUE!</v>
      </c>
      <c r="BO146" s="47" t="e">
        <f>IF(VALIDATURNO[[#This Row],[VALIDA_QNA]]="","",IF(OR(BG146="011110",BG146="111110"),1-BD146,0)*24)</f>
        <v>#VALUE!</v>
      </c>
      <c r="BP14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6" s="42" t="e">
        <f>IF(VALIDATURNO[[#This Row],[VALIDA_QNA]]="","",VALIDATURNO[[#This Row],[turno1]]+VALIDATURNO[[#This Row],[turno2]]+VALIDATURNO[[#This Row],[turno1AM]]+VALIDATURNO[[#This Row],[turno2AM]])</f>
        <v>#VALUE!</v>
      </c>
      <c r="BR146" s="44" t="e">
        <f>IF(VALIDATURNO[[#This Row],[VALIDA_QNA]]=0,"",IFERROR(LEFT(AD146,FIND(".",AD146)-1)+((RIGHT(AD146,2)+0)/100),""))</f>
        <v>#VALUE!</v>
      </c>
      <c r="BS14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descuentos]]="",0,IF(AND(BP146&gt;=9.5,AO146=""),1,0))+IF(AL147&lt;&gt;"",AL147*24,0)-IF(AL146&lt;&gt;"",AL146*24,0),"")))</f>
        <v>#VALUE!</v>
      </c>
      <c r="BT146" s="219" t="e">
        <f>IF(VALIDATURNO[[#This Row],[VALIDA_QNA]]=0,"",IF(A146="","",IFERROR((IF(IF(AL146="",0,AL146+0)&lt;=(6/24),IF(AL146="",0,AL146+0),(6/24))*24),0)+IFERROR(IF(AM146="",0,IF((IF(AND(AO146="",AN146&lt;&gt;""),IF(AN146="",0,AN146+0),IF(AP146&lt;&gt;"",IF(AP146="",0,AP146+0),1))-#REF!)*24&gt;0,IF(AND(AO146="",AN146&lt;&gt;""),IF(AN146="",0,AN146+0),IF(AP146&lt;&gt;"",IF(AP146="",0,AP146+0),1))-#REF!))*24,0)))</f>
        <v>#VALUE!</v>
      </c>
      <c r="BU146" s="44" t="e">
        <f>IF(VALIDATURNO[[#This Row],[VALIDA_QNA]]="","",IFERROR(LEFT(K146,FIND(".",K146)-1)+((RIGHT(K146,2)+0)/100),0))</f>
        <v>#VALUE!</v>
      </c>
      <c r="BV146" s="44" t="e">
        <f>IF(VALIDATURNO[[#This Row],[VALIDA_QNA]]=0,0,IF(VALIDATURNO[[#This Row],[Marcacion]]="ERROR MARCA", 0,IF(VALIDATURNO[[#This Row],[VALIDA_QNA]]="","",IF(ROUND(IFERROR(LEFT(K146,FIND(".",K146)-1)+((RIGHT(K146,2)+0)/100),0)+(IF(H147="Domingo",0,IF(AL147="",0,AL147*24)))-(IF(H146="Domingo",0,IF(AL146="",0,AL146*24))),2)&gt;=0,ROUND(IFERROR(LEFT(K146,FIND(".",K146)-1)+((RIGHT(K146,2)+0)/100),0)+(IF(H147="Domingo",0,IF(AL147="",0,AL147*24)))-(IF(H146="Domingo",0,IF(AL146="",0,AL146*24))),2),0))))</f>
        <v>#VALUE!</v>
      </c>
      <c r="BW146" s="44" t="e">
        <f>IF(VALIDATURNO[[#This Row],[VALIDA_QNA]]="","",IFERROR(LEFT(T146,FIND(".",T146)-1)+((RIGHT(T146,2)+0)/100),0)+IF(N146="",0,IFERROR(LEFT(N146,FIND(".",N146)-1)+((RIGHT(N146,2)+0)/100),0)))</f>
        <v>#VALUE!</v>
      </c>
      <c r="BX146" s="44" t="e">
        <f>IF(VALIDATURNO[[#This Row],[VALIDA_QNA]]=0,0,IF(VALIDATURNO[[#This Row],[Marcacion]]="ERROR MARCA", 0,IF(VALIDATURNO[[#This Row],[VALIDA_QNA]]="","",IF(VALIDATURNO[[#This Row],[Dom Noct calc]]+(IF(OR(H147="Domingo",M147&lt;&gt;"",N147&lt;&gt;""),IF(AL147="",0,AL147*24),0))-(IF(OR(H146="Domingo",M146&lt;&gt;"",N146&lt;&gt;""),IF(AL146="",0,AL146*24),0))&gt;=0,VALIDATURNO[[#This Row],[Dom Noct calc]]+(IF(OR(H147="Domingo",M147&lt;&gt;"",N147&lt;&gt;""),IF(AL147="",0,AL147*24),0))-(IF(OR(H146="Domingo",M146&lt;&gt;"",N146&lt;&gt;""),IF(AL146="",0,AL146*24),0)),0))))</f>
        <v>#VALUE!</v>
      </c>
      <c r="BY146" s="44" t="e">
        <f>IF(VALIDATURNO[[#This Row],[VALIDA_QNA]]="","",IFERROR(LEFT(AD146,FIND(".",AD146)-1)+((RIGHT(AD146,2)+0)/100),0))</f>
        <v>#VALUE!</v>
      </c>
      <c r="BZ14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6" s="45" t="e">
        <f>IF(VALIDATURNO[[#This Row],[VALIDA_QNA]]="","",IF(VALIDATURNO[[#This Row],[Trabajado real]]+0=0,0,1))</f>
        <v>#VALUE!</v>
      </c>
      <c r="CB14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6" s="44"/>
      <c r="CD146" s="44"/>
      <c r="CE146" s="44"/>
      <c r="CF146" s="44"/>
      <c r="CG146" s="44"/>
      <c r="CH146" s="45"/>
      <c r="CI146" s="44"/>
      <c r="CJ146" s="44" t="str">
        <f>IF(AND(M146="",S146=""),"",IF(VALIDATURNO[[#This Row],[Marcacion]]="ERROR MARCA",6,IF(IFERROR(LEFT(M146,FIND(".",M146)-1)+((RIGHT(M146,2)+0)/100),0)+IFERROR(LEFT(S146,FIND(".",S146)-1)+((RIGHT(S146,2)+0)/100),0)=0,"",IFERROR(LEFT(M146,FIND(".",M146)-1)+((RIGHT(M146,2)+0)/100),0)+IFERROR(LEFT(S146,FIND(".",S146)-1)+((RIGHT(S146,2)+0)/100),0))))</f>
        <v/>
      </c>
      <c r="CK146" s="44" t="e">
        <f>IF(VALIDATURNO[[#This Row],[VALIDA_QNA]]="","",IF(VALIDATURNO[[#This Row],[Dom Noct Real]]=0,"",ROUND(VALIDATURNO[[#This Row],[Dom Noct Real]],2)))</f>
        <v>#VALUE!</v>
      </c>
      <c r="CL146" s="44"/>
      <c r="CM146" s="44"/>
      <c r="CN146" s="44"/>
      <c r="CO14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6" s="44"/>
      <c r="CR146" s="44"/>
      <c r="CS146" s="44"/>
      <c r="CT146" s="44"/>
      <c r="CU146" s="44" t="e">
        <f>IF(VALIDATURNO[[#This Row],[VALIDA_QNA]]="","",IF(VALIDATURNO[[#This Row],[Trabajado real]]=0,"",ROUND(VALIDATURNO[[#This Row],[Trabajado real]],2)))</f>
        <v>#VALUE!</v>
      </c>
      <c r="CV146" s="220" t="str">
        <f>IFERROR(VLOOKUP(VALIDATURNO[[#This Row],[Colaborador]]&amp;VALIDATURNO[[#This Row],[fecha]],Tabla2[],4,0),"")</f>
        <v/>
      </c>
      <c r="CW146" s="221"/>
      <c r="CX146" s="221"/>
      <c r="CY146" s="44" t="str">
        <f>IF(SUMIFS($BZ$6:BZ146,$DC$6:DC146,VALIDATURNO[[#This Row],[Colaborador]])-hope_hours-SUMIFS($CO$6:CO146,$DC$6:DC146,VALIDATURNO[[#This Row],[Colaborador]])-SUMIFS($CP$6:CP146,$DC$6:DC146,VALIDATURNO[[#This Row],[Colaborador]])&gt;0.5,SUMIFS($BZ$6:BZ146,$DC$6:DC146,VALIDATURNO[[#This Row],[Colaborador]])-hope_hours-SUMIFS($CO$6:CO146,$DC$6:DC146,VALIDATURNO[[#This Row],[Colaborador]])-SUMIFS($CP$6:CP146,$DC$6:DC146,VALIDATURNO[[#This Row],[Colaborador]]),"")</f>
        <v/>
      </c>
      <c r="CZ146" s="44" t="str">
        <f>IF(SUMIFS($BZ$6:BZ146,$DC$6:DC146,VALIDATURNO[[#This Row],[Colaborador]])-hope_hours&gt;0.5,SUMIFS($BZ$6:BZ146,$DC$6:DC146,VALIDATURNO[[#This Row],[Colaborador]])-hope_hours - SUMIFS($CZ$6:CZ145,$DC$6:DC145,DC146),"")</f>
        <v/>
      </c>
      <c r="DA146" s="44" t="str">
        <f>IF(SUMIFS($BZ$6:BZ146,$DC$6:DC146,VALIDATURNO[[#This Row],[Colaborador]])-hope_hours&gt;0.5,SUMIFS($BZ$6:BZ146,$DC$6:DC146,VALIDATURNO[[#This Row],[Colaborador]])-hope_hours,"")</f>
        <v/>
      </c>
      <c r="DB146" s="44" t="str">
        <f>IF(E146="","",IF(VALIDATURNO[[#This Row],[Cambia sede]]="",E146,VALIDATURNO[[#This Row],[Cambia sede]]))</f>
        <v/>
      </c>
      <c r="DC146" s="222" t="str">
        <f t="shared" si="7"/>
        <v/>
      </c>
      <c r="DD146" s="223" t="e">
        <f>IF(VALIDATURNO[[#This Row],[VALIDA_QNA]]="","",I146+0)</f>
        <v>#VALUE!</v>
      </c>
      <c r="DE146" s="219" t="e">
        <f>IF(VALIDATURNO[[#This Row],[Marcacion]]="","",D146)</f>
        <v>#VALUE!</v>
      </c>
      <c r="DF146" s="219" t="e">
        <f>IF(VALIDATURNO[[#This Row],[turno1]]="","",H146)</f>
        <v>#VALUE!</v>
      </c>
      <c r="DG146" s="219" t="e">
        <f>IF(VALIDATURNO[[#This Row],[turno2]]="","",AL146)</f>
        <v>#VALUE!</v>
      </c>
      <c r="DH146" s="219" t="e">
        <f>IF(VALIDATURNO[[#This Row],[turno1AM]]="","",AM146)</f>
        <v>#VALUE!</v>
      </c>
      <c r="DI146" s="219" t="e">
        <f>IF(VALIDATURNO[[#This Row],[turno2AM]]="","",AN146)</f>
        <v>#VALUE!</v>
      </c>
      <c r="DJ146" s="219" t="e">
        <f>IF(VALIDATURNO[[#This Row],[turno1AH]]="","",AO146)</f>
        <v>#VALUE!</v>
      </c>
      <c r="DK146" s="219" t="e">
        <f>IF(VALIDATURNO[[#This Row],[turno2AH]]="","",AP146)</f>
        <v>#VALUE!</v>
      </c>
      <c r="DL146" s="224" t="str">
        <f>IF(SUMIFS(VALIDATURNO[TOTAL],VALIDATURNO[Colaborador],VALIDATURNO[[#This Row],[Colaborador]])=0,"RET","OK")</f>
        <v>RET</v>
      </c>
      <c r="DM146" s="224"/>
      <c r="DN146" s="224" t="e">
        <f>IF(DN145=$DN$5,1,IF(DC145=VALIDATURNO[[#This Row],[Colaborador]],0,1))</f>
        <v>#VALUE!</v>
      </c>
      <c r="DO146" s="224"/>
      <c r="DP146" s="224"/>
      <c r="DQ146" s="224"/>
      <c r="DR146" s="224"/>
      <c r="DS146" s="224"/>
      <c r="DT146" s="224"/>
    </row>
    <row r="147" spans="46:124">
      <c r="AT147" s="218" t="e">
        <f>IF(VALIDATURNO[[#This Row],[VALIDA_QNA]]="","",IF(AL147="",0,1))</f>
        <v>#VALUE!</v>
      </c>
      <c r="AU147" s="47" t="e">
        <f>IF(VALIDATURNO[[#This Row],[VALIDA_QNA]]="","",IF(AL148="",0,1))</f>
        <v>#VALUE!</v>
      </c>
      <c r="AV147" s="47" t="e">
        <f>IF(VALIDATURNO[[#This Row],[VALIDA_QNA]]="","",IF(AM147="",0,1))</f>
        <v>#VALUE!</v>
      </c>
      <c r="AW147" s="47" t="e">
        <f>IF(VALIDATURNO[[#This Row],[VALIDA_QNA]]="","",IF(AN147="",0,1))</f>
        <v>#VALUE!</v>
      </c>
      <c r="AX147" s="47" t="e">
        <f>IF(VALIDATURNO[[#This Row],[VALIDA_QNA]]="","",IF(AO147="",0,1))</f>
        <v>#VALUE!</v>
      </c>
      <c r="AY147" s="47" t="e">
        <f>IF(VALIDATURNO[[#This Row],[VALIDA_QNA]]="","",IF(AP147="",0,1))</f>
        <v>#VALUE!</v>
      </c>
      <c r="AZ147" s="42" t="e">
        <f>IF(VALIDATURNO[[#This Row],[VALIDA_QNA]]="","",IF(AL148="",0,1)*IF(AL148="",0,AL148))</f>
        <v>#VALUE!</v>
      </c>
      <c r="BA147" s="42" t="e">
        <f>IF(VALIDATURNO[[#This Row],[VALIDA_QNA]]="","",IF(AL147="",0,1)*IF(AL147="",0,AL147))</f>
        <v>#VALUE!</v>
      </c>
      <c r="BB147" s="42" t="e">
        <f>IF(VALIDATURNO[[#This Row],[VALIDA_QNA]]="","",IF(AM147="",0,1)*IF(AM147="",0,AM147))</f>
        <v>#VALUE!</v>
      </c>
      <c r="BC147" s="42" t="e">
        <f>IF(VALIDATURNO[[#This Row],[VALIDA_QNA]]="","",IF(AN147="",0,1)*IF(AN147="",0,AN147))</f>
        <v>#VALUE!</v>
      </c>
      <c r="BD147" s="42" t="e">
        <f>IF(VALIDATURNO[[#This Row],[VALIDA_QNA]]="","",IF(AO147="",0,1)*IF(AO147="",0,AO147))</f>
        <v>#VALUE!</v>
      </c>
      <c r="BE147" s="42" t="e">
        <f>IF(VALIDATURNO[[#This Row],[VALIDA_QNA]]="","",IF(AP147="",0,1)*IF(AP147="",0,AP147))</f>
        <v>#VALUE!</v>
      </c>
      <c r="BF147" s="42" t="e">
        <f>IF(VALIDATURNO[[#This Row],[VALIDA_QNA]]="","",5-COUNTBLANK(AM147:AP147)-COUNTBLANK(AL148))</f>
        <v>#VALUE!</v>
      </c>
      <c r="BG147" s="41" t="e">
        <f>VALIDATURNO[[#This Row],[SALAM_H_BIN]]&amp;AU147&amp;AV147&amp;AW147&amp;AX147&amp;AY147</f>
        <v>#VALUE!</v>
      </c>
      <c r="BH147" s="43" t="str">
        <f>IF(A147="","",IF(AND((DIA_INI+0)=1,DAY(I147)&lt;16,MONTH(I147)=MES_QNA),1,IF(AND((DIA_INI+0)=16,MONTH(I147)= MES_QNA + 0),1,0)))</f>
        <v/>
      </c>
      <c r="BI147" s="42" t="str">
        <f>IF(A147="","",IF(AND(AN147&lt;AM147,AN147&lt;&gt;""),"ERROR MARCA",IF(AND(VALIDATURNO[[#This Row],[ENT_2]]&lt;&gt;0,VALIDATURNO[[#This Row],[ENT_2]]&lt;VALIDATURNO[[#This Row],[SAL_1]]),"ERROR MARCA",IF(VALIDATURNO[[#This Row],[VALIDA_QNA]]=1,IF(OR(BG147="001100",BG147="011000",BG147="011110",BG147="001111",BG147="101100",BG147="111000",BG147="111110",BG147="101111"),"OK",IF(OR(BG147="000000",VALIDATURNO[[#This Row],[Escenario]]="100000"),"NULO","ERROR MARCA")),"NULO"))))</f>
        <v/>
      </c>
      <c r="BJ147" s="47" t="e">
        <f>IF(VALIDATURNO[[#This Row],[VALIDA_QNA]]="","",IF(OR(BG147="101100",BG147="101111",BG147="001100",BG147="001111",BG147="111110",BG147="011110"),BC147-BB147,0)*24)</f>
        <v>#VALUE!</v>
      </c>
      <c r="BK147" s="42" t="e">
        <f>IF(VALIDATURNO[[#This Row],[VALIDA_QNA]]="","",IF(OR(BG147="101111",BG147="001111"),BE147-BD147,0)*24)</f>
        <v>#VALUE!</v>
      </c>
      <c r="BL147" s="47" t="e">
        <f>IF(VALIDATURNO[[#This Row],[VALIDA_QNA]]="","",IF(OR(BG147="111000",BG147="011000"),AZ147-BB147+1,0)*24)</f>
        <v>#VALUE!</v>
      </c>
      <c r="BM147" s="47" t="e">
        <f>IF(VALIDATURNO[[#This Row],[VALIDA_QNA]]="","",IF(OR(BG147="111110",BG147="011110"),AZ147+1-BD147,0)*24)</f>
        <v>#VALUE!</v>
      </c>
      <c r="BN147" s="42" t="e">
        <f>IF(VALIDATURNO[[#This Row],[VALIDA_QNA]]="","",IF(OR(BG147="011000",BG147="111000"),1-BB147,0)*24)</f>
        <v>#VALUE!</v>
      </c>
      <c r="BO147" s="47" t="e">
        <f>IF(VALIDATURNO[[#This Row],[VALIDA_QNA]]="","",IF(OR(BG147="011110",BG147="111110"),1-BD147,0)*24)</f>
        <v>#VALUE!</v>
      </c>
      <c r="BP14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7" s="42" t="e">
        <f>IF(VALIDATURNO[[#This Row],[VALIDA_QNA]]="","",VALIDATURNO[[#This Row],[turno1]]+VALIDATURNO[[#This Row],[turno2]]+VALIDATURNO[[#This Row],[turno1AM]]+VALIDATURNO[[#This Row],[turno2AM]])</f>
        <v>#VALUE!</v>
      </c>
      <c r="BR147" s="44" t="e">
        <f>IF(VALIDATURNO[[#This Row],[VALIDA_QNA]]=0,"",IFERROR(LEFT(AD147,FIND(".",AD147)-1)+((RIGHT(AD147,2)+0)/100),""))</f>
        <v>#VALUE!</v>
      </c>
      <c r="BS14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descuentos]]="",0,IF(AND(BP147&gt;=9.5,AO147=""),1,0))+IF(AL148&lt;&gt;"",AL148*24,0)-IF(AL147&lt;&gt;"",AL147*24,0),"")))</f>
        <v>#VALUE!</v>
      </c>
      <c r="BT147" s="219" t="e">
        <f>IF(VALIDATURNO[[#This Row],[VALIDA_QNA]]=0,"",IF(A147="","",IFERROR((IF(IF(AL147="",0,AL147+0)&lt;=(6/24),IF(AL147="",0,AL147+0),(6/24))*24),0)+IFERROR(IF(AM147="",0,IF((IF(AND(AO147="",AN147&lt;&gt;""),IF(AN147="",0,AN147+0),IF(AP147&lt;&gt;"",IF(AP147="",0,AP147+0),1))-#REF!)*24&gt;0,IF(AND(AO147="",AN147&lt;&gt;""),IF(AN147="",0,AN147+0),IF(AP147&lt;&gt;"",IF(AP147="",0,AP147+0),1))-#REF!))*24,0)))</f>
        <v>#VALUE!</v>
      </c>
      <c r="BU147" s="44" t="e">
        <f>IF(VALIDATURNO[[#This Row],[VALIDA_QNA]]="","",IFERROR(LEFT(K147,FIND(".",K147)-1)+((RIGHT(K147,2)+0)/100),0))</f>
        <v>#VALUE!</v>
      </c>
      <c r="BV147" s="44" t="e">
        <f>IF(VALIDATURNO[[#This Row],[VALIDA_QNA]]=0,0,IF(VALIDATURNO[[#This Row],[Marcacion]]="ERROR MARCA", 0,IF(VALIDATURNO[[#This Row],[VALIDA_QNA]]="","",IF(ROUND(IFERROR(LEFT(K147,FIND(".",K147)-1)+((RIGHT(K147,2)+0)/100),0)+(IF(H148="Domingo",0,IF(AL148="",0,AL148*24)))-(IF(H147="Domingo",0,IF(AL147="",0,AL147*24))),2)&gt;=0,ROUND(IFERROR(LEFT(K147,FIND(".",K147)-1)+((RIGHT(K147,2)+0)/100),0)+(IF(H148="Domingo",0,IF(AL148="",0,AL148*24)))-(IF(H147="Domingo",0,IF(AL147="",0,AL147*24))),2),0))))</f>
        <v>#VALUE!</v>
      </c>
      <c r="BW147" s="44" t="e">
        <f>IF(VALIDATURNO[[#This Row],[VALIDA_QNA]]="","",IFERROR(LEFT(T147,FIND(".",T147)-1)+((RIGHT(T147,2)+0)/100),0)+IF(N147="",0,IFERROR(LEFT(N147,FIND(".",N147)-1)+((RIGHT(N147,2)+0)/100),0)))</f>
        <v>#VALUE!</v>
      </c>
      <c r="BX147" s="44" t="e">
        <f>IF(VALIDATURNO[[#This Row],[VALIDA_QNA]]=0,0,IF(VALIDATURNO[[#This Row],[Marcacion]]="ERROR MARCA", 0,IF(VALIDATURNO[[#This Row],[VALIDA_QNA]]="","",IF(VALIDATURNO[[#This Row],[Dom Noct calc]]+(IF(OR(H148="Domingo",M148&lt;&gt;"",N148&lt;&gt;""),IF(AL148="",0,AL148*24),0))-(IF(OR(H147="Domingo",M147&lt;&gt;"",N147&lt;&gt;""),IF(AL147="",0,AL147*24),0))&gt;=0,VALIDATURNO[[#This Row],[Dom Noct calc]]+(IF(OR(H148="Domingo",M148&lt;&gt;"",N148&lt;&gt;""),IF(AL148="",0,AL148*24),0))-(IF(OR(H147="Domingo",M147&lt;&gt;"",N147&lt;&gt;""),IF(AL147="",0,AL147*24),0)),0))))</f>
        <v>#VALUE!</v>
      </c>
      <c r="BY147" s="44" t="e">
        <f>IF(VALIDATURNO[[#This Row],[VALIDA_QNA]]="","",IFERROR(LEFT(AD147,FIND(".",AD147)-1)+((RIGHT(AD147,2)+0)/100),0))</f>
        <v>#VALUE!</v>
      </c>
      <c r="BZ14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7" s="45" t="e">
        <f>IF(VALIDATURNO[[#This Row],[VALIDA_QNA]]="","",IF(VALIDATURNO[[#This Row],[Trabajado real]]+0=0,0,1))</f>
        <v>#VALUE!</v>
      </c>
      <c r="CB14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7" s="44"/>
      <c r="CD147" s="44"/>
      <c r="CE147" s="44"/>
      <c r="CF147" s="44"/>
      <c r="CG147" s="44"/>
      <c r="CH147" s="45"/>
      <c r="CI147" s="44"/>
      <c r="CJ147" s="44" t="str">
        <f>IF(AND(M147="",S147=""),"",IF(VALIDATURNO[[#This Row],[Marcacion]]="ERROR MARCA",6,IF(IFERROR(LEFT(M147,FIND(".",M147)-1)+((RIGHT(M147,2)+0)/100),0)+IFERROR(LEFT(S147,FIND(".",S147)-1)+((RIGHT(S147,2)+0)/100),0)=0,"",IFERROR(LEFT(M147,FIND(".",M147)-1)+((RIGHT(M147,2)+0)/100),0)+IFERROR(LEFT(S147,FIND(".",S147)-1)+((RIGHT(S147,2)+0)/100),0))))</f>
        <v/>
      </c>
      <c r="CK147" s="44" t="e">
        <f>IF(VALIDATURNO[[#This Row],[VALIDA_QNA]]="","",IF(VALIDATURNO[[#This Row],[Dom Noct Real]]=0,"",ROUND(VALIDATURNO[[#This Row],[Dom Noct Real]],2)))</f>
        <v>#VALUE!</v>
      </c>
      <c r="CL147" s="44"/>
      <c r="CM147" s="44"/>
      <c r="CN147" s="44"/>
      <c r="CO14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7" s="44"/>
      <c r="CR147" s="44"/>
      <c r="CS147" s="44"/>
      <c r="CT147" s="44"/>
      <c r="CU147" s="44" t="e">
        <f>IF(VALIDATURNO[[#This Row],[VALIDA_QNA]]="","",IF(VALIDATURNO[[#This Row],[Trabajado real]]=0,"",ROUND(VALIDATURNO[[#This Row],[Trabajado real]],2)))</f>
        <v>#VALUE!</v>
      </c>
      <c r="CV147" s="220" t="str">
        <f>IFERROR(VLOOKUP(VALIDATURNO[[#This Row],[Colaborador]]&amp;VALIDATURNO[[#This Row],[fecha]],Tabla2[],4,0),"")</f>
        <v/>
      </c>
      <c r="CW147" s="221"/>
      <c r="CX147" s="221"/>
      <c r="CY147" s="44" t="str">
        <f>IF(SUMIFS($BZ$6:BZ147,$DC$6:DC147,VALIDATURNO[[#This Row],[Colaborador]])-hope_hours-SUMIFS($CO$6:CO147,$DC$6:DC147,VALIDATURNO[[#This Row],[Colaborador]])-SUMIFS($CP$6:CP147,$DC$6:DC147,VALIDATURNO[[#This Row],[Colaborador]])&gt;0.5,SUMIFS($BZ$6:BZ147,$DC$6:DC147,VALIDATURNO[[#This Row],[Colaborador]])-hope_hours-SUMIFS($CO$6:CO147,$DC$6:DC147,VALIDATURNO[[#This Row],[Colaborador]])-SUMIFS($CP$6:CP147,$DC$6:DC147,VALIDATURNO[[#This Row],[Colaborador]]),"")</f>
        <v/>
      </c>
      <c r="CZ147" s="44" t="str">
        <f>IF(SUMIFS($BZ$6:BZ147,$DC$6:DC147,VALIDATURNO[[#This Row],[Colaborador]])-hope_hours&gt;0.5,SUMIFS($BZ$6:BZ147,$DC$6:DC147,VALIDATURNO[[#This Row],[Colaborador]])-hope_hours - SUMIFS($CZ$6:CZ146,$DC$6:DC146,DC147),"")</f>
        <v/>
      </c>
      <c r="DA147" s="44" t="str">
        <f>IF(SUMIFS($BZ$6:BZ147,$DC$6:DC147,VALIDATURNO[[#This Row],[Colaborador]])-hope_hours&gt;0.5,SUMIFS($BZ$6:BZ147,$DC$6:DC147,VALIDATURNO[[#This Row],[Colaborador]])-hope_hours,"")</f>
        <v/>
      </c>
      <c r="DB147" s="44" t="str">
        <f>IF(E147="","",IF(VALIDATURNO[[#This Row],[Cambia sede]]="",E147,VALIDATURNO[[#This Row],[Cambia sede]]))</f>
        <v/>
      </c>
      <c r="DC147" s="222" t="str">
        <f t="shared" si="7"/>
        <v/>
      </c>
      <c r="DD147" s="223" t="e">
        <f>IF(VALIDATURNO[[#This Row],[VALIDA_QNA]]="","",I147+0)</f>
        <v>#VALUE!</v>
      </c>
      <c r="DE147" s="219" t="e">
        <f>IF(VALIDATURNO[[#This Row],[Marcacion]]="","",D147)</f>
        <v>#VALUE!</v>
      </c>
      <c r="DF147" s="219" t="e">
        <f>IF(VALIDATURNO[[#This Row],[turno1]]="","",H147)</f>
        <v>#VALUE!</v>
      </c>
      <c r="DG147" s="219" t="e">
        <f>IF(VALIDATURNO[[#This Row],[turno2]]="","",AL147)</f>
        <v>#VALUE!</v>
      </c>
      <c r="DH147" s="219" t="e">
        <f>IF(VALIDATURNO[[#This Row],[turno1AM]]="","",AM147)</f>
        <v>#VALUE!</v>
      </c>
      <c r="DI147" s="219" t="e">
        <f>IF(VALIDATURNO[[#This Row],[turno2AM]]="","",AN147)</f>
        <v>#VALUE!</v>
      </c>
      <c r="DJ147" s="219" t="e">
        <f>IF(VALIDATURNO[[#This Row],[turno1AH]]="","",AO147)</f>
        <v>#VALUE!</v>
      </c>
      <c r="DK147" s="219" t="e">
        <f>IF(VALIDATURNO[[#This Row],[turno2AH]]="","",AP147)</f>
        <v>#VALUE!</v>
      </c>
      <c r="DL147" s="224" t="str">
        <f>IF(SUMIFS(VALIDATURNO[TOTAL],VALIDATURNO[Colaborador],VALIDATURNO[[#This Row],[Colaborador]])=0,"RET","OK")</f>
        <v>RET</v>
      </c>
      <c r="DM147" s="224"/>
      <c r="DN147" s="224" t="e">
        <f>IF(DN146=$DN$5,1,IF(DC146=VALIDATURNO[[#This Row],[Colaborador]],0,1))</f>
        <v>#VALUE!</v>
      </c>
      <c r="DO147" s="224"/>
      <c r="DP147" s="224"/>
      <c r="DQ147" s="224"/>
      <c r="DR147" s="224"/>
      <c r="DS147" s="224"/>
      <c r="DT147" s="224"/>
    </row>
    <row r="148" spans="46:124">
      <c r="AT148" s="218" t="e">
        <f>IF(VALIDATURNO[[#This Row],[VALIDA_QNA]]="","",IF(AL148="",0,1))</f>
        <v>#VALUE!</v>
      </c>
      <c r="AU148" s="47" t="e">
        <f>IF(VALIDATURNO[[#This Row],[VALIDA_QNA]]="","",IF(AL149="",0,1))</f>
        <v>#VALUE!</v>
      </c>
      <c r="AV148" s="47" t="e">
        <f>IF(VALIDATURNO[[#This Row],[VALIDA_QNA]]="","",IF(AM148="",0,1))</f>
        <v>#VALUE!</v>
      </c>
      <c r="AW148" s="47" t="e">
        <f>IF(VALIDATURNO[[#This Row],[VALIDA_QNA]]="","",IF(AN148="",0,1))</f>
        <v>#VALUE!</v>
      </c>
      <c r="AX148" s="47" t="e">
        <f>IF(VALIDATURNO[[#This Row],[VALIDA_QNA]]="","",IF(AO148="",0,1))</f>
        <v>#VALUE!</v>
      </c>
      <c r="AY148" s="47" t="e">
        <f>IF(VALIDATURNO[[#This Row],[VALIDA_QNA]]="","",IF(AP148="",0,1))</f>
        <v>#VALUE!</v>
      </c>
      <c r="AZ148" s="42" t="e">
        <f>IF(VALIDATURNO[[#This Row],[VALIDA_QNA]]="","",IF(AL149="",0,1)*IF(AL149="",0,AL149))</f>
        <v>#VALUE!</v>
      </c>
      <c r="BA148" s="42" t="e">
        <f>IF(VALIDATURNO[[#This Row],[VALIDA_QNA]]="","",IF(AL148="",0,1)*IF(AL148="",0,AL148))</f>
        <v>#VALUE!</v>
      </c>
      <c r="BB148" s="42" t="e">
        <f>IF(VALIDATURNO[[#This Row],[VALIDA_QNA]]="","",IF(AM148="",0,1)*IF(AM148="",0,AM148))</f>
        <v>#VALUE!</v>
      </c>
      <c r="BC148" s="42" t="e">
        <f>IF(VALIDATURNO[[#This Row],[VALIDA_QNA]]="","",IF(AN148="",0,1)*IF(AN148="",0,AN148))</f>
        <v>#VALUE!</v>
      </c>
      <c r="BD148" s="42" t="e">
        <f>IF(VALIDATURNO[[#This Row],[VALIDA_QNA]]="","",IF(AO148="",0,1)*IF(AO148="",0,AO148))</f>
        <v>#VALUE!</v>
      </c>
      <c r="BE148" s="42" t="e">
        <f>IF(VALIDATURNO[[#This Row],[VALIDA_QNA]]="","",IF(AP148="",0,1)*IF(AP148="",0,AP148))</f>
        <v>#VALUE!</v>
      </c>
      <c r="BF148" s="42" t="e">
        <f>IF(VALIDATURNO[[#This Row],[VALIDA_QNA]]="","",5-COUNTBLANK(AM148:AP148)-COUNTBLANK(AL149))</f>
        <v>#VALUE!</v>
      </c>
      <c r="BG148" s="41" t="e">
        <f>VALIDATURNO[[#This Row],[SALAM_H_BIN]]&amp;AU148&amp;AV148&amp;AW148&amp;AX148&amp;AY148</f>
        <v>#VALUE!</v>
      </c>
      <c r="BH148" s="43" t="str">
        <f>IF(A148="","",IF(AND((DIA_INI+0)=1,DAY(I148)&lt;16,MONTH(I148)=MES_QNA),1,IF(AND((DIA_INI+0)=16,MONTH(I148)= MES_QNA + 0),1,0)))</f>
        <v/>
      </c>
      <c r="BI148" s="42" t="str">
        <f>IF(A148="","",IF(AND(AN148&lt;AM148,AN148&lt;&gt;""),"ERROR MARCA",IF(AND(VALIDATURNO[[#This Row],[ENT_2]]&lt;&gt;0,VALIDATURNO[[#This Row],[ENT_2]]&lt;VALIDATURNO[[#This Row],[SAL_1]]),"ERROR MARCA",IF(VALIDATURNO[[#This Row],[VALIDA_QNA]]=1,IF(OR(BG148="001100",BG148="011000",BG148="011110",BG148="001111",BG148="101100",BG148="111000",BG148="111110",BG148="101111"),"OK",IF(OR(BG148="000000",VALIDATURNO[[#This Row],[Escenario]]="100000"),"NULO","ERROR MARCA")),"NULO"))))</f>
        <v/>
      </c>
      <c r="BJ148" s="47" t="e">
        <f>IF(VALIDATURNO[[#This Row],[VALIDA_QNA]]="","",IF(OR(BG148="101100",BG148="101111",BG148="001100",BG148="001111",BG148="111110",BG148="011110"),BC148-BB148,0)*24)</f>
        <v>#VALUE!</v>
      </c>
      <c r="BK148" s="42" t="e">
        <f>IF(VALIDATURNO[[#This Row],[VALIDA_QNA]]="","",IF(OR(BG148="101111",BG148="001111"),BE148-BD148,0)*24)</f>
        <v>#VALUE!</v>
      </c>
      <c r="BL148" s="47" t="e">
        <f>IF(VALIDATURNO[[#This Row],[VALIDA_QNA]]="","",IF(OR(BG148="111000",BG148="011000"),AZ148-BB148+1,0)*24)</f>
        <v>#VALUE!</v>
      </c>
      <c r="BM148" s="47" t="e">
        <f>IF(VALIDATURNO[[#This Row],[VALIDA_QNA]]="","",IF(OR(BG148="111110",BG148="011110"),AZ148+1-BD148,0)*24)</f>
        <v>#VALUE!</v>
      </c>
      <c r="BN148" s="42" t="e">
        <f>IF(VALIDATURNO[[#This Row],[VALIDA_QNA]]="","",IF(OR(BG148="011000",BG148="111000"),1-BB148,0)*24)</f>
        <v>#VALUE!</v>
      </c>
      <c r="BO148" s="47" t="e">
        <f>IF(VALIDATURNO[[#This Row],[VALIDA_QNA]]="","",IF(OR(BG148="011110",BG148="111110"),1-BD148,0)*24)</f>
        <v>#VALUE!</v>
      </c>
      <c r="BP14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8" s="42" t="e">
        <f>IF(VALIDATURNO[[#This Row],[VALIDA_QNA]]="","",VALIDATURNO[[#This Row],[turno1]]+VALIDATURNO[[#This Row],[turno2]]+VALIDATURNO[[#This Row],[turno1AM]]+VALIDATURNO[[#This Row],[turno2AM]])</f>
        <v>#VALUE!</v>
      </c>
      <c r="BR148" s="44" t="e">
        <f>IF(VALIDATURNO[[#This Row],[VALIDA_QNA]]=0,"",IFERROR(LEFT(AD148,FIND(".",AD148)-1)+((RIGHT(AD148,2)+0)/100),""))</f>
        <v>#VALUE!</v>
      </c>
      <c r="BS14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descuentos]]="",0,IF(AND(BP148&gt;=9.5,AO148=""),1,0))+IF(AL149&lt;&gt;"",AL149*24,0)-IF(AL148&lt;&gt;"",AL148*24,0),"")))</f>
        <v>#VALUE!</v>
      </c>
      <c r="BT148" s="219" t="e">
        <f>IF(VALIDATURNO[[#This Row],[VALIDA_QNA]]=0,"",IF(A148="","",IFERROR((IF(IF(AL148="",0,AL148+0)&lt;=(6/24),IF(AL148="",0,AL148+0),(6/24))*24),0)+IFERROR(IF(AM148="",0,IF((IF(AND(AO148="",AN148&lt;&gt;""),IF(AN148="",0,AN148+0),IF(AP148&lt;&gt;"",IF(AP148="",0,AP148+0),1))-#REF!)*24&gt;0,IF(AND(AO148="",AN148&lt;&gt;""),IF(AN148="",0,AN148+0),IF(AP148&lt;&gt;"",IF(AP148="",0,AP148+0),1))-#REF!))*24,0)))</f>
        <v>#VALUE!</v>
      </c>
      <c r="BU148" s="44" t="e">
        <f>IF(VALIDATURNO[[#This Row],[VALIDA_QNA]]="","",IFERROR(LEFT(K148,FIND(".",K148)-1)+((RIGHT(K148,2)+0)/100),0))</f>
        <v>#VALUE!</v>
      </c>
      <c r="BV148" s="44" t="e">
        <f>IF(VALIDATURNO[[#This Row],[VALIDA_QNA]]=0,0,IF(VALIDATURNO[[#This Row],[Marcacion]]="ERROR MARCA", 0,IF(VALIDATURNO[[#This Row],[VALIDA_QNA]]="","",IF(ROUND(IFERROR(LEFT(K148,FIND(".",K148)-1)+((RIGHT(K148,2)+0)/100),0)+(IF(H149="Domingo",0,IF(AL149="",0,AL149*24)))-(IF(H148="Domingo",0,IF(AL148="",0,AL148*24))),2)&gt;=0,ROUND(IFERROR(LEFT(K148,FIND(".",K148)-1)+((RIGHT(K148,2)+0)/100),0)+(IF(H149="Domingo",0,IF(AL149="",0,AL149*24)))-(IF(H148="Domingo",0,IF(AL148="",0,AL148*24))),2),0))))</f>
        <v>#VALUE!</v>
      </c>
      <c r="BW148" s="44" t="e">
        <f>IF(VALIDATURNO[[#This Row],[VALIDA_QNA]]="","",IFERROR(LEFT(T148,FIND(".",T148)-1)+((RIGHT(T148,2)+0)/100),0)+IF(N148="",0,IFERROR(LEFT(N148,FIND(".",N148)-1)+((RIGHT(N148,2)+0)/100),0)))</f>
        <v>#VALUE!</v>
      </c>
      <c r="BX148" s="44" t="e">
        <f>IF(VALIDATURNO[[#This Row],[VALIDA_QNA]]=0,0,IF(VALIDATURNO[[#This Row],[Marcacion]]="ERROR MARCA", 0,IF(VALIDATURNO[[#This Row],[VALIDA_QNA]]="","",IF(VALIDATURNO[[#This Row],[Dom Noct calc]]+(IF(OR(H149="Domingo",M149&lt;&gt;"",N149&lt;&gt;""),IF(AL149="",0,AL149*24),0))-(IF(OR(H148="Domingo",M148&lt;&gt;"",N148&lt;&gt;""),IF(AL148="",0,AL148*24),0))&gt;=0,VALIDATURNO[[#This Row],[Dom Noct calc]]+(IF(OR(H149="Domingo",M149&lt;&gt;"",N149&lt;&gt;""),IF(AL149="",0,AL149*24),0))-(IF(OR(H148="Domingo",M148&lt;&gt;"",N148&lt;&gt;""),IF(AL148="",0,AL148*24),0)),0))))</f>
        <v>#VALUE!</v>
      </c>
      <c r="BY148" s="44" t="e">
        <f>IF(VALIDATURNO[[#This Row],[VALIDA_QNA]]="","",IFERROR(LEFT(AD148,FIND(".",AD148)-1)+((RIGHT(AD148,2)+0)/100),0))</f>
        <v>#VALUE!</v>
      </c>
      <c r="BZ14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8" s="45" t="e">
        <f>IF(VALIDATURNO[[#This Row],[VALIDA_QNA]]="","",IF(VALIDATURNO[[#This Row],[Trabajado real]]+0=0,0,1))</f>
        <v>#VALUE!</v>
      </c>
      <c r="CB14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8" s="44"/>
      <c r="CD148" s="44"/>
      <c r="CE148" s="44"/>
      <c r="CF148" s="44"/>
      <c r="CG148" s="44"/>
      <c r="CH148" s="45"/>
      <c r="CI148" s="44"/>
      <c r="CJ148" s="44" t="str">
        <f>IF(AND(M148="",S148=""),"",IF(VALIDATURNO[[#This Row],[Marcacion]]="ERROR MARCA",6,IF(IFERROR(LEFT(M148,FIND(".",M148)-1)+((RIGHT(M148,2)+0)/100),0)+IFERROR(LEFT(S148,FIND(".",S148)-1)+((RIGHT(S148,2)+0)/100),0)=0,"",IFERROR(LEFT(M148,FIND(".",M148)-1)+((RIGHT(M148,2)+0)/100),0)+IFERROR(LEFT(S148,FIND(".",S148)-1)+((RIGHT(S148,2)+0)/100),0))))</f>
        <v/>
      </c>
      <c r="CK148" s="44" t="e">
        <f>IF(VALIDATURNO[[#This Row],[VALIDA_QNA]]="","",IF(VALIDATURNO[[#This Row],[Dom Noct Real]]=0,"",ROUND(VALIDATURNO[[#This Row],[Dom Noct Real]],2)))</f>
        <v>#VALUE!</v>
      </c>
      <c r="CL148" s="44"/>
      <c r="CM148" s="44"/>
      <c r="CN148" s="44"/>
      <c r="CO14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8" s="44"/>
      <c r="CR148" s="44"/>
      <c r="CS148" s="44"/>
      <c r="CT148" s="44"/>
      <c r="CU148" s="44" t="e">
        <f>IF(VALIDATURNO[[#This Row],[VALIDA_QNA]]="","",IF(VALIDATURNO[[#This Row],[Trabajado real]]=0,"",ROUND(VALIDATURNO[[#This Row],[Trabajado real]],2)))</f>
        <v>#VALUE!</v>
      </c>
      <c r="CV148" s="220" t="str">
        <f>IFERROR(VLOOKUP(VALIDATURNO[[#This Row],[Colaborador]]&amp;VALIDATURNO[[#This Row],[fecha]],Tabla2[],4,0),"")</f>
        <v/>
      </c>
      <c r="CW148" s="221"/>
      <c r="CX148" s="221"/>
      <c r="CY148" s="44" t="str">
        <f>IF(SUMIFS($BZ$6:BZ148,$DC$6:DC148,VALIDATURNO[[#This Row],[Colaborador]])-hope_hours-SUMIFS($CO$6:CO148,$DC$6:DC148,VALIDATURNO[[#This Row],[Colaborador]])-SUMIFS($CP$6:CP148,$DC$6:DC148,VALIDATURNO[[#This Row],[Colaborador]])&gt;0.5,SUMIFS($BZ$6:BZ148,$DC$6:DC148,VALIDATURNO[[#This Row],[Colaborador]])-hope_hours-SUMIFS($CO$6:CO148,$DC$6:DC148,VALIDATURNO[[#This Row],[Colaborador]])-SUMIFS($CP$6:CP148,$DC$6:DC148,VALIDATURNO[[#This Row],[Colaborador]]),"")</f>
        <v/>
      </c>
      <c r="CZ148" s="44" t="str">
        <f>IF(SUMIFS($BZ$6:BZ148,$DC$6:DC148,VALIDATURNO[[#This Row],[Colaborador]])-hope_hours&gt;0.5,SUMIFS($BZ$6:BZ148,$DC$6:DC148,VALIDATURNO[[#This Row],[Colaborador]])-hope_hours - SUMIFS($CZ$6:CZ147,$DC$6:DC147,DC148),"")</f>
        <v/>
      </c>
      <c r="DA148" s="44" t="str">
        <f>IF(SUMIFS($BZ$6:BZ148,$DC$6:DC148,VALIDATURNO[[#This Row],[Colaborador]])-hope_hours&gt;0.5,SUMIFS($BZ$6:BZ148,$DC$6:DC148,VALIDATURNO[[#This Row],[Colaborador]])-hope_hours,"")</f>
        <v/>
      </c>
      <c r="DB148" s="44" t="str">
        <f>IF(E148="","",IF(VALIDATURNO[[#This Row],[Cambia sede]]="",E148,VALIDATURNO[[#This Row],[Cambia sede]]))</f>
        <v/>
      </c>
      <c r="DC148" s="222" t="str">
        <f t="shared" si="7"/>
        <v/>
      </c>
      <c r="DD148" s="223" t="e">
        <f>IF(VALIDATURNO[[#This Row],[VALIDA_QNA]]="","",I148+0)</f>
        <v>#VALUE!</v>
      </c>
      <c r="DE148" s="219" t="e">
        <f>IF(VALIDATURNO[[#This Row],[Marcacion]]="","",D148)</f>
        <v>#VALUE!</v>
      </c>
      <c r="DF148" s="219" t="e">
        <f>IF(VALIDATURNO[[#This Row],[turno1]]="","",H148)</f>
        <v>#VALUE!</v>
      </c>
      <c r="DG148" s="219" t="e">
        <f>IF(VALIDATURNO[[#This Row],[turno2]]="","",AL148)</f>
        <v>#VALUE!</v>
      </c>
      <c r="DH148" s="219" t="e">
        <f>IF(VALIDATURNO[[#This Row],[turno1AM]]="","",AM148)</f>
        <v>#VALUE!</v>
      </c>
      <c r="DI148" s="219" t="e">
        <f>IF(VALIDATURNO[[#This Row],[turno2AM]]="","",AN148)</f>
        <v>#VALUE!</v>
      </c>
      <c r="DJ148" s="219" t="e">
        <f>IF(VALIDATURNO[[#This Row],[turno1AH]]="","",AO148)</f>
        <v>#VALUE!</v>
      </c>
      <c r="DK148" s="219" t="e">
        <f>IF(VALIDATURNO[[#This Row],[turno2AH]]="","",AP148)</f>
        <v>#VALUE!</v>
      </c>
      <c r="DL148" s="224" t="str">
        <f>IF(SUMIFS(VALIDATURNO[TOTAL],VALIDATURNO[Colaborador],VALIDATURNO[[#This Row],[Colaborador]])=0,"RET","OK")</f>
        <v>RET</v>
      </c>
      <c r="DM148" s="224"/>
      <c r="DN148" s="224" t="e">
        <f>IF(DN147=$DN$5,1,IF(DC147=VALIDATURNO[[#This Row],[Colaborador]],0,1))</f>
        <v>#VALUE!</v>
      </c>
      <c r="DO148" s="224"/>
      <c r="DP148" s="224"/>
      <c r="DQ148" s="224"/>
      <c r="DR148" s="224"/>
      <c r="DS148" s="224"/>
      <c r="DT148" s="224"/>
    </row>
    <row r="149" spans="46:124">
      <c r="AT149" s="218" t="e">
        <f>IF(VALIDATURNO[[#This Row],[VALIDA_QNA]]="","",IF(AL149="",0,1))</f>
        <v>#VALUE!</v>
      </c>
      <c r="AU149" s="47" t="e">
        <f>IF(VALIDATURNO[[#This Row],[VALIDA_QNA]]="","",IF(AL150="",0,1))</f>
        <v>#VALUE!</v>
      </c>
      <c r="AV149" s="47" t="e">
        <f>IF(VALIDATURNO[[#This Row],[VALIDA_QNA]]="","",IF(AM149="",0,1))</f>
        <v>#VALUE!</v>
      </c>
      <c r="AW149" s="47" t="e">
        <f>IF(VALIDATURNO[[#This Row],[VALIDA_QNA]]="","",IF(AN149="",0,1))</f>
        <v>#VALUE!</v>
      </c>
      <c r="AX149" s="47" t="e">
        <f>IF(VALIDATURNO[[#This Row],[VALIDA_QNA]]="","",IF(AO149="",0,1))</f>
        <v>#VALUE!</v>
      </c>
      <c r="AY149" s="47" t="e">
        <f>IF(VALIDATURNO[[#This Row],[VALIDA_QNA]]="","",IF(AP149="",0,1))</f>
        <v>#VALUE!</v>
      </c>
      <c r="AZ149" s="42" t="e">
        <f>IF(VALIDATURNO[[#This Row],[VALIDA_QNA]]="","",IF(AL150="",0,1)*IF(AL150="",0,AL150))</f>
        <v>#VALUE!</v>
      </c>
      <c r="BA149" s="42" t="e">
        <f>IF(VALIDATURNO[[#This Row],[VALIDA_QNA]]="","",IF(AL149="",0,1)*IF(AL149="",0,AL149))</f>
        <v>#VALUE!</v>
      </c>
      <c r="BB149" s="42" t="e">
        <f>IF(VALIDATURNO[[#This Row],[VALIDA_QNA]]="","",IF(AM149="",0,1)*IF(AM149="",0,AM149))</f>
        <v>#VALUE!</v>
      </c>
      <c r="BC149" s="42" t="e">
        <f>IF(VALIDATURNO[[#This Row],[VALIDA_QNA]]="","",IF(AN149="",0,1)*IF(AN149="",0,AN149))</f>
        <v>#VALUE!</v>
      </c>
      <c r="BD149" s="42" t="e">
        <f>IF(VALIDATURNO[[#This Row],[VALIDA_QNA]]="","",IF(AO149="",0,1)*IF(AO149="",0,AO149))</f>
        <v>#VALUE!</v>
      </c>
      <c r="BE149" s="42" t="e">
        <f>IF(VALIDATURNO[[#This Row],[VALIDA_QNA]]="","",IF(AP149="",0,1)*IF(AP149="",0,AP149))</f>
        <v>#VALUE!</v>
      </c>
      <c r="BF149" s="42" t="e">
        <f>IF(VALIDATURNO[[#This Row],[VALIDA_QNA]]="","",5-COUNTBLANK(AM149:AP149)-COUNTBLANK(AL150))</f>
        <v>#VALUE!</v>
      </c>
      <c r="BG149" s="41" t="e">
        <f>VALIDATURNO[[#This Row],[SALAM_H_BIN]]&amp;AU149&amp;AV149&amp;AW149&amp;AX149&amp;AY149</f>
        <v>#VALUE!</v>
      </c>
      <c r="BH149" s="43" t="str">
        <f>IF(A149="","",IF(AND((DIA_INI+0)=1,DAY(I149)&lt;16,MONTH(I149)=MES_QNA),1,IF(AND((DIA_INI+0)=16,MONTH(I149)= MES_QNA + 0),1,0)))</f>
        <v/>
      </c>
      <c r="BI149" s="42" t="str">
        <f>IF(A149="","",IF(AND(AN149&lt;AM149,AN149&lt;&gt;""),"ERROR MARCA",IF(AND(VALIDATURNO[[#This Row],[ENT_2]]&lt;&gt;0,VALIDATURNO[[#This Row],[ENT_2]]&lt;VALIDATURNO[[#This Row],[SAL_1]]),"ERROR MARCA",IF(VALIDATURNO[[#This Row],[VALIDA_QNA]]=1,IF(OR(BG149="001100",BG149="011000",BG149="011110",BG149="001111",BG149="101100",BG149="111000",BG149="111110",BG149="101111"),"OK",IF(OR(BG149="000000",VALIDATURNO[[#This Row],[Escenario]]="100000"),"NULO","ERROR MARCA")),"NULO"))))</f>
        <v/>
      </c>
      <c r="BJ149" s="47" t="e">
        <f>IF(VALIDATURNO[[#This Row],[VALIDA_QNA]]="","",IF(OR(BG149="101100",BG149="101111",BG149="001100",BG149="001111",BG149="111110",BG149="011110"),BC149-BB149,0)*24)</f>
        <v>#VALUE!</v>
      </c>
      <c r="BK149" s="42" t="e">
        <f>IF(VALIDATURNO[[#This Row],[VALIDA_QNA]]="","",IF(OR(BG149="101111",BG149="001111"),BE149-BD149,0)*24)</f>
        <v>#VALUE!</v>
      </c>
      <c r="BL149" s="47" t="e">
        <f>IF(VALIDATURNO[[#This Row],[VALIDA_QNA]]="","",IF(OR(BG149="111000",BG149="011000"),AZ149-BB149+1,0)*24)</f>
        <v>#VALUE!</v>
      </c>
      <c r="BM149" s="47" t="e">
        <f>IF(VALIDATURNO[[#This Row],[VALIDA_QNA]]="","",IF(OR(BG149="111110",BG149="011110"),AZ149+1-BD149,0)*24)</f>
        <v>#VALUE!</v>
      </c>
      <c r="BN149" s="42" t="e">
        <f>IF(VALIDATURNO[[#This Row],[VALIDA_QNA]]="","",IF(OR(BG149="011000",BG149="111000"),1-BB149,0)*24)</f>
        <v>#VALUE!</v>
      </c>
      <c r="BO149" s="47" t="e">
        <f>IF(VALIDATURNO[[#This Row],[VALIDA_QNA]]="","",IF(OR(BG149="011110",BG149="111110"),1-BD149,0)*24)</f>
        <v>#VALUE!</v>
      </c>
      <c r="BP14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49" s="42" t="e">
        <f>IF(VALIDATURNO[[#This Row],[VALIDA_QNA]]="","",VALIDATURNO[[#This Row],[turno1]]+VALIDATURNO[[#This Row],[turno2]]+VALIDATURNO[[#This Row],[turno1AM]]+VALIDATURNO[[#This Row],[turno2AM]])</f>
        <v>#VALUE!</v>
      </c>
      <c r="BR149" s="44" t="e">
        <f>IF(VALIDATURNO[[#This Row],[VALIDA_QNA]]=0,"",IFERROR(LEFT(AD149,FIND(".",AD149)-1)+((RIGHT(AD149,2)+0)/100),""))</f>
        <v>#VALUE!</v>
      </c>
      <c r="BS14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descuentos]]="",0,IF(AND(BP149&gt;=9.5,AO149=""),1,0))+IF(AL150&lt;&gt;"",AL150*24,0)-IF(AL149&lt;&gt;"",AL149*24,0),"")))</f>
        <v>#VALUE!</v>
      </c>
      <c r="BT149" s="219" t="e">
        <f>IF(VALIDATURNO[[#This Row],[VALIDA_QNA]]=0,"",IF(A149="","",IFERROR((IF(IF(AL149="",0,AL149+0)&lt;=(6/24),IF(AL149="",0,AL149+0),(6/24))*24),0)+IFERROR(IF(AM149="",0,IF((IF(AND(AO149="",AN149&lt;&gt;""),IF(AN149="",0,AN149+0),IF(AP149&lt;&gt;"",IF(AP149="",0,AP149+0),1))-#REF!)*24&gt;0,IF(AND(AO149="",AN149&lt;&gt;""),IF(AN149="",0,AN149+0),IF(AP149&lt;&gt;"",IF(AP149="",0,AP149+0),1))-#REF!))*24,0)))</f>
        <v>#VALUE!</v>
      </c>
      <c r="BU149" s="44" t="e">
        <f>IF(VALIDATURNO[[#This Row],[VALIDA_QNA]]="","",IFERROR(LEFT(K149,FIND(".",K149)-1)+((RIGHT(K149,2)+0)/100),0))</f>
        <v>#VALUE!</v>
      </c>
      <c r="BV149" s="44" t="e">
        <f>IF(VALIDATURNO[[#This Row],[VALIDA_QNA]]=0,0,IF(VALIDATURNO[[#This Row],[Marcacion]]="ERROR MARCA", 0,IF(VALIDATURNO[[#This Row],[VALIDA_QNA]]="","",IF(ROUND(IFERROR(LEFT(K149,FIND(".",K149)-1)+((RIGHT(K149,2)+0)/100),0)+(IF(H150="Domingo",0,IF(AL150="",0,AL150*24)))-(IF(H149="Domingo",0,IF(AL149="",0,AL149*24))),2)&gt;=0,ROUND(IFERROR(LEFT(K149,FIND(".",K149)-1)+((RIGHT(K149,2)+0)/100),0)+(IF(H150="Domingo",0,IF(AL150="",0,AL150*24)))-(IF(H149="Domingo",0,IF(AL149="",0,AL149*24))),2),0))))</f>
        <v>#VALUE!</v>
      </c>
      <c r="BW149" s="44" t="e">
        <f>IF(VALIDATURNO[[#This Row],[VALIDA_QNA]]="","",IFERROR(LEFT(T149,FIND(".",T149)-1)+((RIGHT(T149,2)+0)/100),0)+IF(N149="",0,IFERROR(LEFT(N149,FIND(".",N149)-1)+((RIGHT(N149,2)+0)/100),0)))</f>
        <v>#VALUE!</v>
      </c>
      <c r="BX149" s="44" t="e">
        <f>IF(VALIDATURNO[[#This Row],[VALIDA_QNA]]=0,0,IF(VALIDATURNO[[#This Row],[Marcacion]]="ERROR MARCA", 0,IF(VALIDATURNO[[#This Row],[VALIDA_QNA]]="","",IF(VALIDATURNO[[#This Row],[Dom Noct calc]]+(IF(OR(H150="Domingo",M150&lt;&gt;"",N150&lt;&gt;""),IF(AL150="",0,AL150*24),0))-(IF(OR(H149="Domingo",M149&lt;&gt;"",N149&lt;&gt;""),IF(AL149="",0,AL149*24),0))&gt;=0,VALIDATURNO[[#This Row],[Dom Noct calc]]+(IF(OR(H150="Domingo",M150&lt;&gt;"",N150&lt;&gt;""),IF(AL150="",0,AL150*24),0))-(IF(OR(H149="Domingo",M149&lt;&gt;"",N149&lt;&gt;""),IF(AL149="",0,AL149*24),0)),0))))</f>
        <v>#VALUE!</v>
      </c>
      <c r="BY149" s="44" t="e">
        <f>IF(VALIDATURNO[[#This Row],[VALIDA_QNA]]="","",IFERROR(LEFT(AD149,FIND(".",AD149)-1)+((RIGHT(AD149,2)+0)/100),0))</f>
        <v>#VALUE!</v>
      </c>
      <c r="BZ14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49" s="45" t="e">
        <f>IF(VALIDATURNO[[#This Row],[VALIDA_QNA]]="","",IF(VALIDATURNO[[#This Row],[Trabajado real]]+0=0,0,1))</f>
        <v>#VALUE!</v>
      </c>
      <c r="CB14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49" s="44"/>
      <c r="CD149" s="44"/>
      <c r="CE149" s="44"/>
      <c r="CF149" s="44"/>
      <c r="CG149" s="44"/>
      <c r="CH149" s="45"/>
      <c r="CI149" s="44"/>
      <c r="CJ149" s="44" t="str">
        <f>IF(AND(M149="",S149=""),"",IF(VALIDATURNO[[#This Row],[Marcacion]]="ERROR MARCA",6,IF(IFERROR(LEFT(M149,FIND(".",M149)-1)+((RIGHT(M149,2)+0)/100),0)+IFERROR(LEFT(S149,FIND(".",S149)-1)+((RIGHT(S149,2)+0)/100),0)=0,"",IFERROR(LEFT(M149,FIND(".",M149)-1)+((RIGHT(M149,2)+0)/100),0)+IFERROR(LEFT(S149,FIND(".",S149)-1)+((RIGHT(S149,2)+0)/100),0))))</f>
        <v/>
      </c>
      <c r="CK149" s="44" t="e">
        <f>IF(VALIDATURNO[[#This Row],[VALIDA_QNA]]="","",IF(VALIDATURNO[[#This Row],[Dom Noct Real]]=0,"",ROUND(VALIDATURNO[[#This Row],[Dom Noct Real]],2)))</f>
        <v>#VALUE!</v>
      </c>
      <c r="CL149" s="44"/>
      <c r="CM149" s="44"/>
      <c r="CN149" s="44"/>
      <c r="CO14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4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49" s="44"/>
      <c r="CR149" s="44"/>
      <c r="CS149" s="44"/>
      <c r="CT149" s="44"/>
      <c r="CU149" s="44" t="e">
        <f>IF(VALIDATURNO[[#This Row],[VALIDA_QNA]]="","",IF(VALIDATURNO[[#This Row],[Trabajado real]]=0,"",ROUND(VALIDATURNO[[#This Row],[Trabajado real]],2)))</f>
        <v>#VALUE!</v>
      </c>
      <c r="CV149" s="220" t="str">
        <f>IFERROR(VLOOKUP(VALIDATURNO[[#This Row],[Colaborador]]&amp;VALIDATURNO[[#This Row],[fecha]],Tabla2[],4,0),"")</f>
        <v/>
      </c>
      <c r="CW149" s="221"/>
      <c r="CX149" s="221"/>
      <c r="CY149" s="44" t="str">
        <f>IF(SUMIFS($BZ$6:BZ149,$DC$6:DC149,VALIDATURNO[[#This Row],[Colaborador]])-hope_hours-SUMIFS($CO$6:CO149,$DC$6:DC149,VALIDATURNO[[#This Row],[Colaborador]])-SUMIFS($CP$6:CP149,$DC$6:DC149,VALIDATURNO[[#This Row],[Colaborador]])&gt;0.5,SUMIFS($BZ$6:BZ149,$DC$6:DC149,VALIDATURNO[[#This Row],[Colaborador]])-hope_hours-SUMIFS($CO$6:CO149,$DC$6:DC149,VALIDATURNO[[#This Row],[Colaborador]])-SUMIFS($CP$6:CP149,$DC$6:DC149,VALIDATURNO[[#This Row],[Colaborador]]),"")</f>
        <v/>
      </c>
      <c r="CZ149" s="44" t="str">
        <f>IF(SUMIFS($BZ$6:BZ149,$DC$6:DC149,VALIDATURNO[[#This Row],[Colaborador]])-hope_hours&gt;0.5,SUMIFS($BZ$6:BZ149,$DC$6:DC149,VALIDATURNO[[#This Row],[Colaborador]])-hope_hours - SUMIFS($CZ$6:CZ148,$DC$6:DC148,DC149),"")</f>
        <v/>
      </c>
      <c r="DA149" s="44" t="str">
        <f>IF(SUMIFS($BZ$6:BZ149,$DC$6:DC149,VALIDATURNO[[#This Row],[Colaborador]])-hope_hours&gt;0.5,SUMIFS($BZ$6:BZ149,$DC$6:DC149,VALIDATURNO[[#This Row],[Colaborador]])-hope_hours,"")</f>
        <v/>
      </c>
      <c r="DB149" s="44" t="str">
        <f>IF(E149="","",IF(VALIDATURNO[[#This Row],[Cambia sede]]="",E149,VALIDATURNO[[#This Row],[Cambia sede]]))</f>
        <v/>
      </c>
      <c r="DC149" s="222" t="str">
        <f t="shared" si="7"/>
        <v/>
      </c>
      <c r="DD149" s="223" t="e">
        <f>IF(VALIDATURNO[[#This Row],[VALIDA_QNA]]="","",I149+0)</f>
        <v>#VALUE!</v>
      </c>
      <c r="DE149" s="219" t="e">
        <f>IF(VALIDATURNO[[#This Row],[Marcacion]]="","",D149)</f>
        <v>#VALUE!</v>
      </c>
      <c r="DF149" s="219" t="e">
        <f>IF(VALIDATURNO[[#This Row],[turno1]]="","",H149)</f>
        <v>#VALUE!</v>
      </c>
      <c r="DG149" s="219" t="e">
        <f>IF(VALIDATURNO[[#This Row],[turno2]]="","",AL149)</f>
        <v>#VALUE!</v>
      </c>
      <c r="DH149" s="219" t="e">
        <f>IF(VALIDATURNO[[#This Row],[turno1AM]]="","",AM149)</f>
        <v>#VALUE!</v>
      </c>
      <c r="DI149" s="219" t="e">
        <f>IF(VALIDATURNO[[#This Row],[turno2AM]]="","",AN149)</f>
        <v>#VALUE!</v>
      </c>
      <c r="DJ149" s="219" t="e">
        <f>IF(VALIDATURNO[[#This Row],[turno1AH]]="","",AO149)</f>
        <v>#VALUE!</v>
      </c>
      <c r="DK149" s="219" t="e">
        <f>IF(VALIDATURNO[[#This Row],[turno2AH]]="","",AP149)</f>
        <v>#VALUE!</v>
      </c>
      <c r="DL149" s="224" t="str">
        <f>IF(SUMIFS(VALIDATURNO[TOTAL],VALIDATURNO[Colaborador],VALIDATURNO[[#This Row],[Colaborador]])=0,"RET","OK")</f>
        <v>RET</v>
      </c>
      <c r="DM149" s="224"/>
      <c r="DN149" s="224" t="e">
        <f>IF(DN148=$DN$5,1,IF(DC148=VALIDATURNO[[#This Row],[Colaborador]],0,1))</f>
        <v>#VALUE!</v>
      </c>
      <c r="DO149" s="224"/>
      <c r="DP149" s="224"/>
      <c r="DQ149" s="224"/>
      <c r="DR149" s="224"/>
      <c r="DS149" s="224"/>
      <c r="DT149" s="224"/>
    </row>
    <row r="150" spans="46:124">
      <c r="AT150" s="218" t="e">
        <f>IF(VALIDATURNO[[#This Row],[VALIDA_QNA]]="","",IF(AL150="",0,1))</f>
        <v>#VALUE!</v>
      </c>
      <c r="AU150" s="47" t="e">
        <f>IF(VALIDATURNO[[#This Row],[VALIDA_QNA]]="","",IF(AL151="",0,1))</f>
        <v>#VALUE!</v>
      </c>
      <c r="AV150" s="47" t="e">
        <f>IF(VALIDATURNO[[#This Row],[VALIDA_QNA]]="","",IF(AM150="",0,1))</f>
        <v>#VALUE!</v>
      </c>
      <c r="AW150" s="47" t="e">
        <f>IF(VALIDATURNO[[#This Row],[VALIDA_QNA]]="","",IF(AN150="",0,1))</f>
        <v>#VALUE!</v>
      </c>
      <c r="AX150" s="47" t="e">
        <f>IF(VALIDATURNO[[#This Row],[VALIDA_QNA]]="","",IF(AO150="",0,1))</f>
        <v>#VALUE!</v>
      </c>
      <c r="AY150" s="47" t="e">
        <f>IF(VALIDATURNO[[#This Row],[VALIDA_QNA]]="","",IF(AP150="",0,1))</f>
        <v>#VALUE!</v>
      </c>
      <c r="AZ150" s="42" t="e">
        <f>IF(VALIDATURNO[[#This Row],[VALIDA_QNA]]="","",IF(AL151="",0,1)*IF(AL151="",0,AL151))</f>
        <v>#VALUE!</v>
      </c>
      <c r="BA150" s="42" t="e">
        <f>IF(VALIDATURNO[[#This Row],[VALIDA_QNA]]="","",IF(AL150="",0,1)*IF(AL150="",0,AL150))</f>
        <v>#VALUE!</v>
      </c>
      <c r="BB150" s="42" t="e">
        <f>IF(VALIDATURNO[[#This Row],[VALIDA_QNA]]="","",IF(AM150="",0,1)*IF(AM150="",0,AM150))</f>
        <v>#VALUE!</v>
      </c>
      <c r="BC150" s="42" t="e">
        <f>IF(VALIDATURNO[[#This Row],[VALIDA_QNA]]="","",IF(AN150="",0,1)*IF(AN150="",0,AN150))</f>
        <v>#VALUE!</v>
      </c>
      <c r="BD150" s="42" t="e">
        <f>IF(VALIDATURNO[[#This Row],[VALIDA_QNA]]="","",IF(AO150="",0,1)*IF(AO150="",0,AO150))</f>
        <v>#VALUE!</v>
      </c>
      <c r="BE150" s="42" t="e">
        <f>IF(VALIDATURNO[[#This Row],[VALIDA_QNA]]="","",IF(AP150="",0,1)*IF(AP150="",0,AP150))</f>
        <v>#VALUE!</v>
      </c>
      <c r="BF150" s="42" t="e">
        <f>IF(VALIDATURNO[[#This Row],[VALIDA_QNA]]="","",5-COUNTBLANK(AM150:AP150)-COUNTBLANK(AL151))</f>
        <v>#VALUE!</v>
      </c>
      <c r="BG150" s="41" t="e">
        <f>VALIDATURNO[[#This Row],[SALAM_H_BIN]]&amp;AU150&amp;AV150&amp;AW150&amp;AX150&amp;AY150</f>
        <v>#VALUE!</v>
      </c>
      <c r="BH150" s="43" t="str">
        <f>IF(A150="","",IF(AND((DIA_INI+0)=1,DAY(I150)&lt;16,MONTH(I150)=MES_QNA),1,IF(AND((DIA_INI+0)=16,MONTH(I150)= MES_QNA + 0),1,0)))</f>
        <v/>
      </c>
      <c r="BI150" s="42" t="str">
        <f>IF(A150="","",IF(AND(AN150&lt;AM150,AN150&lt;&gt;""),"ERROR MARCA",IF(AND(VALIDATURNO[[#This Row],[ENT_2]]&lt;&gt;0,VALIDATURNO[[#This Row],[ENT_2]]&lt;VALIDATURNO[[#This Row],[SAL_1]]),"ERROR MARCA",IF(VALIDATURNO[[#This Row],[VALIDA_QNA]]=1,IF(OR(BG150="001100",BG150="011000",BG150="011110",BG150="001111",BG150="101100",BG150="111000",BG150="111110",BG150="101111"),"OK",IF(OR(BG150="000000",VALIDATURNO[[#This Row],[Escenario]]="100000"),"NULO","ERROR MARCA")),"NULO"))))</f>
        <v/>
      </c>
      <c r="BJ150" s="47" t="e">
        <f>IF(VALIDATURNO[[#This Row],[VALIDA_QNA]]="","",IF(OR(BG150="101100",BG150="101111",BG150="001100",BG150="001111",BG150="111110",BG150="011110"),BC150-BB150,0)*24)</f>
        <v>#VALUE!</v>
      </c>
      <c r="BK150" s="42" t="e">
        <f>IF(VALIDATURNO[[#This Row],[VALIDA_QNA]]="","",IF(OR(BG150="101111",BG150="001111"),BE150-BD150,0)*24)</f>
        <v>#VALUE!</v>
      </c>
      <c r="BL150" s="47" t="e">
        <f>IF(VALIDATURNO[[#This Row],[VALIDA_QNA]]="","",IF(OR(BG150="111000",BG150="011000"),AZ150-BB150+1,0)*24)</f>
        <v>#VALUE!</v>
      </c>
      <c r="BM150" s="47" t="e">
        <f>IF(VALIDATURNO[[#This Row],[VALIDA_QNA]]="","",IF(OR(BG150="111110",BG150="011110"),AZ150+1-BD150,0)*24)</f>
        <v>#VALUE!</v>
      </c>
      <c r="BN150" s="42" t="e">
        <f>IF(VALIDATURNO[[#This Row],[VALIDA_QNA]]="","",IF(OR(BG150="011000",BG150="111000"),1-BB150,0)*24)</f>
        <v>#VALUE!</v>
      </c>
      <c r="BO150" s="47" t="e">
        <f>IF(VALIDATURNO[[#This Row],[VALIDA_QNA]]="","",IF(OR(BG150="011110",BG150="111110"),1-BD150,0)*24)</f>
        <v>#VALUE!</v>
      </c>
      <c r="BP15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0" s="42" t="e">
        <f>IF(VALIDATURNO[[#This Row],[VALIDA_QNA]]="","",VALIDATURNO[[#This Row],[turno1]]+VALIDATURNO[[#This Row],[turno2]]+VALIDATURNO[[#This Row],[turno1AM]]+VALIDATURNO[[#This Row],[turno2AM]])</f>
        <v>#VALUE!</v>
      </c>
      <c r="BR150" s="44" t="e">
        <f>IF(VALIDATURNO[[#This Row],[VALIDA_QNA]]=0,"",IFERROR(LEFT(AD150,FIND(".",AD150)-1)+((RIGHT(AD150,2)+0)/100),""))</f>
        <v>#VALUE!</v>
      </c>
      <c r="BS15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descuentos]]="",0,IF(AND(BP150&gt;=9.5,AO150=""),1,0))+IF(AL151&lt;&gt;"",AL151*24,0)-IF(AL150&lt;&gt;"",AL150*24,0),"")))</f>
        <v>#VALUE!</v>
      </c>
      <c r="BT150" s="219" t="e">
        <f>IF(VALIDATURNO[[#This Row],[VALIDA_QNA]]=0,"",IF(A150="","",IFERROR((IF(IF(AL150="",0,AL150+0)&lt;=(6/24),IF(AL150="",0,AL150+0),(6/24))*24),0)+IFERROR(IF(AM150="",0,IF((IF(AND(AO150="",AN150&lt;&gt;""),IF(AN150="",0,AN150+0),IF(AP150&lt;&gt;"",IF(AP150="",0,AP150+0),1))-#REF!)*24&gt;0,IF(AND(AO150="",AN150&lt;&gt;""),IF(AN150="",0,AN150+0),IF(AP150&lt;&gt;"",IF(AP150="",0,AP150+0),1))-#REF!))*24,0)))</f>
        <v>#VALUE!</v>
      </c>
      <c r="BU150" s="44" t="e">
        <f>IF(VALIDATURNO[[#This Row],[VALIDA_QNA]]="","",IFERROR(LEFT(K150,FIND(".",K150)-1)+((RIGHT(K150,2)+0)/100),0))</f>
        <v>#VALUE!</v>
      </c>
      <c r="BV150" s="44" t="e">
        <f>IF(VALIDATURNO[[#This Row],[VALIDA_QNA]]=0,0,IF(VALIDATURNO[[#This Row],[Marcacion]]="ERROR MARCA", 0,IF(VALIDATURNO[[#This Row],[VALIDA_QNA]]="","",IF(ROUND(IFERROR(LEFT(K150,FIND(".",K150)-1)+((RIGHT(K150,2)+0)/100),0)+(IF(H151="Domingo",0,IF(AL151="",0,AL151*24)))-(IF(H150="Domingo",0,IF(AL150="",0,AL150*24))),2)&gt;=0,ROUND(IFERROR(LEFT(K150,FIND(".",K150)-1)+((RIGHT(K150,2)+0)/100),0)+(IF(H151="Domingo",0,IF(AL151="",0,AL151*24)))-(IF(H150="Domingo",0,IF(AL150="",0,AL150*24))),2),0))))</f>
        <v>#VALUE!</v>
      </c>
      <c r="BW150" s="44" t="e">
        <f>IF(VALIDATURNO[[#This Row],[VALIDA_QNA]]="","",IFERROR(LEFT(T150,FIND(".",T150)-1)+((RIGHT(T150,2)+0)/100),0)+IF(N150="",0,IFERROR(LEFT(N150,FIND(".",N150)-1)+((RIGHT(N150,2)+0)/100),0)))</f>
        <v>#VALUE!</v>
      </c>
      <c r="BX150" s="44" t="e">
        <f>IF(VALIDATURNO[[#This Row],[VALIDA_QNA]]=0,0,IF(VALIDATURNO[[#This Row],[Marcacion]]="ERROR MARCA", 0,IF(VALIDATURNO[[#This Row],[VALIDA_QNA]]="","",IF(VALIDATURNO[[#This Row],[Dom Noct calc]]+(IF(OR(H151="Domingo",M151&lt;&gt;"",N151&lt;&gt;""),IF(AL151="",0,AL151*24),0))-(IF(OR(H150="Domingo",M150&lt;&gt;"",N150&lt;&gt;""),IF(AL150="",0,AL150*24),0))&gt;=0,VALIDATURNO[[#This Row],[Dom Noct calc]]+(IF(OR(H151="Domingo",M151&lt;&gt;"",N151&lt;&gt;""),IF(AL151="",0,AL151*24),0))-(IF(OR(H150="Domingo",M150&lt;&gt;"",N150&lt;&gt;""),IF(AL150="",0,AL150*24),0)),0))))</f>
        <v>#VALUE!</v>
      </c>
      <c r="BY150" s="44" t="e">
        <f>IF(VALIDATURNO[[#This Row],[VALIDA_QNA]]="","",IFERROR(LEFT(AD150,FIND(".",AD150)-1)+((RIGHT(AD150,2)+0)/100),0))</f>
        <v>#VALUE!</v>
      </c>
      <c r="BZ15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0" s="45" t="e">
        <f>IF(VALIDATURNO[[#This Row],[VALIDA_QNA]]="","",IF(VALIDATURNO[[#This Row],[Trabajado real]]+0=0,0,1))</f>
        <v>#VALUE!</v>
      </c>
      <c r="CB15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0" s="44"/>
      <c r="CD150" s="44"/>
      <c r="CE150" s="44"/>
      <c r="CF150" s="44"/>
      <c r="CG150" s="44"/>
      <c r="CH150" s="45"/>
      <c r="CI150" s="44"/>
      <c r="CJ150" s="44" t="str">
        <f>IF(AND(M150="",S150=""),"",IF(VALIDATURNO[[#This Row],[Marcacion]]="ERROR MARCA",6,IF(IFERROR(LEFT(M150,FIND(".",M150)-1)+((RIGHT(M150,2)+0)/100),0)+IFERROR(LEFT(S150,FIND(".",S150)-1)+((RIGHT(S150,2)+0)/100),0)=0,"",IFERROR(LEFT(M150,FIND(".",M150)-1)+((RIGHT(M150,2)+0)/100),0)+IFERROR(LEFT(S150,FIND(".",S150)-1)+((RIGHT(S150,2)+0)/100),0))))</f>
        <v/>
      </c>
      <c r="CK150" s="44" t="e">
        <f>IF(VALIDATURNO[[#This Row],[VALIDA_QNA]]="","",IF(VALIDATURNO[[#This Row],[Dom Noct Real]]=0,"",ROUND(VALIDATURNO[[#This Row],[Dom Noct Real]],2)))</f>
        <v>#VALUE!</v>
      </c>
      <c r="CL150" s="44"/>
      <c r="CM150" s="44"/>
      <c r="CN150" s="44"/>
      <c r="CO15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0" s="44"/>
      <c r="CR150" s="44"/>
      <c r="CS150" s="44"/>
      <c r="CT150" s="44"/>
      <c r="CU150" s="44" t="e">
        <f>IF(VALIDATURNO[[#This Row],[VALIDA_QNA]]="","",IF(VALIDATURNO[[#This Row],[Trabajado real]]=0,"",ROUND(VALIDATURNO[[#This Row],[Trabajado real]],2)))</f>
        <v>#VALUE!</v>
      </c>
      <c r="CV150" s="220" t="str">
        <f>IFERROR(VLOOKUP(VALIDATURNO[[#This Row],[Colaborador]]&amp;VALIDATURNO[[#This Row],[fecha]],Tabla2[],4,0),"")</f>
        <v/>
      </c>
      <c r="CW150" s="221"/>
      <c r="CX150" s="221"/>
      <c r="CY150" s="44" t="str">
        <f>IF(SUMIFS($BZ$6:BZ150,$DC$6:DC150,VALIDATURNO[[#This Row],[Colaborador]])-hope_hours-SUMIFS($CO$6:CO150,$DC$6:DC150,VALIDATURNO[[#This Row],[Colaborador]])-SUMIFS($CP$6:CP150,$DC$6:DC150,VALIDATURNO[[#This Row],[Colaborador]])&gt;0.5,SUMIFS($BZ$6:BZ150,$DC$6:DC150,VALIDATURNO[[#This Row],[Colaborador]])-hope_hours-SUMIFS($CO$6:CO150,$DC$6:DC150,VALIDATURNO[[#This Row],[Colaborador]])-SUMIFS($CP$6:CP150,$DC$6:DC150,VALIDATURNO[[#This Row],[Colaborador]]),"")</f>
        <v/>
      </c>
      <c r="CZ150" s="44" t="str">
        <f>IF(SUMIFS($BZ$6:BZ150,$DC$6:DC150,VALIDATURNO[[#This Row],[Colaborador]])-hope_hours&gt;0.5,SUMIFS($BZ$6:BZ150,$DC$6:DC150,VALIDATURNO[[#This Row],[Colaborador]])-hope_hours - SUMIFS($CZ$6:CZ149,$DC$6:DC149,DC150),"")</f>
        <v/>
      </c>
      <c r="DA150" s="44" t="str">
        <f>IF(SUMIFS($BZ$6:BZ150,$DC$6:DC150,VALIDATURNO[[#This Row],[Colaborador]])-hope_hours&gt;0.5,SUMIFS($BZ$6:BZ150,$DC$6:DC150,VALIDATURNO[[#This Row],[Colaborador]])-hope_hours,"")</f>
        <v/>
      </c>
      <c r="DB150" s="44" t="str">
        <f>IF(E150="","",IF(VALIDATURNO[[#This Row],[Cambia sede]]="",E150,VALIDATURNO[[#This Row],[Cambia sede]]))</f>
        <v/>
      </c>
      <c r="DC150" s="222" t="str">
        <f t="shared" si="7"/>
        <v/>
      </c>
      <c r="DD150" s="223" t="e">
        <f>IF(VALIDATURNO[[#This Row],[VALIDA_QNA]]="","",I150+0)</f>
        <v>#VALUE!</v>
      </c>
      <c r="DE150" s="219" t="e">
        <f>IF(VALIDATURNO[[#This Row],[Marcacion]]="","",D150)</f>
        <v>#VALUE!</v>
      </c>
      <c r="DF150" s="219" t="e">
        <f>IF(VALIDATURNO[[#This Row],[turno1]]="","",H150)</f>
        <v>#VALUE!</v>
      </c>
      <c r="DG150" s="219" t="e">
        <f>IF(VALIDATURNO[[#This Row],[turno2]]="","",AL150)</f>
        <v>#VALUE!</v>
      </c>
      <c r="DH150" s="219" t="e">
        <f>IF(VALIDATURNO[[#This Row],[turno1AM]]="","",AM150)</f>
        <v>#VALUE!</v>
      </c>
      <c r="DI150" s="219" t="e">
        <f>IF(VALIDATURNO[[#This Row],[turno2AM]]="","",AN150)</f>
        <v>#VALUE!</v>
      </c>
      <c r="DJ150" s="219" t="e">
        <f>IF(VALIDATURNO[[#This Row],[turno1AH]]="","",AO150)</f>
        <v>#VALUE!</v>
      </c>
      <c r="DK150" s="219" t="e">
        <f>IF(VALIDATURNO[[#This Row],[turno2AH]]="","",AP150)</f>
        <v>#VALUE!</v>
      </c>
      <c r="DL150" s="224" t="str">
        <f>IF(SUMIFS(VALIDATURNO[TOTAL],VALIDATURNO[Colaborador],VALIDATURNO[[#This Row],[Colaborador]])=0,"RET","OK")</f>
        <v>RET</v>
      </c>
      <c r="DM150" s="224"/>
      <c r="DN150" s="224" t="e">
        <f>IF(DN149=$DN$5,1,IF(DC149=VALIDATURNO[[#This Row],[Colaborador]],0,1))</f>
        <v>#VALUE!</v>
      </c>
      <c r="DO150" s="224"/>
      <c r="DP150" s="224"/>
      <c r="DQ150" s="224"/>
      <c r="DR150" s="224"/>
      <c r="DS150" s="224"/>
      <c r="DT150" s="224"/>
    </row>
    <row r="151" spans="46:124">
      <c r="AT151" s="218" t="e">
        <f>IF(VALIDATURNO[[#This Row],[VALIDA_QNA]]="","",IF(AL151="",0,1))</f>
        <v>#VALUE!</v>
      </c>
      <c r="AU151" s="47" t="e">
        <f>IF(VALIDATURNO[[#This Row],[VALIDA_QNA]]="","",IF(AL152="",0,1))</f>
        <v>#VALUE!</v>
      </c>
      <c r="AV151" s="47" t="e">
        <f>IF(VALIDATURNO[[#This Row],[VALIDA_QNA]]="","",IF(AM151="",0,1))</f>
        <v>#VALUE!</v>
      </c>
      <c r="AW151" s="47" t="e">
        <f>IF(VALIDATURNO[[#This Row],[VALIDA_QNA]]="","",IF(AN151="",0,1))</f>
        <v>#VALUE!</v>
      </c>
      <c r="AX151" s="47" t="e">
        <f>IF(VALIDATURNO[[#This Row],[VALIDA_QNA]]="","",IF(AO151="",0,1))</f>
        <v>#VALUE!</v>
      </c>
      <c r="AY151" s="47" t="e">
        <f>IF(VALIDATURNO[[#This Row],[VALIDA_QNA]]="","",IF(AP151="",0,1))</f>
        <v>#VALUE!</v>
      </c>
      <c r="AZ151" s="42" t="e">
        <f>IF(VALIDATURNO[[#This Row],[VALIDA_QNA]]="","",IF(AL152="",0,1)*IF(AL152="",0,AL152))</f>
        <v>#VALUE!</v>
      </c>
      <c r="BA151" s="42" t="e">
        <f>IF(VALIDATURNO[[#This Row],[VALIDA_QNA]]="","",IF(AL151="",0,1)*IF(AL151="",0,AL151))</f>
        <v>#VALUE!</v>
      </c>
      <c r="BB151" s="42" t="e">
        <f>IF(VALIDATURNO[[#This Row],[VALIDA_QNA]]="","",IF(AM151="",0,1)*IF(AM151="",0,AM151))</f>
        <v>#VALUE!</v>
      </c>
      <c r="BC151" s="42" t="e">
        <f>IF(VALIDATURNO[[#This Row],[VALIDA_QNA]]="","",IF(AN151="",0,1)*IF(AN151="",0,AN151))</f>
        <v>#VALUE!</v>
      </c>
      <c r="BD151" s="42" t="e">
        <f>IF(VALIDATURNO[[#This Row],[VALIDA_QNA]]="","",IF(AO151="",0,1)*IF(AO151="",0,AO151))</f>
        <v>#VALUE!</v>
      </c>
      <c r="BE151" s="42" t="e">
        <f>IF(VALIDATURNO[[#This Row],[VALIDA_QNA]]="","",IF(AP151="",0,1)*IF(AP151="",0,AP151))</f>
        <v>#VALUE!</v>
      </c>
      <c r="BF151" s="42" t="e">
        <f>IF(VALIDATURNO[[#This Row],[VALIDA_QNA]]="","",5-COUNTBLANK(AM151:AP151)-COUNTBLANK(AL152))</f>
        <v>#VALUE!</v>
      </c>
      <c r="BG151" s="41" t="e">
        <f>VALIDATURNO[[#This Row],[SALAM_H_BIN]]&amp;AU151&amp;AV151&amp;AW151&amp;AX151&amp;AY151</f>
        <v>#VALUE!</v>
      </c>
      <c r="BH151" s="43" t="str">
        <f>IF(A151="","",IF(AND((DIA_INI+0)=1,DAY(I151)&lt;16,MONTH(I151)=MES_QNA),1,IF(AND((DIA_INI+0)=16,MONTH(I151)= MES_QNA + 0),1,0)))</f>
        <v/>
      </c>
      <c r="BI151" s="42" t="str">
        <f>IF(A151="","",IF(AND(AN151&lt;AM151,AN151&lt;&gt;""),"ERROR MARCA",IF(AND(VALIDATURNO[[#This Row],[ENT_2]]&lt;&gt;0,VALIDATURNO[[#This Row],[ENT_2]]&lt;VALIDATURNO[[#This Row],[SAL_1]]),"ERROR MARCA",IF(VALIDATURNO[[#This Row],[VALIDA_QNA]]=1,IF(OR(BG151="001100",BG151="011000",BG151="011110",BG151="001111",BG151="101100",BG151="111000",BG151="111110",BG151="101111"),"OK",IF(OR(BG151="000000",VALIDATURNO[[#This Row],[Escenario]]="100000"),"NULO","ERROR MARCA")),"NULO"))))</f>
        <v/>
      </c>
      <c r="BJ151" s="47" t="e">
        <f>IF(VALIDATURNO[[#This Row],[VALIDA_QNA]]="","",IF(OR(BG151="101100",BG151="101111",BG151="001100",BG151="001111",BG151="111110",BG151="011110"),BC151-BB151,0)*24)</f>
        <v>#VALUE!</v>
      </c>
      <c r="BK151" s="42" t="e">
        <f>IF(VALIDATURNO[[#This Row],[VALIDA_QNA]]="","",IF(OR(BG151="101111",BG151="001111"),BE151-BD151,0)*24)</f>
        <v>#VALUE!</v>
      </c>
      <c r="BL151" s="47" t="e">
        <f>IF(VALIDATURNO[[#This Row],[VALIDA_QNA]]="","",IF(OR(BG151="111000",BG151="011000"),AZ151-BB151+1,0)*24)</f>
        <v>#VALUE!</v>
      </c>
      <c r="BM151" s="47" t="e">
        <f>IF(VALIDATURNO[[#This Row],[VALIDA_QNA]]="","",IF(OR(BG151="111110",BG151="011110"),AZ151+1-BD151,0)*24)</f>
        <v>#VALUE!</v>
      </c>
      <c r="BN151" s="42" t="e">
        <f>IF(VALIDATURNO[[#This Row],[VALIDA_QNA]]="","",IF(OR(BG151="011000",BG151="111000"),1-BB151,0)*24)</f>
        <v>#VALUE!</v>
      </c>
      <c r="BO151" s="47" t="e">
        <f>IF(VALIDATURNO[[#This Row],[VALIDA_QNA]]="","",IF(OR(BG151="011110",BG151="111110"),1-BD151,0)*24)</f>
        <v>#VALUE!</v>
      </c>
      <c r="BP15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1" s="42" t="e">
        <f>IF(VALIDATURNO[[#This Row],[VALIDA_QNA]]="","",VALIDATURNO[[#This Row],[turno1]]+VALIDATURNO[[#This Row],[turno2]]+VALIDATURNO[[#This Row],[turno1AM]]+VALIDATURNO[[#This Row],[turno2AM]])</f>
        <v>#VALUE!</v>
      </c>
      <c r="BR151" s="44" t="e">
        <f>IF(VALIDATURNO[[#This Row],[VALIDA_QNA]]=0,"",IFERROR(LEFT(AD151,FIND(".",AD151)-1)+((RIGHT(AD151,2)+0)/100),""))</f>
        <v>#VALUE!</v>
      </c>
      <c r="BS15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descuentos]]="",0,IF(AND(BP151&gt;=9.5,AO151=""),1,0))+IF(AL152&lt;&gt;"",AL152*24,0)-IF(AL151&lt;&gt;"",AL151*24,0),"")))</f>
        <v>#VALUE!</v>
      </c>
      <c r="BT151" s="219" t="e">
        <f>IF(VALIDATURNO[[#This Row],[VALIDA_QNA]]=0,"",IF(A151="","",IFERROR((IF(IF(AL151="",0,AL151+0)&lt;=(6/24),IF(AL151="",0,AL151+0),(6/24))*24),0)+IFERROR(IF(AM151="",0,IF((IF(AND(AO151="",AN151&lt;&gt;""),IF(AN151="",0,AN151+0),IF(AP151&lt;&gt;"",IF(AP151="",0,AP151+0),1))-#REF!)*24&gt;0,IF(AND(AO151="",AN151&lt;&gt;""),IF(AN151="",0,AN151+0),IF(AP151&lt;&gt;"",IF(AP151="",0,AP151+0),1))-#REF!))*24,0)))</f>
        <v>#VALUE!</v>
      </c>
      <c r="BU151" s="44" t="e">
        <f>IF(VALIDATURNO[[#This Row],[VALIDA_QNA]]="","",IFERROR(LEFT(K151,FIND(".",K151)-1)+((RIGHT(K151,2)+0)/100),0))</f>
        <v>#VALUE!</v>
      </c>
      <c r="BV151" s="44" t="e">
        <f>IF(VALIDATURNO[[#This Row],[VALIDA_QNA]]=0,0,IF(VALIDATURNO[[#This Row],[Marcacion]]="ERROR MARCA", 0,IF(VALIDATURNO[[#This Row],[VALIDA_QNA]]="","",IF(ROUND(IFERROR(LEFT(K151,FIND(".",K151)-1)+((RIGHT(K151,2)+0)/100),0)+(IF(H152="Domingo",0,IF(AL152="",0,AL152*24)))-(IF(H151="Domingo",0,IF(AL151="",0,AL151*24))),2)&gt;=0,ROUND(IFERROR(LEFT(K151,FIND(".",K151)-1)+((RIGHT(K151,2)+0)/100),0)+(IF(H152="Domingo",0,IF(AL152="",0,AL152*24)))-(IF(H151="Domingo",0,IF(AL151="",0,AL151*24))),2),0))))</f>
        <v>#VALUE!</v>
      </c>
      <c r="BW151" s="44" t="e">
        <f>IF(VALIDATURNO[[#This Row],[VALIDA_QNA]]="","",IFERROR(LEFT(T151,FIND(".",T151)-1)+((RIGHT(T151,2)+0)/100),0)+IF(N151="",0,IFERROR(LEFT(N151,FIND(".",N151)-1)+((RIGHT(N151,2)+0)/100),0)))</f>
        <v>#VALUE!</v>
      </c>
      <c r="BX151" s="44" t="e">
        <f>IF(VALIDATURNO[[#This Row],[VALIDA_QNA]]=0,0,IF(VALIDATURNO[[#This Row],[Marcacion]]="ERROR MARCA", 0,IF(VALIDATURNO[[#This Row],[VALIDA_QNA]]="","",IF(VALIDATURNO[[#This Row],[Dom Noct calc]]+(IF(OR(H152="Domingo",M152&lt;&gt;"",N152&lt;&gt;""),IF(AL152="",0,AL152*24),0))-(IF(OR(H151="Domingo",M151&lt;&gt;"",N151&lt;&gt;""),IF(AL151="",0,AL151*24),0))&gt;=0,VALIDATURNO[[#This Row],[Dom Noct calc]]+(IF(OR(H152="Domingo",M152&lt;&gt;"",N152&lt;&gt;""),IF(AL152="",0,AL152*24),0))-(IF(OR(H151="Domingo",M151&lt;&gt;"",N151&lt;&gt;""),IF(AL151="",0,AL151*24),0)),0))))</f>
        <v>#VALUE!</v>
      </c>
      <c r="BY151" s="44" t="e">
        <f>IF(VALIDATURNO[[#This Row],[VALIDA_QNA]]="","",IFERROR(LEFT(AD151,FIND(".",AD151)-1)+((RIGHT(AD151,2)+0)/100),0))</f>
        <v>#VALUE!</v>
      </c>
      <c r="BZ15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1" s="45" t="e">
        <f>IF(VALIDATURNO[[#This Row],[VALIDA_QNA]]="","",IF(VALIDATURNO[[#This Row],[Trabajado real]]+0=0,0,1))</f>
        <v>#VALUE!</v>
      </c>
      <c r="CB15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1" s="44"/>
      <c r="CD151" s="44"/>
      <c r="CE151" s="44"/>
      <c r="CF151" s="44"/>
      <c r="CG151" s="44"/>
      <c r="CH151" s="45"/>
      <c r="CI151" s="44"/>
      <c r="CJ151" s="44" t="str">
        <f>IF(AND(M151="",S151=""),"",IF(VALIDATURNO[[#This Row],[Marcacion]]="ERROR MARCA",6,IF(IFERROR(LEFT(M151,FIND(".",M151)-1)+((RIGHT(M151,2)+0)/100),0)+IFERROR(LEFT(S151,FIND(".",S151)-1)+((RIGHT(S151,2)+0)/100),0)=0,"",IFERROR(LEFT(M151,FIND(".",M151)-1)+((RIGHT(M151,2)+0)/100),0)+IFERROR(LEFT(S151,FIND(".",S151)-1)+((RIGHT(S151,2)+0)/100),0))))</f>
        <v/>
      </c>
      <c r="CK151" s="44" t="e">
        <f>IF(VALIDATURNO[[#This Row],[VALIDA_QNA]]="","",IF(VALIDATURNO[[#This Row],[Dom Noct Real]]=0,"",ROUND(VALIDATURNO[[#This Row],[Dom Noct Real]],2)))</f>
        <v>#VALUE!</v>
      </c>
      <c r="CL151" s="44"/>
      <c r="CM151" s="44"/>
      <c r="CN151" s="44"/>
      <c r="CO15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1" s="44"/>
      <c r="CR151" s="44"/>
      <c r="CS151" s="44"/>
      <c r="CT151" s="44"/>
      <c r="CU151" s="44" t="e">
        <f>IF(VALIDATURNO[[#This Row],[VALIDA_QNA]]="","",IF(VALIDATURNO[[#This Row],[Trabajado real]]=0,"",ROUND(VALIDATURNO[[#This Row],[Trabajado real]],2)))</f>
        <v>#VALUE!</v>
      </c>
      <c r="CV151" s="220" t="str">
        <f>IFERROR(VLOOKUP(VALIDATURNO[[#This Row],[Colaborador]]&amp;VALIDATURNO[[#This Row],[fecha]],Tabla2[],4,0),"")</f>
        <v/>
      </c>
      <c r="CW151" s="221"/>
      <c r="CX151" s="221"/>
      <c r="CY151" s="44" t="str">
        <f>IF(SUMIFS($BZ$6:BZ151,$DC$6:DC151,VALIDATURNO[[#This Row],[Colaborador]])-hope_hours-SUMIFS($CO$6:CO151,$DC$6:DC151,VALIDATURNO[[#This Row],[Colaborador]])-SUMIFS($CP$6:CP151,$DC$6:DC151,VALIDATURNO[[#This Row],[Colaborador]])&gt;0.5,SUMIFS($BZ$6:BZ151,$DC$6:DC151,VALIDATURNO[[#This Row],[Colaborador]])-hope_hours-SUMIFS($CO$6:CO151,$DC$6:DC151,VALIDATURNO[[#This Row],[Colaborador]])-SUMIFS($CP$6:CP151,$DC$6:DC151,VALIDATURNO[[#This Row],[Colaborador]]),"")</f>
        <v/>
      </c>
      <c r="CZ151" s="44" t="str">
        <f>IF(SUMIFS($BZ$6:BZ151,$DC$6:DC151,VALIDATURNO[[#This Row],[Colaborador]])-hope_hours&gt;0.5,SUMIFS($BZ$6:BZ151,$DC$6:DC151,VALIDATURNO[[#This Row],[Colaborador]])-hope_hours - SUMIFS($CZ$6:CZ150,$DC$6:DC150,DC151),"")</f>
        <v/>
      </c>
      <c r="DA151" s="44" t="str">
        <f>IF(SUMIFS($BZ$6:BZ151,$DC$6:DC151,VALIDATURNO[[#This Row],[Colaborador]])-hope_hours&gt;0.5,SUMIFS($BZ$6:BZ151,$DC$6:DC151,VALIDATURNO[[#This Row],[Colaborador]])-hope_hours,"")</f>
        <v/>
      </c>
      <c r="DB151" s="44" t="str">
        <f>IF(E151="","",IF(VALIDATURNO[[#This Row],[Cambia sede]]="",E151,VALIDATURNO[[#This Row],[Cambia sede]]))</f>
        <v/>
      </c>
      <c r="DC151" s="222" t="str">
        <f t="shared" si="7"/>
        <v/>
      </c>
      <c r="DD151" s="223" t="e">
        <f>IF(VALIDATURNO[[#This Row],[VALIDA_QNA]]="","",I151+0)</f>
        <v>#VALUE!</v>
      </c>
      <c r="DE151" s="219" t="e">
        <f>IF(VALIDATURNO[[#This Row],[Marcacion]]="","",D151)</f>
        <v>#VALUE!</v>
      </c>
      <c r="DF151" s="219" t="e">
        <f>IF(VALIDATURNO[[#This Row],[turno1]]="","",H151)</f>
        <v>#VALUE!</v>
      </c>
      <c r="DG151" s="219" t="e">
        <f>IF(VALIDATURNO[[#This Row],[turno2]]="","",AL151)</f>
        <v>#VALUE!</v>
      </c>
      <c r="DH151" s="219" t="e">
        <f>IF(VALIDATURNO[[#This Row],[turno1AM]]="","",AM151)</f>
        <v>#VALUE!</v>
      </c>
      <c r="DI151" s="219" t="e">
        <f>IF(VALIDATURNO[[#This Row],[turno2AM]]="","",AN151)</f>
        <v>#VALUE!</v>
      </c>
      <c r="DJ151" s="219" t="e">
        <f>IF(VALIDATURNO[[#This Row],[turno1AH]]="","",AO151)</f>
        <v>#VALUE!</v>
      </c>
      <c r="DK151" s="219" t="e">
        <f>IF(VALIDATURNO[[#This Row],[turno2AH]]="","",AP151)</f>
        <v>#VALUE!</v>
      </c>
      <c r="DL151" s="224" t="str">
        <f>IF(SUMIFS(VALIDATURNO[TOTAL],VALIDATURNO[Colaborador],VALIDATURNO[[#This Row],[Colaborador]])=0,"RET","OK")</f>
        <v>RET</v>
      </c>
      <c r="DM151" s="224"/>
      <c r="DN151" s="224" t="e">
        <f>IF(DN150=$DN$5,1,IF(DC150=VALIDATURNO[[#This Row],[Colaborador]],0,1))</f>
        <v>#VALUE!</v>
      </c>
      <c r="DO151" s="224"/>
      <c r="DP151" s="224"/>
      <c r="DQ151" s="224"/>
      <c r="DR151" s="224"/>
      <c r="DS151" s="224"/>
      <c r="DT151" s="224"/>
    </row>
    <row r="152" spans="46:124">
      <c r="AT152" s="218" t="e">
        <f>IF(VALIDATURNO[[#This Row],[VALIDA_QNA]]="","",IF(AL152="",0,1))</f>
        <v>#VALUE!</v>
      </c>
      <c r="AU152" s="47" t="e">
        <f>IF(VALIDATURNO[[#This Row],[VALIDA_QNA]]="","",IF(AL153="",0,1))</f>
        <v>#VALUE!</v>
      </c>
      <c r="AV152" s="47" t="e">
        <f>IF(VALIDATURNO[[#This Row],[VALIDA_QNA]]="","",IF(AM152="",0,1))</f>
        <v>#VALUE!</v>
      </c>
      <c r="AW152" s="47" t="e">
        <f>IF(VALIDATURNO[[#This Row],[VALIDA_QNA]]="","",IF(AN152="",0,1))</f>
        <v>#VALUE!</v>
      </c>
      <c r="AX152" s="47" t="e">
        <f>IF(VALIDATURNO[[#This Row],[VALIDA_QNA]]="","",IF(AO152="",0,1))</f>
        <v>#VALUE!</v>
      </c>
      <c r="AY152" s="47" t="e">
        <f>IF(VALIDATURNO[[#This Row],[VALIDA_QNA]]="","",IF(AP152="",0,1))</f>
        <v>#VALUE!</v>
      </c>
      <c r="AZ152" s="42" t="e">
        <f>IF(VALIDATURNO[[#This Row],[VALIDA_QNA]]="","",IF(AL153="",0,1)*IF(AL153="",0,AL153))</f>
        <v>#VALUE!</v>
      </c>
      <c r="BA152" s="42" t="e">
        <f>IF(VALIDATURNO[[#This Row],[VALIDA_QNA]]="","",IF(AL152="",0,1)*IF(AL152="",0,AL152))</f>
        <v>#VALUE!</v>
      </c>
      <c r="BB152" s="42" t="e">
        <f>IF(VALIDATURNO[[#This Row],[VALIDA_QNA]]="","",IF(AM152="",0,1)*IF(AM152="",0,AM152))</f>
        <v>#VALUE!</v>
      </c>
      <c r="BC152" s="42" t="e">
        <f>IF(VALIDATURNO[[#This Row],[VALIDA_QNA]]="","",IF(AN152="",0,1)*IF(AN152="",0,AN152))</f>
        <v>#VALUE!</v>
      </c>
      <c r="BD152" s="42" t="e">
        <f>IF(VALIDATURNO[[#This Row],[VALIDA_QNA]]="","",IF(AO152="",0,1)*IF(AO152="",0,AO152))</f>
        <v>#VALUE!</v>
      </c>
      <c r="BE152" s="42" t="e">
        <f>IF(VALIDATURNO[[#This Row],[VALIDA_QNA]]="","",IF(AP152="",0,1)*IF(AP152="",0,AP152))</f>
        <v>#VALUE!</v>
      </c>
      <c r="BF152" s="42" t="e">
        <f>IF(VALIDATURNO[[#This Row],[VALIDA_QNA]]="","",5-COUNTBLANK(AM152:AP152)-COUNTBLANK(AL153))</f>
        <v>#VALUE!</v>
      </c>
      <c r="BG152" s="41" t="e">
        <f>VALIDATURNO[[#This Row],[SALAM_H_BIN]]&amp;AU152&amp;AV152&amp;AW152&amp;AX152&amp;AY152</f>
        <v>#VALUE!</v>
      </c>
      <c r="BH152" s="43" t="str">
        <f>IF(A152="","",IF(AND((DIA_INI+0)=1,DAY(I152)&lt;16,MONTH(I152)=MES_QNA),1,IF(AND((DIA_INI+0)=16,MONTH(I152)= MES_QNA + 0),1,0)))</f>
        <v/>
      </c>
      <c r="BI152" s="42" t="str">
        <f>IF(A152="","",IF(AND(AN152&lt;AM152,AN152&lt;&gt;""),"ERROR MARCA",IF(AND(VALIDATURNO[[#This Row],[ENT_2]]&lt;&gt;0,VALIDATURNO[[#This Row],[ENT_2]]&lt;VALIDATURNO[[#This Row],[SAL_1]]),"ERROR MARCA",IF(VALIDATURNO[[#This Row],[VALIDA_QNA]]=1,IF(OR(BG152="001100",BG152="011000",BG152="011110",BG152="001111",BG152="101100",BG152="111000",BG152="111110",BG152="101111"),"OK",IF(OR(BG152="000000",VALIDATURNO[[#This Row],[Escenario]]="100000"),"NULO","ERROR MARCA")),"NULO"))))</f>
        <v/>
      </c>
      <c r="BJ152" s="47" t="e">
        <f>IF(VALIDATURNO[[#This Row],[VALIDA_QNA]]="","",IF(OR(BG152="101100",BG152="101111",BG152="001100",BG152="001111",BG152="111110",BG152="011110"),BC152-BB152,0)*24)</f>
        <v>#VALUE!</v>
      </c>
      <c r="BK152" s="42" t="e">
        <f>IF(VALIDATURNO[[#This Row],[VALIDA_QNA]]="","",IF(OR(BG152="101111",BG152="001111"),BE152-BD152,0)*24)</f>
        <v>#VALUE!</v>
      </c>
      <c r="BL152" s="47" t="e">
        <f>IF(VALIDATURNO[[#This Row],[VALIDA_QNA]]="","",IF(OR(BG152="111000",BG152="011000"),AZ152-BB152+1,0)*24)</f>
        <v>#VALUE!</v>
      </c>
      <c r="BM152" s="47" t="e">
        <f>IF(VALIDATURNO[[#This Row],[VALIDA_QNA]]="","",IF(OR(BG152="111110",BG152="011110"),AZ152+1-BD152,0)*24)</f>
        <v>#VALUE!</v>
      </c>
      <c r="BN152" s="42" t="e">
        <f>IF(VALIDATURNO[[#This Row],[VALIDA_QNA]]="","",IF(OR(BG152="011000",BG152="111000"),1-BB152,0)*24)</f>
        <v>#VALUE!</v>
      </c>
      <c r="BO152" s="47" t="e">
        <f>IF(VALIDATURNO[[#This Row],[VALIDA_QNA]]="","",IF(OR(BG152="011110",BG152="111110"),1-BD152,0)*24)</f>
        <v>#VALUE!</v>
      </c>
      <c r="BP15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2" s="42" t="e">
        <f>IF(VALIDATURNO[[#This Row],[VALIDA_QNA]]="","",VALIDATURNO[[#This Row],[turno1]]+VALIDATURNO[[#This Row],[turno2]]+VALIDATURNO[[#This Row],[turno1AM]]+VALIDATURNO[[#This Row],[turno2AM]])</f>
        <v>#VALUE!</v>
      </c>
      <c r="BR152" s="44" t="e">
        <f>IF(VALIDATURNO[[#This Row],[VALIDA_QNA]]=0,"",IFERROR(LEFT(AD152,FIND(".",AD152)-1)+((RIGHT(AD152,2)+0)/100),""))</f>
        <v>#VALUE!</v>
      </c>
      <c r="BS15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descuentos]]="",0,IF(AND(BP152&gt;=9.5,AO152=""),1,0))+IF(AL153&lt;&gt;"",AL153*24,0)-IF(AL152&lt;&gt;"",AL152*24,0),"")))</f>
        <v>#VALUE!</v>
      </c>
      <c r="BT152" s="219" t="e">
        <f>IF(VALIDATURNO[[#This Row],[VALIDA_QNA]]=0,"",IF(A152="","",IFERROR((IF(IF(AL152="",0,AL152+0)&lt;=(6/24),IF(AL152="",0,AL152+0),(6/24))*24),0)+IFERROR(IF(AM152="",0,IF((IF(AND(AO152="",AN152&lt;&gt;""),IF(AN152="",0,AN152+0),IF(AP152&lt;&gt;"",IF(AP152="",0,AP152+0),1))-#REF!)*24&gt;0,IF(AND(AO152="",AN152&lt;&gt;""),IF(AN152="",0,AN152+0),IF(AP152&lt;&gt;"",IF(AP152="",0,AP152+0),1))-#REF!))*24,0)))</f>
        <v>#VALUE!</v>
      </c>
      <c r="BU152" s="44" t="e">
        <f>IF(VALIDATURNO[[#This Row],[VALIDA_QNA]]="","",IFERROR(LEFT(K152,FIND(".",K152)-1)+((RIGHT(K152,2)+0)/100),0))</f>
        <v>#VALUE!</v>
      </c>
      <c r="BV152" s="44" t="e">
        <f>IF(VALIDATURNO[[#This Row],[VALIDA_QNA]]=0,0,IF(VALIDATURNO[[#This Row],[Marcacion]]="ERROR MARCA", 0,IF(VALIDATURNO[[#This Row],[VALIDA_QNA]]="","",IF(ROUND(IFERROR(LEFT(K152,FIND(".",K152)-1)+((RIGHT(K152,2)+0)/100),0)+(IF(H153="Domingo",0,IF(AL153="",0,AL153*24)))-(IF(H152="Domingo",0,IF(AL152="",0,AL152*24))),2)&gt;=0,ROUND(IFERROR(LEFT(K152,FIND(".",K152)-1)+((RIGHT(K152,2)+0)/100),0)+(IF(H153="Domingo",0,IF(AL153="",0,AL153*24)))-(IF(H152="Domingo",0,IF(AL152="",0,AL152*24))),2),0))))</f>
        <v>#VALUE!</v>
      </c>
      <c r="BW152" s="44" t="e">
        <f>IF(VALIDATURNO[[#This Row],[VALIDA_QNA]]="","",IFERROR(LEFT(T152,FIND(".",T152)-1)+((RIGHT(T152,2)+0)/100),0)+IF(N152="",0,IFERROR(LEFT(N152,FIND(".",N152)-1)+((RIGHT(N152,2)+0)/100),0)))</f>
        <v>#VALUE!</v>
      </c>
      <c r="BX152" s="44" t="e">
        <f>IF(VALIDATURNO[[#This Row],[VALIDA_QNA]]=0,0,IF(VALIDATURNO[[#This Row],[Marcacion]]="ERROR MARCA", 0,IF(VALIDATURNO[[#This Row],[VALIDA_QNA]]="","",IF(VALIDATURNO[[#This Row],[Dom Noct calc]]+(IF(OR(H153="Domingo",M153&lt;&gt;"",N153&lt;&gt;""),IF(AL153="",0,AL153*24),0))-(IF(OR(H152="Domingo",M152&lt;&gt;"",N152&lt;&gt;""),IF(AL152="",0,AL152*24),0))&gt;=0,VALIDATURNO[[#This Row],[Dom Noct calc]]+(IF(OR(H153="Domingo",M153&lt;&gt;"",N153&lt;&gt;""),IF(AL153="",0,AL153*24),0))-(IF(OR(H152="Domingo",M152&lt;&gt;"",N152&lt;&gt;""),IF(AL152="",0,AL152*24),0)),0))))</f>
        <v>#VALUE!</v>
      </c>
      <c r="BY152" s="44" t="e">
        <f>IF(VALIDATURNO[[#This Row],[VALIDA_QNA]]="","",IFERROR(LEFT(AD152,FIND(".",AD152)-1)+((RIGHT(AD152,2)+0)/100),0))</f>
        <v>#VALUE!</v>
      </c>
      <c r="BZ15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2" s="45" t="e">
        <f>IF(VALIDATURNO[[#This Row],[VALIDA_QNA]]="","",IF(VALIDATURNO[[#This Row],[Trabajado real]]+0=0,0,1))</f>
        <v>#VALUE!</v>
      </c>
      <c r="CB15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2" s="44"/>
      <c r="CD152" s="44"/>
      <c r="CE152" s="44"/>
      <c r="CF152" s="44"/>
      <c r="CG152" s="44"/>
      <c r="CH152" s="45"/>
      <c r="CI152" s="44"/>
      <c r="CJ152" s="44" t="str">
        <f>IF(AND(M152="",S152=""),"",IF(VALIDATURNO[[#This Row],[Marcacion]]="ERROR MARCA",6,IF(IFERROR(LEFT(M152,FIND(".",M152)-1)+((RIGHT(M152,2)+0)/100),0)+IFERROR(LEFT(S152,FIND(".",S152)-1)+((RIGHT(S152,2)+0)/100),0)=0,"",IFERROR(LEFT(M152,FIND(".",M152)-1)+((RIGHT(M152,2)+0)/100),0)+IFERROR(LEFT(S152,FIND(".",S152)-1)+((RIGHT(S152,2)+0)/100),0))))</f>
        <v/>
      </c>
      <c r="CK152" s="44" t="e">
        <f>IF(VALIDATURNO[[#This Row],[VALIDA_QNA]]="","",IF(VALIDATURNO[[#This Row],[Dom Noct Real]]=0,"",ROUND(VALIDATURNO[[#This Row],[Dom Noct Real]],2)))</f>
        <v>#VALUE!</v>
      </c>
      <c r="CL152" s="44"/>
      <c r="CM152" s="44"/>
      <c r="CN152" s="44"/>
      <c r="CO15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2" s="44"/>
      <c r="CR152" s="44"/>
      <c r="CS152" s="44"/>
      <c r="CT152" s="44"/>
      <c r="CU152" s="44" t="e">
        <f>IF(VALIDATURNO[[#This Row],[VALIDA_QNA]]="","",IF(VALIDATURNO[[#This Row],[Trabajado real]]=0,"",ROUND(VALIDATURNO[[#This Row],[Trabajado real]],2)))</f>
        <v>#VALUE!</v>
      </c>
      <c r="CV152" s="220" t="str">
        <f>IFERROR(VLOOKUP(VALIDATURNO[[#This Row],[Colaborador]]&amp;VALIDATURNO[[#This Row],[fecha]],Tabla2[],4,0),"")</f>
        <v/>
      </c>
      <c r="CW152" s="221"/>
      <c r="CX152" s="221"/>
      <c r="CY152" s="44" t="str">
        <f>IF(SUMIFS($BZ$6:BZ152,$DC$6:DC152,VALIDATURNO[[#This Row],[Colaborador]])-hope_hours-SUMIFS($CO$6:CO152,$DC$6:DC152,VALIDATURNO[[#This Row],[Colaborador]])-SUMIFS($CP$6:CP152,$DC$6:DC152,VALIDATURNO[[#This Row],[Colaborador]])&gt;0.5,SUMIFS($BZ$6:BZ152,$DC$6:DC152,VALIDATURNO[[#This Row],[Colaborador]])-hope_hours-SUMIFS($CO$6:CO152,$DC$6:DC152,VALIDATURNO[[#This Row],[Colaborador]])-SUMIFS($CP$6:CP152,$DC$6:DC152,VALIDATURNO[[#This Row],[Colaborador]]),"")</f>
        <v/>
      </c>
      <c r="CZ152" s="44" t="str">
        <f>IF(SUMIFS($BZ$6:BZ152,$DC$6:DC152,VALIDATURNO[[#This Row],[Colaborador]])-hope_hours&gt;0.5,SUMIFS($BZ$6:BZ152,$DC$6:DC152,VALIDATURNO[[#This Row],[Colaborador]])-hope_hours - SUMIFS($CZ$6:CZ151,$DC$6:DC151,DC152),"")</f>
        <v/>
      </c>
      <c r="DA152" s="44" t="str">
        <f>IF(SUMIFS($BZ$6:BZ152,$DC$6:DC152,VALIDATURNO[[#This Row],[Colaborador]])-hope_hours&gt;0.5,SUMIFS($BZ$6:BZ152,$DC$6:DC152,VALIDATURNO[[#This Row],[Colaborador]])-hope_hours,"")</f>
        <v/>
      </c>
      <c r="DB152" s="44" t="str">
        <f>IF(E152="","",IF(VALIDATURNO[[#This Row],[Cambia sede]]="",E152,VALIDATURNO[[#This Row],[Cambia sede]]))</f>
        <v/>
      </c>
      <c r="DC152" s="222" t="str">
        <f t="shared" si="7"/>
        <v/>
      </c>
      <c r="DD152" s="223" t="e">
        <f>IF(VALIDATURNO[[#This Row],[VALIDA_QNA]]="","",I152+0)</f>
        <v>#VALUE!</v>
      </c>
      <c r="DE152" s="219" t="e">
        <f>IF(VALIDATURNO[[#This Row],[Marcacion]]="","",D152)</f>
        <v>#VALUE!</v>
      </c>
      <c r="DF152" s="219" t="e">
        <f>IF(VALIDATURNO[[#This Row],[turno1]]="","",H152)</f>
        <v>#VALUE!</v>
      </c>
      <c r="DG152" s="219" t="e">
        <f>IF(VALIDATURNO[[#This Row],[turno2]]="","",AL152)</f>
        <v>#VALUE!</v>
      </c>
      <c r="DH152" s="219" t="e">
        <f>IF(VALIDATURNO[[#This Row],[turno1AM]]="","",AM152)</f>
        <v>#VALUE!</v>
      </c>
      <c r="DI152" s="219" t="e">
        <f>IF(VALIDATURNO[[#This Row],[turno2AM]]="","",AN152)</f>
        <v>#VALUE!</v>
      </c>
      <c r="DJ152" s="219" t="e">
        <f>IF(VALIDATURNO[[#This Row],[turno1AH]]="","",AO152)</f>
        <v>#VALUE!</v>
      </c>
      <c r="DK152" s="219" t="e">
        <f>IF(VALIDATURNO[[#This Row],[turno2AH]]="","",AP152)</f>
        <v>#VALUE!</v>
      </c>
      <c r="DL152" s="224" t="str">
        <f>IF(SUMIFS(VALIDATURNO[TOTAL],VALIDATURNO[Colaborador],VALIDATURNO[[#This Row],[Colaborador]])=0,"RET","OK")</f>
        <v>RET</v>
      </c>
      <c r="DM152" s="224"/>
      <c r="DN152" s="224" t="e">
        <f>IF(DN151=$DN$5,1,IF(DC151=VALIDATURNO[[#This Row],[Colaborador]],0,1))</f>
        <v>#VALUE!</v>
      </c>
      <c r="DO152" s="224"/>
      <c r="DP152" s="224"/>
      <c r="DQ152" s="224"/>
      <c r="DR152" s="224"/>
      <c r="DS152" s="224"/>
      <c r="DT152" s="224"/>
    </row>
    <row r="153" spans="46:124">
      <c r="AT153" s="218" t="e">
        <f>IF(VALIDATURNO[[#This Row],[VALIDA_QNA]]="","",IF(AL153="",0,1))</f>
        <v>#VALUE!</v>
      </c>
      <c r="AU153" s="47" t="e">
        <f>IF(VALIDATURNO[[#This Row],[VALIDA_QNA]]="","",IF(AL154="",0,1))</f>
        <v>#VALUE!</v>
      </c>
      <c r="AV153" s="47" t="e">
        <f>IF(VALIDATURNO[[#This Row],[VALIDA_QNA]]="","",IF(AM153="",0,1))</f>
        <v>#VALUE!</v>
      </c>
      <c r="AW153" s="47" t="e">
        <f>IF(VALIDATURNO[[#This Row],[VALIDA_QNA]]="","",IF(AN153="",0,1))</f>
        <v>#VALUE!</v>
      </c>
      <c r="AX153" s="47" t="e">
        <f>IF(VALIDATURNO[[#This Row],[VALIDA_QNA]]="","",IF(AO153="",0,1))</f>
        <v>#VALUE!</v>
      </c>
      <c r="AY153" s="47" t="e">
        <f>IF(VALIDATURNO[[#This Row],[VALIDA_QNA]]="","",IF(AP153="",0,1))</f>
        <v>#VALUE!</v>
      </c>
      <c r="AZ153" s="42" t="e">
        <f>IF(VALIDATURNO[[#This Row],[VALIDA_QNA]]="","",IF(AL154="",0,1)*IF(AL154="",0,AL154))</f>
        <v>#VALUE!</v>
      </c>
      <c r="BA153" s="42" t="e">
        <f>IF(VALIDATURNO[[#This Row],[VALIDA_QNA]]="","",IF(AL153="",0,1)*IF(AL153="",0,AL153))</f>
        <v>#VALUE!</v>
      </c>
      <c r="BB153" s="42" t="e">
        <f>IF(VALIDATURNO[[#This Row],[VALIDA_QNA]]="","",IF(AM153="",0,1)*IF(AM153="",0,AM153))</f>
        <v>#VALUE!</v>
      </c>
      <c r="BC153" s="42" t="e">
        <f>IF(VALIDATURNO[[#This Row],[VALIDA_QNA]]="","",IF(AN153="",0,1)*IF(AN153="",0,AN153))</f>
        <v>#VALUE!</v>
      </c>
      <c r="BD153" s="42" t="e">
        <f>IF(VALIDATURNO[[#This Row],[VALIDA_QNA]]="","",IF(AO153="",0,1)*IF(AO153="",0,AO153))</f>
        <v>#VALUE!</v>
      </c>
      <c r="BE153" s="42" t="e">
        <f>IF(VALIDATURNO[[#This Row],[VALIDA_QNA]]="","",IF(AP153="",0,1)*IF(AP153="",0,AP153))</f>
        <v>#VALUE!</v>
      </c>
      <c r="BF153" s="42" t="e">
        <f>IF(VALIDATURNO[[#This Row],[VALIDA_QNA]]="","",5-COUNTBLANK(AM153:AP153)-COUNTBLANK(AL154))</f>
        <v>#VALUE!</v>
      </c>
      <c r="BG153" s="41" t="e">
        <f>VALIDATURNO[[#This Row],[SALAM_H_BIN]]&amp;AU153&amp;AV153&amp;AW153&amp;AX153&amp;AY153</f>
        <v>#VALUE!</v>
      </c>
      <c r="BH153" s="43" t="str">
        <f>IF(A153="","",IF(AND((DIA_INI+0)=1,DAY(I153)&lt;16,MONTH(I153)=MES_QNA),1,IF(AND((DIA_INI+0)=16,MONTH(I153)= MES_QNA + 0),1,0)))</f>
        <v/>
      </c>
      <c r="BI153" s="42" t="str">
        <f>IF(A153="","",IF(AND(AN153&lt;AM153,AN153&lt;&gt;""),"ERROR MARCA",IF(AND(VALIDATURNO[[#This Row],[ENT_2]]&lt;&gt;0,VALIDATURNO[[#This Row],[ENT_2]]&lt;VALIDATURNO[[#This Row],[SAL_1]]),"ERROR MARCA",IF(VALIDATURNO[[#This Row],[VALIDA_QNA]]=1,IF(OR(BG153="001100",BG153="011000",BG153="011110",BG153="001111",BG153="101100",BG153="111000",BG153="111110",BG153="101111"),"OK",IF(OR(BG153="000000",VALIDATURNO[[#This Row],[Escenario]]="100000"),"NULO","ERROR MARCA")),"NULO"))))</f>
        <v/>
      </c>
      <c r="BJ153" s="47" t="e">
        <f>IF(VALIDATURNO[[#This Row],[VALIDA_QNA]]="","",IF(OR(BG153="101100",BG153="101111",BG153="001100",BG153="001111",BG153="111110",BG153="011110"),BC153-BB153,0)*24)</f>
        <v>#VALUE!</v>
      </c>
      <c r="BK153" s="42" t="e">
        <f>IF(VALIDATURNO[[#This Row],[VALIDA_QNA]]="","",IF(OR(BG153="101111",BG153="001111"),BE153-BD153,0)*24)</f>
        <v>#VALUE!</v>
      </c>
      <c r="BL153" s="47" t="e">
        <f>IF(VALIDATURNO[[#This Row],[VALIDA_QNA]]="","",IF(OR(BG153="111000",BG153="011000"),AZ153-BB153+1,0)*24)</f>
        <v>#VALUE!</v>
      </c>
      <c r="BM153" s="47" t="e">
        <f>IF(VALIDATURNO[[#This Row],[VALIDA_QNA]]="","",IF(OR(BG153="111110",BG153="011110"),AZ153+1-BD153,0)*24)</f>
        <v>#VALUE!</v>
      </c>
      <c r="BN153" s="42" t="e">
        <f>IF(VALIDATURNO[[#This Row],[VALIDA_QNA]]="","",IF(OR(BG153="011000",BG153="111000"),1-BB153,0)*24)</f>
        <v>#VALUE!</v>
      </c>
      <c r="BO153" s="47" t="e">
        <f>IF(VALIDATURNO[[#This Row],[VALIDA_QNA]]="","",IF(OR(BG153="011110",BG153="111110"),1-BD153,0)*24)</f>
        <v>#VALUE!</v>
      </c>
      <c r="BP15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3" s="42" t="e">
        <f>IF(VALIDATURNO[[#This Row],[VALIDA_QNA]]="","",VALIDATURNO[[#This Row],[turno1]]+VALIDATURNO[[#This Row],[turno2]]+VALIDATURNO[[#This Row],[turno1AM]]+VALIDATURNO[[#This Row],[turno2AM]])</f>
        <v>#VALUE!</v>
      </c>
      <c r="BR153" s="44" t="e">
        <f>IF(VALIDATURNO[[#This Row],[VALIDA_QNA]]=0,"",IFERROR(LEFT(AD153,FIND(".",AD153)-1)+((RIGHT(AD153,2)+0)/100),""))</f>
        <v>#VALUE!</v>
      </c>
      <c r="BS15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descuentos]]="",0,IF(AND(BP153&gt;=9.5,AO153=""),1,0))+IF(AL154&lt;&gt;"",AL154*24,0)-IF(AL153&lt;&gt;"",AL153*24,0),"")))</f>
        <v>#VALUE!</v>
      </c>
      <c r="BT153" s="219" t="e">
        <f>IF(VALIDATURNO[[#This Row],[VALIDA_QNA]]=0,"",IF(A153="","",IFERROR((IF(IF(AL153="",0,AL153+0)&lt;=(6/24),IF(AL153="",0,AL153+0),(6/24))*24),0)+IFERROR(IF(AM153="",0,IF((IF(AND(AO153="",AN153&lt;&gt;""),IF(AN153="",0,AN153+0),IF(AP153&lt;&gt;"",IF(AP153="",0,AP153+0),1))-#REF!)*24&gt;0,IF(AND(AO153="",AN153&lt;&gt;""),IF(AN153="",0,AN153+0),IF(AP153&lt;&gt;"",IF(AP153="",0,AP153+0),1))-#REF!))*24,0)))</f>
        <v>#VALUE!</v>
      </c>
      <c r="BU153" s="44" t="e">
        <f>IF(VALIDATURNO[[#This Row],[VALIDA_QNA]]="","",IFERROR(LEFT(K153,FIND(".",K153)-1)+((RIGHT(K153,2)+0)/100),0))</f>
        <v>#VALUE!</v>
      </c>
      <c r="BV153" s="44" t="e">
        <f>IF(VALIDATURNO[[#This Row],[VALIDA_QNA]]=0,0,IF(VALIDATURNO[[#This Row],[Marcacion]]="ERROR MARCA", 0,IF(VALIDATURNO[[#This Row],[VALIDA_QNA]]="","",IF(ROUND(IFERROR(LEFT(K153,FIND(".",K153)-1)+((RIGHT(K153,2)+0)/100),0)+(IF(H154="Domingo",0,IF(AL154="",0,AL154*24)))-(IF(H153="Domingo",0,IF(AL153="",0,AL153*24))),2)&gt;=0,ROUND(IFERROR(LEFT(K153,FIND(".",K153)-1)+((RIGHT(K153,2)+0)/100),0)+(IF(H154="Domingo",0,IF(AL154="",0,AL154*24)))-(IF(H153="Domingo",0,IF(AL153="",0,AL153*24))),2),0))))</f>
        <v>#VALUE!</v>
      </c>
      <c r="BW153" s="44" t="e">
        <f>IF(VALIDATURNO[[#This Row],[VALIDA_QNA]]="","",IFERROR(LEFT(T153,FIND(".",T153)-1)+((RIGHT(T153,2)+0)/100),0)+IF(N153="",0,IFERROR(LEFT(N153,FIND(".",N153)-1)+((RIGHT(N153,2)+0)/100),0)))</f>
        <v>#VALUE!</v>
      </c>
      <c r="BX153" s="44" t="e">
        <f>IF(VALIDATURNO[[#This Row],[VALIDA_QNA]]=0,0,IF(VALIDATURNO[[#This Row],[Marcacion]]="ERROR MARCA", 0,IF(VALIDATURNO[[#This Row],[VALIDA_QNA]]="","",IF(VALIDATURNO[[#This Row],[Dom Noct calc]]+(IF(OR(H154="Domingo",M154&lt;&gt;"",N154&lt;&gt;""),IF(AL154="",0,AL154*24),0))-(IF(OR(H153="Domingo",M153&lt;&gt;"",N153&lt;&gt;""),IF(AL153="",0,AL153*24),0))&gt;=0,VALIDATURNO[[#This Row],[Dom Noct calc]]+(IF(OR(H154="Domingo",M154&lt;&gt;"",N154&lt;&gt;""),IF(AL154="",0,AL154*24),0))-(IF(OR(H153="Domingo",M153&lt;&gt;"",N153&lt;&gt;""),IF(AL153="",0,AL153*24),0)),0))))</f>
        <v>#VALUE!</v>
      </c>
      <c r="BY153" s="44" t="e">
        <f>IF(VALIDATURNO[[#This Row],[VALIDA_QNA]]="","",IFERROR(LEFT(AD153,FIND(".",AD153)-1)+((RIGHT(AD153,2)+0)/100),0))</f>
        <v>#VALUE!</v>
      </c>
      <c r="BZ15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3" s="45" t="e">
        <f>IF(VALIDATURNO[[#This Row],[VALIDA_QNA]]="","",IF(VALIDATURNO[[#This Row],[Trabajado real]]+0=0,0,1))</f>
        <v>#VALUE!</v>
      </c>
      <c r="CB15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3" s="44"/>
      <c r="CD153" s="44"/>
      <c r="CE153" s="44"/>
      <c r="CF153" s="44"/>
      <c r="CG153" s="44"/>
      <c r="CH153" s="45"/>
      <c r="CI153" s="44"/>
      <c r="CJ153" s="44" t="str">
        <f>IF(AND(M153="",S153=""),"",IF(VALIDATURNO[[#This Row],[Marcacion]]="ERROR MARCA",6,IF(IFERROR(LEFT(M153,FIND(".",M153)-1)+((RIGHT(M153,2)+0)/100),0)+IFERROR(LEFT(S153,FIND(".",S153)-1)+((RIGHT(S153,2)+0)/100),0)=0,"",IFERROR(LEFT(M153,FIND(".",M153)-1)+((RIGHT(M153,2)+0)/100),0)+IFERROR(LEFT(S153,FIND(".",S153)-1)+((RIGHT(S153,2)+0)/100),0))))</f>
        <v/>
      </c>
      <c r="CK153" s="44" t="e">
        <f>IF(VALIDATURNO[[#This Row],[VALIDA_QNA]]="","",IF(VALIDATURNO[[#This Row],[Dom Noct Real]]=0,"",ROUND(VALIDATURNO[[#This Row],[Dom Noct Real]],2)))</f>
        <v>#VALUE!</v>
      </c>
      <c r="CL153" s="44"/>
      <c r="CM153" s="44"/>
      <c r="CN153" s="44"/>
      <c r="CO15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3" s="44"/>
      <c r="CR153" s="44"/>
      <c r="CS153" s="44"/>
      <c r="CT153" s="44"/>
      <c r="CU153" s="44" t="e">
        <f>IF(VALIDATURNO[[#This Row],[VALIDA_QNA]]="","",IF(VALIDATURNO[[#This Row],[Trabajado real]]=0,"",ROUND(VALIDATURNO[[#This Row],[Trabajado real]],2)))</f>
        <v>#VALUE!</v>
      </c>
      <c r="CV153" s="220" t="str">
        <f>IFERROR(VLOOKUP(VALIDATURNO[[#This Row],[Colaborador]]&amp;VALIDATURNO[[#This Row],[fecha]],Tabla2[],4,0),"")</f>
        <v/>
      </c>
      <c r="CW153" s="221"/>
      <c r="CX153" s="221"/>
      <c r="CY153" s="44" t="str">
        <f>IF(SUMIFS($BZ$6:BZ153,$DC$6:DC153,VALIDATURNO[[#This Row],[Colaborador]])-hope_hours-SUMIFS($CO$6:CO153,$DC$6:DC153,VALIDATURNO[[#This Row],[Colaborador]])-SUMIFS($CP$6:CP153,$DC$6:DC153,VALIDATURNO[[#This Row],[Colaborador]])&gt;0.5,SUMIFS($BZ$6:BZ153,$DC$6:DC153,VALIDATURNO[[#This Row],[Colaborador]])-hope_hours-SUMIFS($CO$6:CO153,$DC$6:DC153,VALIDATURNO[[#This Row],[Colaborador]])-SUMIFS($CP$6:CP153,$DC$6:DC153,VALIDATURNO[[#This Row],[Colaborador]]),"")</f>
        <v/>
      </c>
      <c r="CZ153" s="44" t="str">
        <f>IF(SUMIFS($BZ$6:BZ153,$DC$6:DC153,VALIDATURNO[[#This Row],[Colaborador]])-hope_hours&gt;0.5,SUMIFS($BZ$6:BZ153,$DC$6:DC153,VALIDATURNO[[#This Row],[Colaborador]])-hope_hours - SUMIFS($CZ$6:CZ152,$DC$6:DC152,DC153),"")</f>
        <v/>
      </c>
      <c r="DA153" s="44" t="str">
        <f>IF(SUMIFS($BZ$6:BZ153,$DC$6:DC153,VALIDATURNO[[#This Row],[Colaborador]])-hope_hours&gt;0.5,SUMIFS($BZ$6:BZ153,$DC$6:DC153,VALIDATURNO[[#This Row],[Colaborador]])-hope_hours,"")</f>
        <v/>
      </c>
      <c r="DB153" s="44" t="str">
        <f>IF(E153="","",IF(VALIDATURNO[[#This Row],[Cambia sede]]="",E153,VALIDATURNO[[#This Row],[Cambia sede]]))</f>
        <v/>
      </c>
      <c r="DC153" s="222" t="str">
        <f t="shared" si="7"/>
        <v/>
      </c>
      <c r="DD153" s="223" t="e">
        <f>IF(VALIDATURNO[[#This Row],[VALIDA_QNA]]="","",I153+0)</f>
        <v>#VALUE!</v>
      </c>
      <c r="DE153" s="219" t="e">
        <f>IF(VALIDATURNO[[#This Row],[Marcacion]]="","",D153)</f>
        <v>#VALUE!</v>
      </c>
      <c r="DF153" s="219" t="e">
        <f>IF(VALIDATURNO[[#This Row],[turno1]]="","",H153)</f>
        <v>#VALUE!</v>
      </c>
      <c r="DG153" s="219" t="e">
        <f>IF(VALIDATURNO[[#This Row],[turno2]]="","",AL153)</f>
        <v>#VALUE!</v>
      </c>
      <c r="DH153" s="219" t="e">
        <f>IF(VALIDATURNO[[#This Row],[turno1AM]]="","",AM153)</f>
        <v>#VALUE!</v>
      </c>
      <c r="DI153" s="219" t="e">
        <f>IF(VALIDATURNO[[#This Row],[turno2AM]]="","",AN153)</f>
        <v>#VALUE!</v>
      </c>
      <c r="DJ153" s="219" t="e">
        <f>IF(VALIDATURNO[[#This Row],[turno1AH]]="","",AO153)</f>
        <v>#VALUE!</v>
      </c>
      <c r="DK153" s="219" t="e">
        <f>IF(VALIDATURNO[[#This Row],[turno2AH]]="","",AP153)</f>
        <v>#VALUE!</v>
      </c>
      <c r="DL153" s="224" t="str">
        <f>IF(SUMIFS(VALIDATURNO[TOTAL],VALIDATURNO[Colaborador],VALIDATURNO[[#This Row],[Colaborador]])=0,"RET","OK")</f>
        <v>RET</v>
      </c>
      <c r="DM153" s="224"/>
      <c r="DN153" s="224" t="e">
        <f>IF(DN152=$DN$5,1,IF(DC152=VALIDATURNO[[#This Row],[Colaborador]],0,1))</f>
        <v>#VALUE!</v>
      </c>
      <c r="DO153" s="224"/>
      <c r="DP153" s="224"/>
      <c r="DQ153" s="224"/>
      <c r="DR153" s="224"/>
      <c r="DS153" s="224"/>
      <c r="DT153" s="224"/>
    </row>
    <row r="154" spans="46:124">
      <c r="AT154" s="218" t="e">
        <f>IF(VALIDATURNO[[#This Row],[VALIDA_QNA]]="","",IF(AL154="",0,1))</f>
        <v>#VALUE!</v>
      </c>
      <c r="AU154" s="47" t="e">
        <f>IF(VALIDATURNO[[#This Row],[VALIDA_QNA]]="","",IF(AL155="",0,1))</f>
        <v>#VALUE!</v>
      </c>
      <c r="AV154" s="47" t="e">
        <f>IF(VALIDATURNO[[#This Row],[VALIDA_QNA]]="","",IF(AM154="",0,1))</f>
        <v>#VALUE!</v>
      </c>
      <c r="AW154" s="47" t="e">
        <f>IF(VALIDATURNO[[#This Row],[VALIDA_QNA]]="","",IF(AN154="",0,1))</f>
        <v>#VALUE!</v>
      </c>
      <c r="AX154" s="47" t="e">
        <f>IF(VALIDATURNO[[#This Row],[VALIDA_QNA]]="","",IF(AO154="",0,1))</f>
        <v>#VALUE!</v>
      </c>
      <c r="AY154" s="47" t="e">
        <f>IF(VALIDATURNO[[#This Row],[VALIDA_QNA]]="","",IF(AP154="",0,1))</f>
        <v>#VALUE!</v>
      </c>
      <c r="AZ154" s="42" t="e">
        <f>IF(VALIDATURNO[[#This Row],[VALIDA_QNA]]="","",IF(AL155="",0,1)*IF(AL155="",0,AL155))</f>
        <v>#VALUE!</v>
      </c>
      <c r="BA154" s="42" t="e">
        <f>IF(VALIDATURNO[[#This Row],[VALIDA_QNA]]="","",IF(AL154="",0,1)*IF(AL154="",0,AL154))</f>
        <v>#VALUE!</v>
      </c>
      <c r="BB154" s="42" t="e">
        <f>IF(VALIDATURNO[[#This Row],[VALIDA_QNA]]="","",IF(AM154="",0,1)*IF(AM154="",0,AM154))</f>
        <v>#VALUE!</v>
      </c>
      <c r="BC154" s="42" t="e">
        <f>IF(VALIDATURNO[[#This Row],[VALIDA_QNA]]="","",IF(AN154="",0,1)*IF(AN154="",0,AN154))</f>
        <v>#VALUE!</v>
      </c>
      <c r="BD154" s="42" t="e">
        <f>IF(VALIDATURNO[[#This Row],[VALIDA_QNA]]="","",IF(AO154="",0,1)*IF(AO154="",0,AO154))</f>
        <v>#VALUE!</v>
      </c>
      <c r="BE154" s="42" t="e">
        <f>IF(VALIDATURNO[[#This Row],[VALIDA_QNA]]="","",IF(AP154="",0,1)*IF(AP154="",0,AP154))</f>
        <v>#VALUE!</v>
      </c>
      <c r="BF154" s="42" t="e">
        <f>IF(VALIDATURNO[[#This Row],[VALIDA_QNA]]="","",5-COUNTBLANK(AM154:AP154)-COUNTBLANK(AL155))</f>
        <v>#VALUE!</v>
      </c>
      <c r="BG154" s="41" t="e">
        <f>VALIDATURNO[[#This Row],[SALAM_H_BIN]]&amp;AU154&amp;AV154&amp;AW154&amp;AX154&amp;AY154</f>
        <v>#VALUE!</v>
      </c>
      <c r="BH154" s="43" t="str">
        <f>IF(A154="","",IF(AND((DIA_INI+0)=1,DAY(I154)&lt;16,MONTH(I154)=MES_QNA),1,IF(AND((DIA_INI+0)=16,MONTH(I154)= MES_QNA + 0),1,0)))</f>
        <v/>
      </c>
      <c r="BI154" s="42" t="str">
        <f>IF(A154="","",IF(AND(AN154&lt;AM154,AN154&lt;&gt;""),"ERROR MARCA",IF(AND(VALIDATURNO[[#This Row],[ENT_2]]&lt;&gt;0,VALIDATURNO[[#This Row],[ENT_2]]&lt;VALIDATURNO[[#This Row],[SAL_1]]),"ERROR MARCA",IF(VALIDATURNO[[#This Row],[VALIDA_QNA]]=1,IF(OR(BG154="001100",BG154="011000",BG154="011110",BG154="001111",BG154="101100",BG154="111000",BG154="111110",BG154="101111"),"OK",IF(OR(BG154="000000",VALIDATURNO[[#This Row],[Escenario]]="100000"),"NULO","ERROR MARCA")),"NULO"))))</f>
        <v/>
      </c>
      <c r="BJ154" s="47" t="e">
        <f>IF(VALIDATURNO[[#This Row],[VALIDA_QNA]]="","",IF(OR(BG154="101100",BG154="101111",BG154="001100",BG154="001111",BG154="111110",BG154="011110"),BC154-BB154,0)*24)</f>
        <v>#VALUE!</v>
      </c>
      <c r="BK154" s="42" t="e">
        <f>IF(VALIDATURNO[[#This Row],[VALIDA_QNA]]="","",IF(OR(BG154="101111",BG154="001111"),BE154-BD154,0)*24)</f>
        <v>#VALUE!</v>
      </c>
      <c r="BL154" s="47" t="e">
        <f>IF(VALIDATURNO[[#This Row],[VALIDA_QNA]]="","",IF(OR(BG154="111000",BG154="011000"),AZ154-BB154+1,0)*24)</f>
        <v>#VALUE!</v>
      </c>
      <c r="BM154" s="47" t="e">
        <f>IF(VALIDATURNO[[#This Row],[VALIDA_QNA]]="","",IF(OR(BG154="111110",BG154="011110"),AZ154+1-BD154,0)*24)</f>
        <v>#VALUE!</v>
      </c>
      <c r="BN154" s="42" t="e">
        <f>IF(VALIDATURNO[[#This Row],[VALIDA_QNA]]="","",IF(OR(BG154="011000",BG154="111000"),1-BB154,0)*24)</f>
        <v>#VALUE!</v>
      </c>
      <c r="BO154" s="47" t="e">
        <f>IF(VALIDATURNO[[#This Row],[VALIDA_QNA]]="","",IF(OR(BG154="011110",BG154="111110"),1-BD154,0)*24)</f>
        <v>#VALUE!</v>
      </c>
      <c r="BP15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4" s="42" t="e">
        <f>IF(VALIDATURNO[[#This Row],[VALIDA_QNA]]="","",VALIDATURNO[[#This Row],[turno1]]+VALIDATURNO[[#This Row],[turno2]]+VALIDATURNO[[#This Row],[turno1AM]]+VALIDATURNO[[#This Row],[turno2AM]])</f>
        <v>#VALUE!</v>
      </c>
      <c r="BR154" s="44" t="e">
        <f>IF(VALIDATURNO[[#This Row],[VALIDA_QNA]]=0,"",IFERROR(LEFT(AD154,FIND(".",AD154)-1)+((RIGHT(AD154,2)+0)/100),""))</f>
        <v>#VALUE!</v>
      </c>
      <c r="BS15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descuentos]]="",0,IF(AND(BP154&gt;=9.5,AO154=""),1,0))+IF(AL155&lt;&gt;"",AL155*24,0)-IF(AL154&lt;&gt;"",AL154*24,0),"")))</f>
        <v>#VALUE!</v>
      </c>
      <c r="BT154" s="219" t="e">
        <f>IF(VALIDATURNO[[#This Row],[VALIDA_QNA]]=0,"",IF(A154="","",IFERROR((IF(IF(AL154="",0,AL154+0)&lt;=(6/24),IF(AL154="",0,AL154+0),(6/24))*24),0)+IFERROR(IF(AM154="",0,IF((IF(AND(AO154="",AN154&lt;&gt;""),IF(AN154="",0,AN154+0),IF(AP154&lt;&gt;"",IF(AP154="",0,AP154+0),1))-#REF!)*24&gt;0,IF(AND(AO154="",AN154&lt;&gt;""),IF(AN154="",0,AN154+0),IF(AP154&lt;&gt;"",IF(AP154="",0,AP154+0),1))-#REF!))*24,0)))</f>
        <v>#VALUE!</v>
      </c>
      <c r="BU154" s="44" t="e">
        <f>IF(VALIDATURNO[[#This Row],[VALIDA_QNA]]="","",IFERROR(LEFT(K154,FIND(".",K154)-1)+((RIGHT(K154,2)+0)/100),0))</f>
        <v>#VALUE!</v>
      </c>
      <c r="BV154" s="44" t="e">
        <f>IF(VALIDATURNO[[#This Row],[VALIDA_QNA]]=0,0,IF(VALIDATURNO[[#This Row],[Marcacion]]="ERROR MARCA", 0,IF(VALIDATURNO[[#This Row],[VALIDA_QNA]]="","",IF(ROUND(IFERROR(LEFT(K154,FIND(".",K154)-1)+((RIGHT(K154,2)+0)/100),0)+(IF(H155="Domingo",0,IF(AL155="",0,AL155*24)))-(IF(H154="Domingo",0,IF(AL154="",0,AL154*24))),2)&gt;=0,ROUND(IFERROR(LEFT(K154,FIND(".",K154)-1)+((RIGHT(K154,2)+0)/100),0)+(IF(H155="Domingo",0,IF(AL155="",0,AL155*24)))-(IF(H154="Domingo",0,IF(AL154="",0,AL154*24))),2),0))))</f>
        <v>#VALUE!</v>
      </c>
      <c r="BW154" s="44" t="e">
        <f>IF(VALIDATURNO[[#This Row],[VALIDA_QNA]]="","",IFERROR(LEFT(T154,FIND(".",T154)-1)+((RIGHT(T154,2)+0)/100),0)+IF(N154="",0,IFERROR(LEFT(N154,FIND(".",N154)-1)+((RIGHT(N154,2)+0)/100),0)))</f>
        <v>#VALUE!</v>
      </c>
      <c r="BX154" s="44" t="e">
        <f>IF(VALIDATURNO[[#This Row],[VALIDA_QNA]]=0,0,IF(VALIDATURNO[[#This Row],[Marcacion]]="ERROR MARCA", 0,IF(VALIDATURNO[[#This Row],[VALIDA_QNA]]="","",IF(VALIDATURNO[[#This Row],[Dom Noct calc]]+(IF(OR(H155="Domingo",M155&lt;&gt;"",N155&lt;&gt;""),IF(AL155="",0,AL155*24),0))-(IF(OR(H154="Domingo",M154&lt;&gt;"",N154&lt;&gt;""),IF(AL154="",0,AL154*24),0))&gt;=0,VALIDATURNO[[#This Row],[Dom Noct calc]]+(IF(OR(H155="Domingo",M155&lt;&gt;"",N155&lt;&gt;""),IF(AL155="",0,AL155*24),0))-(IF(OR(H154="Domingo",M154&lt;&gt;"",N154&lt;&gt;""),IF(AL154="",0,AL154*24),0)),0))))</f>
        <v>#VALUE!</v>
      </c>
      <c r="BY154" s="44" t="e">
        <f>IF(VALIDATURNO[[#This Row],[VALIDA_QNA]]="","",IFERROR(LEFT(AD154,FIND(".",AD154)-1)+((RIGHT(AD154,2)+0)/100),0))</f>
        <v>#VALUE!</v>
      </c>
      <c r="BZ15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4" s="45" t="e">
        <f>IF(VALIDATURNO[[#This Row],[VALIDA_QNA]]="","",IF(VALIDATURNO[[#This Row],[Trabajado real]]+0=0,0,1))</f>
        <v>#VALUE!</v>
      </c>
      <c r="CB15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4" s="44"/>
      <c r="CD154" s="44"/>
      <c r="CE154" s="44"/>
      <c r="CF154" s="44"/>
      <c r="CG154" s="44"/>
      <c r="CH154" s="45"/>
      <c r="CI154" s="44"/>
      <c r="CJ154" s="44" t="str">
        <f>IF(AND(M154="",S154=""),"",IF(VALIDATURNO[[#This Row],[Marcacion]]="ERROR MARCA",6,IF(IFERROR(LEFT(M154,FIND(".",M154)-1)+((RIGHT(M154,2)+0)/100),0)+IFERROR(LEFT(S154,FIND(".",S154)-1)+((RIGHT(S154,2)+0)/100),0)=0,"",IFERROR(LEFT(M154,FIND(".",M154)-1)+((RIGHT(M154,2)+0)/100),0)+IFERROR(LEFT(S154,FIND(".",S154)-1)+((RIGHT(S154,2)+0)/100),0))))</f>
        <v/>
      </c>
      <c r="CK154" s="44" t="e">
        <f>IF(VALIDATURNO[[#This Row],[VALIDA_QNA]]="","",IF(VALIDATURNO[[#This Row],[Dom Noct Real]]=0,"",ROUND(VALIDATURNO[[#This Row],[Dom Noct Real]],2)))</f>
        <v>#VALUE!</v>
      </c>
      <c r="CL154" s="44"/>
      <c r="CM154" s="44"/>
      <c r="CN154" s="44"/>
      <c r="CO15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4" s="44"/>
      <c r="CR154" s="44"/>
      <c r="CS154" s="44"/>
      <c r="CT154" s="44"/>
      <c r="CU154" s="44" t="e">
        <f>IF(VALIDATURNO[[#This Row],[VALIDA_QNA]]="","",IF(VALIDATURNO[[#This Row],[Trabajado real]]=0,"",ROUND(VALIDATURNO[[#This Row],[Trabajado real]],2)))</f>
        <v>#VALUE!</v>
      </c>
      <c r="CV154" s="220" t="str">
        <f>IFERROR(VLOOKUP(VALIDATURNO[[#This Row],[Colaborador]]&amp;VALIDATURNO[[#This Row],[fecha]],Tabla2[],4,0),"")</f>
        <v/>
      </c>
      <c r="CW154" s="221"/>
      <c r="CX154" s="221"/>
      <c r="CY154" s="44" t="str">
        <f>IF(SUMIFS($BZ$6:BZ154,$DC$6:DC154,VALIDATURNO[[#This Row],[Colaborador]])-hope_hours-SUMIFS($CO$6:CO154,$DC$6:DC154,VALIDATURNO[[#This Row],[Colaborador]])-SUMIFS($CP$6:CP154,$DC$6:DC154,VALIDATURNO[[#This Row],[Colaborador]])&gt;0.5,SUMIFS($BZ$6:BZ154,$DC$6:DC154,VALIDATURNO[[#This Row],[Colaborador]])-hope_hours-SUMIFS($CO$6:CO154,$DC$6:DC154,VALIDATURNO[[#This Row],[Colaborador]])-SUMIFS($CP$6:CP154,$DC$6:DC154,VALIDATURNO[[#This Row],[Colaborador]]),"")</f>
        <v/>
      </c>
      <c r="CZ154" s="44" t="str">
        <f>IF(SUMIFS($BZ$6:BZ154,$DC$6:DC154,VALIDATURNO[[#This Row],[Colaborador]])-hope_hours&gt;0.5,SUMIFS($BZ$6:BZ154,$DC$6:DC154,VALIDATURNO[[#This Row],[Colaborador]])-hope_hours - SUMIFS($CZ$6:CZ153,$DC$6:DC153,DC154),"")</f>
        <v/>
      </c>
      <c r="DA154" s="44" t="str">
        <f>IF(SUMIFS($BZ$6:BZ154,$DC$6:DC154,VALIDATURNO[[#This Row],[Colaborador]])-hope_hours&gt;0.5,SUMIFS($BZ$6:BZ154,$DC$6:DC154,VALIDATURNO[[#This Row],[Colaborador]])-hope_hours,"")</f>
        <v/>
      </c>
      <c r="DB154" s="44" t="str">
        <f>IF(E154="","",IF(VALIDATURNO[[#This Row],[Cambia sede]]="",E154,VALIDATURNO[[#This Row],[Cambia sede]]))</f>
        <v/>
      </c>
      <c r="DC154" s="222" t="str">
        <f t="shared" si="7"/>
        <v/>
      </c>
      <c r="DD154" s="223" t="e">
        <f>IF(VALIDATURNO[[#This Row],[VALIDA_QNA]]="","",I154+0)</f>
        <v>#VALUE!</v>
      </c>
      <c r="DE154" s="219" t="e">
        <f>IF(VALIDATURNO[[#This Row],[Marcacion]]="","",D154)</f>
        <v>#VALUE!</v>
      </c>
      <c r="DF154" s="219" t="e">
        <f>IF(VALIDATURNO[[#This Row],[turno1]]="","",H154)</f>
        <v>#VALUE!</v>
      </c>
      <c r="DG154" s="219" t="e">
        <f>IF(VALIDATURNO[[#This Row],[turno2]]="","",AL154)</f>
        <v>#VALUE!</v>
      </c>
      <c r="DH154" s="219" t="e">
        <f>IF(VALIDATURNO[[#This Row],[turno1AM]]="","",AM154)</f>
        <v>#VALUE!</v>
      </c>
      <c r="DI154" s="219" t="e">
        <f>IF(VALIDATURNO[[#This Row],[turno2AM]]="","",AN154)</f>
        <v>#VALUE!</v>
      </c>
      <c r="DJ154" s="219" t="e">
        <f>IF(VALIDATURNO[[#This Row],[turno1AH]]="","",AO154)</f>
        <v>#VALUE!</v>
      </c>
      <c r="DK154" s="219" t="e">
        <f>IF(VALIDATURNO[[#This Row],[turno2AH]]="","",AP154)</f>
        <v>#VALUE!</v>
      </c>
      <c r="DL154" s="224" t="str">
        <f>IF(SUMIFS(VALIDATURNO[TOTAL],VALIDATURNO[Colaborador],VALIDATURNO[[#This Row],[Colaborador]])=0,"RET","OK")</f>
        <v>RET</v>
      </c>
      <c r="DM154" s="224"/>
      <c r="DN154" s="224" t="e">
        <f>IF(DN153=$DN$5,1,IF(DC153=VALIDATURNO[[#This Row],[Colaborador]],0,1))</f>
        <v>#VALUE!</v>
      </c>
      <c r="DO154" s="224"/>
      <c r="DP154" s="224"/>
      <c r="DQ154" s="224"/>
      <c r="DR154" s="224"/>
      <c r="DS154" s="224"/>
      <c r="DT154" s="224"/>
    </row>
    <row r="155" spans="46:124">
      <c r="AT155" s="218" t="e">
        <f>IF(VALIDATURNO[[#This Row],[VALIDA_QNA]]="","",IF(AL155="",0,1))</f>
        <v>#VALUE!</v>
      </c>
      <c r="AU155" s="47" t="e">
        <f>IF(VALIDATURNO[[#This Row],[VALIDA_QNA]]="","",IF(AL156="",0,1))</f>
        <v>#VALUE!</v>
      </c>
      <c r="AV155" s="47" t="e">
        <f>IF(VALIDATURNO[[#This Row],[VALIDA_QNA]]="","",IF(AM155="",0,1))</f>
        <v>#VALUE!</v>
      </c>
      <c r="AW155" s="47" t="e">
        <f>IF(VALIDATURNO[[#This Row],[VALIDA_QNA]]="","",IF(AN155="",0,1))</f>
        <v>#VALUE!</v>
      </c>
      <c r="AX155" s="47" t="e">
        <f>IF(VALIDATURNO[[#This Row],[VALIDA_QNA]]="","",IF(AO155="",0,1))</f>
        <v>#VALUE!</v>
      </c>
      <c r="AY155" s="47" t="e">
        <f>IF(VALIDATURNO[[#This Row],[VALIDA_QNA]]="","",IF(AP155="",0,1))</f>
        <v>#VALUE!</v>
      </c>
      <c r="AZ155" s="42" t="e">
        <f>IF(VALIDATURNO[[#This Row],[VALIDA_QNA]]="","",IF(AL156="",0,1)*IF(AL156="",0,AL156))</f>
        <v>#VALUE!</v>
      </c>
      <c r="BA155" s="42" t="e">
        <f>IF(VALIDATURNO[[#This Row],[VALIDA_QNA]]="","",IF(AL155="",0,1)*IF(AL155="",0,AL155))</f>
        <v>#VALUE!</v>
      </c>
      <c r="BB155" s="42" t="e">
        <f>IF(VALIDATURNO[[#This Row],[VALIDA_QNA]]="","",IF(AM155="",0,1)*IF(AM155="",0,AM155))</f>
        <v>#VALUE!</v>
      </c>
      <c r="BC155" s="42" t="e">
        <f>IF(VALIDATURNO[[#This Row],[VALIDA_QNA]]="","",IF(AN155="",0,1)*IF(AN155="",0,AN155))</f>
        <v>#VALUE!</v>
      </c>
      <c r="BD155" s="42" t="e">
        <f>IF(VALIDATURNO[[#This Row],[VALIDA_QNA]]="","",IF(AO155="",0,1)*IF(AO155="",0,AO155))</f>
        <v>#VALUE!</v>
      </c>
      <c r="BE155" s="42" t="e">
        <f>IF(VALIDATURNO[[#This Row],[VALIDA_QNA]]="","",IF(AP155="",0,1)*IF(AP155="",0,AP155))</f>
        <v>#VALUE!</v>
      </c>
      <c r="BF155" s="42" t="e">
        <f>IF(VALIDATURNO[[#This Row],[VALIDA_QNA]]="","",5-COUNTBLANK(AM155:AP155)-COUNTBLANK(AL156))</f>
        <v>#VALUE!</v>
      </c>
      <c r="BG155" s="41" t="e">
        <f>VALIDATURNO[[#This Row],[SALAM_H_BIN]]&amp;AU155&amp;AV155&amp;AW155&amp;AX155&amp;AY155</f>
        <v>#VALUE!</v>
      </c>
      <c r="BH155" s="43" t="str">
        <f>IF(A155="","",IF(AND((DIA_INI+0)=1,DAY(I155)&lt;16,MONTH(I155)=MES_QNA),1,IF(AND((DIA_INI+0)=16,MONTH(I155)= MES_QNA + 0),1,0)))</f>
        <v/>
      </c>
      <c r="BI155" s="42" t="str">
        <f>IF(A155="","",IF(AND(AN155&lt;AM155,AN155&lt;&gt;""),"ERROR MARCA",IF(AND(VALIDATURNO[[#This Row],[ENT_2]]&lt;&gt;0,VALIDATURNO[[#This Row],[ENT_2]]&lt;VALIDATURNO[[#This Row],[SAL_1]]),"ERROR MARCA",IF(VALIDATURNO[[#This Row],[VALIDA_QNA]]=1,IF(OR(BG155="001100",BG155="011000",BG155="011110",BG155="001111",BG155="101100",BG155="111000",BG155="111110",BG155="101111"),"OK",IF(OR(BG155="000000",VALIDATURNO[[#This Row],[Escenario]]="100000"),"NULO","ERROR MARCA")),"NULO"))))</f>
        <v/>
      </c>
      <c r="BJ155" s="47" t="e">
        <f>IF(VALIDATURNO[[#This Row],[VALIDA_QNA]]="","",IF(OR(BG155="101100",BG155="101111",BG155="001100",BG155="001111",BG155="111110",BG155="011110"),BC155-BB155,0)*24)</f>
        <v>#VALUE!</v>
      </c>
      <c r="BK155" s="42" t="e">
        <f>IF(VALIDATURNO[[#This Row],[VALIDA_QNA]]="","",IF(OR(BG155="101111",BG155="001111"),BE155-BD155,0)*24)</f>
        <v>#VALUE!</v>
      </c>
      <c r="BL155" s="47" t="e">
        <f>IF(VALIDATURNO[[#This Row],[VALIDA_QNA]]="","",IF(OR(BG155="111000",BG155="011000"),AZ155-BB155+1,0)*24)</f>
        <v>#VALUE!</v>
      </c>
      <c r="BM155" s="47" t="e">
        <f>IF(VALIDATURNO[[#This Row],[VALIDA_QNA]]="","",IF(OR(BG155="111110",BG155="011110"),AZ155+1-BD155,0)*24)</f>
        <v>#VALUE!</v>
      </c>
      <c r="BN155" s="42" t="e">
        <f>IF(VALIDATURNO[[#This Row],[VALIDA_QNA]]="","",IF(OR(BG155="011000",BG155="111000"),1-BB155,0)*24)</f>
        <v>#VALUE!</v>
      </c>
      <c r="BO155" s="47" t="e">
        <f>IF(VALIDATURNO[[#This Row],[VALIDA_QNA]]="","",IF(OR(BG155="011110",BG155="111110"),1-BD155,0)*24)</f>
        <v>#VALUE!</v>
      </c>
      <c r="BP15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5" s="42" t="e">
        <f>IF(VALIDATURNO[[#This Row],[VALIDA_QNA]]="","",VALIDATURNO[[#This Row],[turno1]]+VALIDATURNO[[#This Row],[turno2]]+VALIDATURNO[[#This Row],[turno1AM]]+VALIDATURNO[[#This Row],[turno2AM]])</f>
        <v>#VALUE!</v>
      </c>
      <c r="BR155" s="44" t="e">
        <f>IF(VALIDATURNO[[#This Row],[VALIDA_QNA]]=0,"",IFERROR(LEFT(AD155,FIND(".",AD155)-1)+((RIGHT(AD155,2)+0)/100),""))</f>
        <v>#VALUE!</v>
      </c>
      <c r="BS15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descuentos]]="",0,IF(AND(BP155&gt;=9.5,AO155=""),1,0))+IF(AL156&lt;&gt;"",AL156*24,0)-IF(AL155&lt;&gt;"",AL155*24,0),"")))</f>
        <v>#VALUE!</v>
      </c>
      <c r="BT155" s="219" t="e">
        <f>IF(VALIDATURNO[[#This Row],[VALIDA_QNA]]=0,"",IF(A155="","",IFERROR((IF(IF(AL155="",0,AL155+0)&lt;=(6/24),IF(AL155="",0,AL155+0),(6/24))*24),0)+IFERROR(IF(AM155="",0,IF((IF(AND(AO155="",AN155&lt;&gt;""),IF(AN155="",0,AN155+0),IF(AP155&lt;&gt;"",IF(AP155="",0,AP155+0),1))-#REF!)*24&gt;0,IF(AND(AO155="",AN155&lt;&gt;""),IF(AN155="",0,AN155+0),IF(AP155&lt;&gt;"",IF(AP155="",0,AP155+0),1))-#REF!))*24,0)))</f>
        <v>#VALUE!</v>
      </c>
      <c r="BU155" s="44" t="e">
        <f>IF(VALIDATURNO[[#This Row],[VALIDA_QNA]]="","",IFERROR(LEFT(K155,FIND(".",K155)-1)+((RIGHT(K155,2)+0)/100),0))</f>
        <v>#VALUE!</v>
      </c>
      <c r="BV155" s="44" t="e">
        <f>IF(VALIDATURNO[[#This Row],[VALIDA_QNA]]=0,0,IF(VALIDATURNO[[#This Row],[Marcacion]]="ERROR MARCA", 0,IF(VALIDATURNO[[#This Row],[VALIDA_QNA]]="","",IF(ROUND(IFERROR(LEFT(K155,FIND(".",K155)-1)+((RIGHT(K155,2)+0)/100),0)+(IF(H156="Domingo",0,IF(AL156="",0,AL156*24)))-(IF(H155="Domingo",0,IF(AL155="",0,AL155*24))),2)&gt;=0,ROUND(IFERROR(LEFT(K155,FIND(".",K155)-1)+((RIGHT(K155,2)+0)/100),0)+(IF(H156="Domingo",0,IF(AL156="",0,AL156*24)))-(IF(H155="Domingo",0,IF(AL155="",0,AL155*24))),2),0))))</f>
        <v>#VALUE!</v>
      </c>
      <c r="BW155" s="44" t="e">
        <f>IF(VALIDATURNO[[#This Row],[VALIDA_QNA]]="","",IFERROR(LEFT(T155,FIND(".",T155)-1)+((RIGHT(T155,2)+0)/100),0)+IF(N155="",0,IFERROR(LEFT(N155,FIND(".",N155)-1)+((RIGHT(N155,2)+0)/100),0)))</f>
        <v>#VALUE!</v>
      </c>
      <c r="BX155" s="44" t="e">
        <f>IF(VALIDATURNO[[#This Row],[VALIDA_QNA]]=0,0,IF(VALIDATURNO[[#This Row],[Marcacion]]="ERROR MARCA", 0,IF(VALIDATURNO[[#This Row],[VALIDA_QNA]]="","",IF(VALIDATURNO[[#This Row],[Dom Noct calc]]+(IF(OR(H156="Domingo",M156&lt;&gt;"",N156&lt;&gt;""),IF(AL156="",0,AL156*24),0))-(IF(OR(H155="Domingo",M155&lt;&gt;"",N155&lt;&gt;""),IF(AL155="",0,AL155*24),0))&gt;=0,VALIDATURNO[[#This Row],[Dom Noct calc]]+(IF(OR(H156="Domingo",M156&lt;&gt;"",N156&lt;&gt;""),IF(AL156="",0,AL156*24),0))-(IF(OR(H155="Domingo",M155&lt;&gt;"",N155&lt;&gt;""),IF(AL155="",0,AL155*24),0)),0))))</f>
        <v>#VALUE!</v>
      </c>
      <c r="BY155" s="44" t="e">
        <f>IF(VALIDATURNO[[#This Row],[VALIDA_QNA]]="","",IFERROR(LEFT(AD155,FIND(".",AD155)-1)+((RIGHT(AD155,2)+0)/100),0))</f>
        <v>#VALUE!</v>
      </c>
      <c r="BZ15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5" s="45" t="e">
        <f>IF(VALIDATURNO[[#This Row],[VALIDA_QNA]]="","",IF(VALIDATURNO[[#This Row],[Trabajado real]]+0=0,0,1))</f>
        <v>#VALUE!</v>
      </c>
      <c r="CB15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5" s="44"/>
      <c r="CD155" s="44"/>
      <c r="CE155" s="44"/>
      <c r="CF155" s="44"/>
      <c r="CG155" s="44"/>
      <c r="CH155" s="45"/>
      <c r="CI155" s="44"/>
      <c r="CJ155" s="44" t="str">
        <f>IF(AND(M155="",S155=""),"",IF(VALIDATURNO[[#This Row],[Marcacion]]="ERROR MARCA",6,IF(IFERROR(LEFT(M155,FIND(".",M155)-1)+((RIGHT(M155,2)+0)/100),0)+IFERROR(LEFT(S155,FIND(".",S155)-1)+((RIGHT(S155,2)+0)/100),0)=0,"",IFERROR(LEFT(M155,FIND(".",M155)-1)+((RIGHT(M155,2)+0)/100),0)+IFERROR(LEFT(S155,FIND(".",S155)-1)+((RIGHT(S155,2)+0)/100),0))))</f>
        <v/>
      </c>
      <c r="CK155" s="44" t="e">
        <f>IF(VALIDATURNO[[#This Row],[VALIDA_QNA]]="","",IF(VALIDATURNO[[#This Row],[Dom Noct Real]]=0,"",ROUND(VALIDATURNO[[#This Row],[Dom Noct Real]],2)))</f>
        <v>#VALUE!</v>
      </c>
      <c r="CL155" s="44"/>
      <c r="CM155" s="44"/>
      <c r="CN155" s="44"/>
      <c r="CO15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5" s="44"/>
      <c r="CR155" s="44"/>
      <c r="CS155" s="44"/>
      <c r="CT155" s="44"/>
      <c r="CU155" s="44" t="e">
        <f>IF(VALIDATURNO[[#This Row],[VALIDA_QNA]]="","",IF(VALIDATURNO[[#This Row],[Trabajado real]]=0,"",ROUND(VALIDATURNO[[#This Row],[Trabajado real]],2)))</f>
        <v>#VALUE!</v>
      </c>
      <c r="CV155" s="220" t="str">
        <f>IFERROR(VLOOKUP(VALIDATURNO[[#This Row],[Colaborador]]&amp;VALIDATURNO[[#This Row],[fecha]],Tabla2[],4,0),"")</f>
        <v/>
      </c>
      <c r="CW155" s="221"/>
      <c r="CX155" s="221"/>
      <c r="CY155" s="44" t="str">
        <f>IF(SUMIFS($BZ$6:BZ155,$DC$6:DC155,VALIDATURNO[[#This Row],[Colaborador]])-hope_hours-SUMIFS($CO$6:CO155,$DC$6:DC155,VALIDATURNO[[#This Row],[Colaborador]])-SUMIFS($CP$6:CP155,$DC$6:DC155,VALIDATURNO[[#This Row],[Colaborador]])&gt;0.5,SUMIFS($BZ$6:BZ155,$DC$6:DC155,VALIDATURNO[[#This Row],[Colaborador]])-hope_hours-SUMIFS($CO$6:CO155,$DC$6:DC155,VALIDATURNO[[#This Row],[Colaborador]])-SUMIFS($CP$6:CP155,$DC$6:DC155,VALIDATURNO[[#This Row],[Colaborador]]),"")</f>
        <v/>
      </c>
      <c r="CZ155" s="44" t="str">
        <f>IF(SUMIFS($BZ$6:BZ155,$DC$6:DC155,VALIDATURNO[[#This Row],[Colaborador]])-hope_hours&gt;0.5,SUMIFS($BZ$6:BZ155,$DC$6:DC155,VALIDATURNO[[#This Row],[Colaborador]])-hope_hours - SUMIFS($CZ$6:CZ154,$DC$6:DC154,DC155),"")</f>
        <v/>
      </c>
      <c r="DA155" s="44" t="str">
        <f>IF(SUMIFS($BZ$6:BZ155,$DC$6:DC155,VALIDATURNO[[#This Row],[Colaborador]])-hope_hours&gt;0.5,SUMIFS($BZ$6:BZ155,$DC$6:DC155,VALIDATURNO[[#This Row],[Colaborador]])-hope_hours,"")</f>
        <v/>
      </c>
      <c r="DB155" s="44" t="str">
        <f>IF(E155="","",IF(VALIDATURNO[[#This Row],[Cambia sede]]="",E155,VALIDATURNO[[#This Row],[Cambia sede]]))</f>
        <v/>
      </c>
      <c r="DC155" s="222" t="str">
        <f t="shared" si="7"/>
        <v/>
      </c>
      <c r="DD155" s="223" t="e">
        <f>IF(VALIDATURNO[[#This Row],[VALIDA_QNA]]="","",I155+0)</f>
        <v>#VALUE!</v>
      </c>
      <c r="DE155" s="219" t="e">
        <f>IF(VALIDATURNO[[#This Row],[Marcacion]]="","",D155)</f>
        <v>#VALUE!</v>
      </c>
      <c r="DF155" s="219" t="e">
        <f>IF(VALIDATURNO[[#This Row],[turno1]]="","",H155)</f>
        <v>#VALUE!</v>
      </c>
      <c r="DG155" s="219" t="e">
        <f>IF(VALIDATURNO[[#This Row],[turno2]]="","",AL155)</f>
        <v>#VALUE!</v>
      </c>
      <c r="DH155" s="219" t="e">
        <f>IF(VALIDATURNO[[#This Row],[turno1AM]]="","",AM155)</f>
        <v>#VALUE!</v>
      </c>
      <c r="DI155" s="219" t="e">
        <f>IF(VALIDATURNO[[#This Row],[turno2AM]]="","",AN155)</f>
        <v>#VALUE!</v>
      </c>
      <c r="DJ155" s="219" t="e">
        <f>IF(VALIDATURNO[[#This Row],[turno1AH]]="","",AO155)</f>
        <v>#VALUE!</v>
      </c>
      <c r="DK155" s="219" t="e">
        <f>IF(VALIDATURNO[[#This Row],[turno2AH]]="","",AP155)</f>
        <v>#VALUE!</v>
      </c>
      <c r="DL155" s="224" t="str">
        <f>IF(SUMIFS(VALIDATURNO[TOTAL],VALIDATURNO[Colaborador],VALIDATURNO[[#This Row],[Colaborador]])=0,"RET","OK")</f>
        <v>RET</v>
      </c>
      <c r="DM155" s="224"/>
      <c r="DN155" s="224" t="e">
        <f>IF(DN154=$DN$5,1,IF(DC154=VALIDATURNO[[#This Row],[Colaborador]],0,1))</f>
        <v>#VALUE!</v>
      </c>
      <c r="DO155" s="224"/>
      <c r="DP155" s="224"/>
      <c r="DQ155" s="224"/>
      <c r="DR155" s="224"/>
      <c r="DS155" s="224"/>
      <c r="DT155" s="224"/>
    </row>
    <row r="156" spans="46:124">
      <c r="AT156" s="218" t="e">
        <f>IF(VALIDATURNO[[#This Row],[VALIDA_QNA]]="","",IF(AL156="",0,1))</f>
        <v>#VALUE!</v>
      </c>
      <c r="AU156" s="47" t="e">
        <f>IF(VALIDATURNO[[#This Row],[VALIDA_QNA]]="","",IF(AL157="",0,1))</f>
        <v>#VALUE!</v>
      </c>
      <c r="AV156" s="47" t="e">
        <f>IF(VALIDATURNO[[#This Row],[VALIDA_QNA]]="","",IF(AM156="",0,1))</f>
        <v>#VALUE!</v>
      </c>
      <c r="AW156" s="47" t="e">
        <f>IF(VALIDATURNO[[#This Row],[VALIDA_QNA]]="","",IF(AN156="",0,1))</f>
        <v>#VALUE!</v>
      </c>
      <c r="AX156" s="47" t="e">
        <f>IF(VALIDATURNO[[#This Row],[VALIDA_QNA]]="","",IF(AO156="",0,1))</f>
        <v>#VALUE!</v>
      </c>
      <c r="AY156" s="47" t="e">
        <f>IF(VALIDATURNO[[#This Row],[VALIDA_QNA]]="","",IF(AP156="",0,1))</f>
        <v>#VALUE!</v>
      </c>
      <c r="AZ156" s="42" t="e">
        <f>IF(VALIDATURNO[[#This Row],[VALIDA_QNA]]="","",IF(AL157="",0,1)*IF(AL157="",0,AL157))</f>
        <v>#VALUE!</v>
      </c>
      <c r="BA156" s="42" t="e">
        <f>IF(VALIDATURNO[[#This Row],[VALIDA_QNA]]="","",IF(AL156="",0,1)*IF(AL156="",0,AL156))</f>
        <v>#VALUE!</v>
      </c>
      <c r="BB156" s="42" t="e">
        <f>IF(VALIDATURNO[[#This Row],[VALIDA_QNA]]="","",IF(AM156="",0,1)*IF(AM156="",0,AM156))</f>
        <v>#VALUE!</v>
      </c>
      <c r="BC156" s="42" t="e">
        <f>IF(VALIDATURNO[[#This Row],[VALIDA_QNA]]="","",IF(AN156="",0,1)*IF(AN156="",0,AN156))</f>
        <v>#VALUE!</v>
      </c>
      <c r="BD156" s="42" t="e">
        <f>IF(VALIDATURNO[[#This Row],[VALIDA_QNA]]="","",IF(AO156="",0,1)*IF(AO156="",0,AO156))</f>
        <v>#VALUE!</v>
      </c>
      <c r="BE156" s="42" t="e">
        <f>IF(VALIDATURNO[[#This Row],[VALIDA_QNA]]="","",IF(AP156="",0,1)*IF(AP156="",0,AP156))</f>
        <v>#VALUE!</v>
      </c>
      <c r="BF156" s="42" t="e">
        <f>IF(VALIDATURNO[[#This Row],[VALIDA_QNA]]="","",5-COUNTBLANK(AM156:AP156)-COUNTBLANK(AL157))</f>
        <v>#VALUE!</v>
      </c>
      <c r="BG156" s="41" t="e">
        <f>VALIDATURNO[[#This Row],[SALAM_H_BIN]]&amp;AU156&amp;AV156&amp;AW156&amp;AX156&amp;AY156</f>
        <v>#VALUE!</v>
      </c>
      <c r="BH156" s="43" t="str">
        <f>IF(A156="","",IF(AND((DIA_INI+0)=1,DAY(I156)&lt;16,MONTH(I156)=MES_QNA),1,IF(AND((DIA_INI+0)=16,MONTH(I156)= MES_QNA + 0),1,0)))</f>
        <v/>
      </c>
      <c r="BI156" s="42" t="str">
        <f>IF(A156="","",IF(AND(AN156&lt;AM156,AN156&lt;&gt;""),"ERROR MARCA",IF(AND(VALIDATURNO[[#This Row],[ENT_2]]&lt;&gt;0,VALIDATURNO[[#This Row],[ENT_2]]&lt;VALIDATURNO[[#This Row],[SAL_1]]),"ERROR MARCA",IF(VALIDATURNO[[#This Row],[VALIDA_QNA]]=1,IF(OR(BG156="001100",BG156="011000",BG156="011110",BG156="001111",BG156="101100",BG156="111000",BG156="111110",BG156="101111"),"OK",IF(OR(BG156="000000",VALIDATURNO[[#This Row],[Escenario]]="100000"),"NULO","ERROR MARCA")),"NULO"))))</f>
        <v/>
      </c>
      <c r="BJ156" s="47" t="e">
        <f>IF(VALIDATURNO[[#This Row],[VALIDA_QNA]]="","",IF(OR(BG156="101100",BG156="101111",BG156="001100",BG156="001111",BG156="111110",BG156="011110"),BC156-BB156,0)*24)</f>
        <v>#VALUE!</v>
      </c>
      <c r="BK156" s="42" t="e">
        <f>IF(VALIDATURNO[[#This Row],[VALIDA_QNA]]="","",IF(OR(BG156="101111",BG156="001111"),BE156-BD156,0)*24)</f>
        <v>#VALUE!</v>
      </c>
      <c r="BL156" s="47" t="e">
        <f>IF(VALIDATURNO[[#This Row],[VALIDA_QNA]]="","",IF(OR(BG156="111000",BG156="011000"),AZ156-BB156+1,0)*24)</f>
        <v>#VALUE!</v>
      </c>
      <c r="BM156" s="47" t="e">
        <f>IF(VALIDATURNO[[#This Row],[VALIDA_QNA]]="","",IF(OR(BG156="111110",BG156="011110"),AZ156+1-BD156,0)*24)</f>
        <v>#VALUE!</v>
      </c>
      <c r="BN156" s="42" t="e">
        <f>IF(VALIDATURNO[[#This Row],[VALIDA_QNA]]="","",IF(OR(BG156="011000",BG156="111000"),1-BB156,0)*24)</f>
        <v>#VALUE!</v>
      </c>
      <c r="BO156" s="47" t="e">
        <f>IF(VALIDATURNO[[#This Row],[VALIDA_QNA]]="","",IF(OR(BG156="011110",BG156="111110"),1-BD156,0)*24)</f>
        <v>#VALUE!</v>
      </c>
      <c r="BP15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6" s="42" t="e">
        <f>IF(VALIDATURNO[[#This Row],[VALIDA_QNA]]="","",VALIDATURNO[[#This Row],[turno1]]+VALIDATURNO[[#This Row],[turno2]]+VALIDATURNO[[#This Row],[turno1AM]]+VALIDATURNO[[#This Row],[turno2AM]])</f>
        <v>#VALUE!</v>
      </c>
      <c r="BR156" s="44" t="e">
        <f>IF(VALIDATURNO[[#This Row],[VALIDA_QNA]]=0,"",IFERROR(LEFT(AD156,FIND(".",AD156)-1)+((RIGHT(AD156,2)+0)/100),""))</f>
        <v>#VALUE!</v>
      </c>
      <c r="BS15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descuentos]]="",0,IF(AND(BP156&gt;=9.5,AO156=""),1,0))+IF(AL157&lt;&gt;"",AL157*24,0)-IF(AL156&lt;&gt;"",AL156*24,0),"")))</f>
        <v>#VALUE!</v>
      </c>
      <c r="BT156" s="219" t="e">
        <f>IF(VALIDATURNO[[#This Row],[VALIDA_QNA]]=0,"",IF(A156="","",IFERROR((IF(IF(AL156="",0,AL156+0)&lt;=(6/24),IF(AL156="",0,AL156+0),(6/24))*24),0)+IFERROR(IF(AM156="",0,IF((IF(AND(AO156="",AN156&lt;&gt;""),IF(AN156="",0,AN156+0),IF(AP156&lt;&gt;"",IF(AP156="",0,AP156+0),1))-#REF!)*24&gt;0,IF(AND(AO156="",AN156&lt;&gt;""),IF(AN156="",0,AN156+0),IF(AP156&lt;&gt;"",IF(AP156="",0,AP156+0),1))-#REF!))*24,0)))</f>
        <v>#VALUE!</v>
      </c>
      <c r="BU156" s="44" t="e">
        <f>IF(VALIDATURNO[[#This Row],[VALIDA_QNA]]="","",IFERROR(LEFT(K156,FIND(".",K156)-1)+((RIGHT(K156,2)+0)/100),0))</f>
        <v>#VALUE!</v>
      </c>
      <c r="BV156" s="44" t="e">
        <f>IF(VALIDATURNO[[#This Row],[VALIDA_QNA]]=0,0,IF(VALIDATURNO[[#This Row],[Marcacion]]="ERROR MARCA", 0,IF(VALIDATURNO[[#This Row],[VALIDA_QNA]]="","",IF(ROUND(IFERROR(LEFT(K156,FIND(".",K156)-1)+((RIGHT(K156,2)+0)/100),0)+(IF(H157="Domingo",0,IF(AL157="",0,AL157*24)))-(IF(H156="Domingo",0,IF(AL156="",0,AL156*24))),2)&gt;=0,ROUND(IFERROR(LEFT(K156,FIND(".",K156)-1)+((RIGHT(K156,2)+0)/100),0)+(IF(H157="Domingo",0,IF(AL157="",0,AL157*24)))-(IF(H156="Domingo",0,IF(AL156="",0,AL156*24))),2),0))))</f>
        <v>#VALUE!</v>
      </c>
      <c r="BW156" s="44" t="e">
        <f>IF(VALIDATURNO[[#This Row],[VALIDA_QNA]]="","",IFERROR(LEFT(T156,FIND(".",T156)-1)+((RIGHT(T156,2)+0)/100),0)+IF(N156="",0,IFERROR(LEFT(N156,FIND(".",N156)-1)+((RIGHT(N156,2)+0)/100),0)))</f>
        <v>#VALUE!</v>
      </c>
      <c r="BX156" s="44" t="e">
        <f>IF(VALIDATURNO[[#This Row],[VALIDA_QNA]]=0,0,IF(VALIDATURNO[[#This Row],[Marcacion]]="ERROR MARCA", 0,IF(VALIDATURNO[[#This Row],[VALIDA_QNA]]="","",IF(VALIDATURNO[[#This Row],[Dom Noct calc]]+(IF(OR(H157="Domingo",M157&lt;&gt;"",N157&lt;&gt;""),IF(AL157="",0,AL157*24),0))-(IF(OR(H156="Domingo",M156&lt;&gt;"",N156&lt;&gt;""),IF(AL156="",0,AL156*24),0))&gt;=0,VALIDATURNO[[#This Row],[Dom Noct calc]]+(IF(OR(H157="Domingo",M157&lt;&gt;"",N157&lt;&gt;""),IF(AL157="",0,AL157*24),0))-(IF(OR(H156="Domingo",M156&lt;&gt;"",N156&lt;&gt;""),IF(AL156="",0,AL156*24),0)),0))))</f>
        <v>#VALUE!</v>
      </c>
      <c r="BY156" s="44" t="e">
        <f>IF(VALIDATURNO[[#This Row],[VALIDA_QNA]]="","",IFERROR(LEFT(AD156,FIND(".",AD156)-1)+((RIGHT(AD156,2)+0)/100),0))</f>
        <v>#VALUE!</v>
      </c>
      <c r="BZ15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6" s="45" t="e">
        <f>IF(VALIDATURNO[[#This Row],[VALIDA_QNA]]="","",IF(VALIDATURNO[[#This Row],[Trabajado real]]+0=0,0,1))</f>
        <v>#VALUE!</v>
      </c>
      <c r="CB15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6" s="44"/>
      <c r="CD156" s="44"/>
      <c r="CE156" s="44"/>
      <c r="CF156" s="44"/>
      <c r="CG156" s="44"/>
      <c r="CH156" s="45"/>
      <c r="CI156" s="44"/>
      <c r="CJ156" s="44" t="str">
        <f>IF(AND(M156="",S156=""),"",IF(VALIDATURNO[[#This Row],[Marcacion]]="ERROR MARCA",6,IF(IFERROR(LEFT(M156,FIND(".",M156)-1)+((RIGHT(M156,2)+0)/100),0)+IFERROR(LEFT(S156,FIND(".",S156)-1)+((RIGHT(S156,2)+0)/100),0)=0,"",IFERROR(LEFT(M156,FIND(".",M156)-1)+((RIGHT(M156,2)+0)/100),0)+IFERROR(LEFT(S156,FIND(".",S156)-1)+((RIGHT(S156,2)+0)/100),0))))</f>
        <v/>
      </c>
      <c r="CK156" s="44" t="e">
        <f>IF(VALIDATURNO[[#This Row],[VALIDA_QNA]]="","",IF(VALIDATURNO[[#This Row],[Dom Noct Real]]=0,"",ROUND(VALIDATURNO[[#This Row],[Dom Noct Real]],2)))</f>
        <v>#VALUE!</v>
      </c>
      <c r="CL156" s="44"/>
      <c r="CM156" s="44"/>
      <c r="CN156" s="44"/>
      <c r="CO15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6" s="44"/>
      <c r="CR156" s="44"/>
      <c r="CS156" s="44"/>
      <c r="CT156" s="44"/>
      <c r="CU156" s="44" t="e">
        <f>IF(VALIDATURNO[[#This Row],[VALIDA_QNA]]="","",IF(VALIDATURNO[[#This Row],[Trabajado real]]=0,"",ROUND(VALIDATURNO[[#This Row],[Trabajado real]],2)))</f>
        <v>#VALUE!</v>
      </c>
      <c r="CV156" s="220" t="str">
        <f>IFERROR(VLOOKUP(VALIDATURNO[[#This Row],[Colaborador]]&amp;VALIDATURNO[[#This Row],[fecha]],Tabla2[],4,0),"")</f>
        <v/>
      </c>
      <c r="CW156" s="221"/>
      <c r="CX156" s="221"/>
      <c r="CY156" s="44" t="str">
        <f>IF(SUMIFS($BZ$6:BZ156,$DC$6:DC156,VALIDATURNO[[#This Row],[Colaborador]])-hope_hours-SUMIFS($CO$6:CO156,$DC$6:DC156,VALIDATURNO[[#This Row],[Colaborador]])-SUMIFS($CP$6:CP156,$DC$6:DC156,VALIDATURNO[[#This Row],[Colaborador]])&gt;0.5,SUMIFS($BZ$6:BZ156,$DC$6:DC156,VALIDATURNO[[#This Row],[Colaborador]])-hope_hours-SUMIFS($CO$6:CO156,$DC$6:DC156,VALIDATURNO[[#This Row],[Colaborador]])-SUMIFS($CP$6:CP156,$DC$6:DC156,VALIDATURNO[[#This Row],[Colaborador]]),"")</f>
        <v/>
      </c>
      <c r="CZ156" s="44" t="str">
        <f>IF(SUMIFS($BZ$6:BZ156,$DC$6:DC156,VALIDATURNO[[#This Row],[Colaborador]])-hope_hours&gt;0.5,SUMIFS($BZ$6:BZ156,$DC$6:DC156,VALIDATURNO[[#This Row],[Colaborador]])-hope_hours - SUMIFS($CZ$6:CZ155,$DC$6:DC155,DC156),"")</f>
        <v/>
      </c>
      <c r="DA156" s="44" t="str">
        <f>IF(SUMIFS($BZ$6:BZ156,$DC$6:DC156,VALIDATURNO[[#This Row],[Colaborador]])-hope_hours&gt;0.5,SUMIFS($BZ$6:BZ156,$DC$6:DC156,VALIDATURNO[[#This Row],[Colaborador]])-hope_hours,"")</f>
        <v/>
      </c>
      <c r="DB156" s="44" t="str">
        <f>IF(E156="","",IF(VALIDATURNO[[#This Row],[Cambia sede]]="",E156,VALIDATURNO[[#This Row],[Cambia sede]]))</f>
        <v/>
      </c>
      <c r="DC156" s="222" t="str">
        <f t="shared" si="7"/>
        <v/>
      </c>
      <c r="DD156" s="223" t="e">
        <f>IF(VALIDATURNO[[#This Row],[VALIDA_QNA]]="","",I156+0)</f>
        <v>#VALUE!</v>
      </c>
      <c r="DE156" s="219" t="e">
        <f>IF(VALIDATURNO[[#This Row],[Marcacion]]="","",D156)</f>
        <v>#VALUE!</v>
      </c>
      <c r="DF156" s="219" t="e">
        <f>IF(VALIDATURNO[[#This Row],[turno1]]="","",H156)</f>
        <v>#VALUE!</v>
      </c>
      <c r="DG156" s="219" t="e">
        <f>IF(VALIDATURNO[[#This Row],[turno2]]="","",AL156)</f>
        <v>#VALUE!</v>
      </c>
      <c r="DH156" s="219" t="e">
        <f>IF(VALIDATURNO[[#This Row],[turno1AM]]="","",AM156)</f>
        <v>#VALUE!</v>
      </c>
      <c r="DI156" s="219" t="e">
        <f>IF(VALIDATURNO[[#This Row],[turno2AM]]="","",AN156)</f>
        <v>#VALUE!</v>
      </c>
      <c r="DJ156" s="219" t="e">
        <f>IF(VALIDATURNO[[#This Row],[turno1AH]]="","",AO156)</f>
        <v>#VALUE!</v>
      </c>
      <c r="DK156" s="219" t="e">
        <f>IF(VALIDATURNO[[#This Row],[turno2AH]]="","",AP156)</f>
        <v>#VALUE!</v>
      </c>
      <c r="DL156" s="224" t="str">
        <f>IF(SUMIFS(VALIDATURNO[TOTAL],VALIDATURNO[Colaborador],VALIDATURNO[[#This Row],[Colaborador]])=0,"RET","OK")</f>
        <v>RET</v>
      </c>
      <c r="DM156" s="224"/>
      <c r="DN156" s="224" t="e">
        <f>IF(DN155=$DN$5,1,IF(DC155=VALIDATURNO[[#This Row],[Colaborador]],0,1))</f>
        <v>#VALUE!</v>
      </c>
      <c r="DO156" s="224"/>
      <c r="DP156" s="224"/>
      <c r="DQ156" s="224"/>
      <c r="DR156" s="224"/>
      <c r="DS156" s="224"/>
      <c r="DT156" s="224"/>
    </row>
    <row r="157" spans="46:124">
      <c r="AT157" s="218" t="e">
        <f>IF(VALIDATURNO[[#This Row],[VALIDA_QNA]]="","",IF(AL157="",0,1))</f>
        <v>#VALUE!</v>
      </c>
      <c r="AU157" s="47" t="e">
        <f>IF(VALIDATURNO[[#This Row],[VALIDA_QNA]]="","",IF(AL158="",0,1))</f>
        <v>#VALUE!</v>
      </c>
      <c r="AV157" s="47" t="e">
        <f>IF(VALIDATURNO[[#This Row],[VALIDA_QNA]]="","",IF(AM157="",0,1))</f>
        <v>#VALUE!</v>
      </c>
      <c r="AW157" s="47" t="e">
        <f>IF(VALIDATURNO[[#This Row],[VALIDA_QNA]]="","",IF(AN157="",0,1))</f>
        <v>#VALUE!</v>
      </c>
      <c r="AX157" s="47" t="e">
        <f>IF(VALIDATURNO[[#This Row],[VALIDA_QNA]]="","",IF(AO157="",0,1))</f>
        <v>#VALUE!</v>
      </c>
      <c r="AY157" s="47" t="e">
        <f>IF(VALIDATURNO[[#This Row],[VALIDA_QNA]]="","",IF(AP157="",0,1))</f>
        <v>#VALUE!</v>
      </c>
      <c r="AZ157" s="42" t="e">
        <f>IF(VALIDATURNO[[#This Row],[VALIDA_QNA]]="","",IF(AL158="",0,1)*IF(AL158="",0,AL158))</f>
        <v>#VALUE!</v>
      </c>
      <c r="BA157" s="42" t="e">
        <f>IF(VALIDATURNO[[#This Row],[VALIDA_QNA]]="","",IF(AL157="",0,1)*IF(AL157="",0,AL157))</f>
        <v>#VALUE!</v>
      </c>
      <c r="BB157" s="42" t="e">
        <f>IF(VALIDATURNO[[#This Row],[VALIDA_QNA]]="","",IF(AM157="",0,1)*IF(AM157="",0,AM157))</f>
        <v>#VALUE!</v>
      </c>
      <c r="BC157" s="42" t="e">
        <f>IF(VALIDATURNO[[#This Row],[VALIDA_QNA]]="","",IF(AN157="",0,1)*IF(AN157="",0,AN157))</f>
        <v>#VALUE!</v>
      </c>
      <c r="BD157" s="42" t="e">
        <f>IF(VALIDATURNO[[#This Row],[VALIDA_QNA]]="","",IF(AO157="",0,1)*IF(AO157="",0,AO157))</f>
        <v>#VALUE!</v>
      </c>
      <c r="BE157" s="42" t="e">
        <f>IF(VALIDATURNO[[#This Row],[VALIDA_QNA]]="","",IF(AP157="",0,1)*IF(AP157="",0,AP157))</f>
        <v>#VALUE!</v>
      </c>
      <c r="BF157" s="42" t="e">
        <f>IF(VALIDATURNO[[#This Row],[VALIDA_QNA]]="","",5-COUNTBLANK(AM157:AP157)-COUNTBLANK(AL158))</f>
        <v>#VALUE!</v>
      </c>
      <c r="BG157" s="41" t="e">
        <f>VALIDATURNO[[#This Row],[SALAM_H_BIN]]&amp;AU157&amp;AV157&amp;AW157&amp;AX157&amp;AY157</f>
        <v>#VALUE!</v>
      </c>
      <c r="BH157" s="43" t="str">
        <f>IF(A157="","",IF(AND((DIA_INI+0)=1,DAY(I157)&lt;16,MONTH(I157)=MES_QNA),1,IF(AND((DIA_INI+0)=16,MONTH(I157)= MES_QNA + 0),1,0)))</f>
        <v/>
      </c>
      <c r="BI157" s="42" t="str">
        <f>IF(A157="","",IF(AND(AN157&lt;AM157,AN157&lt;&gt;""),"ERROR MARCA",IF(AND(VALIDATURNO[[#This Row],[ENT_2]]&lt;&gt;0,VALIDATURNO[[#This Row],[ENT_2]]&lt;VALIDATURNO[[#This Row],[SAL_1]]),"ERROR MARCA",IF(VALIDATURNO[[#This Row],[VALIDA_QNA]]=1,IF(OR(BG157="001100",BG157="011000",BG157="011110",BG157="001111",BG157="101100",BG157="111000",BG157="111110",BG157="101111"),"OK",IF(OR(BG157="000000",VALIDATURNO[[#This Row],[Escenario]]="100000"),"NULO","ERROR MARCA")),"NULO"))))</f>
        <v/>
      </c>
      <c r="BJ157" s="47" t="e">
        <f>IF(VALIDATURNO[[#This Row],[VALIDA_QNA]]="","",IF(OR(BG157="101100",BG157="101111",BG157="001100",BG157="001111",BG157="111110",BG157="011110"),BC157-BB157,0)*24)</f>
        <v>#VALUE!</v>
      </c>
      <c r="BK157" s="42" t="e">
        <f>IF(VALIDATURNO[[#This Row],[VALIDA_QNA]]="","",IF(OR(BG157="101111",BG157="001111"),BE157-BD157,0)*24)</f>
        <v>#VALUE!</v>
      </c>
      <c r="BL157" s="47" t="e">
        <f>IF(VALIDATURNO[[#This Row],[VALIDA_QNA]]="","",IF(OR(BG157="111000",BG157="011000"),AZ157-BB157+1,0)*24)</f>
        <v>#VALUE!</v>
      </c>
      <c r="BM157" s="47" t="e">
        <f>IF(VALIDATURNO[[#This Row],[VALIDA_QNA]]="","",IF(OR(BG157="111110",BG157="011110"),AZ157+1-BD157,0)*24)</f>
        <v>#VALUE!</v>
      </c>
      <c r="BN157" s="42" t="e">
        <f>IF(VALIDATURNO[[#This Row],[VALIDA_QNA]]="","",IF(OR(BG157="011000",BG157="111000"),1-BB157,0)*24)</f>
        <v>#VALUE!</v>
      </c>
      <c r="BO157" s="47" t="e">
        <f>IF(VALIDATURNO[[#This Row],[VALIDA_QNA]]="","",IF(OR(BG157="011110",BG157="111110"),1-BD157,0)*24)</f>
        <v>#VALUE!</v>
      </c>
      <c r="BP15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7" s="42" t="e">
        <f>IF(VALIDATURNO[[#This Row],[VALIDA_QNA]]="","",VALIDATURNO[[#This Row],[turno1]]+VALIDATURNO[[#This Row],[turno2]]+VALIDATURNO[[#This Row],[turno1AM]]+VALIDATURNO[[#This Row],[turno2AM]])</f>
        <v>#VALUE!</v>
      </c>
      <c r="BR157" s="44" t="e">
        <f>IF(VALIDATURNO[[#This Row],[VALIDA_QNA]]=0,"",IFERROR(LEFT(AD157,FIND(".",AD157)-1)+((RIGHT(AD157,2)+0)/100),""))</f>
        <v>#VALUE!</v>
      </c>
      <c r="BS15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descuentos]]="",0,IF(AND(BP157&gt;=9.5,AO157=""),1,0))+IF(AL158&lt;&gt;"",AL158*24,0)-IF(AL157&lt;&gt;"",AL157*24,0),"")))</f>
        <v>#VALUE!</v>
      </c>
      <c r="BT157" s="219" t="e">
        <f>IF(VALIDATURNO[[#This Row],[VALIDA_QNA]]=0,"",IF(A157="","",IFERROR((IF(IF(AL157="",0,AL157+0)&lt;=(6/24),IF(AL157="",0,AL157+0),(6/24))*24),0)+IFERROR(IF(AM157="",0,IF((IF(AND(AO157="",AN157&lt;&gt;""),IF(AN157="",0,AN157+0),IF(AP157&lt;&gt;"",IF(AP157="",0,AP157+0),1))-#REF!)*24&gt;0,IF(AND(AO157="",AN157&lt;&gt;""),IF(AN157="",0,AN157+0),IF(AP157&lt;&gt;"",IF(AP157="",0,AP157+0),1))-#REF!))*24,0)))</f>
        <v>#VALUE!</v>
      </c>
      <c r="BU157" s="44" t="e">
        <f>IF(VALIDATURNO[[#This Row],[VALIDA_QNA]]="","",IFERROR(LEFT(K157,FIND(".",K157)-1)+((RIGHT(K157,2)+0)/100),0))</f>
        <v>#VALUE!</v>
      </c>
      <c r="BV157" s="44" t="e">
        <f>IF(VALIDATURNO[[#This Row],[VALIDA_QNA]]=0,0,IF(VALIDATURNO[[#This Row],[Marcacion]]="ERROR MARCA", 0,IF(VALIDATURNO[[#This Row],[VALIDA_QNA]]="","",IF(ROUND(IFERROR(LEFT(K157,FIND(".",K157)-1)+((RIGHT(K157,2)+0)/100),0)+(IF(H158="Domingo",0,IF(AL158="",0,AL158*24)))-(IF(H157="Domingo",0,IF(AL157="",0,AL157*24))),2)&gt;=0,ROUND(IFERROR(LEFT(K157,FIND(".",K157)-1)+((RIGHT(K157,2)+0)/100),0)+(IF(H158="Domingo",0,IF(AL158="",0,AL158*24)))-(IF(H157="Domingo",0,IF(AL157="",0,AL157*24))),2),0))))</f>
        <v>#VALUE!</v>
      </c>
      <c r="BW157" s="44" t="e">
        <f>IF(VALIDATURNO[[#This Row],[VALIDA_QNA]]="","",IFERROR(LEFT(T157,FIND(".",T157)-1)+((RIGHT(T157,2)+0)/100),0)+IF(N157="",0,IFERROR(LEFT(N157,FIND(".",N157)-1)+((RIGHT(N157,2)+0)/100),0)))</f>
        <v>#VALUE!</v>
      </c>
      <c r="BX157" s="44" t="e">
        <f>IF(VALIDATURNO[[#This Row],[VALIDA_QNA]]=0,0,IF(VALIDATURNO[[#This Row],[Marcacion]]="ERROR MARCA", 0,IF(VALIDATURNO[[#This Row],[VALIDA_QNA]]="","",IF(VALIDATURNO[[#This Row],[Dom Noct calc]]+(IF(OR(H158="Domingo",M158&lt;&gt;"",N158&lt;&gt;""),IF(AL158="",0,AL158*24),0))-(IF(OR(H157="Domingo",M157&lt;&gt;"",N157&lt;&gt;""),IF(AL157="",0,AL157*24),0))&gt;=0,VALIDATURNO[[#This Row],[Dom Noct calc]]+(IF(OR(H158="Domingo",M158&lt;&gt;"",N158&lt;&gt;""),IF(AL158="",0,AL158*24),0))-(IF(OR(H157="Domingo",M157&lt;&gt;"",N157&lt;&gt;""),IF(AL157="",0,AL157*24),0)),0))))</f>
        <v>#VALUE!</v>
      </c>
      <c r="BY157" s="44" t="e">
        <f>IF(VALIDATURNO[[#This Row],[VALIDA_QNA]]="","",IFERROR(LEFT(AD157,FIND(".",AD157)-1)+((RIGHT(AD157,2)+0)/100),0))</f>
        <v>#VALUE!</v>
      </c>
      <c r="BZ15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7" s="45" t="e">
        <f>IF(VALIDATURNO[[#This Row],[VALIDA_QNA]]="","",IF(VALIDATURNO[[#This Row],[Trabajado real]]+0=0,0,1))</f>
        <v>#VALUE!</v>
      </c>
      <c r="CB15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7" s="44"/>
      <c r="CD157" s="44"/>
      <c r="CE157" s="44"/>
      <c r="CF157" s="44"/>
      <c r="CG157" s="44"/>
      <c r="CH157" s="45"/>
      <c r="CI157" s="44"/>
      <c r="CJ157" s="44" t="str">
        <f>IF(AND(M157="",S157=""),"",IF(VALIDATURNO[[#This Row],[Marcacion]]="ERROR MARCA",6,IF(IFERROR(LEFT(M157,FIND(".",M157)-1)+((RIGHT(M157,2)+0)/100),0)+IFERROR(LEFT(S157,FIND(".",S157)-1)+((RIGHT(S157,2)+0)/100),0)=0,"",IFERROR(LEFT(M157,FIND(".",M157)-1)+((RIGHT(M157,2)+0)/100),0)+IFERROR(LEFT(S157,FIND(".",S157)-1)+((RIGHT(S157,2)+0)/100),0))))</f>
        <v/>
      </c>
      <c r="CK157" s="44" t="e">
        <f>IF(VALIDATURNO[[#This Row],[VALIDA_QNA]]="","",IF(VALIDATURNO[[#This Row],[Dom Noct Real]]=0,"",ROUND(VALIDATURNO[[#This Row],[Dom Noct Real]],2)))</f>
        <v>#VALUE!</v>
      </c>
      <c r="CL157" s="44"/>
      <c r="CM157" s="44"/>
      <c r="CN157" s="44"/>
      <c r="CO15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7" s="44"/>
      <c r="CR157" s="44"/>
      <c r="CS157" s="44"/>
      <c r="CT157" s="44"/>
      <c r="CU157" s="44" t="e">
        <f>IF(VALIDATURNO[[#This Row],[VALIDA_QNA]]="","",IF(VALIDATURNO[[#This Row],[Trabajado real]]=0,"",ROUND(VALIDATURNO[[#This Row],[Trabajado real]],2)))</f>
        <v>#VALUE!</v>
      </c>
      <c r="CV157" s="220" t="str">
        <f>IFERROR(VLOOKUP(VALIDATURNO[[#This Row],[Colaborador]]&amp;VALIDATURNO[[#This Row],[fecha]],Tabla2[],4,0),"")</f>
        <v/>
      </c>
      <c r="CW157" s="221"/>
      <c r="CX157" s="221"/>
      <c r="CY157" s="44" t="str">
        <f>IF(SUMIFS($BZ$6:BZ157,$DC$6:DC157,VALIDATURNO[[#This Row],[Colaborador]])-hope_hours-SUMIFS($CO$6:CO157,$DC$6:DC157,VALIDATURNO[[#This Row],[Colaborador]])-SUMIFS($CP$6:CP157,$DC$6:DC157,VALIDATURNO[[#This Row],[Colaborador]])&gt;0.5,SUMIFS($BZ$6:BZ157,$DC$6:DC157,VALIDATURNO[[#This Row],[Colaborador]])-hope_hours-SUMIFS($CO$6:CO157,$DC$6:DC157,VALIDATURNO[[#This Row],[Colaborador]])-SUMIFS($CP$6:CP157,$DC$6:DC157,VALIDATURNO[[#This Row],[Colaborador]]),"")</f>
        <v/>
      </c>
      <c r="CZ157" s="44" t="str">
        <f>IF(SUMIFS($BZ$6:BZ157,$DC$6:DC157,VALIDATURNO[[#This Row],[Colaborador]])-hope_hours&gt;0.5,SUMIFS($BZ$6:BZ157,$DC$6:DC157,VALIDATURNO[[#This Row],[Colaborador]])-hope_hours - SUMIFS($CZ$6:CZ156,$DC$6:DC156,DC157),"")</f>
        <v/>
      </c>
      <c r="DA157" s="44" t="str">
        <f>IF(SUMIFS($BZ$6:BZ157,$DC$6:DC157,VALIDATURNO[[#This Row],[Colaborador]])-hope_hours&gt;0.5,SUMIFS($BZ$6:BZ157,$DC$6:DC157,VALIDATURNO[[#This Row],[Colaborador]])-hope_hours,"")</f>
        <v/>
      </c>
      <c r="DB157" s="44" t="str">
        <f>IF(E157="","",IF(VALIDATURNO[[#This Row],[Cambia sede]]="",E157,VALIDATURNO[[#This Row],[Cambia sede]]))</f>
        <v/>
      </c>
      <c r="DC157" s="222" t="str">
        <f t="shared" si="7"/>
        <v/>
      </c>
      <c r="DD157" s="223" t="e">
        <f>IF(VALIDATURNO[[#This Row],[VALIDA_QNA]]="","",I157+0)</f>
        <v>#VALUE!</v>
      </c>
      <c r="DE157" s="219" t="e">
        <f>IF(VALIDATURNO[[#This Row],[Marcacion]]="","",D157)</f>
        <v>#VALUE!</v>
      </c>
      <c r="DF157" s="219" t="e">
        <f>IF(VALIDATURNO[[#This Row],[turno1]]="","",H157)</f>
        <v>#VALUE!</v>
      </c>
      <c r="DG157" s="219" t="e">
        <f>IF(VALIDATURNO[[#This Row],[turno2]]="","",AL157)</f>
        <v>#VALUE!</v>
      </c>
      <c r="DH157" s="219" t="e">
        <f>IF(VALIDATURNO[[#This Row],[turno1AM]]="","",AM157)</f>
        <v>#VALUE!</v>
      </c>
      <c r="DI157" s="219" t="e">
        <f>IF(VALIDATURNO[[#This Row],[turno2AM]]="","",AN157)</f>
        <v>#VALUE!</v>
      </c>
      <c r="DJ157" s="219" t="e">
        <f>IF(VALIDATURNO[[#This Row],[turno1AH]]="","",AO157)</f>
        <v>#VALUE!</v>
      </c>
      <c r="DK157" s="219" t="e">
        <f>IF(VALIDATURNO[[#This Row],[turno2AH]]="","",AP157)</f>
        <v>#VALUE!</v>
      </c>
      <c r="DL157" s="224" t="str">
        <f>IF(SUMIFS(VALIDATURNO[TOTAL],VALIDATURNO[Colaborador],VALIDATURNO[[#This Row],[Colaborador]])=0,"RET","OK")</f>
        <v>RET</v>
      </c>
      <c r="DM157" s="224"/>
      <c r="DN157" s="224" t="e">
        <f>IF(DN156=$DN$5,1,IF(DC156=VALIDATURNO[[#This Row],[Colaborador]],0,1))</f>
        <v>#VALUE!</v>
      </c>
      <c r="DO157" s="224"/>
      <c r="DP157" s="224"/>
      <c r="DQ157" s="224"/>
      <c r="DR157" s="224"/>
      <c r="DS157" s="224"/>
      <c r="DT157" s="224"/>
    </row>
    <row r="158" spans="46:124">
      <c r="AT158" s="218" t="e">
        <f>IF(VALIDATURNO[[#This Row],[VALIDA_QNA]]="","",IF(AL158="",0,1))</f>
        <v>#VALUE!</v>
      </c>
      <c r="AU158" s="47" t="e">
        <f>IF(VALIDATURNO[[#This Row],[VALIDA_QNA]]="","",IF(AL159="",0,1))</f>
        <v>#VALUE!</v>
      </c>
      <c r="AV158" s="47" t="e">
        <f>IF(VALIDATURNO[[#This Row],[VALIDA_QNA]]="","",IF(AM158="",0,1))</f>
        <v>#VALUE!</v>
      </c>
      <c r="AW158" s="47" t="e">
        <f>IF(VALIDATURNO[[#This Row],[VALIDA_QNA]]="","",IF(AN158="",0,1))</f>
        <v>#VALUE!</v>
      </c>
      <c r="AX158" s="47" t="e">
        <f>IF(VALIDATURNO[[#This Row],[VALIDA_QNA]]="","",IF(AO158="",0,1))</f>
        <v>#VALUE!</v>
      </c>
      <c r="AY158" s="47" t="e">
        <f>IF(VALIDATURNO[[#This Row],[VALIDA_QNA]]="","",IF(AP158="",0,1))</f>
        <v>#VALUE!</v>
      </c>
      <c r="AZ158" s="42" t="e">
        <f>IF(VALIDATURNO[[#This Row],[VALIDA_QNA]]="","",IF(AL159="",0,1)*IF(AL159="",0,AL159))</f>
        <v>#VALUE!</v>
      </c>
      <c r="BA158" s="42" t="e">
        <f>IF(VALIDATURNO[[#This Row],[VALIDA_QNA]]="","",IF(AL158="",0,1)*IF(AL158="",0,AL158))</f>
        <v>#VALUE!</v>
      </c>
      <c r="BB158" s="42" t="e">
        <f>IF(VALIDATURNO[[#This Row],[VALIDA_QNA]]="","",IF(AM158="",0,1)*IF(AM158="",0,AM158))</f>
        <v>#VALUE!</v>
      </c>
      <c r="BC158" s="42" t="e">
        <f>IF(VALIDATURNO[[#This Row],[VALIDA_QNA]]="","",IF(AN158="",0,1)*IF(AN158="",0,AN158))</f>
        <v>#VALUE!</v>
      </c>
      <c r="BD158" s="42" t="e">
        <f>IF(VALIDATURNO[[#This Row],[VALIDA_QNA]]="","",IF(AO158="",0,1)*IF(AO158="",0,AO158))</f>
        <v>#VALUE!</v>
      </c>
      <c r="BE158" s="42" t="e">
        <f>IF(VALIDATURNO[[#This Row],[VALIDA_QNA]]="","",IF(AP158="",0,1)*IF(AP158="",0,AP158))</f>
        <v>#VALUE!</v>
      </c>
      <c r="BF158" s="42" t="e">
        <f>IF(VALIDATURNO[[#This Row],[VALIDA_QNA]]="","",5-COUNTBLANK(AM158:AP158)-COUNTBLANK(AL159))</f>
        <v>#VALUE!</v>
      </c>
      <c r="BG158" s="41" t="e">
        <f>VALIDATURNO[[#This Row],[SALAM_H_BIN]]&amp;AU158&amp;AV158&amp;AW158&amp;AX158&amp;AY158</f>
        <v>#VALUE!</v>
      </c>
      <c r="BH158" s="43" t="str">
        <f>IF(A158="","",IF(AND((DIA_INI+0)=1,DAY(I158)&lt;16,MONTH(I158)=MES_QNA),1,IF(AND((DIA_INI+0)=16,MONTH(I158)= MES_QNA + 0),1,0)))</f>
        <v/>
      </c>
      <c r="BI158" s="42" t="str">
        <f>IF(A158="","",IF(AND(AN158&lt;AM158,AN158&lt;&gt;""),"ERROR MARCA",IF(AND(VALIDATURNO[[#This Row],[ENT_2]]&lt;&gt;0,VALIDATURNO[[#This Row],[ENT_2]]&lt;VALIDATURNO[[#This Row],[SAL_1]]),"ERROR MARCA",IF(VALIDATURNO[[#This Row],[VALIDA_QNA]]=1,IF(OR(BG158="001100",BG158="011000",BG158="011110",BG158="001111",BG158="101100",BG158="111000",BG158="111110",BG158="101111"),"OK",IF(OR(BG158="000000",VALIDATURNO[[#This Row],[Escenario]]="100000"),"NULO","ERROR MARCA")),"NULO"))))</f>
        <v/>
      </c>
      <c r="BJ158" s="47" t="e">
        <f>IF(VALIDATURNO[[#This Row],[VALIDA_QNA]]="","",IF(OR(BG158="101100",BG158="101111",BG158="001100",BG158="001111",BG158="111110",BG158="011110"),BC158-BB158,0)*24)</f>
        <v>#VALUE!</v>
      </c>
      <c r="BK158" s="42" t="e">
        <f>IF(VALIDATURNO[[#This Row],[VALIDA_QNA]]="","",IF(OR(BG158="101111",BG158="001111"),BE158-BD158,0)*24)</f>
        <v>#VALUE!</v>
      </c>
      <c r="BL158" s="47" t="e">
        <f>IF(VALIDATURNO[[#This Row],[VALIDA_QNA]]="","",IF(OR(BG158="111000",BG158="011000"),AZ158-BB158+1,0)*24)</f>
        <v>#VALUE!</v>
      </c>
      <c r="BM158" s="47" t="e">
        <f>IF(VALIDATURNO[[#This Row],[VALIDA_QNA]]="","",IF(OR(BG158="111110",BG158="011110"),AZ158+1-BD158,0)*24)</f>
        <v>#VALUE!</v>
      </c>
      <c r="BN158" s="42" t="e">
        <f>IF(VALIDATURNO[[#This Row],[VALIDA_QNA]]="","",IF(OR(BG158="011000",BG158="111000"),1-BB158,0)*24)</f>
        <v>#VALUE!</v>
      </c>
      <c r="BO158" s="47" t="e">
        <f>IF(VALIDATURNO[[#This Row],[VALIDA_QNA]]="","",IF(OR(BG158="011110",BG158="111110"),1-BD158,0)*24)</f>
        <v>#VALUE!</v>
      </c>
      <c r="BP15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8" s="42" t="e">
        <f>IF(VALIDATURNO[[#This Row],[VALIDA_QNA]]="","",VALIDATURNO[[#This Row],[turno1]]+VALIDATURNO[[#This Row],[turno2]]+VALIDATURNO[[#This Row],[turno1AM]]+VALIDATURNO[[#This Row],[turno2AM]])</f>
        <v>#VALUE!</v>
      </c>
      <c r="BR158" s="44" t="e">
        <f>IF(VALIDATURNO[[#This Row],[VALIDA_QNA]]=0,"",IFERROR(LEFT(AD158,FIND(".",AD158)-1)+((RIGHT(AD158,2)+0)/100),""))</f>
        <v>#VALUE!</v>
      </c>
      <c r="BS15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descuentos]]="",0,IF(AND(BP158&gt;=9.5,AO158=""),1,0))+IF(AL159&lt;&gt;"",AL159*24,0)-IF(AL158&lt;&gt;"",AL158*24,0),"")))</f>
        <v>#VALUE!</v>
      </c>
      <c r="BT158" s="219" t="e">
        <f>IF(VALIDATURNO[[#This Row],[VALIDA_QNA]]=0,"",IF(A158="","",IFERROR((IF(IF(AL158="",0,AL158+0)&lt;=(6/24),IF(AL158="",0,AL158+0),(6/24))*24),0)+IFERROR(IF(AM158="",0,IF((IF(AND(AO158="",AN158&lt;&gt;""),IF(AN158="",0,AN158+0),IF(AP158&lt;&gt;"",IF(AP158="",0,AP158+0),1))-#REF!)*24&gt;0,IF(AND(AO158="",AN158&lt;&gt;""),IF(AN158="",0,AN158+0),IF(AP158&lt;&gt;"",IF(AP158="",0,AP158+0),1))-#REF!))*24,0)))</f>
        <v>#VALUE!</v>
      </c>
      <c r="BU158" s="44" t="e">
        <f>IF(VALIDATURNO[[#This Row],[VALIDA_QNA]]="","",IFERROR(LEFT(K158,FIND(".",K158)-1)+((RIGHT(K158,2)+0)/100),0))</f>
        <v>#VALUE!</v>
      </c>
      <c r="BV158" s="44" t="e">
        <f>IF(VALIDATURNO[[#This Row],[VALIDA_QNA]]=0,0,IF(VALIDATURNO[[#This Row],[Marcacion]]="ERROR MARCA", 0,IF(VALIDATURNO[[#This Row],[VALIDA_QNA]]="","",IF(ROUND(IFERROR(LEFT(K158,FIND(".",K158)-1)+((RIGHT(K158,2)+0)/100),0)+(IF(H159="Domingo",0,IF(AL159="",0,AL159*24)))-(IF(H158="Domingo",0,IF(AL158="",0,AL158*24))),2)&gt;=0,ROUND(IFERROR(LEFT(K158,FIND(".",K158)-1)+((RIGHT(K158,2)+0)/100),0)+(IF(H159="Domingo",0,IF(AL159="",0,AL159*24)))-(IF(H158="Domingo",0,IF(AL158="",0,AL158*24))),2),0))))</f>
        <v>#VALUE!</v>
      </c>
      <c r="BW158" s="44" t="e">
        <f>IF(VALIDATURNO[[#This Row],[VALIDA_QNA]]="","",IFERROR(LEFT(T158,FIND(".",T158)-1)+((RIGHT(T158,2)+0)/100),0)+IF(N158="",0,IFERROR(LEFT(N158,FIND(".",N158)-1)+((RIGHT(N158,2)+0)/100),0)))</f>
        <v>#VALUE!</v>
      </c>
      <c r="BX158" s="44" t="e">
        <f>IF(VALIDATURNO[[#This Row],[VALIDA_QNA]]=0,0,IF(VALIDATURNO[[#This Row],[Marcacion]]="ERROR MARCA", 0,IF(VALIDATURNO[[#This Row],[VALIDA_QNA]]="","",IF(VALIDATURNO[[#This Row],[Dom Noct calc]]+(IF(OR(H159="Domingo",M159&lt;&gt;"",N159&lt;&gt;""),IF(AL159="",0,AL159*24),0))-(IF(OR(H158="Domingo",M158&lt;&gt;"",N158&lt;&gt;""),IF(AL158="",0,AL158*24),0))&gt;=0,VALIDATURNO[[#This Row],[Dom Noct calc]]+(IF(OR(H159="Domingo",M159&lt;&gt;"",N159&lt;&gt;""),IF(AL159="",0,AL159*24),0))-(IF(OR(H158="Domingo",M158&lt;&gt;"",N158&lt;&gt;""),IF(AL158="",0,AL158*24),0)),0))))</f>
        <v>#VALUE!</v>
      </c>
      <c r="BY158" s="44" t="e">
        <f>IF(VALIDATURNO[[#This Row],[VALIDA_QNA]]="","",IFERROR(LEFT(AD158,FIND(".",AD158)-1)+((RIGHT(AD158,2)+0)/100),0))</f>
        <v>#VALUE!</v>
      </c>
      <c r="BZ15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8" s="45" t="e">
        <f>IF(VALIDATURNO[[#This Row],[VALIDA_QNA]]="","",IF(VALIDATURNO[[#This Row],[Trabajado real]]+0=0,0,1))</f>
        <v>#VALUE!</v>
      </c>
      <c r="CB15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8" s="44"/>
      <c r="CD158" s="44"/>
      <c r="CE158" s="44"/>
      <c r="CF158" s="44"/>
      <c r="CG158" s="44"/>
      <c r="CH158" s="45"/>
      <c r="CI158" s="44"/>
      <c r="CJ158" s="44" t="str">
        <f>IF(AND(M158="",S158=""),"",IF(VALIDATURNO[[#This Row],[Marcacion]]="ERROR MARCA",6,IF(IFERROR(LEFT(M158,FIND(".",M158)-1)+((RIGHT(M158,2)+0)/100),0)+IFERROR(LEFT(S158,FIND(".",S158)-1)+((RIGHT(S158,2)+0)/100),0)=0,"",IFERROR(LEFT(M158,FIND(".",M158)-1)+((RIGHT(M158,2)+0)/100),0)+IFERROR(LEFT(S158,FIND(".",S158)-1)+((RIGHT(S158,2)+0)/100),0))))</f>
        <v/>
      </c>
      <c r="CK158" s="44" t="e">
        <f>IF(VALIDATURNO[[#This Row],[VALIDA_QNA]]="","",IF(VALIDATURNO[[#This Row],[Dom Noct Real]]=0,"",ROUND(VALIDATURNO[[#This Row],[Dom Noct Real]],2)))</f>
        <v>#VALUE!</v>
      </c>
      <c r="CL158" s="44"/>
      <c r="CM158" s="44"/>
      <c r="CN158" s="44"/>
      <c r="CO15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8" s="44"/>
      <c r="CR158" s="44"/>
      <c r="CS158" s="44"/>
      <c r="CT158" s="44"/>
      <c r="CU158" s="44" t="e">
        <f>IF(VALIDATURNO[[#This Row],[VALIDA_QNA]]="","",IF(VALIDATURNO[[#This Row],[Trabajado real]]=0,"",ROUND(VALIDATURNO[[#This Row],[Trabajado real]],2)))</f>
        <v>#VALUE!</v>
      </c>
      <c r="CV158" s="220" t="str">
        <f>IFERROR(VLOOKUP(VALIDATURNO[[#This Row],[Colaborador]]&amp;VALIDATURNO[[#This Row],[fecha]],Tabla2[],4,0),"")</f>
        <v/>
      </c>
      <c r="CW158" s="221"/>
      <c r="CX158" s="221"/>
      <c r="CY158" s="44" t="str">
        <f>IF(SUMIFS($BZ$6:BZ158,$DC$6:DC158,VALIDATURNO[[#This Row],[Colaborador]])-hope_hours-SUMIFS($CO$6:CO158,$DC$6:DC158,VALIDATURNO[[#This Row],[Colaborador]])-SUMIFS($CP$6:CP158,$DC$6:DC158,VALIDATURNO[[#This Row],[Colaborador]])&gt;0.5,SUMIFS($BZ$6:BZ158,$DC$6:DC158,VALIDATURNO[[#This Row],[Colaborador]])-hope_hours-SUMIFS($CO$6:CO158,$DC$6:DC158,VALIDATURNO[[#This Row],[Colaborador]])-SUMIFS($CP$6:CP158,$DC$6:DC158,VALIDATURNO[[#This Row],[Colaborador]]),"")</f>
        <v/>
      </c>
      <c r="CZ158" s="44" t="str">
        <f>IF(SUMIFS($BZ$6:BZ158,$DC$6:DC158,VALIDATURNO[[#This Row],[Colaborador]])-hope_hours&gt;0.5,SUMIFS($BZ$6:BZ158,$DC$6:DC158,VALIDATURNO[[#This Row],[Colaborador]])-hope_hours - SUMIFS($CZ$6:CZ157,$DC$6:DC157,DC158),"")</f>
        <v/>
      </c>
      <c r="DA158" s="44" t="str">
        <f>IF(SUMIFS($BZ$6:BZ158,$DC$6:DC158,VALIDATURNO[[#This Row],[Colaborador]])-hope_hours&gt;0.5,SUMIFS($BZ$6:BZ158,$DC$6:DC158,VALIDATURNO[[#This Row],[Colaborador]])-hope_hours,"")</f>
        <v/>
      </c>
      <c r="DB158" s="44" t="str">
        <f>IF(E158="","",IF(VALIDATURNO[[#This Row],[Cambia sede]]="",E158,VALIDATURNO[[#This Row],[Cambia sede]]))</f>
        <v/>
      </c>
      <c r="DC158" s="222" t="str">
        <f t="shared" ref="DC158:DC189" si="8">IF(A158="","",A158)</f>
        <v/>
      </c>
      <c r="DD158" s="223" t="e">
        <f>IF(VALIDATURNO[[#This Row],[VALIDA_QNA]]="","",I158+0)</f>
        <v>#VALUE!</v>
      </c>
      <c r="DE158" s="219" t="e">
        <f>IF(VALIDATURNO[[#This Row],[Marcacion]]="","",D158)</f>
        <v>#VALUE!</v>
      </c>
      <c r="DF158" s="219" t="e">
        <f>IF(VALIDATURNO[[#This Row],[turno1]]="","",H158)</f>
        <v>#VALUE!</v>
      </c>
      <c r="DG158" s="219" t="e">
        <f>IF(VALIDATURNO[[#This Row],[turno2]]="","",AL158)</f>
        <v>#VALUE!</v>
      </c>
      <c r="DH158" s="219" t="e">
        <f>IF(VALIDATURNO[[#This Row],[turno1AM]]="","",AM158)</f>
        <v>#VALUE!</v>
      </c>
      <c r="DI158" s="219" t="e">
        <f>IF(VALIDATURNO[[#This Row],[turno2AM]]="","",AN158)</f>
        <v>#VALUE!</v>
      </c>
      <c r="DJ158" s="219" t="e">
        <f>IF(VALIDATURNO[[#This Row],[turno1AH]]="","",AO158)</f>
        <v>#VALUE!</v>
      </c>
      <c r="DK158" s="219" t="e">
        <f>IF(VALIDATURNO[[#This Row],[turno2AH]]="","",AP158)</f>
        <v>#VALUE!</v>
      </c>
      <c r="DL158" s="224" t="str">
        <f>IF(SUMIFS(VALIDATURNO[TOTAL],VALIDATURNO[Colaborador],VALIDATURNO[[#This Row],[Colaborador]])=0,"RET","OK")</f>
        <v>RET</v>
      </c>
      <c r="DM158" s="224"/>
      <c r="DN158" s="224" t="e">
        <f>IF(DN157=$DN$5,1,IF(DC157=VALIDATURNO[[#This Row],[Colaborador]],0,1))</f>
        <v>#VALUE!</v>
      </c>
      <c r="DO158" s="224"/>
      <c r="DP158" s="224"/>
      <c r="DQ158" s="224"/>
      <c r="DR158" s="224"/>
      <c r="DS158" s="224"/>
      <c r="DT158" s="224"/>
    </row>
    <row r="159" spans="46:124">
      <c r="AT159" s="218" t="e">
        <f>IF(VALIDATURNO[[#This Row],[VALIDA_QNA]]="","",IF(AL159="",0,1))</f>
        <v>#VALUE!</v>
      </c>
      <c r="AU159" s="47" t="e">
        <f>IF(VALIDATURNO[[#This Row],[VALIDA_QNA]]="","",IF(AL160="",0,1))</f>
        <v>#VALUE!</v>
      </c>
      <c r="AV159" s="47" t="e">
        <f>IF(VALIDATURNO[[#This Row],[VALIDA_QNA]]="","",IF(AM159="",0,1))</f>
        <v>#VALUE!</v>
      </c>
      <c r="AW159" s="47" t="e">
        <f>IF(VALIDATURNO[[#This Row],[VALIDA_QNA]]="","",IF(AN159="",0,1))</f>
        <v>#VALUE!</v>
      </c>
      <c r="AX159" s="47" t="e">
        <f>IF(VALIDATURNO[[#This Row],[VALIDA_QNA]]="","",IF(AO159="",0,1))</f>
        <v>#VALUE!</v>
      </c>
      <c r="AY159" s="47" t="e">
        <f>IF(VALIDATURNO[[#This Row],[VALIDA_QNA]]="","",IF(AP159="",0,1))</f>
        <v>#VALUE!</v>
      </c>
      <c r="AZ159" s="42" t="e">
        <f>IF(VALIDATURNO[[#This Row],[VALIDA_QNA]]="","",IF(AL160="",0,1)*IF(AL160="",0,AL160))</f>
        <v>#VALUE!</v>
      </c>
      <c r="BA159" s="42" t="e">
        <f>IF(VALIDATURNO[[#This Row],[VALIDA_QNA]]="","",IF(AL159="",0,1)*IF(AL159="",0,AL159))</f>
        <v>#VALUE!</v>
      </c>
      <c r="BB159" s="42" t="e">
        <f>IF(VALIDATURNO[[#This Row],[VALIDA_QNA]]="","",IF(AM159="",0,1)*IF(AM159="",0,AM159))</f>
        <v>#VALUE!</v>
      </c>
      <c r="BC159" s="42" t="e">
        <f>IF(VALIDATURNO[[#This Row],[VALIDA_QNA]]="","",IF(AN159="",0,1)*IF(AN159="",0,AN159))</f>
        <v>#VALUE!</v>
      </c>
      <c r="BD159" s="42" t="e">
        <f>IF(VALIDATURNO[[#This Row],[VALIDA_QNA]]="","",IF(AO159="",0,1)*IF(AO159="",0,AO159))</f>
        <v>#VALUE!</v>
      </c>
      <c r="BE159" s="42" t="e">
        <f>IF(VALIDATURNO[[#This Row],[VALIDA_QNA]]="","",IF(AP159="",0,1)*IF(AP159="",0,AP159))</f>
        <v>#VALUE!</v>
      </c>
      <c r="BF159" s="42" t="e">
        <f>IF(VALIDATURNO[[#This Row],[VALIDA_QNA]]="","",5-COUNTBLANK(AM159:AP159)-COUNTBLANK(AL160))</f>
        <v>#VALUE!</v>
      </c>
      <c r="BG159" s="41" t="e">
        <f>VALIDATURNO[[#This Row],[SALAM_H_BIN]]&amp;AU159&amp;AV159&amp;AW159&amp;AX159&amp;AY159</f>
        <v>#VALUE!</v>
      </c>
      <c r="BH159" s="43" t="str">
        <f>IF(A159="","",IF(AND((DIA_INI+0)=1,DAY(I159)&lt;16,MONTH(I159)=MES_QNA),1,IF(AND((DIA_INI+0)=16,MONTH(I159)= MES_QNA + 0),1,0)))</f>
        <v/>
      </c>
      <c r="BI159" s="42" t="str">
        <f>IF(A159="","",IF(AND(AN159&lt;AM159,AN159&lt;&gt;""),"ERROR MARCA",IF(AND(VALIDATURNO[[#This Row],[ENT_2]]&lt;&gt;0,VALIDATURNO[[#This Row],[ENT_2]]&lt;VALIDATURNO[[#This Row],[SAL_1]]),"ERROR MARCA",IF(VALIDATURNO[[#This Row],[VALIDA_QNA]]=1,IF(OR(BG159="001100",BG159="011000",BG159="011110",BG159="001111",BG159="101100",BG159="111000",BG159="111110",BG159="101111"),"OK",IF(OR(BG159="000000",VALIDATURNO[[#This Row],[Escenario]]="100000"),"NULO","ERROR MARCA")),"NULO"))))</f>
        <v/>
      </c>
      <c r="BJ159" s="47" t="e">
        <f>IF(VALIDATURNO[[#This Row],[VALIDA_QNA]]="","",IF(OR(BG159="101100",BG159="101111",BG159="001100",BG159="001111",BG159="111110",BG159="011110"),BC159-BB159,0)*24)</f>
        <v>#VALUE!</v>
      </c>
      <c r="BK159" s="42" t="e">
        <f>IF(VALIDATURNO[[#This Row],[VALIDA_QNA]]="","",IF(OR(BG159="101111",BG159="001111"),BE159-BD159,0)*24)</f>
        <v>#VALUE!</v>
      </c>
      <c r="BL159" s="47" t="e">
        <f>IF(VALIDATURNO[[#This Row],[VALIDA_QNA]]="","",IF(OR(BG159="111000",BG159="011000"),AZ159-BB159+1,0)*24)</f>
        <v>#VALUE!</v>
      </c>
      <c r="BM159" s="47" t="e">
        <f>IF(VALIDATURNO[[#This Row],[VALIDA_QNA]]="","",IF(OR(BG159="111110",BG159="011110"),AZ159+1-BD159,0)*24)</f>
        <v>#VALUE!</v>
      </c>
      <c r="BN159" s="42" t="e">
        <f>IF(VALIDATURNO[[#This Row],[VALIDA_QNA]]="","",IF(OR(BG159="011000",BG159="111000"),1-BB159,0)*24)</f>
        <v>#VALUE!</v>
      </c>
      <c r="BO159" s="47" t="e">
        <f>IF(VALIDATURNO[[#This Row],[VALIDA_QNA]]="","",IF(OR(BG159="011110",BG159="111110"),1-BD159,0)*24)</f>
        <v>#VALUE!</v>
      </c>
      <c r="BP15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59" s="42" t="e">
        <f>IF(VALIDATURNO[[#This Row],[VALIDA_QNA]]="","",VALIDATURNO[[#This Row],[turno1]]+VALIDATURNO[[#This Row],[turno2]]+VALIDATURNO[[#This Row],[turno1AM]]+VALIDATURNO[[#This Row],[turno2AM]])</f>
        <v>#VALUE!</v>
      </c>
      <c r="BR159" s="44" t="e">
        <f>IF(VALIDATURNO[[#This Row],[VALIDA_QNA]]=0,"",IFERROR(LEFT(AD159,FIND(".",AD159)-1)+((RIGHT(AD159,2)+0)/100),""))</f>
        <v>#VALUE!</v>
      </c>
      <c r="BS15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descuentos]]="",0,IF(AND(BP159&gt;=9.5,AO159=""),1,0))+IF(AL160&lt;&gt;"",AL160*24,0)-IF(AL159&lt;&gt;"",AL159*24,0),"")))</f>
        <v>#VALUE!</v>
      </c>
      <c r="BT159" s="219" t="e">
        <f>IF(VALIDATURNO[[#This Row],[VALIDA_QNA]]=0,"",IF(A159="","",IFERROR((IF(IF(AL159="",0,AL159+0)&lt;=(6/24),IF(AL159="",0,AL159+0),(6/24))*24),0)+IFERROR(IF(AM159="",0,IF((IF(AND(AO159="",AN159&lt;&gt;""),IF(AN159="",0,AN159+0),IF(AP159&lt;&gt;"",IF(AP159="",0,AP159+0),1))-#REF!)*24&gt;0,IF(AND(AO159="",AN159&lt;&gt;""),IF(AN159="",0,AN159+0),IF(AP159&lt;&gt;"",IF(AP159="",0,AP159+0),1))-#REF!))*24,0)))</f>
        <v>#VALUE!</v>
      </c>
      <c r="BU159" s="44" t="e">
        <f>IF(VALIDATURNO[[#This Row],[VALIDA_QNA]]="","",IFERROR(LEFT(K159,FIND(".",K159)-1)+((RIGHT(K159,2)+0)/100),0))</f>
        <v>#VALUE!</v>
      </c>
      <c r="BV159" s="44" t="e">
        <f>IF(VALIDATURNO[[#This Row],[VALIDA_QNA]]=0,0,IF(VALIDATURNO[[#This Row],[Marcacion]]="ERROR MARCA", 0,IF(VALIDATURNO[[#This Row],[VALIDA_QNA]]="","",IF(ROUND(IFERROR(LEFT(K159,FIND(".",K159)-1)+((RIGHT(K159,2)+0)/100),0)+(IF(H160="Domingo",0,IF(AL160="",0,AL160*24)))-(IF(H159="Domingo",0,IF(AL159="",0,AL159*24))),2)&gt;=0,ROUND(IFERROR(LEFT(K159,FIND(".",K159)-1)+((RIGHT(K159,2)+0)/100),0)+(IF(H160="Domingo",0,IF(AL160="",0,AL160*24)))-(IF(H159="Domingo",0,IF(AL159="",0,AL159*24))),2),0))))</f>
        <v>#VALUE!</v>
      </c>
      <c r="BW159" s="44" t="e">
        <f>IF(VALIDATURNO[[#This Row],[VALIDA_QNA]]="","",IFERROR(LEFT(T159,FIND(".",T159)-1)+((RIGHT(T159,2)+0)/100),0)+IF(N159="",0,IFERROR(LEFT(N159,FIND(".",N159)-1)+((RIGHT(N159,2)+0)/100),0)))</f>
        <v>#VALUE!</v>
      </c>
      <c r="BX159" s="44" t="e">
        <f>IF(VALIDATURNO[[#This Row],[VALIDA_QNA]]=0,0,IF(VALIDATURNO[[#This Row],[Marcacion]]="ERROR MARCA", 0,IF(VALIDATURNO[[#This Row],[VALIDA_QNA]]="","",IF(VALIDATURNO[[#This Row],[Dom Noct calc]]+(IF(OR(H160="Domingo",M160&lt;&gt;"",N160&lt;&gt;""),IF(AL160="",0,AL160*24),0))-(IF(OR(H159="Domingo",M159&lt;&gt;"",N159&lt;&gt;""),IF(AL159="",0,AL159*24),0))&gt;=0,VALIDATURNO[[#This Row],[Dom Noct calc]]+(IF(OR(H160="Domingo",M160&lt;&gt;"",N160&lt;&gt;""),IF(AL160="",0,AL160*24),0))-(IF(OR(H159="Domingo",M159&lt;&gt;"",N159&lt;&gt;""),IF(AL159="",0,AL159*24),0)),0))))</f>
        <v>#VALUE!</v>
      </c>
      <c r="BY159" s="44" t="e">
        <f>IF(VALIDATURNO[[#This Row],[VALIDA_QNA]]="","",IFERROR(LEFT(AD159,FIND(".",AD159)-1)+((RIGHT(AD159,2)+0)/100),0))</f>
        <v>#VALUE!</v>
      </c>
      <c r="BZ15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59" s="45" t="e">
        <f>IF(VALIDATURNO[[#This Row],[VALIDA_QNA]]="","",IF(VALIDATURNO[[#This Row],[Trabajado real]]+0=0,0,1))</f>
        <v>#VALUE!</v>
      </c>
      <c r="CB15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59" s="44"/>
      <c r="CD159" s="44"/>
      <c r="CE159" s="44"/>
      <c r="CF159" s="44"/>
      <c r="CG159" s="44"/>
      <c r="CH159" s="45"/>
      <c r="CI159" s="44"/>
      <c r="CJ159" s="44" t="str">
        <f>IF(AND(M159="",S159=""),"",IF(VALIDATURNO[[#This Row],[Marcacion]]="ERROR MARCA",6,IF(IFERROR(LEFT(M159,FIND(".",M159)-1)+((RIGHT(M159,2)+0)/100),0)+IFERROR(LEFT(S159,FIND(".",S159)-1)+((RIGHT(S159,2)+0)/100),0)=0,"",IFERROR(LEFT(M159,FIND(".",M159)-1)+((RIGHT(M159,2)+0)/100),0)+IFERROR(LEFT(S159,FIND(".",S159)-1)+((RIGHT(S159,2)+0)/100),0))))</f>
        <v/>
      </c>
      <c r="CK159" s="44" t="e">
        <f>IF(VALIDATURNO[[#This Row],[VALIDA_QNA]]="","",IF(VALIDATURNO[[#This Row],[Dom Noct Real]]=0,"",ROUND(VALIDATURNO[[#This Row],[Dom Noct Real]],2)))</f>
        <v>#VALUE!</v>
      </c>
      <c r="CL159" s="44"/>
      <c r="CM159" s="44"/>
      <c r="CN159" s="44"/>
      <c r="CO15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5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59" s="44"/>
      <c r="CR159" s="44"/>
      <c r="CS159" s="44"/>
      <c r="CT159" s="44"/>
      <c r="CU159" s="44" t="e">
        <f>IF(VALIDATURNO[[#This Row],[VALIDA_QNA]]="","",IF(VALIDATURNO[[#This Row],[Trabajado real]]=0,"",ROUND(VALIDATURNO[[#This Row],[Trabajado real]],2)))</f>
        <v>#VALUE!</v>
      </c>
      <c r="CV159" s="220" t="str">
        <f>IFERROR(VLOOKUP(VALIDATURNO[[#This Row],[Colaborador]]&amp;VALIDATURNO[[#This Row],[fecha]],Tabla2[],4,0),"")</f>
        <v/>
      </c>
      <c r="CW159" s="221"/>
      <c r="CX159" s="221"/>
      <c r="CY159" s="44" t="str">
        <f>IF(SUMIFS($BZ$6:BZ159,$DC$6:DC159,VALIDATURNO[[#This Row],[Colaborador]])-hope_hours-SUMIFS($CO$6:CO159,$DC$6:DC159,VALIDATURNO[[#This Row],[Colaborador]])-SUMIFS($CP$6:CP159,$DC$6:DC159,VALIDATURNO[[#This Row],[Colaborador]])&gt;0.5,SUMIFS($BZ$6:BZ159,$DC$6:DC159,VALIDATURNO[[#This Row],[Colaborador]])-hope_hours-SUMIFS($CO$6:CO159,$DC$6:DC159,VALIDATURNO[[#This Row],[Colaborador]])-SUMIFS($CP$6:CP159,$DC$6:DC159,VALIDATURNO[[#This Row],[Colaborador]]),"")</f>
        <v/>
      </c>
      <c r="CZ159" s="44" t="str">
        <f>IF(SUMIFS($BZ$6:BZ159,$DC$6:DC159,VALIDATURNO[[#This Row],[Colaborador]])-hope_hours&gt;0.5,SUMIFS($BZ$6:BZ159,$DC$6:DC159,VALIDATURNO[[#This Row],[Colaborador]])-hope_hours - SUMIFS($CZ$6:CZ158,$DC$6:DC158,DC159),"")</f>
        <v/>
      </c>
      <c r="DA159" s="44" t="str">
        <f>IF(SUMIFS($BZ$6:BZ159,$DC$6:DC159,VALIDATURNO[[#This Row],[Colaborador]])-hope_hours&gt;0.5,SUMIFS($BZ$6:BZ159,$DC$6:DC159,VALIDATURNO[[#This Row],[Colaborador]])-hope_hours,"")</f>
        <v/>
      </c>
      <c r="DB159" s="44" t="str">
        <f>IF(E159="","",IF(VALIDATURNO[[#This Row],[Cambia sede]]="",E159,VALIDATURNO[[#This Row],[Cambia sede]]))</f>
        <v/>
      </c>
      <c r="DC159" s="222" t="str">
        <f t="shared" si="8"/>
        <v/>
      </c>
      <c r="DD159" s="223" t="e">
        <f>IF(VALIDATURNO[[#This Row],[VALIDA_QNA]]="","",I159+0)</f>
        <v>#VALUE!</v>
      </c>
      <c r="DE159" s="219" t="e">
        <f>IF(VALIDATURNO[[#This Row],[Marcacion]]="","",D159)</f>
        <v>#VALUE!</v>
      </c>
      <c r="DF159" s="219" t="e">
        <f>IF(VALIDATURNO[[#This Row],[turno1]]="","",H159)</f>
        <v>#VALUE!</v>
      </c>
      <c r="DG159" s="219" t="e">
        <f>IF(VALIDATURNO[[#This Row],[turno2]]="","",AL159)</f>
        <v>#VALUE!</v>
      </c>
      <c r="DH159" s="219" t="e">
        <f>IF(VALIDATURNO[[#This Row],[turno1AM]]="","",AM159)</f>
        <v>#VALUE!</v>
      </c>
      <c r="DI159" s="219" t="e">
        <f>IF(VALIDATURNO[[#This Row],[turno2AM]]="","",AN159)</f>
        <v>#VALUE!</v>
      </c>
      <c r="DJ159" s="219" t="e">
        <f>IF(VALIDATURNO[[#This Row],[turno1AH]]="","",AO159)</f>
        <v>#VALUE!</v>
      </c>
      <c r="DK159" s="219" t="e">
        <f>IF(VALIDATURNO[[#This Row],[turno2AH]]="","",AP159)</f>
        <v>#VALUE!</v>
      </c>
      <c r="DL159" s="224" t="str">
        <f>IF(SUMIFS(VALIDATURNO[TOTAL],VALIDATURNO[Colaborador],VALIDATURNO[[#This Row],[Colaborador]])=0,"RET","OK")</f>
        <v>RET</v>
      </c>
      <c r="DM159" s="224"/>
      <c r="DN159" s="224" t="e">
        <f>IF(DN158=$DN$5,1,IF(DC158=VALIDATURNO[[#This Row],[Colaborador]],0,1))</f>
        <v>#VALUE!</v>
      </c>
      <c r="DO159" s="224"/>
      <c r="DP159" s="224"/>
      <c r="DQ159" s="224"/>
      <c r="DR159" s="224"/>
      <c r="DS159" s="224"/>
      <c r="DT159" s="224"/>
    </row>
    <row r="160" spans="46:124">
      <c r="AT160" s="218" t="e">
        <f>IF(VALIDATURNO[[#This Row],[VALIDA_QNA]]="","",IF(AL160="",0,1))</f>
        <v>#VALUE!</v>
      </c>
      <c r="AU160" s="47" t="e">
        <f>IF(VALIDATURNO[[#This Row],[VALIDA_QNA]]="","",IF(AL161="",0,1))</f>
        <v>#VALUE!</v>
      </c>
      <c r="AV160" s="47" t="e">
        <f>IF(VALIDATURNO[[#This Row],[VALIDA_QNA]]="","",IF(AM160="",0,1))</f>
        <v>#VALUE!</v>
      </c>
      <c r="AW160" s="47" t="e">
        <f>IF(VALIDATURNO[[#This Row],[VALIDA_QNA]]="","",IF(AN160="",0,1))</f>
        <v>#VALUE!</v>
      </c>
      <c r="AX160" s="47" t="e">
        <f>IF(VALIDATURNO[[#This Row],[VALIDA_QNA]]="","",IF(AO160="",0,1))</f>
        <v>#VALUE!</v>
      </c>
      <c r="AY160" s="47" t="e">
        <f>IF(VALIDATURNO[[#This Row],[VALIDA_QNA]]="","",IF(AP160="",0,1))</f>
        <v>#VALUE!</v>
      </c>
      <c r="AZ160" s="42" t="e">
        <f>IF(VALIDATURNO[[#This Row],[VALIDA_QNA]]="","",IF(AL161="",0,1)*IF(AL161="",0,AL161))</f>
        <v>#VALUE!</v>
      </c>
      <c r="BA160" s="42" t="e">
        <f>IF(VALIDATURNO[[#This Row],[VALIDA_QNA]]="","",IF(AL160="",0,1)*IF(AL160="",0,AL160))</f>
        <v>#VALUE!</v>
      </c>
      <c r="BB160" s="42" t="e">
        <f>IF(VALIDATURNO[[#This Row],[VALIDA_QNA]]="","",IF(AM160="",0,1)*IF(AM160="",0,AM160))</f>
        <v>#VALUE!</v>
      </c>
      <c r="BC160" s="42" t="e">
        <f>IF(VALIDATURNO[[#This Row],[VALIDA_QNA]]="","",IF(AN160="",0,1)*IF(AN160="",0,AN160))</f>
        <v>#VALUE!</v>
      </c>
      <c r="BD160" s="42" t="e">
        <f>IF(VALIDATURNO[[#This Row],[VALIDA_QNA]]="","",IF(AO160="",0,1)*IF(AO160="",0,AO160))</f>
        <v>#VALUE!</v>
      </c>
      <c r="BE160" s="42" t="e">
        <f>IF(VALIDATURNO[[#This Row],[VALIDA_QNA]]="","",IF(AP160="",0,1)*IF(AP160="",0,AP160))</f>
        <v>#VALUE!</v>
      </c>
      <c r="BF160" s="42" t="e">
        <f>IF(VALIDATURNO[[#This Row],[VALIDA_QNA]]="","",5-COUNTBLANK(AM160:AP160)-COUNTBLANK(AL161))</f>
        <v>#VALUE!</v>
      </c>
      <c r="BG160" s="41" t="e">
        <f>VALIDATURNO[[#This Row],[SALAM_H_BIN]]&amp;AU160&amp;AV160&amp;AW160&amp;AX160&amp;AY160</f>
        <v>#VALUE!</v>
      </c>
      <c r="BH160" s="43" t="str">
        <f>IF(A160="","",IF(AND((DIA_INI+0)=1,DAY(I160)&lt;16,MONTH(I160)=MES_QNA),1,IF(AND((DIA_INI+0)=16,MONTH(I160)= MES_QNA + 0),1,0)))</f>
        <v/>
      </c>
      <c r="BI160" s="42" t="str">
        <f>IF(A160="","",IF(AND(AN160&lt;AM160,AN160&lt;&gt;""),"ERROR MARCA",IF(AND(VALIDATURNO[[#This Row],[ENT_2]]&lt;&gt;0,VALIDATURNO[[#This Row],[ENT_2]]&lt;VALIDATURNO[[#This Row],[SAL_1]]),"ERROR MARCA",IF(VALIDATURNO[[#This Row],[VALIDA_QNA]]=1,IF(OR(BG160="001100",BG160="011000",BG160="011110",BG160="001111",BG160="101100",BG160="111000",BG160="111110",BG160="101111"),"OK",IF(OR(BG160="000000",VALIDATURNO[[#This Row],[Escenario]]="100000"),"NULO","ERROR MARCA")),"NULO"))))</f>
        <v/>
      </c>
      <c r="BJ160" s="47" t="e">
        <f>IF(VALIDATURNO[[#This Row],[VALIDA_QNA]]="","",IF(OR(BG160="101100",BG160="101111",BG160="001100",BG160="001111",BG160="111110",BG160="011110"),BC160-BB160,0)*24)</f>
        <v>#VALUE!</v>
      </c>
      <c r="BK160" s="42" t="e">
        <f>IF(VALIDATURNO[[#This Row],[VALIDA_QNA]]="","",IF(OR(BG160="101111",BG160="001111"),BE160-BD160,0)*24)</f>
        <v>#VALUE!</v>
      </c>
      <c r="BL160" s="47" t="e">
        <f>IF(VALIDATURNO[[#This Row],[VALIDA_QNA]]="","",IF(OR(BG160="111000",BG160="011000"),AZ160-BB160+1,0)*24)</f>
        <v>#VALUE!</v>
      </c>
      <c r="BM160" s="47" t="e">
        <f>IF(VALIDATURNO[[#This Row],[VALIDA_QNA]]="","",IF(OR(BG160="111110",BG160="011110"),AZ160+1-BD160,0)*24)</f>
        <v>#VALUE!</v>
      </c>
      <c r="BN160" s="42" t="e">
        <f>IF(VALIDATURNO[[#This Row],[VALIDA_QNA]]="","",IF(OR(BG160="011000",BG160="111000"),1-BB160,0)*24)</f>
        <v>#VALUE!</v>
      </c>
      <c r="BO160" s="47" t="e">
        <f>IF(VALIDATURNO[[#This Row],[VALIDA_QNA]]="","",IF(OR(BG160="011110",BG160="111110"),1-BD160,0)*24)</f>
        <v>#VALUE!</v>
      </c>
      <c r="BP16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0" s="42" t="e">
        <f>IF(VALIDATURNO[[#This Row],[VALIDA_QNA]]="","",VALIDATURNO[[#This Row],[turno1]]+VALIDATURNO[[#This Row],[turno2]]+VALIDATURNO[[#This Row],[turno1AM]]+VALIDATURNO[[#This Row],[turno2AM]])</f>
        <v>#VALUE!</v>
      </c>
      <c r="BR160" s="44" t="e">
        <f>IF(VALIDATURNO[[#This Row],[VALIDA_QNA]]=0,"",IFERROR(LEFT(AD160,FIND(".",AD160)-1)+((RIGHT(AD160,2)+0)/100),""))</f>
        <v>#VALUE!</v>
      </c>
      <c r="BS16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descuentos]]="",0,IF(AND(BP160&gt;=9.5,AO160=""),1,0))+IF(AL161&lt;&gt;"",AL161*24,0)-IF(AL160&lt;&gt;"",AL160*24,0),"")))</f>
        <v>#VALUE!</v>
      </c>
      <c r="BT160" s="219" t="e">
        <f>IF(VALIDATURNO[[#This Row],[VALIDA_QNA]]=0,"",IF(A160="","",IFERROR((IF(IF(AL160="",0,AL160+0)&lt;=(6/24),IF(AL160="",0,AL160+0),(6/24))*24),0)+IFERROR(IF(AM160="",0,IF((IF(AND(AO160="",AN160&lt;&gt;""),IF(AN160="",0,AN160+0),IF(AP160&lt;&gt;"",IF(AP160="",0,AP160+0),1))-#REF!)*24&gt;0,IF(AND(AO160="",AN160&lt;&gt;""),IF(AN160="",0,AN160+0),IF(AP160&lt;&gt;"",IF(AP160="",0,AP160+0),1))-#REF!))*24,0)))</f>
        <v>#VALUE!</v>
      </c>
      <c r="BU160" s="44" t="e">
        <f>IF(VALIDATURNO[[#This Row],[VALIDA_QNA]]="","",IFERROR(LEFT(K160,FIND(".",K160)-1)+((RIGHT(K160,2)+0)/100),0))</f>
        <v>#VALUE!</v>
      </c>
      <c r="BV160" s="44" t="e">
        <f>IF(VALIDATURNO[[#This Row],[VALIDA_QNA]]=0,0,IF(VALIDATURNO[[#This Row],[Marcacion]]="ERROR MARCA", 0,IF(VALIDATURNO[[#This Row],[VALIDA_QNA]]="","",IF(ROUND(IFERROR(LEFT(K160,FIND(".",K160)-1)+((RIGHT(K160,2)+0)/100),0)+(IF(H161="Domingo",0,IF(AL161="",0,AL161*24)))-(IF(H160="Domingo",0,IF(AL160="",0,AL160*24))),2)&gt;=0,ROUND(IFERROR(LEFT(K160,FIND(".",K160)-1)+((RIGHT(K160,2)+0)/100),0)+(IF(H161="Domingo",0,IF(AL161="",0,AL161*24)))-(IF(H160="Domingo",0,IF(AL160="",0,AL160*24))),2),0))))</f>
        <v>#VALUE!</v>
      </c>
      <c r="BW160" s="44" t="e">
        <f>IF(VALIDATURNO[[#This Row],[VALIDA_QNA]]="","",IFERROR(LEFT(T160,FIND(".",T160)-1)+((RIGHT(T160,2)+0)/100),0)+IF(N160="",0,IFERROR(LEFT(N160,FIND(".",N160)-1)+((RIGHT(N160,2)+0)/100),0)))</f>
        <v>#VALUE!</v>
      </c>
      <c r="BX160" s="44" t="e">
        <f>IF(VALIDATURNO[[#This Row],[VALIDA_QNA]]=0,0,IF(VALIDATURNO[[#This Row],[Marcacion]]="ERROR MARCA", 0,IF(VALIDATURNO[[#This Row],[VALIDA_QNA]]="","",IF(VALIDATURNO[[#This Row],[Dom Noct calc]]+(IF(OR(H161="Domingo",M161&lt;&gt;"",N161&lt;&gt;""),IF(AL161="",0,AL161*24),0))-(IF(OR(H160="Domingo",M160&lt;&gt;"",N160&lt;&gt;""),IF(AL160="",0,AL160*24),0))&gt;=0,VALIDATURNO[[#This Row],[Dom Noct calc]]+(IF(OR(H161="Domingo",M161&lt;&gt;"",N161&lt;&gt;""),IF(AL161="",0,AL161*24),0))-(IF(OR(H160="Domingo",M160&lt;&gt;"",N160&lt;&gt;""),IF(AL160="",0,AL160*24),0)),0))))</f>
        <v>#VALUE!</v>
      </c>
      <c r="BY160" s="44" t="e">
        <f>IF(VALIDATURNO[[#This Row],[VALIDA_QNA]]="","",IFERROR(LEFT(AD160,FIND(".",AD160)-1)+((RIGHT(AD160,2)+0)/100),0))</f>
        <v>#VALUE!</v>
      </c>
      <c r="BZ16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0" s="45" t="e">
        <f>IF(VALIDATURNO[[#This Row],[VALIDA_QNA]]="","",IF(VALIDATURNO[[#This Row],[Trabajado real]]+0=0,0,1))</f>
        <v>#VALUE!</v>
      </c>
      <c r="CB16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0" s="44"/>
      <c r="CD160" s="44"/>
      <c r="CE160" s="44"/>
      <c r="CF160" s="44"/>
      <c r="CG160" s="44"/>
      <c r="CH160" s="45"/>
      <c r="CI160" s="44"/>
      <c r="CJ160" s="44" t="str">
        <f>IF(AND(M160="",S160=""),"",IF(VALIDATURNO[[#This Row],[Marcacion]]="ERROR MARCA",6,IF(IFERROR(LEFT(M160,FIND(".",M160)-1)+((RIGHT(M160,2)+0)/100),0)+IFERROR(LEFT(S160,FIND(".",S160)-1)+((RIGHT(S160,2)+0)/100),0)=0,"",IFERROR(LEFT(M160,FIND(".",M160)-1)+((RIGHT(M160,2)+0)/100),0)+IFERROR(LEFT(S160,FIND(".",S160)-1)+((RIGHT(S160,2)+0)/100),0))))</f>
        <v/>
      </c>
      <c r="CK160" s="44" t="e">
        <f>IF(VALIDATURNO[[#This Row],[VALIDA_QNA]]="","",IF(VALIDATURNO[[#This Row],[Dom Noct Real]]=0,"",ROUND(VALIDATURNO[[#This Row],[Dom Noct Real]],2)))</f>
        <v>#VALUE!</v>
      </c>
      <c r="CL160" s="44"/>
      <c r="CM160" s="44"/>
      <c r="CN160" s="44"/>
      <c r="CO16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0" s="44"/>
      <c r="CR160" s="44"/>
      <c r="CS160" s="44"/>
      <c r="CT160" s="44"/>
      <c r="CU160" s="44" t="e">
        <f>IF(VALIDATURNO[[#This Row],[VALIDA_QNA]]="","",IF(VALIDATURNO[[#This Row],[Trabajado real]]=0,"",ROUND(VALIDATURNO[[#This Row],[Trabajado real]],2)))</f>
        <v>#VALUE!</v>
      </c>
      <c r="CV160" s="220" t="str">
        <f>IFERROR(VLOOKUP(VALIDATURNO[[#This Row],[Colaborador]]&amp;VALIDATURNO[[#This Row],[fecha]],Tabla2[],4,0),"")</f>
        <v/>
      </c>
      <c r="CW160" s="221"/>
      <c r="CX160" s="221"/>
      <c r="CY160" s="44" t="str">
        <f>IF(SUMIFS($BZ$6:BZ160,$DC$6:DC160,VALIDATURNO[[#This Row],[Colaborador]])-hope_hours-SUMIFS($CO$6:CO160,$DC$6:DC160,VALIDATURNO[[#This Row],[Colaborador]])-SUMIFS($CP$6:CP160,$DC$6:DC160,VALIDATURNO[[#This Row],[Colaborador]])&gt;0.5,SUMIFS($BZ$6:BZ160,$DC$6:DC160,VALIDATURNO[[#This Row],[Colaborador]])-hope_hours-SUMIFS($CO$6:CO160,$DC$6:DC160,VALIDATURNO[[#This Row],[Colaborador]])-SUMIFS($CP$6:CP160,$DC$6:DC160,VALIDATURNO[[#This Row],[Colaborador]]),"")</f>
        <v/>
      </c>
      <c r="CZ160" s="44" t="str">
        <f>IF(SUMIFS($BZ$6:BZ160,$DC$6:DC160,VALIDATURNO[[#This Row],[Colaborador]])-hope_hours&gt;0.5,SUMIFS($BZ$6:BZ160,$DC$6:DC160,VALIDATURNO[[#This Row],[Colaborador]])-hope_hours - SUMIFS($CZ$6:CZ159,$DC$6:DC159,DC160),"")</f>
        <v/>
      </c>
      <c r="DA160" s="44" t="str">
        <f>IF(SUMIFS($BZ$6:BZ160,$DC$6:DC160,VALIDATURNO[[#This Row],[Colaborador]])-hope_hours&gt;0.5,SUMIFS($BZ$6:BZ160,$DC$6:DC160,VALIDATURNO[[#This Row],[Colaborador]])-hope_hours,"")</f>
        <v/>
      </c>
      <c r="DB160" s="44" t="str">
        <f>IF(E160="","",IF(VALIDATURNO[[#This Row],[Cambia sede]]="",E160,VALIDATURNO[[#This Row],[Cambia sede]]))</f>
        <v/>
      </c>
      <c r="DC160" s="222" t="str">
        <f t="shared" si="8"/>
        <v/>
      </c>
      <c r="DD160" s="223" t="e">
        <f>IF(VALIDATURNO[[#This Row],[VALIDA_QNA]]="","",I160+0)</f>
        <v>#VALUE!</v>
      </c>
      <c r="DE160" s="219" t="e">
        <f>IF(VALIDATURNO[[#This Row],[Marcacion]]="","",D160)</f>
        <v>#VALUE!</v>
      </c>
      <c r="DF160" s="219" t="e">
        <f>IF(VALIDATURNO[[#This Row],[turno1]]="","",H160)</f>
        <v>#VALUE!</v>
      </c>
      <c r="DG160" s="219" t="e">
        <f>IF(VALIDATURNO[[#This Row],[turno2]]="","",AL160)</f>
        <v>#VALUE!</v>
      </c>
      <c r="DH160" s="219" t="e">
        <f>IF(VALIDATURNO[[#This Row],[turno1AM]]="","",AM160)</f>
        <v>#VALUE!</v>
      </c>
      <c r="DI160" s="219" t="e">
        <f>IF(VALIDATURNO[[#This Row],[turno2AM]]="","",AN160)</f>
        <v>#VALUE!</v>
      </c>
      <c r="DJ160" s="219" t="e">
        <f>IF(VALIDATURNO[[#This Row],[turno1AH]]="","",AO160)</f>
        <v>#VALUE!</v>
      </c>
      <c r="DK160" s="219" t="e">
        <f>IF(VALIDATURNO[[#This Row],[turno2AH]]="","",AP160)</f>
        <v>#VALUE!</v>
      </c>
      <c r="DL160" s="224" t="str">
        <f>IF(SUMIFS(VALIDATURNO[TOTAL],VALIDATURNO[Colaborador],VALIDATURNO[[#This Row],[Colaborador]])=0,"RET","OK")</f>
        <v>RET</v>
      </c>
      <c r="DM160" s="224"/>
      <c r="DN160" s="224" t="e">
        <f>IF(DN159=$DN$5,1,IF(DC159=VALIDATURNO[[#This Row],[Colaborador]],0,1))</f>
        <v>#VALUE!</v>
      </c>
      <c r="DO160" s="224"/>
      <c r="DP160" s="224"/>
      <c r="DQ160" s="224"/>
      <c r="DR160" s="224"/>
      <c r="DS160" s="224"/>
      <c r="DT160" s="224"/>
    </row>
    <row r="161" spans="46:124">
      <c r="AT161" s="218" t="e">
        <f>IF(VALIDATURNO[[#This Row],[VALIDA_QNA]]="","",IF(AL161="",0,1))</f>
        <v>#VALUE!</v>
      </c>
      <c r="AU161" s="47" t="e">
        <f>IF(VALIDATURNO[[#This Row],[VALIDA_QNA]]="","",IF(AL162="",0,1))</f>
        <v>#VALUE!</v>
      </c>
      <c r="AV161" s="47" t="e">
        <f>IF(VALIDATURNO[[#This Row],[VALIDA_QNA]]="","",IF(AM161="",0,1))</f>
        <v>#VALUE!</v>
      </c>
      <c r="AW161" s="47" t="e">
        <f>IF(VALIDATURNO[[#This Row],[VALIDA_QNA]]="","",IF(AN161="",0,1))</f>
        <v>#VALUE!</v>
      </c>
      <c r="AX161" s="47" t="e">
        <f>IF(VALIDATURNO[[#This Row],[VALIDA_QNA]]="","",IF(AO161="",0,1))</f>
        <v>#VALUE!</v>
      </c>
      <c r="AY161" s="47" t="e">
        <f>IF(VALIDATURNO[[#This Row],[VALIDA_QNA]]="","",IF(AP161="",0,1))</f>
        <v>#VALUE!</v>
      </c>
      <c r="AZ161" s="42" t="e">
        <f>IF(VALIDATURNO[[#This Row],[VALIDA_QNA]]="","",IF(AL162="",0,1)*IF(AL162="",0,AL162))</f>
        <v>#VALUE!</v>
      </c>
      <c r="BA161" s="42" t="e">
        <f>IF(VALIDATURNO[[#This Row],[VALIDA_QNA]]="","",IF(AL161="",0,1)*IF(AL161="",0,AL161))</f>
        <v>#VALUE!</v>
      </c>
      <c r="BB161" s="42" t="e">
        <f>IF(VALIDATURNO[[#This Row],[VALIDA_QNA]]="","",IF(AM161="",0,1)*IF(AM161="",0,AM161))</f>
        <v>#VALUE!</v>
      </c>
      <c r="BC161" s="42" t="e">
        <f>IF(VALIDATURNO[[#This Row],[VALIDA_QNA]]="","",IF(AN161="",0,1)*IF(AN161="",0,AN161))</f>
        <v>#VALUE!</v>
      </c>
      <c r="BD161" s="42" t="e">
        <f>IF(VALIDATURNO[[#This Row],[VALIDA_QNA]]="","",IF(AO161="",0,1)*IF(AO161="",0,AO161))</f>
        <v>#VALUE!</v>
      </c>
      <c r="BE161" s="42" t="e">
        <f>IF(VALIDATURNO[[#This Row],[VALIDA_QNA]]="","",IF(AP161="",0,1)*IF(AP161="",0,AP161))</f>
        <v>#VALUE!</v>
      </c>
      <c r="BF161" s="42" t="e">
        <f>IF(VALIDATURNO[[#This Row],[VALIDA_QNA]]="","",5-COUNTBLANK(AM161:AP161)-COUNTBLANK(AL162))</f>
        <v>#VALUE!</v>
      </c>
      <c r="BG161" s="41" t="e">
        <f>VALIDATURNO[[#This Row],[SALAM_H_BIN]]&amp;AU161&amp;AV161&amp;AW161&amp;AX161&amp;AY161</f>
        <v>#VALUE!</v>
      </c>
      <c r="BH161" s="43" t="str">
        <f>IF(A161="","",IF(AND((DIA_INI+0)=1,DAY(I161)&lt;16,MONTH(I161)=MES_QNA),1,IF(AND((DIA_INI+0)=16,MONTH(I161)= MES_QNA + 0),1,0)))</f>
        <v/>
      </c>
      <c r="BI161" s="42" t="str">
        <f>IF(A161="","",IF(AND(AN161&lt;AM161,AN161&lt;&gt;""),"ERROR MARCA",IF(AND(VALIDATURNO[[#This Row],[ENT_2]]&lt;&gt;0,VALIDATURNO[[#This Row],[ENT_2]]&lt;VALIDATURNO[[#This Row],[SAL_1]]),"ERROR MARCA",IF(VALIDATURNO[[#This Row],[VALIDA_QNA]]=1,IF(OR(BG161="001100",BG161="011000",BG161="011110",BG161="001111",BG161="101100",BG161="111000",BG161="111110",BG161="101111"),"OK",IF(OR(BG161="000000",VALIDATURNO[[#This Row],[Escenario]]="100000"),"NULO","ERROR MARCA")),"NULO"))))</f>
        <v/>
      </c>
      <c r="BJ161" s="47" t="e">
        <f>IF(VALIDATURNO[[#This Row],[VALIDA_QNA]]="","",IF(OR(BG161="101100",BG161="101111",BG161="001100",BG161="001111",BG161="111110",BG161="011110"),BC161-BB161,0)*24)</f>
        <v>#VALUE!</v>
      </c>
      <c r="BK161" s="42" t="e">
        <f>IF(VALIDATURNO[[#This Row],[VALIDA_QNA]]="","",IF(OR(BG161="101111",BG161="001111"),BE161-BD161,0)*24)</f>
        <v>#VALUE!</v>
      </c>
      <c r="BL161" s="47" t="e">
        <f>IF(VALIDATURNO[[#This Row],[VALIDA_QNA]]="","",IF(OR(BG161="111000",BG161="011000"),AZ161-BB161+1,0)*24)</f>
        <v>#VALUE!</v>
      </c>
      <c r="BM161" s="47" t="e">
        <f>IF(VALIDATURNO[[#This Row],[VALIDA_QNA]]="","",IF(OR(BG161="111110",BG161="011110"),AZ161+1-BD161,0)*24)</f>
        <v>#VALUE!</v>
      </c>
      <c r="BN161" s="42" t="e">
        <f>IF(VALIDATURNO[[#This Row],[VALIDA_QNA]]="","",IF(OR(BG161="011000",BG161="111000"),1-BB161,0)*24)</f>
        <v>#VALUE!</v>
      </c>
      <c r="BO161" s="47" t="e">
        <f>IF(VALIDATURNO[[#This Row],[VALIDA_QNA]]="","",IF(OR(BG161="011110",BG161="111110"),1-BD161,0)*24)</f>
        <v>#VALUE!</v>
      </c>
      <c r="BP16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1" s="42" t="e">
        <f>IF(VALIDATURNO[[#This Row],[VALIDA_QNA]]="","",VALIDATURNO[[#This Row],[turno1]]+VALIDATURNO[[#This Row],[turno2]]+VALIDATURNO[[#This Row],[turno1AM]]+VALIDATURNO[[#This Row],[turno2AM]])</f>
        <v>#VALUE!</v>
      </c>
      <c r="BR161" s="44" t="e">
        <f>IF(VALIDATURNO[[#This Row],[VALIDA_QNA]]=0,"",IFERROR(LEFT(AD161,FIND(".",AD161)-1)+((RIGHT(AD161,2)+0)/100),""))</f>
        <v>#VALUE!</v>
      </c>
      <c r="BS16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descuentos]]="",0,IF(AND(BP161&gt;=9.5,AO161=""),1,0))+IF(AL162&lt;&gt;"",AL162*24,0)-IF(AL161&lt;&gt;"",AL161*24,0),"")))</f>
        <v>#VALUE!</v>
      </c>
      <c r="BT161" s="219" t="e">
        <f>IF(VALIDATURNO[[#This Row],[VALIDA_QNA]]=0,"",IF(A161="","",IFERROR((IF(IF(AL161="",0,AL161+0)&lt;=(6/24),IF(AL161="",0,AL161+0),(6/24))*24),0)+IFERROR(IF(AM161="",0,IF((IF(AND(AO161="",AN161&lt;&gt;""),IF(AN161="",0,AN161+0),IF(AP161&lt;&gt;"",IF(AP161="",0,AP161+0),1))-#REF!)*24&gt;0,IF(AND(AO161="",AN161&lt;&gt;""),IF(AN161="",0,AN161+0),IF(AP161&lt;&gt;"",IF(AP161="",0,AP161+0),1))-#REF!))*24,0)))</f>
        <v>#VALUE!</v>
      </c>
      <c r="BU161" s="44" t="e">
        <f>IF(VALIDATURNO[[#This Row],[VALIDA_QNA]]="","",IFERROR(LEFT(K161,FIND(".",K161)-1)+((RIGHT(K161,2)+0)/100),0))</f>
        <v>#VALUE!</v>
      </c>
      <c r="BV161" s="44" t="e">
        <f>IF(VALIDATURNO[[#This Row],[VALIDA_QNA]]=0,0,IF(VALIDATURNO[[#This Row],[Marcacion]]="ERROR MARCA", 0,IF(VALIDATURNO[[#This Row],[VALIDA_QNA]]="","",IF(ROUND(IFERROR(LEFT(K161,FIND(".",K161)-1)+((RIGHT(K161,2)+0)/100),0)+(IF(H162="Domingo",0,IF(AL162="",0,AL162*24)))-(IF(H161="Domingo",0,IF(AL161="",0,AL161*24))),2)&gt;=0,ROUND(IFERROR(LEFT(K161,FIND(".",K161)-1)+((RIGHT(K161,2)+0)/100),0)+(IF(H162="Domingo",0,IF(AL162="",0,AL162*24)))-(IF(H161="Domingo",0,IF(AL161="",0,AL161*24))),2),0))))</f>
        <v>#VALUE!</v>
      </c>
      <c r="BW161" s="44" t="e">
        <f>IF(VALIDATURNO[[#This Row],[VALIDA_QNA]]="","",IFERROR(LEFT(T161,FIND(".",T161)-1)+((RIGHT(T161,2)+0)/100),0)+IF(N161="",0,IFERROR(LEFT(N161,FIND(".",N161)-1)+((RIGHT(N161,2)+0)/100),0)))</f>
        <v>#VALUE!</v>
      </c>
      <c r="BX161" s="44" t="e">
        <f>IF(VALIDATURNO[[#This Row],[VALIDA_QNA]]=0,0,IF(VALIDATURNO[[#This Row],[Marcacion]]="ERROR MARCA", 0,IF(VALIDATURNO[[#This Row],[VALIDA_QNA]]="","",IF(VALIDATURNO[[#This Row],[Dom Noct calc]]+(IF(OR(H162="Domingo",M162&lt;&gt;"",N162&lt;&gt;""),IF(AL162="",0,AL162*24),0))-(IF(OR(H161="Domingo",M161&lt;&gt;"",N161&lt;&gt;""),IF(AL161="",0,AL161*24),0))&gt;=0,VALIDATURNO[[#This Row],[Dom Noct calc]]+(IF(OR(H162="Domingo",M162&lt;&gt;"",N162&lt;&gt;""),IF(AL162="",0,AL162*24),0))-(IF(OR(H161="Domingo",M161&lt;&gt;"",N161&lt;&gt;""),IF(AL161="",0,AL161*24),0)),0))))</f>
        <v>#VALUE!</v>
      </c>
      <c r="BY161" s="44" t="e">
        <f>IF(VALIDATURNO[[#This Row],[VALIDA_QNA]]="","",IFERROR(LEFT(AD161,FIND(".",AD161)-1)+((RIGHT(AD161,2)+0)/100),0))</f>
        <v>#VALUE!</v>
      </c>
      <c r="BZ16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1" s="45" t="e">
        <f>IF(VALIDATURNO[[#This Row],[VALIDA_QNA]]="","",IF(VALIDATURNO[[#This Row],[Trabajado real]]+0=0,0,1))</f>
        <v>#VALUE!</v>
      </c>
      <c r="CB16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1" s="44"/>
      <c r="CD161" s="44"/>
      <c r="CE161" s="44"/>
      <c r="CF161" s="44"/>
      <c r="CG161" s="44"/>
      <c r="CH161" s="45"/>
      <c r="CI161" s="44"/>
      <c r="CJ161" s="44" t="str">
        <f>IF(AND(M161="",S161=""),"",IF(VALIDATURNO[[#This Row],[Marcacion]]="ERROR MARCA",6,IF(IFERROR(LEFT(M161,FIND(".",M161)-1)+((RIGHT(M161,2)+0)/100),0)+IFERROR(LEFT(S161,FIND(".",S161)-1)+((RIGHT(S161,2)+0)/100),0)=0,"",IFERROR(LEFT(M161,FIND(".",M161)-1)+((RIGHT(M161,2)+0)/100),0)+IFERROR(LEFT(S161,FIND(".",S161)-1)+((RIGHT(S161,2)+0)/100),0))))</f>
        <v/>
      </c>
      <c r="CK161" s="44" t="e">
        <f>IF(VALIDATURNO[[#This Row],[VALIDA_QNA]]="","",IF(VALIDATURNO[[#This Row],[Dom Noct Real]]=0,"",ROUND(VALIDATURNO[[#This Row],[Dom Noct Real]],2)))</f>
        <v>#VALUE!</v>
      </c>
      <c r="CL161" s="44"/>
      <c r="CM161" s="44"/>
      <c r="CN161" s="44"/>
      <c r="CO16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1" s="44"/>
      <c r="CR161" s="44"/>
      <c r="CS161" s="44"/>
      <c r="CT161" s="44"/>
      <c r="CU161" s="44" t="e">
        <f>IF(VALIDATURNO[[#This Row],[VALIDA_QNA]]="","",IF(VALIDATURNO[[#This Row],[Trabajado real]]=0,"",ROUND(VALIDATURNO[[#This Row],[Trabajado real]],2)))</f>
        <v>#VALUE!</v>
      </c>
      <c r="CV161" s="220" t="str">
        <f>IFERROR(VLOOKUP(VALIDATURNO[[#This Row],[Colaborador]]&amp;VALIDATURNO[[#This Row],[fecha]],Tabla2[],4,0),"")</f>
        <v/>
      </c>
      <c r="CW161" s="221"/>
      <c r="CX161" s="221"/>
      <c r="CY161" s="44" t="str">
        <f>IF(SUMIFS($BZ$6:BZ161,$DC$6:DC161,VALIDATURNO[[#This Row],[Colaborador]])-hope_hours-SUMIFS($CO$6:CO161,$DC$6:DC161,VALIDATURNO[[#This Row],[Colaborador]])-SUMIFS($CP$6:CP161,$DC$6:DC161,VALIDATURNO[[#This Row],[Colaborador]])&gt;0.5,SUMIFS($BZ$6:BZ161,$DC$6:DC161,VALIDATURNO[[#This Row],[Colaborador]])-hope_hours-SUMIFS($CO$6:CO161,$DC$6:DC161,VALIDATURNO[[#This Row],[Colaborador]])-SUMIFS($CP$6:CP161,$DC$6:DC161,VALIDATURNO[[#This Row],[Colaborador]]),"")</f>
        <v/>
      </c>
      <c r="CZ161" s="44" t="str">
        <f>IF(SUMIFS($BZ$6:BZ161,$DC$6:DC161,VALIDATURNO[[#This Row],[Colaborador]])-hope_hours&gt;0.5,SUMIFS($BZ$6:BZ161,$DC$6:DC161,VALIDATURNO[[#This Row],[Colaborador]])-hope_hours - SUMIFS($CZ$6:CZ160,$DC$6:DC160,DC161),"")</f>
        <v/>
      </c>
      <c r="DA161" s="44" t="str">
        <f>IF(SUMIFS($BZ$6:BZ161,$DC$6:DC161,VALIDATURNO[[#This Row],[Colaborador]])-hope_hours&gt;0.5,SUMIFS($BZ$6:BZ161,$DC$6:DC161,VALIDATURNO[[#This Row],[Colaborador]])-hope_hours,"")</f>
        <v/>
      </c>
      <c r="DB161" s="44" t="str">
        <f>IF(E161="","",IF(VALIDATURNO[[#This Row],[Cambia sede]]="",E161,VALIDATURNO[[#This Row],[Cambia sede]]))</f>
        <v/>
      </c>
      <c r="DC161" s="222" t="str">
        <f t="shared" si="8"/>
        <v/>
      </c>
      <c r="DD161" s="223" t="e">
        <f>IF(VALIDATURNO[[#This Row],[VALIDA_QNA]]="","",I161+0)</f>
        <v>#VALUE!</v>
      </c>
      <c r="DE161" s="219" t="e">
        <f>IF(VALIDATURNO[[#This Row],[Marcacion]]="","",D161)</f>
        <v>#VALUE!</v>
      </c>
      <c r="DF161" s="219" t="e">
        <f>IF(VALIDATURNO[[#This Row],[turno1]]="","",H161)</f>
        <v>#VALUE!</v>
      </c>
      <c r="DG161" s="219" t="e">
        <f>IF(VALIDATURNO[[#This Row],[turno2]]="","",AL161)</f>
        <v>#VALUE!</v>
      </c>
      <c r="DH161" s="219" t="e">
        <f>IF(VALIDATURNO[[#This Row],[turno1AM]]="","",AM161)</f>
        <v>#VALUE!</v>
      </c>
      <c r="DI161" s="219" t="e">
        <f>IF(VALIDATURNO[[#This Row],[turno2AM]]="","",AN161)</f>
        <v>#VALUE!</v>
      </c>
      <c r="DJ161" s="219" t="e">
        <f>IF(VALIDATURNO[[#This Row],[turno1AH]]="","",AO161)</f>
        <v>#VALUE!</v>
      </c>
      <c r="DK161" s="219" t="e">
        <f>IF(VALIDATURNO[[#This Row],[turno2AH]]="","",AP161)</f>
        <v>#VALUE!</v>
      </c>
      <c r="DL161" s="224" t="str">
        <f>IF(SUMIFS(VALIDATURNO[TOTAL],VALIDATURNO[Colaborador],VALIDATURNO[[#This Row],[Colaborador]])=0,"RET","OK")</f>
        <v>RET</v>
      </c>
      <c r="DM161" s="224"/>
      <c r="DN161" s="224" t="e">
        <f>IF(DN160=$DN$5,1,IF(DC160=VALIDATURNO[[#This Row],[Colaborador]],0,1))</f>
        <v>#VALUE!</v>
      </c>
      <c r="DO161" s="224"/>
      <c r="DP161" s="224"/>
      <c r="DQ161" s="224"/>
      <c r="DR161" s="224"/>
      <c r="DS161" s="224"/>
      <c r="DT161" s="224"/>
    </row>
    <row r="162" spans="46:124">
      <c r="AT162" s="218" t="e">
        <f>IF(VALIDATURNO[[#This Row],[VALIDA_QNA]]="","",IF(AL162="",0,1))</f>
        <v>#VALUE!</v>
      </c>
      <c r="AU162" s="47" t="e">
        <f>IF(VALIDATURNO[[#This Row],[VALIDA_QNA]]="","",IF(AL163="",0,1))</f>
        <v>#VALUE!</v>
      </c>
      <c r="AV162" s="47" t="e">
        <f>IF(VALIDATURNO[[#This Row],[VALIDA_QNA]]="","",IF(AM162="",0,1))</f>
        <v>#VALUE!</v>
      </c>
      <c r="AW162" s="47" t="e">
        <f>IF(VALIDATURNO[[#This Row],[VALIDA_QNA]]="","",IF(AN162="",0,1))</f>
        <v>#VALUE!</v>
      </c>
      <c r="AX162" s="47" t="e">
        <f>IF(VALIDATURNO[[#This Row],[VALIDA_QNA]]="","",IF(AO162="",0,1))</f>
        <v>#VALUE!</v>
      </c>
      <c r="AY162" s="47" t="e">
        <f>IF(VALIDATURNO[[#This Row],[VALIDA_QNA]]="","",IF(AP162="",0,1))</f>
        <v>#VALUE!</v>
      </c>
      <c r="AZ162" s="42" t="e">
        <f>IF(VALIDATURNO[[#This Row],[VALIDA_QNA]]="","",IF(AL163="",0,1)*IF(AL163="",0,AL163))</f>
        <v>#VALUE!</v>
      </c>
      <c r="BA162" s="42" t="e">
        <f>IF(VALIDATURNO[[#This Row],[VALIDA_QNA]]="","",IF(AL162="",0,1)*IF(AL162="",0,AL162))</f>
        <v>#VALUE!</v>
      </c>
      <c r="BB162" s="42" t="e">
        <f>IF(VALIDATURNO[[#This Row],[VALIDA_QNA]]="","",IF(AM162="",0,1)*IF(AM162="",0,AM162))</f>
        <v>#VALUE!</v>
      </c>
      <c r="BC162" s="42" t="e">
        <f>IF(VALIDATURNO[[#This Row],[VALIDA_QNA]]="","",IF(AN162="",0,1)*IF(AN162="",0,AN162))</f>
        <v>#VALUE!</v>
      </c>
      <c r="BD162" s="42" t="e">
        <f>IF(VALIDATURNO[[#This Row],[VALIDA_QNA]]="","",IF(AO162="",0,1)*IF(AO162="",0,AO162))</f>
        <v>#VALUE!</v>
      </c>
      <c r="BE162" s="42" t="e">
        <f>IF(VALIDATURNO[[#This Row],[VALIDA_QNA]]="","",IF(AP162="",0,1)*IF(AP162="",0,AP162))</f>
        <v>#VALUE!</v>
      </c>
      <c r="BF162" s="42" t="e">
        <f>IF(VALIDATURNO[[#This Row],[VALIDA_QNA]]="","",5-COUNTBLANK(AM162:AP162)-COUNTBLANK(AL163))</f>
        <v>#VALUE!</v>
      </c>
      <c r="BG162" s="41" t="e">
        <f>VALIDATURNO[[#This Row],[SALAM_H_BIN]]&amp;AU162&amp;AV162&amp;AW162&amp;AX162&amp;AY162</f>
        <v>#VALUE!</v>
      </c>
      <c r="BH162" s="43" t="str">
        <f>IF(A162="","",IF(AND((DIA_INI+0)=1,DAY(I162)&lt;16,MONTH(I162)=MES_QNA),1,IF(AND((DIA_INI+0)=16,MONTH(I162)= MES_QNA + 0),1,0)))</f>
        <v/>
      </c>
      <c r="BI162" s="42" t="str">
        <f>IF(A162="","",IF(AND(AN162&lt;AM162,AN162&lt;&gt;""),"ERROR MARCA",IF(AND(VALIDATURNO[[#This Row],[ENT_2]]&lt;&gt;0,VALIDATURNO[[#This Row],[ENT_2]]&lt;VALIDATURNO[[#This Row],[SAL_1]]),"ERROR MARCA",IF(VALIDATURNO[[#This Row],[VALIDA_QNA]]=1,IF(OR(BG162="001100",BG162="011000",BG162="011110",BG162="001111",BG162="101100",BG162="111000",BG162="111110",BG162="101111"),"OK",IF(OR(BG162="000000",VALIDATURNO[[#This Row],[Escenario]]="100000"),"NULO","ERROR MARCA")),"NULO"))))</f>
        <v/>
      </c>
      <c r="BJ162" s="47" t="e">
        <f>IF(VALIDATURNO[[#This Row],[VALIDA_QNA]]="","",IF(OR(BG162="101100",BG162="101111",BG162="001100",BG162="001111",BG162="111110",BG162="011110"),BC162-BB162,0)*24)</f>
        <v>#VALUE!</v>
      </c>
      <c r="BK162" s="42" t="e">
        <f>IF(VALIDATURNO[[#This Row],[VALIDA_QNA]]="","",IF(OR(BG162="101111",BG162="001111"),BE162-BD162,0)*24)</f>
        <v>#VALUE!</v>
      </c>
      <c r="BL162" s="47" t="e">
        <f>IF(VALIDATURNO[[#This Row],[VALIDA_QNA]]="","",IF(OR(BG162="111000",BG162="011000"),AZ162-BB162+1,0)*24)</f>
        <v>#VALUE!</v>
      </c>
      <c r="BM162" s="47" t="e">
        <f>IF(VALIDATURNO[[#This Row],[VALIDA_QNA]]="","",IF(OR(BG162="111110",BG162="011110"),AZ162+1-BD162,0)*24)</f>
        <v>#VALUE!</v>
      </c>
      <c r="BN162" s="42" t="e">
        <f>IF(VALIDATURNO[[#This Row],[VALIDA_QNA]]="","",IF(OR(BG162="011000",BG162="111000"),1-BB162,0)*24)</f>
        <v>#VALUE!</v>
      </c>
      <c r="BO162" s="47" t="e">
        <f>IF(VALIDATURNO[[#This Row],[VALIDA_QNA]]="","",IF(OR(BG162="011110",BG162="111110"),1-BD162,0)*24)</f>
        <v>#VALUE!</v>
      </c>
      <c r="BP16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2" s="42" t="e">
        <f>IF(VALIDATURNO[[#This Row],[VALIDA_QNA]]="","",VALIDATURNO[[#This Row],[turno1]]+VALIDATURNO[[#This Row],[turno2]]+VALIDATURNO[[#This Row],[turno1AM]]+VALIDATURNO[[#This Row],[turno2AM]])</f>
        <v>#VALUE!</v>
      </c>
      <c r="BR162" s="44" t="e">
        <f>IF(VALIDATURNO[[#This Row],[VALIDA_QNA]]=0,"",IFERROR(LEFT(AD162,FIND(".",AD162)-1)+((RIGHT(AD162,2)+0)/100),""))</f>
        <v>#VALUE!</v>
      </c>
      <c r="BS16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descuentos]]="",0,IF(AND(BP162&gt;=9.5,AO162=""),1,0))+IF(AL163&lt;&gt;"",AL163*24,0)-IF(AL162&lt;&gt;"",AL162*24,0),"")))</f>
        <v>#VALUE!</v>
      </c>
      <c r="BT162" s="219" t="e">
        <f>IF(VALIDATURNO[[#This Row],[VALIDA_QNA]]=0,"",IF(A162="","",IFERROR((IF(IF(AL162="",0,AL162+0)&lt;=(6/24),IF(AL162="",0,AL162+0),(6/24))*24),0)+IFERROR(IF(AM162="",0,IF((IF(AND(AO162="",AN162&lt;&gt;""),IF(AN162="",0,AN162+0),IF(AP162&lt;&gt;"",IF(AP162="",0,AP162+0),1))-#REF!)*24&gt;0,IF(AND(AO162="",AN162&lt;&gt;""),IF(AN162="",0,AN162+0),IF(AP162&lt;&gt;"",IF(AP162="",0,AP162+0),1))-#REF!))*24,0)))</f>
        <v>#VALUE!</v>
      </c>
      <c r="BU162" s="44" t="e">
        <f>IF(VALIDATURNO[[#This Row],[VALIDA_QNA]]="","",IFERROR(LEFT(K162,FIND(".",K162)-1)+((RIGHT(K162,2)+0)/100),0))</f>
        <v>#VALUE!</v>
      </c>
      <c r="BV162" s="44" t="e">
        <f>IF(VALIDATURNO[[#This Row],[VALIDA_QNA]]=0,0,IF(VALIDATURNO[[#This Row],[Marcacion]]="ERROR MARCA", 0,IF(VALIDATURNO[[#This Row],[VALIDA_QNA]]="","",IF(ROUND(IFERROR(LEFT(K162,FIND(".",K162)-1)+((RIGHT(K162,2)+0)/100),0)+(IF(H163="Domingo",0,IF(AL163="",0,AL163*24)))-(IF(H162="Domingo",0,IF(AL162="",0,AL162*24))),2)&gt;=0,ROUND(IFERROR(LEFT(K162,FIND(".",K162)-1)+((RIGHT(K162,2)+0)/100),0)+(IF(H163="Domingo",0,IF(AL163="",0,AL163*24)))-(IF(H162="Domingo",0,IF(AL162="",0,AL162*24))),2),0))))</f>
        <v>#VALUE!</v>
      </c>
      <c r="BW162" s="44" t="e">
        <f>IF(VALIDATURNO[[#This Row],[VALIDA_QNA]]="","",IFERROR(LEFT(T162,FIND(".",T162)-1)+((RIGHT(T162,2)+0)/100),0)+IF(N162="",0,IFERROR(LEFT(N162,FIND(".",N162)-1)+((RIGHT(N162,2)+0)/100),0)))</f>
        <v>#VALUE!</v>
      </c>
      <c r="BX162" s="44" t="e">
        <f>IF(VALIDATURNO[[#This Row],[VALIDA_QNA]]=0,0,IF(VALIDATURNO[[#This Row],[Marcacion]]="ERROR MARCA", 0,IF(VALIDATURNO[[#This Row],[VALIDA_QNA]]="","",IF(VALIDATURNO[[#This Row],[Dom Noct calc]]+(IF(OR(H163="Domingo",M163&lt;&gt;"",N163&lt;&gt;""),IF(AL163="",0,AL163*24),0))-(IF(OR(H162="Domingo",M162&lt;&gt;"",N162&lt;&gt;""),IF(AL162="",0,AL162*24),0))&gt;=0,VALIDATURNO[[#This Row],[Dom Noct calc]]+(IF(OR(H163="Domingo",M163&lt;&gt;"",N163&lt;&gt;""),IF(AL163="",0,AL163*24),0))-(IF(OR(H162="Domingo",M162&lt;&gt;"",N162&lt;&gt;""),IF(AL162="",0,AL162*24),0)),0))))</f>
        <v>#VALUE!</v>
      </c>
      <c r="BY162" s="44" t="e">
        <f>IF(VALIDATURNO[[#This Row],[VALIDA_QNA]]="","",IFERROR(LEFT(AD162,FIND(".",AD162)-1)+((RIGHT(AD162,2)+0)/100),0))</f>
        <v>#VALUE!</v>
      </c>
      <c r="BZ16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2" s="45" t="e">
        <f>IF(VALIDATURNO[[#This Row],[VALIDA_QNA]]="","",IF(VALIDATURNO[[#This Row],[Trabajado real]]+0=0,0,1))</f>
        <v>#VALUE!</v>
      </c>
      <c r="CB16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2" s="44"/>
      <c r="CD162" s="44"/>
      <c r="CE162" s="44"/>
      <c r="CF162" s="44"/>
      <c r="CG162" s="44"/>
      <c r="CH162" s="45"/>
      <c r="CI162" s="44"/>
      <c r="CJ162" s="44" t="str">
        <f>IF(AND(M162="",S162=""),"",IF(VALIDATURNO[[#This Row],[Marcacion]]="ERROR MARCA",6,IF(IFERROR(LEFT(M162,FIND(".",M162)-1)+((RIGHT(M162,2)+0)/100),0)+IFERROR(LEFT(S162,FIND(".",S162)-1)+((RIGHT(S162,2)+0)/100),0)=0,"",IFERROR(LEFT(M162,FIND(".",M162)-1)+((RIGHT(M162,2)+0)/100),0)+IFERROR(LEFT(S162,FIND(".",S162)-1)+((RIGHT(S162,2)+0)/100),0))))</f>
        <v/>
      </c>
      <c r="CK162" s="44" t="e">
        <f>IF(VALIDATURNO[[#This Row],[VALIDA_QNA]]="","",IF(VALIDATURNO[[#This Row],[Dom Noct Real]]=0,"",ROUND(VALIDATURNO[[#This Row],[Dom Noct Real]],2)))</f>
        <v>#VALUE!</v>
      </c>
      <c r="CL162" s="44"/>
      <c r="CM162" s="44"/>
      <c r="CN162" s="44"/>
      <c r="CO16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2" s="44"/>
      <c r="CR162" s="44"/>
      <c r="CS162" s="44"/>
      <c r="CT162" s="44"/>
      <c r="CU162" s="44" t="e">
        <f>IF(VALIDATURNO[[#This Row],[VALIDA_QNA]]="","",IF(VALIDATURNO[[#This Row],[Trabajado real]]=0,"",ROUND(VALIDATURNO[[#This Row],[Trabajado real]],2)))</f>
        <v>#VALUE!</v>
      </c>
      <c r="CV162" s="220" t="str">
        <f>IFERROR(VLOOKUP(VALIDATURNO[[#This Row],[Colaborador]]&amp;VALIDATURNO[[#This Row],[fecha]],Tabla2[],4,0),"")</f>
        <v/>
      </c>
      <c r="CW162" s="221"/>
      <c r="CX162" s="221"/>
      <c r="CY162" s="44" t="str">
        <f>IF(SUMIFS($BZ$6:BZ162,$DC$6:DC162,VALIDATURNO[[#This Row],[Colaborador]])-hope_hours-SUMIFS($CO$6:CO162,$DC$6:DC162,VALIDATURNO[[#This Row],[Colaborador]])-SUMIFS($CP$6:CP162,$DC$6:DC162,VALIDATURNO[[#This Row],[Colaborador]])&gt;0.5,SUMIFS($BZ$6:BZ162,$DC$6:DC162,VALIDATURNO[[#This Row],[Colaborador]])-hope_hours-SUMIFS($CO$6:CO162,$DC$6:DC162,VALIDATURNO[[#This Row],[Colaborador]])-SUMIFS($CP$6:CP162,$DC$6:DC162,VALIDATURNO[[#This Row],[Colaborador]]),"")</f>
        <v/>
      </c>
      <c r="CZ162" s="44" t="str">
        <f>IF(SUMIFS($BZ$6:BZ162,$DC$6:DC162,VALIDATURNO[[#This Row],[Colaborador]])-hope_hours&gt;0.5,SUMIFS($BZ$6:BZ162,$DC$6:DC162,VALIDATURNO[[#This Row],[Colaborador]])-hope_hours - SUMIFS($CZ$6:CZ161,$DC$6:DC161,DC162),"")</f>
        <v/>
      </c>
      <c r="DA162" s="44" t="str">
        <f>IF(SUMIFS($BZ$6:BZ162,$DC$6:DC162,VALIDATURNO[[#This Row],[Colaborador]])-hope_hours&gt;0.5,SUMIFS($BZ$6:BZ162,$DC$6:DC162,VALIDATURNO[[#This Row],[Colaborador]])-hope_hours,"")</f>
        <v/>
      </c>
      <c r="DB162" s="44" t="str">
        <f>IF(E162="","",IF(VALIDATURNO[[#This Row],[Cambia sede]]="",E162,VALIDATURNO[[#This Row],[Cambia sede]]))</f>
        <v/>
      </c>
      <c r="DC162" s="222" t="str">
        <f t="shared" si="8"/>
        <v/>
      </c>
      <c r="DD162" s="223" t="e">
        <f>IF(VALIDATURNO[[#This Row],[VALIDA_QNA]]="","",I162+0)</f>
        <v>#VALUE!</v>
      </c>
      <c r="DE162" s="219" t="e">
        <f>IF(VALIDATURNO[[#This Row],[Marcacion]]="","",D162)</f>
        <v>#VALUE!</v>
      </c>
      <c r="DF162" s="219" t="e">
        <f>IF(VALIDATURNO[[#This Row],[turno1]]="","",H162)</f>
        <v>#VALUE!</v>
      </c>
      <c r="DG162" s="219" t="e">
        <f>IF(VALIDATURNO[[#This Row],[turno2]]="","",AL162)</f>
        <v>#VALUE!</v>
      </c>
      <c r="DH162" s="219" t="e">
        <f>IF(VALIDATURNO[[#This Row],[turno1AM]]="","",AM162)</f>
        <v>#VALUE!</v>
      </c>
      <c r="DI162" s="219" t="e">
        <f>IF(VALIDATURNO[[#This Row],[turno2AM]]="","",AN162)</f>
        <v>#VALUE!</v>
      </c>
      <c r="DJ162" s="219" t="e">
        <f>IF(VALIDATURNO[[#This Row],[turno1AH]]="","",AO162)</f>
        <v>#VALUE!</v>
      </c>
      <c r="DK162" s="219" t="e">
        <f>IF(VALIDATURNO[[#This Row],[turno2AH]]="","",AP162)</f>
        <v>#VALUE!</v>
      </c>
      <c r="DL162" s="224" t="str">
        <f>IF(SUMIFS(VALIDATURNO[TOTAL],VALIDATURNO[Colaborador],VALIDATURNO[[#This Row],[Colaborador]])=0,"RET","OK")</f>
        <v>RET</v>
      </c>
      <c r="DM162" s="224"/>
      <c r="DN162" s="224" t="e">
        <f>IF(DN161=$DN$5,1,IF(DC161=VALIDATURNO[[#This Row],[Colaborador]],0,1))</f>
        <v>#VALUE!</v>
      </c>
      <c r="DO162" s="224"/>
      <c r="DP162" s="224"/>
      <c r="DQ162" s="224"/>
      <c r="DR162" s="224"/>
      <c r="DS162" s="224"/>
      <c r="DT162" s="224"/>
    </row>
    <row r="163" spans="46:124">
      <c r="AT163" s="218" t="e">
        <f>IF(VALIDATURNO[[#This Row],[VALIDA_QNA]]="","",IF(AL163="",0,1))</f>
        <v>#VALUE!</v>
      </c>
      <c r="AU163" s="47" t="e">
        <f>IF(VALIDATURNO[[#This Row],[VALIDA_QNA]]="","",IF(AL164="",0,1))</f>
        <v>#VALUE!</v>
      </c>
      <c r="AV163" s="47" t="e">
        <f>IF(VALIDATURNO[[#This Row],[VALIDA_QNA]]="","",IF(AM163="",0,1))</f>
        <v>#VALUE!</v>
      </c>
      <c r="AW163" s="47" t="e">
        <f>IF(VALIDATURNO[[#This Row],[VALIDA_QNA]]="","",IF(AN163="",0,1))</f>
        <v>#VALUE!</v>
      </c>
      <c r="AX163" s="47" t="e">
        <f>IF(VALIDATURNO[[#This Row],[VALIDA_QNA]]="","",IF(AO163="",0,1))</f>
        <v>#VALUE!</v>
      </c>
      <c r="AY163" s="47" t="e">
        <f>IF(VALIDATURNO[[#This Row],[VALIDA_QNA]]="","",IF(AP163="",0,1))</f>
        <v>#VALUE!</v>
      </c>
      <c r="AZ163" s="42" t="e">
        <f>IF(VALIDATURNO[[#This Row],[VALIDA_QNA]]="","",IF(AL164="",0,1)*IF(AL164="",0,AL164))</f>
        <v>#VALUE!</v>
      </c>
      <c r="BA163" s="42" t="e">
        <f>IF(VALIDATURNO[[#This Row],[VALIDA_QNA]]="","",IF(AL163="",0,1)*IF(AL163="",0,AL163))</f>
        <v>#VALUE!</v>
      </c>
      <c r="BB163" s="42" t="e">
        <f>IF(VALIDATURNO[[#This Row],[VALIDA_QNA]]="","",IF(AM163="",0,1)*IF(AM163="",0,AM163))</f>
        <v>#VALUE!</v>
      </c>
      <c r="BC163" s="42" t="e">
        <f>IF(VALIDATURNO[[#This Row],[VALIDA_QNA]]="","",IF(AN163="",0,1)*IF(AN163="",0,AN163))</f>
        <v>#VALUE!</v>
      </c>
      <c r="BD163" s="42" t="e">
        <f>IF(VALIDATURNO[[#This Row],[VALIDA_QNA]]="","",IF(AO163="",0,1)*IF(AO163="",0,AO163))</f>
        <v>#VALUE!</v>
      </c>
      <c r="BE163" s="42" t="e">
        <f>IF(VALIDATURNO[[#This Row],[VALIDA_QNA]]="","",IF(AP163="",0,1)*IF(AP163="",0,AP163))</f>
        <v>#VALUE!</v>
      </c>
      <c r="BF163" s="42" t="e">
        <f>IF(VALIDATURNO[[#This Row],[VALIDA_QNA]]="","",5-COUNTBLANK(AM163:AP163)-COUNTBLANK(AL164))</f>
        <v>#VALUE!</v>
      </c>
      <c r="BG163" s="41" t="e">
        <f>VALIDATURNO[[#This Row],[SALAM_H_BIN]]&amp;AU163&amp;AV163&amp;AW163&amp;AX163&amp;AY163</f>
        <v>#VALUE!</v>
      </c>
      <c r="BH163" s="43" t="str">
        <f>IF(A163="","",IF(AND((DIA_INI+0)=1,DAY(I163)&lt;16,MONTH(I163)=MES_QNA),1,IF(AND((DIA_INI+0)=16,MONTH(I163)= MES_QNA + 0),1,0)))</f>
        <v/>
      </c>
      <c r="BI163" s="42" t="str">
        <f>IF(A163="","",IF(AND(AN163&lt;AM163,AN163&lt;&gt;""),"ERROR MARCA",IF(AND(VALIDATURNO[[#This Row],[ENT_2]]&lt;&gt;0,VALIDATURNO[[#This Row],[ENT_2]]&lt;VALIDATURNO[[#This Row],[SAL_1]]),"ERROR MARCA",IF(VALIDATURNO[[#This Row],[VALIDA_QNA]]=1,IF(OR(BG163="001100",BG163="011000",BG163="011110",BG163="001111",BG163="101100",BG163="111000",BG163="111110",BG163="101111"),"OK",IF(OR(BG163="000000",VALIDATURNO[[#This Row],[Escenario]]="100000"),"NULO","ERROR MARCA")),"NULO"))))</f>
        <v/>
      </c>
      <c r="BJ163" s="47" t="e">
        <f>IF(VALIDATURNO[[#This Row],[VALIDA_QNA]]="","",IF(OR(BG163="101100",BG163="101111",BG163="001100",BG163="001111",BG163="111110",BG163="011110"),BC163-BB163,0)*24)</f>
        <v>#VALUE!</v>
      </c>
      <c r="BK163" s="42" t="e">
        <f>IF(VALIDATURNO[[#This Row],[VALIDA_QNA]]="","",IF(OR(BG163="101111",BG163="001111"),BE163-BD163,0)*24)</f>
        <v>#VALUE!</v>
      </c>
      <c r="BL163" s="47" t="e">
        <f>IF(VALIDATURNO[[#This Row],[VALIDA_QNA]]="","",IF(OR(BG163="111000",BG163="011000"),AZ163-BB163+1,0)*24)</f>
        <v>#VALUE!</v>
      </c>
      <c r="BM163" s="47" t="e">
        <f>IF(VALIDATURNO[[#This Row],[VALIDA_QNA]]="","",IF(OR(BG163="111110",BG163="011110"),AZ163+1-BD163,0)*24)</f>
        <v>#VALUE!</v>
      </c>
      <c r="BN163" s="42" t="e">
        <f>IF(VALIDATURNO[[#This Row],[VALIDA_QNA]]="","",IF(OR(BG163="011000",BG163="111000"),1-BB163,0)*24)</f>
        <v>#VALUE!</v>
      </c>
      <c r="BO163" s="47" t="e">
        <f>IF(VALIDATURNO[[#This Row],[VALIDA_QNA]]="","",IF(OR(BG163="011110",BG163="111110"),1-BD163,0)*24)</f>
        <v>#VALUE!</v>
      </c>
      <c r="BP16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3" s="42" t="e">
        <f>IF(VALIDATURNO[[#This Row],[VALIDA_QNA]]="","",VALIDATURNO[[#This Row],[turno1]]+VALIDATURNO[[#This Row],[turno2]]+VALIDATURNO[[#This Row],[turno1AM]]+VALIDATURNO[[#This Row],[turno2AM]])</f>
        <v>#VALUE!</v>
      </c>
      <c r="BR163" s="44" t="e">
        <f>IF(VALIDATURNO[[#This Row],[VALIDA_QNA]]=0,"",IFERROR(LEFT(AD163,FIND(".",AD163)-1)+((RIGHT(AD163,2)+0)/100),""))</f>
        <v>#VALUE!</v>
      </c>
      <c r="BS16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descuentos]]="",0,IF(AND(BP163&gt;=9.5,AO163=""),1,0))+IF(AL164&lt;&gt;"",AL164*24,0)-IF(AL163&lt;&gt;"",AL163*24,0),"")))</f>
        <v>#VALUE!</v>
      </c>
      <c r="BT163" s="219" t="e">
        <f>IF(VALIDATURNO[[#This Row],[VALIDA_QNA]]=0,"",IF(A163="","",IFERROR((IF(IF(AL163="",0,AL163+0)&lt;=(6/24),IF(AL163="",0,AL163+0),(6/24))*24),0)+IFERROR(IF(AM163="",0,IF((IF(AND(AO163="",AN163&lt;&gt;""),IF(AN163="",0,AN163+0),IF(AP163&lt;&gt;"",IF(AP163="",0,AP163+0),1))-#REF!)*24&gt;0,IF(AND(AO163="",AN163&lt;&gt;""),IF(AN163="",0,AN163+0),IF(AP163&lt;&gt;"",IF(AP163="",0,AP163+0),1))-#REF!))*24,0)))</f>
        <v>#VALUE!</v>
      </c>
      <c r="BU163" s="44" t="e">
        <f>IF(VALIDATURNO[[#This Row],[VALIDA_QNA]]="","",IFERROR(LEFT(K163,FIND(".",K163)-1)+((RIGHT(K163,2)+0)/100),0))</f>
        <v>#VALUE!</v>
      </c>
      <c r="BV163" s="44" t="e">
        <f>IF(VALIDATURNO[[#This Row],[VALIDA_QNA]]=0,0,IF(VALIDATURNO[[#This Row],[Marcacion]]="ERROR MARCA", 0,IF(VALIDATURNO[[#This Row],[VALIDA_QNA]]="","",IF(ROUND(IFERROR(LEFT(K163,FIND(".",K163)-1)+((RIGHT(K163,2)+0)/100),0)+(IF(H164="Domingo",0,IF(AL164="",0,AL164*24)))-(IF(H163="Domingo",0,IF(AL163="",0,AL163*24))),2)&gt;=0,ROUND(IFERROR(LEFT(K163,FIND(".",K163)-1)+((RIGHT(K163,2)+0)/100),0)+(IF(H164="Domingo",0,IF(AL164="",0,AL164*24)))-(IF(H163="Domingo",0,IF(AL163="",0,AL163*24))),2),0))))</f>
        <v>#VALUE!</v>
      </c>
      <c r="BW163" s="44" t="e">
        <f>IF(VALIDATURNO[[#This Row],[VALIDA_QNA]]="","",IFERROR(LEFT(T163,FIND(".",T163)-1)+((RIGHT(T163,2)+0)/100),0)+IF(N163="",0,IFERROR(LEFT(N163,FIND(".",N163)-1)+((RIGHT(N163,2)+0)/100),0)))</f>
        <v>#VALUE!</v>
      </c>
      <c r="BX163" s="44" t="e">
        <f>IF(VALIDATURNO[[#This Row],[VALIDA_QNA]]=0,0,IF(VALIDATURNO[[#This Row],[Marcacion]]="ERROR MARCA", 0,IF(VALIDATURNO[[#This Row],[VALIDA_QNA]]="","",IF(VALIDATURNO[[#This Row],[Dom Noct calc]]+(IF(OR(H164="Domingo",M164&lt;&gt;"",N164&lt;&gt;""),IF(AL164="",0,AL164*24),0))-(IF(OR(H163="Domingo",M163&lt;&gt;"",N163&lt;&gt;""),IF(AL163="",0,AL163*24),0))&gt;=0,VALIDATURNO[[#This Row],[Dom Noct calc]]+(IF(OR(H164="Domingo",M164&lt;&gt;"",N164&lt;&gt;""),IF(AL164="",0,AL164*24),0))-(IF(OR(H163="Domingo",M163&lt;&gt;"",N163&lt;&gt;""),IF(AL163="",0,AL163*24),0)),0))))</f>
        <v>#VALUE!</v>
      </c>
      <c r="BY163" s="44" t="e">
        <f>IF(VALIDATURNO[[#This Row],[VALIDA_QNA]]="","",IFERROR(LEFT(AD163,FIND(".",AD163)-1)+((RIGHT(AD163,2)+0)/100),0))</f>
        <v>#VALUE!</v>
      </c>
      <c r="BZ16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3" s="45" t="e">
        <f>IF(VALIDATURNO[[#This Row],[VALIDA_QNA]]="","",IF(VALIDATURNO[[#This Row],[Trabajado real]]+0=0,0,1))</f>
        <v>#VALUE!</v>
      </c>
      <c r="CB16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3" s="44"/>
      <c r="CD163" s="44"/>
      <c r="CE163" s="44"/>
      <c r="CF163" s="44"/>
      <c r="CG163" s="44"/>
      <c r="CH163" s="45"/>
      <c r="CI163" s="44"/>
      <c r="CJ163" s="44" t="str">
        <f>IF(AND(M163="",S163=""),"",IF(VALIDATURNO[[#This Row],[Marcacion]]="ERROR MARCA",6,IF(IFERROR(LEFT(M163,FIND(".",M163)-1)+((RIGHT(M163,2)+0)/100),0)+IFERROR(LEFT(S163,FIND(".",S163)-1)+((RIGHT(S163,2)+0)/100),0)=0,"",IFERROR(LEFT(M163,FIND(".",M163)-1)+((RIGHT(M163,2)+0)/100),0)+IFERROR(LEFT(S163,FIND(".",S163)-1)+((RIGHT(S163,2)+0)/100),0))))</f>
        <v/>
      </c>
      <c r="CK163" s="44" t="e">
        <f>IF(VALIDATURNO[[#This Row],[VALIDA_QNA]]="","",IF(VALIDATURNO[[#This Row],[Dom Noct Real]]=0,"",ROUND(VALIDATURNO[[#This Row],[Dom Noct Real]],2)))</f>
        <v>#VALUE!</v>
      </c>
      <c r="CL163" s="44"/>
      <c r="CM163" s="44"/>
      <c r="CN163" s="44"/>
      <c r="CO16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3" s="44"/>
      <c r="CR163" s="44"/>
      <c r="CS163" s="44"/>
      <c r="CT163" s="44"/>
      <c r="CU163" s="44" t="e">
        <f>IF(VALIDATURNO[[#This Row],[VALIDA_QNA]]="","",IF(VALIDATURNO[[#This Row],[Trabajado real]]=0,"",ROUND(VALIDATURNO[[#This Row],[Trabajado real]],2)))</f>
        <v>#VALUE!</v>
      </c>
      <c r="CV163" s="220" t="str">
        <f>IFERROR(VLOOKUP(VALIDATURNO[[#This Row],[Colaborador]]&amp;VALIDATURNO[[#This Row],[fecha]],Tabla2[],4,0),"")</f>
        <v/>
      </c>
      <c r="CW163" s="221"/>
      <c r="CX163" s="221"/>
      <c r="CY163" s="44" t="str">
        <f>IF(SUMIFS($BZ$6:BZ163,$DC$6:DC163,VALIDATURNO[[#This Row],[Colaborador]])-hope_hours-SUMIFS($CO$6:CO163,$DC$6:DC163,VALIDATURNO[[#This Row],[Colaborador]])-SUMIFS($CP$6:CP163,$DC$6:DC163,VALIDATURNO[[#This Row],[Colaborador]])&gt;0.5,SUMIFS($BZ$6:BZ163,$DC$6:DC163,VALIDATURNO[[#This Row],[Colaborador]])-hope_hours-SUMIFS($CO$6:CO163,$DC$6:DC163,VALIDATURNO[[#This Row],[Colaborador]])-SUMIFS($CP$6:CP163,$DC$6:DC163,VALIDATURNO[[#This Row],[Colaborador]]),"")</f>
        <v/>
      </c>
      <c r="CZ163" s="44" t="str">
        <f>IF(SUMIFS($BZ$6:BZ163,$DC$6:DC163,VALIDATURNO[[#This Row],[Colaborador]])-hope_hours&gt;0.5,SUMIFS($BZ$6:BZ163,$DC$6:DC163,VALIDATURNO[[#This Row],[Colaborador]])-hope_hours - SUMIFS($CZ$6:CZ162,$DC$6:DC162,DC163),"")</f>
        <v/>
      </c>
      <c r="DA163" s="44" t="str">
        <f>IF(SUMIFS($BZ$6:BZ163,$DC$6:DC163,VALIDATURNO[[#This Row],[Colaborador]])-hope_hours&gt;0.5,SUMIFS($BZ$6:BZ163,$DC$6:DC163,VALIDATURNO[[#This Row],[Colaborador]])-hope_hours,"")</f>
        <v/>
      </c>
      <c r="DB163" s="44" t="str">
        <f>IF(E163="","",IF(VALIDATURNO[[#This Row],[Cambia sede]]="",E163,VALIDATURNO[[#This Row],[Cambia sede]]))</f>
        <v/>
      </c>
      <c r="DC163" s="222" t="str">
        <f t="shared" si="8"/>
        <v/>
      </c>
      <c r="DD163" s="223" t="e">
        <f>IF(VALIDATURNO[[#This Row],[VALIDA_QNA]]="","",I163+0)</f>
        <v>#VALUE!</v>
      </c>
      <c r="DE163" s="219" t="e">
        <f>IF(VALIDATURNO[[#This Row],[Marcacion]]="","",D163)</f>
        <v>#VALUE!</v>
      </c>
      <c r="DF163" s="219" t="e">
        <f>IF(VALIDATURNO[[#This Row],[turno1]]="","",H163)</f>
        <v>#VALUE!</v>
      </c>
      <c r="DG163" s="219" t="e">
        <f>IF(VALIDATURNO[[#This Row],[turno2]]="","",AL163)</f>
        <v>#VALUE!</v>
      </c>
      <c r="DH163" s="219" t="e">
        <f>IF(VALIDATURNO[[#This Row],[turno1AM]]="","",AM163)</f>
        <v>#VALUE!</v>
      </c>
      <c r="DI163" s="219" t="e">
        <f>IF(VALIDATURNO[[#This Row],[turno2AM]]="","",AN163)</f>
        <v>#VALUE!</v>
      </c>
      <c r="DJ163" s="219" t="e">
        <f>IF(VALIDATURNO[[#This Row],[turno1AH]]="","",AO163)</f>
        <v>#VALUE!</v>
      </c>
      <c r="DK163" s="219" t="e">
        <f>IF(VALIDATURNO[[#This Row],[turno2AH]]="","",AP163)</f>
        <v>#VALUE!</v>
      </c>
      <c r="DL163" s="224" t="str">
        <f>IF(SUMIFS(VALIDATURNO[TOTAL],VALIDATURNO[Colaborador],VALIDATURNO[[#This Row],[Colaborador]])=0,"RET","OK")</f>
        <v>RET</v>
      </c>
      <c r="DM163" s="224"/>
      <c r="DN163" s="224" t="e">
        <f>IF(DN162=$DN$5,1,IF(DC162=VALIDATURNO[[#This Row],[Colaborador]],0,1))</f>
        <v>#VALUE!</v>
      </c>
      <c r="DO163" s="224"/>
      <c r="DP163" s="224"/>
      <c r="DQ163" s="224"/>
      <c r="DR163" s="224"/>
      <c r="DS163" s="224"/>
      <c r="DT163" s="224"/>
    </row>
    <row r="164" spans="46:124">
      <c r="AT164" s="218" t="e">
        <f>IF(VALIDATURNO[[#This Row],[VALIDA_QNA]]="","",IF(AL164="",0,1))</f>
        <v>#VALUE!</v>
      </c>
      <c r="AU164" s="47" t="e">
        <f>IF(VALIDATURNO[[#This Row],[VALIDA_QNA]]="","",IF(AL165="",0,1))</f>
        <v>#VALUE!</v>
      </c>
      <c r="AV164" s="47" t="e">
        <f>IF(VALIDATURNO[[#This Row],[VALIDA_QNA]]="","",IF(AM164="",0,1))</f>
        <v>#VALUE!</v>
      </c>
      <c r="AW164" s="47" t="e">
        <f>IF(VALIDATURNO[[#This Row],[VALIDA_QNA]]="","",IF(AN164="",0,1))</f>
        <v>#VALUE!</v>
      </c>
      <c r="AX164" s="47" t="e">
        <f>IF(VALIDATURNO[[#This Row],[VALIDA_QNA]]="","",IF(AO164="",0,1))</f>
        <v>#VALUE!</v>
      </c>
      <c r="AY164" s="47" t="e">
        <f>IF(VALIDATURNO[[#This Row],[VALIDA_QNA]]="","",IF(AP164="",0,1))</f>
        <v>#VALUE!</v>
      </c>
      <c r="AZ164" s="42" t="e">
        <f>IF(VALIDATURNO[[#This Row],[VALIDA_QNA]]="","",IF(AL165="",0,1)*IF(AL165="",0,AL165))</f>
        <v>#VALUE!</v>
      </c>
      <c r="BA164" s="42" t="e">
        <f>IF(VALIDATURNO[[#This Row],[VALIDA_QNA]]="","",IF(AL164="",0,1)*IF(AL164="",0,AL164))</f>
        <v>#VALUE!</v>
      </c>
      <c r="BB164" s="42" t="e">
        <f>IF(VALIDATURNO[[#This Row],[VALIDA_QNA]]="","",IF(AM164="",0,1)*IF(AM164="",0,AM164))</f>
        <v>#VALUE!</v>
      </c>
      <c r="BC164" s="42" t="e">
        <f>IF(VALIDATURNO[[#This Row],[VALIDA_QNA]]="","",IF(AN164="",0,1)*IF(AN164="",0,AN164))</f>
        <v>#VALUE!</v>
      </c>
      <c r="BD164" s="42" t="e">
        <f>IF(VALIDATURNO[[#This Row],[VALIDA_QNA]]="","",IF(AO164="",0,1)*IF(AO164="",0,AO164))</f>
        <v>#VALUE!</v>
      </c>
      <c r="BE164" s="42" t="e">
        <f>IF(VALIDATURNO[[#This Row],[VALIDA_QNA]]="","",IF(AP164="",0,1)*IF(AP164="",0,AP164))</f>
        <v>#VALUE!</v>
      </c>
      <c r="BF164" s="42" t="e">
        <f>IF(VALIDATURNO[[#This Row],[VALIDA_QNA]]="","",5-COUNTBLANK(AM164:AP164)-COUNTBLANK(AL165))</f>
        <v>#VALUE!</v>
      </c>
      <c r="BG164" s="41" t="e">
        <f>VALIDATURNO[[#This Row],[SALAM_H_BIN]]&amp;AU164&amp;AV164&amp;AW164&amp;AX164&amp;AY164</f>
        <v>#VALUE!</v>
      </c>
      <c r="BH164" s="43" t="str">
        <f>IF(A164="","",IF(AND((DIA_INI+0)=1,DAY(I164)&lt;16,MONTH(I164)=MES_QNA),1,IF(AND((DIA_INI+0)=16,MONTH(I164)= MES_QNA + 0),1,0)))</f>
        <v/>
      </c>
      <c r="BI164" s="42" t="str">
        <f>IF(A164="","",IF(AND(AN164&lt;AM164,AN164&lt;&gt;""),"ERROR MARCA",IF(AND(VALIDATURNO[[#This Row],[ENT_2]]&lt;&gt;0,VALIDATURNO[[#This Row],[ENT_2]]&lt;VALIDATURNO[[#This Row],[SAL_1]]),"ERROR MARCA",IF(VALIDATURNO[[#This Row],[VALIDA_QNA]]=1,IF(OR(BG164="001100",BG164="011000",BG164="011110",BG164="001111",BG164="101100",BG164="111000",BG164="111110",BG164="101111"),"OK",IF(OR(BG164="000000",VALIDATURNO[[#This Row],[Escenario]]="100000"),"NULO","ERROR MARCA")),"NULO"))))</f>
        <v/>
      </c>
      <c r="BJ164" s="47" t="e">
        <f>IF(VALIDATURNO[[#This Row],[VALIDA_QNA]]="","",IF(OR(BG164="101100",BG164="101111",BG164="001100",BG164="001111",BG164="111110",BG164="011110"),BC164-BB164,0)*24)</f>
        <v>#VALUE!</v>
      </c>
      <c r="BK164" s="42" t="e">
        <f>IF(VALIDATURNO[[#This Row],[VALIDA_QNA]]="","",IF(OR(BG164="101111",BG164="001111"),BE164-BD164,0)*24)</f>
        <v>#VALUE!</v>
      </c>
      <c r="BL164" s="47" t="e">
        <f>IF(VALIDATURNO[[#This Row],[VALIDA_QNA]]="","",IF(OR(BG164="111000",BG164="011000"),AZ164-BB164+1,0)*24)</f>
        <v>#VALUE!</v>
      </c>
      <c r="BM164" s="47" t="e">
        <f>IF(VALIDATURNO[[#This Row],[VALIDA_QNA]]="","",IF(OR(BG164="111110",BG164="011110"),AZ164+1-BD164,0)*24)</f>
        <v>#VALUE!</v>
      </c>
      <c r="BN164" s="42" t="e">
        <f>IF(VALIDATURNO[[#This Row],[VALIDA_QNA]]="","",IF(OR(BG164="011000",BG164="111000"),1-BB164,0)*24)</f>
        <v>#VALUE!</v>
      </c>
      <c r="BO164" s="47" t="e">
        <f>IF(VALIDATURNO[[#This Row],[VALIDA_QNA]]="","",IF(OR(BG164="011110",BG164="111110"),1-BD164,0)*24)</f>
        <v>#VALUE!</v>
      </c>
      <c r="BP16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4" s="42" t="e">
        <f>IF(VALIDATURNO[[#This Row],[VALIDA_QNA]]="","",VALIDATURNO[[#This Row],[turno1]]+VALIDATURNO[[#This Row],[turno2]]+VALIDATURNO[[#This Row],[turno1AM]]+VALIDATURNO[[#This Row],[turno2AM]])</f>
        <v>#VALUE!</v>
      </c>
      <c r="BR164" s="44" t="e">
        <f>IF(VALIDATURNO[[#This Row],[VALIDA_QNA]]=0,"",IFERROR(LEFT(AD164,FIND(".",AD164)-1)+((RIGHT(AD164,2)+0)/100),""))</f>
        <v>#VALUE!</v>
      </c>
      <c r="BS16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descuentos]]="",0,IF(AND(BP164&gt;=9.5,AO164=""),1,0))+IF(AL165&lt;&gt;"",AL165*24,0)-IF(AL164&lt;&gt;"",AL164*24,0),"")))</f>
        <v>#VALUE!</v>
      </c>
      <c r="BT164" s="219" t="e">
        <f>IF(VALIDATURNO[[#This Row],[VALIDA_QNA]]=0,"",IF(A164="","",IFERROR((IF(IF(AL164="",0,AL164+0)&lt;=(6/24),IF(AL164="",0,AL164+0),(6/24))*24),0)+IFERROR(IF(AM164="",0,IF((IF(AND(AO164="",AN164&lt;&gt;""),IF(AN164="",0,AN164+0),IF(AP164&lt;&gt;"",IF(AP164="",0,AP164+0),1))-#REF!)*24&gt;0,IF(AND(AO164="",AN164&lt;&gt;""),IF(AN164="",0,AN164+0),IF(AP164&lt;&gt;"",IF(AP164="",0,AP164+0),1))-#REF!))*24,0)))</f>
        <v>#VALUE!</v>
      </c>
      <c r="BU164" s="44" t="e">
        <f>IF(VALIDATURNO[[#This Row],[VALIDA_QNA]]="","",IFERROR(LEFT(K164,FIND(".",K164)-1)+((RIGHT(K164,2)+0)/100),0))</f>
        <v>#VALUE!</v>
      </c>
      <c r="BV164" s="44" t="e">
        <f>IF(VALIDATURNO[[#This Row],[VALIDA_QNA]]=0,0,IF(VALIDATURNO[[#This Row],[Marcacion]]="ERROR MARCA", 0,IF(VALIDATURNO[[#This Row],[VALIDA_QNA]]="","",IF(ROUND(IFERROR(LEFT(K164,FIND(".",K164)-1)+((RIGHT(K164,2)+0)/100),0)+(IF(H165="Domingo",0,IF(AL165="",0,AL165*24)))-(IF(H164="Domingo",0,IF(AL164="",0,AL164*24))),2)&gt;=0,ROUND(IFERROR(LEFT(K164,FIND(".",K164)-1)+((RIGHT(K164,2)+0)/100),0)+(IF(H165="Domingo",0,IF(AL165="",0,AL165*24)))-(IF(H164="Domingo",0,IF(AL164="",0,AL164*24))),2),0))))</f>
        <v>#VALUE!</v>
      </c>
      <c r="BW164" s="44" t="e">
        <f>IF(VALIDATURNO[[#This Row],[VALIDA_QNA]]="","",IFERROR(LEFT(T164,FIND(".",T164)-1)+((RIGHT(T164,2)+0)/100),0)+IF(N164="",0,IFERROR(LEFT(N164,FIND(".",N164)-1)+((RIGHT(N164,2)+0)/100),0)))</f>
        <v>#VALUE!</v>
      </c>
      <c r="BX164" s="44" t="e">
        <f>IF(VALIDATURNO[[#This Row],[VALIDA_QNA]]=0,0,IF(VALIDATURNO[[#This Row],[Marcacion]]="ERROR MARCA", 0,IF(VALIDATURNO[[#This Row],[VALIDA_QNA]]="","",IF(VALIDATURNO[[#This Row],[Dom Noct calc]]+(IF(OR(H165="Domingo",M165&lt;&gt;"",N165&lt;&gt;""),IF(AL165="",0,AL165*24),0))-(IF(OR(H164="Domingo",M164&lt;&gt;"",N164&lt;&gt;""),IF(AL164="",0,AL164*24),0))&gt;=0,VALIDATURNO[[#This Row],[Dom Noct calc]]+(IF(OR(H165="Domingo",M165&lt;&gt;"",N165&lt;&gt;""),IF(AL165="",0,AL165*24),0))-(IF(OR(H164="Domingo",M164&lt;&gt;"",N164&lt;&gt;""),IF(AL164="",0,AL164*24),0)),0))))</f>
        <v>#VALUE!</v>
      </c>
      <c r="BY164" s="44" t="e">
        <f>IF(VALIDATURNO[[#This Row],[VALIDA_QNA]]="","",IFERROR(LEFT(AD164,FIND(".",AD164)-1)+((RIGHT(AD164,2)+0)/100),0))</f>
        <v>#VALUE!</v>
      </c>
      <c r="BZ16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4" s="45" t="e">
        <f>IF(VALIDATURNO[[#This Row],[VALIDA_QNA]]="","",IF(VALIDATURNO[[#This Row],[Trabajado real]]+0=0,0,1))</f>
        <v>#VALUE!</v>
      </c>
      <c r="CB16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4" s="44"/>
      <c r="CD164" s="44"/>
      <c r="CE164" s="44"/>
      <c r="CF164" s="44"/>
      <c r="CG164" s="44"/>
      <c r="CH164" s="45"/>
      <c r="CI164" s="44"/>
      <c r="CJ164" s="44" t="str">
        <f>IF(AND(M164="",S164=""),"",IF(VALIDATURNO[[#This Row],[Marcacion]]="ERROR MARCA",6,IF(IFERROR(LEFT(M164,FIND(".",M164)-1)+((RIGHT(M164,2)+0)/100),0)+IFERROR(LEFT(S164,FIND(".",S164)-1)+((RIGHT(S164,2)+0)/100),0)=0,"",IFERROR(LEFT(M164,FIND(".",M164)-1)+((RIGHT(M164,2)+0)/100),0)+IFERROR(LEFT(S164,FIND(".",S164)-1)+((RIGHT(S164,2)+0)/100),0))))</f>
        <v/>
      </c>
      <c r="CK164" s="44" t="e">
        <f>IF(VALIDATURNO[[#This Row],[VALIDA_QNA]]="","",IF(VALIDATURNO[[#This Row],[Dom Noct Real]]=0,"",ROUND(VALIDATURNO[[#This Row],[Dom Noct Real]],2)))</f>
        <v>#VALUE!</v>
      </c>
      <c r="CL164" s="44"/>
      <c r="CM164" s="44"/>
      <c r="CN164" s="44"/>
      <c r="CO16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4" s="44"/>
      <c r="CR164" s="44"/>
      <c r="CS164" s="44"/>
      <c r="CT164" s="44"/>
      <c r="CU164" s="44" t="e">
        <f>IF(VALIDATURNO[[#This Row],[VALIDA_QNA]]="","",IF(VALIDATURNO[[#This Row],[Trabajado real]]=0,"",ROUND(VALIDATURNO[[#This Row],[Trabajado real]],2)))</f>
        <v>#VALUE!</v>
      </c>
      <c r="CV164" s="220" t="str">
        <f>IFERROR(VLOOKUP(VALIDATURNO[[#This Row],[Colaborador]]&amp;VALIDATURNO[[#This Row],[fecha]],Tabla2[],4,0),"")</f>
        <v/>
      </c>
      <c r="CW164" s="221"/>
      <c r="CX164" s="221"/>
      <c r="CY164" s="44" t="str">
        <f>IF(SUMIFS($BZ$6:BZ164,$DC$6:DC164,VALIDATURNO[[#This Row],[Colaborador]])-hope_hours-SUMIFS($CO$6:CO164,$DC$6:DC164,VALIDATURNO[[#This Row],[Colaborador]])-SUMIFS($CP$6:CP164,$DC$6:DC164,VALIDATURNO[[#This Row],[Colaborador]])&gt;0.5,SUMIFS($BZ$6:BZ164,$DC$6:DC164,VALIDATURNO[[#This Row],[Colaborador]])-hope_hours-SUMIFS($CO$6:CO164,$DC$6:DC164,VALIDATURNO[[#This Row],[Colaborador]])-SUMIFS($CP$6:CP164,$DC$6:DC164,VALIDATURNO[[#This Row],[Colaborador]]),"")</f>
        <v/>
      </c>
      <c r="CZ164" s="44" t="str">
        <f>IF(SUMIFS($BZ$6:BZ164,$DC$6:DC164,VALIDATURNO[[#This Row],[Colaborador]])-hope_hours&gt;0.5,SUMIFS($BZ$6:BZ164,$DC$6:DC164,VALIDATURNO[[#This Row],[Colaborador]])-hope_hours - SUMIFS($CZ$6:CZ163,$DC$6:DC163,DC164),"")</f>
        <v/>
      </c>
      <c r="DA164" s="44" t="str">
        <f>IF(SUMIFS($BZ$6:BZ164,$DC$6:DC164,VALIDATURNO[[#This Row],[Colaborador]])-hope_hours&gt;0.5,SUMIFS($BZ$6:BZ164,$DC$6:DC164,VALIDATURNO[[#This Row],[Colaborador]])-hope_hours,"")</f>
        <v/>
      </c>
      <c r="DB164" s="44" t="str">
        <f>IF(E164="","",IF(VALIDATURNO[[#This Row],[Cambia sede]]="",E164,VALIDATURNO[[#This Row],[Cambia sede]]))</f>
        <v/>
      </c>
      <c r="DC164" s="222" t="str">
        <f t="shared" si="8"/>
        <v/>
      </c>
      <c r="DD164" s="223" t="e">
        <f>IF(VALIDATURNO[[#This Row],[VALIDA_QNA]]="","",I164+0)</f>
        <v>#VALUE!</v>
      </c>
      <c r="DE164" s="219" t="e">
        <f>IF(VALIDATURNO[[#This Row],[Marcacion]]="","",D164)</f>
        <v>#VALUE!</v>
      </c>
      <c r="DF164" s="219" t="e">
        <f>IF(VALIDATURNO[[#This Row],[turno1]]="","",H164)</f>
        <v>#VALUE!</v>
      </c>
      <c r="DG164" s="219" t="e">
        <f>IF(VALIDATURNO[[#This Row],[turno2]]="","",AL164)</f>
        <v>#VALUE!</v>
      </c>
      <c r="DH164" s="219" t="e">
        <f>IF(VALIDATURNO[[#This Row],[turno1AM]]="","",AM164)</f>
        <v>#VALUE!</v>
      </c>
      <c r="DI164" s="219" t="e">
        <f>IF(VALIDATURNO[[#This Row],[turno2AM]]="","",AN164)</f>
        <v>#VALUE!</v>
      </c>
      <c r="DJ164" s="219" t="e">
        <f>IF(VALIDATURNO[[#This Row],[turno1AH]]="","",AO164)</f>
        <v>#VALUE!</v>
      </c>
      <c r="DK164" s="219" t="e">
        <f>IF(VALIDATURNO[[#This Row],[turno2AH]]="","",AP164)</f>
        <v>#VALUE!</v>
      </c>
      <c r="DL164" s="224" t="str">
        <f>IF(SUMIFS(VALIDATURNO[TOTAL],VALIDATURNO[Colaborador],VALIDATURNO[[#This Row],[Colaborador]])=0,"RET","OK")</f>
        <v>RET</v>
      </c>
      <c r="DM164" s="224"/>
      <c r="DN164" s="224" t="e">
        <f>IF(DN163=$DN$5,1,IF(DC163=VALIDATURNO[[#This Row],[Colaborador]],0,1))</f>
        <v>#VALUE!</v>
      </c>
      <c r="DO164" s="224"/>
      <c r="DP164" s="224"/>
      <c r="DQ164" s="224"/>
      <c r="DR164" s="224"/>
      <c r="DS164" s="224"/>
      <c r="DT164" s="224"/>
    </row>
    <row r="165" spans="46:124">
      <c r="AT165" s="218" t="e">
        <f>IF(VALIDATURNO[[#This Row],[VALIDA_QNA]]="","",IF(AL165="",0,1))</f>
        <v>#VALUE!</v>
      </c>
      <c r="AU165" s="47" t="e">
        <f>IF(VALIDATURNO[[#This Row],[VALIDA_QNA]]="","",IF(AL166="",0,1))</f>
        <v>#VALUE!</v>
      </c>
      <c r="AV165" s="47" t="e">
        <f>IF(VALIDATURNO[[#This Row],[VALIDA_QNA]]="","",IF(AM165="",0,1))</f>
        <v>#VALUE!</v>
      </c>
      <c r="AW165" s="47" t="e">
        <f>IF(VALIDATURNO[[#This Row],[VALIDA_QNA]]="","",IF(AN165="",0,1))</f>
        <v>#VALUE!</v>
      </c>
      <c r="AX165" s="47" t="e">
        <f>IF(VALIDATURNO[[#This Row],[VALIDA_QNA]]="","",IF(AO165="",0,1))</f>
        <v>#VALUE!</v>
      </c>
      <c r="AY165" s="47" t="e">
        <f>IF(VALIDATURNO[[#This Row],[VALIDA_QNA]]="","",IF(AP165="",0,1))</f>
        <v>#VALUE!</v>
      </c>
      <c r="AZ165" s="42" t="e">
        <f>IF(VALIDATURNO[[#This Row],[VALIDA_QNA]]="","",IF(AL166="",0,1)*IF(AL166="",0,AL166))</f>
        <v>#VALUE!</v>
      </c>
      <c r="BA165" s="42" t="e">
        <f>IF(VALIDATURNO[[#This Row],[VALIDA_QNA]]="","",IF(AL165="",0,1)*IF(AL165="",0,AL165))</f>
        <v>#VALUE!</v>
      </c>
      <c r="BB165" s="42" t="e">
        <f>IF(VALIDATURNO[[#This Row],[VALIDA_QNA]]="","",IF(AM165="",0,1)*IF(AM165="",0,AM165))</f>
        <v>#VALUE!</v>
      </c>
      <c r="BC165" s="42" t="e">
        <f>IF(VALIDATURNO[[#This Row],[VALIDA_QNA]]="","",IF(AN165="",0,1)*IF(AN165="",0,AN165))</f>
        <v>#VALUE!</v>
      </c>
      <c r="BD165" s="42" t="e">
        <f>IF(VALIDATURNO[[#This Row],[VALIDA_QNA]]="","",IF(AO165="",0,1)*IF(AO165="",0,AO165))</f>
        <v>#VALUE!</v>
      </c>
      <c r="BE165" s="42" t="e">
        <f>IF(VALIDATURNO[[#This Row],[VALIDA_QNA]]="","",IF(AP165="",0,1)*IF(AP165="",0,AP165))</f>
        <v>#VALUE!</v>
      </c>
      <c r="BF165" s="42" t="e">
        <f>IF(VALIDATURNO[[#This Row],[VALIDA_QNA]]="","",5-COUNTBLANK(AM165:AP165)-COUNTBLANK(AL166))</f>
        <v>#VALUE!</v>
      </c>
      <c r="BG165" s="41" t="e">
        <f>VALIDATURNO[[#This Row],[SALAM_H_BIN]]&amp;AU165&amp;AV165&amp;AW165&amp;AX165&amp;AY165</f>
        <v>#VALUE!</v>
      </c>
      <c r="BH165" s="43" t="str">
        <f>IF(A165="","",IF(AND((DIA_INI+0)=1,DAY(I165)&lt;16,MONTH(I165)=MES_QNA),1,IF(AND((DIA_INI+0)=16,MONTH(I165)= MES_QNA + 0),1,0)))</f>
        <v/>
      </c>
      <c r="BI165" s="42" t="str">
        <f>IF(A165="","",IF(AND(AN165&lt;AM165,AN165&lt;&gt;""),"ERROR MARCA",IF(AND(VALIDATURNO[[#This Row],[ENT_2]]&lt;&gt;0,VALIDATURNO[[#This Row],[ENT_2]]&lt;VALIDATURNO[[#This Row],[SAL_1]]),"ERROR MARCA",IF(VALIDATURNO[[#This Row],[VALIDA_QNA]]=1,IF(OR(BG165="001100",BG165="011000",BG165="011110",BG165="001111",BG165="101100",BG165="111000",BG165="111110",BG165="101111"),"OK",IF(OR(BG165="000000",VALIDATURNO[[#This Row],[Escenario]]="100000"),"NULO","ERROR MARCA")),"NULO"))))</f>
        <v/>
      </c>
      <c r="BJ165" s="47" t="e">
        <f>IF(VALIDATURNO[[#This Row],[VALIDA_QNA]]="","",IF(OR(BG165="101100",BG165="101111",BG165="001100",BG165="001111",BG165="111110",BG165="011110"),BC165-BB165,0)*24)</f>
        <v>#VALUE!</v>
      </c>
      <c r="BK165" s="42" t="e">
        <f>IF(VALIDATURNO[[#This Row],[VALIDA_QNA]]="","",IF(OR(BG165="101111",BG165="001111"),BE165-BD165,0)*24)</f>
        <v>#VALUE!</v>
      </c>
      <c r="BL165" s="47" t="e">
        <f>IF(VALIDATURNO[[#This Row],[VALIDA_QNA]]="","",IF(OR(BG165="111000",BG165="011000"),AZ165-BB165+1,0)*24)</f>
        <v>#VALUE!</v>
      </c>
      <c r="BM165" s="47" t="e">
        <f>IF(VALIDATURNO[[#This Row],[VALIDA_QNA]]="","",IF(OR(BG165="111110",BG165="011110"),AZ165+1-BD165,0)*24)</f>
        <v>#VALUE!</v>
      </c>
      <c r="BN165" s="42" t="e">
        <f>IF(VALIDATURNO[[#This Row],[VALIDA_QNA]]="","",IF(OR(BG165="011000",BG165="111000"),1-BB165,0)*24)</f>
        <v>#VALUE!</v>
      </c>
      <c r="BO165" s="47" t="e">
        <f>IF(VALIDATURNO[[#This Row],[VALIDA_QNA]]="","",IF(OR(BG165="011110",BG165="111110"),1-BD165,0)*24)</f>
        <v>#VALUE!</v>
      </c>
      <c r="BP16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5" s="42" t="e">
        <f>IF(VALIDATURNO[[#This Row],[VALIDA_QNA]]="","",VALIDATURNO[[#This Row],[turno1]]+VALIDATURNO[[#This Row],[turno2]]+VALIDATURNO[[#This Row],[turno1AM]]+VALIDATURNO[[#This Row],[turno2AM]])</f>
        <v>#VALUE!</v>
      </c>
      <c r="BR165" s="44" t="e">
        <f>IF(VALIDATURNO[[#This Row],[VALIDA_QNA]]=0,"",IFERROR(LEFT(AD165,FIND(".",AD165)-1)+((RIGHT(AD165,2)+0)/100),""))</f>
        <v>#VALUE!</v>
      </c>
      <c r="BS16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descuentos]]="",0,IF(AND(BP165&gt;=9.5,AO165=""),1,0))+IF(AL166&lt;&gt;"",AL166*24,0)-IF(AL165&lt;&gt;"",AL165*24,0),"")))</f>
        <v>#VALUE!</v>
      </c>
      <c r="BT165" s="219" t="e">
        <f>IF(VALIDATURNO[[#This Row],[VALIDA_QNA]]=0,"",IF(A165="","",IFERROR((IF(IF(AL165="",0,AL165+0)&lt;=(6/24),IF(AL165="",0,AL165+0),(6/24))*24),0)+IFERROR(IF(AM165="",0,IF((IF(AND(AO165="",AN165&lt;&gt;""),IF(AN165="",0,AN165+0),IF(AP165&lt;&gt;"",IF(AP165="",0,AP165+0),1))-#REF!)*24&gt;0,IF(AND(AO165="",AN165&lt;&gt;""),IF(AN165="",0,AN165+0),IF(AP165&lt;&gt;"",IF(AP165="",0,AP165+0),1))-#REF!))*24,0)))</f>
        <v>#VALUE!</v>
      </c>
      <c r="BU165" s="44" t="e">
        <f>IF(VALIDATURNO[[#This Row],[VALIDA_QNA]]="","",IFERROR(LEFT(K165,FIND(".",K165)-1)+((RIGHT(K165,2)+0)/100),0))</f>
        <v>#VALUE!</v>
      </c>
      <c r="BV165" s="44" t="e">
        <f>IF(VALIDATURNO[[#This Row],[VALIDA_QNA]]=0,0,IF(VALIDATURNO[[#This Row],[Marcacion]]="ERROR MARCA", 0,IF(VALIDATURNO[[#This Row],[VALIDA_QNA]]="","",IF(ROUND(IFERROR(LEFT(K165,FIND(".",K165)-1)+((RIGHT(K165,2)+0)/100),0)+(IF(H166="Domingo",0,IF(AL166="",0,AL166*24)))-(IF(H165="Domingo",0,IF(AL165="",0,AL165*24))),2)&gt;=0,ROUND(IFERROR(LEFT(K165,FIND(".",K165)-1)+((RIGHT(K165,2)+0)/100),0)+(IF(H166="Domingo",0,IF(AL166="",0,AL166*24)))-(IF(H165="Domingo",0,IF(AL165="",0,AL165*24))),2),0))))</f>
        <v>#VALUE!</v>
      </c>
      <c r="BW165" s="44" t="e">
        <f>IF(VALIDATURNO[[#This Row],[VALIDA_QNA]]="","",IFERROR(LEFT(T165,FIND(".",T165)-1)+((RIGHT(T165,2)+0)/100),0)+IF(N165="",0,IFERROR(LEFT(N165,FIND(".",N165)-1)+((RIGHT(N165,2)+0)/100),0)))</f>
        <v>#VALUE!</v>
      </c>
      <c r="BX165" s="44" t="e">
        <f>IF(VALIDATURNO[[#This Row],[VALIDA_QNA]]=0,0,IF(VALIDATURNO[[#This Row],[Marcacion]]="ERROR MARCA", 0,IF(VALIDATURNO[[#This Row],[VALIDA_QNA]]="","",IF(VALIDATURNO[[#This Row],[Dom Noct calc]]+(IF(OR(H166="Domingo",M166&lt;&gt;"",N166&lt;&gt;""),IF(AL166="",0,AL166*24),0))-(IF(OR(H165="Domingo",M165&lt;&gt;"",N165&lt;&gt;""),IF(AL165="",0,AL165*24),0))&gt;=0,VALIDATURNO[[#This Row],[Dom Noct calc]]+(IF(OR(H166="Domingo",M166&lt;&gt;"",N166&lt;&gt;""),IF(AL166="",0,AL166*24),0))-(IF(OR(H165="Domingo",M165&lt;&gt;"",N165&lt;&gt;""),IF(AL165="",0,AL165*24),0)),0))))</f>
        <v>#VALUE!</v>
      </c>
      <c r="BY165" s="44" t="e">
        <f>IF(VALIDATURNO[[#This Row],[VALIDA_QNA]]="","",IFERROR(LEFT(AD165,FIND(".",AD165)-1)+((RIGHT(AD165,2)+0)/100),0))</f>
        <v>#VALUE!</v>
      </c>
      <c r="BZ16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5" s="45" t="e">
        <f>IF(VALIDATURNO[[#This Row],[VALIDA_QNA]]="","",IF(VALIDATURNO[[#This Row],[Trabajado real]]+0=0,0,1))</f>
        <v>#VALUE!</v>
      </c>
      <c r="CB16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5" s="44"/>
      <c r="CD165" s="44"/>
      <c r="CE165" s="44"/>
      <c r="CF165" s="44"/>
      <c r="CG165" s="44"/>
      <c r="CH165" s="45"/>
      <c r="CI165" s="44"/>
      <c r="CJ165" s="44" t="str">
        <f>IF(AND(M165="",S165=""),"",IF(VALIDATURNO[[#This Row],[Marcacion]]="ERROR MARCA",6,IF(IFERROR(LEFT(M165,FIND(".",M165)-1)+((RIGHT(M165,2)+0)/100),0)+IFERROR(LEFT(S165,FIND(".",S165)-1)+((RIGHT(S165,2)+0)/100),0)=0,"",IFERROR(LEFT(M165,FIND(".",M165)-1)+((RIGHT(M165,2)+0)/100),0)+IFERROR(LEFT(S165,FIND(".",S165)-1)+((RIGHT(S165,2)+0)/100),0))))</f>
        <v/>
      </c>
      <c r="CK165" s="44" t="e">
        <f>IF(VALIDATURNO[[#This Row],[VALIDA_QNA]]="","",IF(VALIDATURNO[[#This Row],[Dom Noct Real]]=0,"",ROUND(VALIDATURNO[[#This Row],[Dom Noct Real]],2)))</f>
        <v>#VALUE!</v>
      </c>
      <c r="CL165" s="44"/>
      <c r="CM165" s="44"/>
      <c r="CN165" s="44"/>
      <c r="CO16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5" s="44"/>
      <c r="CR165" s="44"/>
      <c r="CS165" s="44"/>
      <c r="CT165" s="44"/>
      <c r="CU165" s="44" t="e">
        <f>IF(VALIDATURNO[[#This Row],[VALIDA_QNA]]="","",IF(VALIDATURNO[[#This Row],[Trabajado real]]=0,"",ROUND(VALIDATURNO[[#This Row],[Trabajado real]],2)))</f>
        <v>#VALUE!</v>
      </c>
      <c r="CV165" s="220" t="str">
        <f>IFERROR(VLOOKUP(VALIDATURNO[[#This Row],[Colaborador]]&amp;VALIDATURNO[[#This Row],[fecha]],Tabla2[],4,0),"")</f>
        <v/>
      </c>
      <c r="CW165" s="221"/>
      <c r="CX165" s="221"/>
      <c r="CY165" s="44" t="str">
        <f>IF(SUMIFS($BZ$6:BZ165,$DC$6:DC165,VALIDATURNO[[#This Row],[Colaborador]])-hope_hours-SUMIFS($CO$6:CO165,$DC$6:DC165,VALIDATURNO[[#This Row],[Colaborador]])-SUMIFS($CP$6:CP165,$DC$6:DC165,VALIDATURNO[[#This Row],[Colaborador]])&gt;0.5,SUMIFS($BZ$6:BZ165,$DC$6:DC165,VALIDATURNO[[#This Row],[Colaborador]])-hope_hours-SUMIFS($CO$6:CO165,$DC$6:DC165,VALIDATURNO[[#This Row],[Colaborador]])-SUMIFS($CP$6:CP165,$DC$6:DC165,VALIDATURNO[[#This Row],[Colaborador]]),"")</f>
        <v/>
      </c>
      <c r="CZ165" s="44" t="str">
        <f>IF(SUMIFS($BZ$6:BZ165,$DC$6:DC165,VALIDATURNO[[#This Row],[Colaborador]])-hope_hours&gt;0.5,SUMIFS($BZ$6:BZ165,$DC$6:DC165,VALIDATURNO[[#This Row],[Colaborador]])-hope_hours - SUMIFS($CZ$6:CZ164,$DC$6:DC164,DC165),"")</f>
        <v/>
      </c>
      <c r="DA165" s="44" t="str">
        <f>IF(SUMIFS($BZ$6:BZ165,$DC$6:DC165,VALIDATURNO[[#This Row],[Colaborador]])-hope_hours&gt;0.5,SUMIFS($BZ$6:BZ165,$DC$6:DC165,VALIDATURNO[[#This Row],[Colaborador]])-hope_hours,"")</f>
        <v/>
      </c>
      <c r="DB165" s="44" t="str">
        <f>IF(E165="","",IF(VALIDATURNO[[#This Row],[Cambia sede]]="",E165,VALIDATURNO[[#This Row],[Cambia sede]]))</f>
        <v/>
      </c>
      <c r="DC165" s="222" t="str">
        <f t="shared" si="8"/>
        <v/>
      </c>
      <c r="DD165" s="223" t="e">
        <f>IF(VALIDATURNO[[#This Row],[VALIDA_QNA]]="","",I165+0)</f>
        <v>#VALUE!</v>
      </c>
      <c r="DE165" s="219" t="e">
        <f>IF(VALIDATURNO[[#This Row],[Marcacion]]="","",D165)</f>
        <v>#VALUE!</v>
      </c>
      <c r="DF165" s="219" t="e">
        <f>IF(VALIDATURNO[[#This Row],[turno1]]="","",H165)</f>
        <v>#VALUE!</v>
      </c>
      <c r="DG165" s="219" t="e">
        <f>IF(VALIDATURNO[[#This Row],[turno2]]="","",AL165)</f>
        <v>#VALUE!</v>
      </c>
      <c r="DH165" s="219" t="e">
        <f>IF(VALIDATURNO[[#This Row],[turno1AM]]="","",AM165)</f>
        <v>#VALUE!</v>
      </c>
      <c r="DI165" s="219" t="e">
        <f>IF(VALIDATURNO[[#This Row],[turno2AM]]="","",AN165)</f>
        <v>#VALUE!</v>
      </c>
      <c r="DJ165" s="219" t="e">
        <f>IF(VALIDATURNO[[#This Row],[turno1AH]]="","",AO165)</f>
        <v>#VALUE!</v>
      </c>
      <c r="DK165" s="219" t="e">
        <f>IF(VALIDATURNO[[#This Row],[turno2AH]]="","",AP165)</f>
        <v>#VALUE!</v>
      </c>
      <c r="DL165" s="224" t="str">
        <f>IF(SUMIFS(VALIDATURNO[TOTAL],VALIDATURNO[Colaborador],VALIDATURNO[[#This Row],[Colaborador]])=0,"RET","OK")</f>
        <v>RET</v>
      </c>
      <c r="DM165" s="224"/>
      <c r="DN165" s="224" t="e">
        <f>IF(DN164=$DN$5,1,IF(DC164=VALIDATURNO[[#This Row],[Colaborador]],0,1))</f>
        <v>#VALUE!</v>
      </c>
      <c r="DO165" s="224"/>
      <c r="DP165" s="224"/>
      <c r="DQ165" s="224"/>
      <c r="DR165" s="224"/>
      <c r="DS165" s="224"/>
      <c r="DT165" s="224"/>
    </row>
    <row r="166" spans="46:124">
      <c r="AT166" s="218" t="e">
        <f>IF(VALIDATURNO[[#This Row],[VALIDA_QNA]]="","",IF(AL166="",0,1))</f>
        <v>#VALUE!</v>
      </c>
      <c r="AU166" s="47" t="e">
        <f>IF(VALIDATURNO[[#This Row],[VALIDA_QNA]]="","",IF(AL167="",0,1))</f>
        <v>#VALUE!</v>
      </c>
      <c r="AV166" s="47" t="e">
        <f>IF(VALIDATURNO[[#This Row],[VALIDA_QNA]]="","",IF(AM166="",0,1))</f>
        <v>#VALUE!</v>
      </c>
      <c r="AW166" s="47" t="e">
        <f>IF(VALIDATURNO[[#This Row],[VALIDA_QNA]]="","",IF(AN166="",0,1))</f>
        <v>#VALUE!</v>
      </c>
      <c r="AX166" s="47" t="e">
        <f>IF(VALIDATURNO[[#This Row],[VALIDA_QNA]]="","",IF(AO166="",0,1))</f>
        <v>#VALUE!</v>
      </c>
      <c r="AY166" s="47" t="e">
        <f>IF(VALIDATURNO[[#This Row],[VALIDA_QNA]]="","",IF(AP166="",0,1))</f>
        <v>#VALUE!</v>
      </c>
      <c r="AZ166" s="42" t="e">
        <f>IF(VALIDATURNO[[#This Row],[VALIDA_QNA]]="","",IF(AL167="",0,1)*IF(AL167="",0,AL167))</f>
        <v>#VALUE!</v>
      </c>
      <c r="BA166" s="42" t="e">
        <f>IF(VALIDATURNO[[#This Row],[VALIDA_QNA]]="","",IF(AL166="",0,1)*IF(AL166="",0,AL166))</f>
        <v>#VALUE!</v>
      </c>
      <c r="BB166" s="42" t="e">
        <f>IF(VALIDATURNO[[#This Row],[VALIDA_QNA]]="","",IF(AM166="",0,1)*IF(AM166="",0,AM166))</f>
        <v>#VALUE!</v>
      </c>
      <c r="BC166" s="42" t="e">
        <f>IF(VALIDATURNO[[#This Row],[VALIDA_QNA]]="","",IF(AN166="",0,1)*IF(AN166="",0,AN166))</f>
        <v>#VALUE!</v>
      </c>
      <c r="BD166" s="42" t="e">
        <f>IF(VALIDATURNO[[#This Row],[VALIDA_QNA]]="","",IF(AO166="",0,1)*IF(AO166="",0,AO166))</f>
        <v>#VALUE!</v>
      </c>
      <c r="BE166" s="42" t="e">
        <f>IF(VALIDATURNO[[#This Row],[VALIDA_QNA]]="","",IF(AP166="",0,1)*IF(AP166="",0,AP166))</f>
        <v>#VALUE!</v>
      </c>
      <c r="BF166" s="42" t="e">
        <f>IF(VALIDATURNO[[#This Row],[VALIDA_QNA]]="","",5-COUNTBLANK(AM166:AP166)-COUNTBLANK(AL167))</f>
        <v>#VALUE!</v>
      </c>
      <c r="BG166" s="41" t="e">
        <f>VALIDATURNO[[#This Row],[SALAM_H_BIN]]&amp;AU166&amp;AV166&amp;AW166&amp;AX166&amp;AY166</f>
        <v>#VALUE!</v>
      </c>
      <c r="BH166" s="43" t="str">
        <f>IF(A166="","",IF(AND((DIA_INI+0)=1,DAY(I166)&lt;16,MONTH(I166)=MES_QNA),1,IF(AND((DIA_INI+0)=16,MONTH(I166)= MES_QNA + 0),1,0)))</f>
        <v/>
      </c>
      <c r="BI166" s="42" t="str">
        <f>IF(A166="","",IF(AND(AN166&lt;AM166,AN166&lt;&gt;""),"ERROR MARCA",IF(AND(VALIDATURNO[[#This Row],[ENT_2]]&lt;&gt;0,VALIDATURNO[[#This Row],[ENT_2]]&lt;VALIDATURNO[[#This Row],[SAL_1]]),"ERROR MARCA",IF(VALIDATURNO[[#This Row],[VALIDA_QNA]]=1,IF(OR(BG166="001100",BG166="011000",BG166="011110",BG166="001111",BG166="101100",BG166="111000",BG166="111110",BG166="101111"),"OK",IF(OR(BG166="000000",VALIDATURNO[[#This Row],[Escenario]]="100000"),"NULO","ERROR MARCA")),"NULO"))))</f>
        <v/>
      </c>
      <c r="BJ166" s="47" t="e">
        <f>IF(VALIDATURNO[[#This Row],[VALIDA_QNA]]="","",IF(OR(BG166="101100",BG166="101111",BG166="001100",BG166="001111",BG166="111110",BG166="011110"),BC166-BB166,0)*24)</f>
        <v>#VALUE!</v>
      </c>
      <c r="BK166" s="42" t="e">
        <f>IF(VALIDATURNO[[#This Row],[VALIDA_QNA]]="","",IF(OR(BG166="101111",BG166="001111"),BE166-BD166,0)*24)</f>
        <v>#VALUE!</v>
      </c>
      <c r="BL166" s="47" t="e">
        <f>IF(VALIDATURNO[[#This Row],[VALIDA_QNA]]="","",IF(OR(BG166="111000",BG166="011000"),AZ166-BB166+1,0)*24)</f>
        <v>#VALUE!</v>
      </c>
      <c r="BM166" s="47" t="e">
        <f>IF(VALIDATURNO[[#This Row],[VALIDA_QNA]]="","",IF(OR(BG166="111110",BG166="011110"),AZ166+1-BD166,0)*24)</f>
        <v>#VALUE!</v>
      </c>
      <c r="BN166" s="42" t="e">
        <f>IF(VALIDATURNO[[#This Row],[VALIDA_QNA]]="","",IF(OR(BG166="011000",BG166="111000"),1-BB166,0)*24)</f>
        <v>#VALUE!</v>
      </c>
      <c r="BO166" s="47" t="e">
        <f>IF(VALIDATURNO[[#This Row],[VALIDA_QNA]]="","",IF(OR(BG166="011110",BG166="111110"),1-BD166,0)*24)</f>
        <v>#VALUE!</v>
      </c>
      <c r="BP16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6" s="42" t="e">
        <f>IF(VALIDATURNO[[#This Row],[VALIDA_QNA]]="","",VALIDATURNO[[#This Row],[turno1]]+VALIDATURNO[[#This Row],[turno2]]+VALIDATURNO[[#This Row],[turno1AM]]+VALIDATURNO[[#This Row],[turno2AM]])</f>
        <v>#VALUE!</v>
      </c>
      <c r="BR166" s="44" t="e">
        <f>IF(VALIDATURNO[[#This Row],[VALIDA_QNA]]=0,"",IFERROR(LEFT(AD166,FIND(".",AD166)-1)+((RIGHT(AD166,2)+0)/100),""))</f>
        <v>#VALUE!</v>
      </c>
      <c r="BS16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descuentos]]="",0,IF(AND(BP166&gt;=9.5,AO166=""),1,0))+IF(AL167&lt;&gt;"",AL167*24,0)-IF(AL166&lt;&gt;"",AL166*24,0),"")))</f>
        <v>#VALUE!</v>
      </c>
      <c r="BT166" s="219" t="e">
        <f>IF(VALIDATURNO[[#This Row],[VALIDA_QNA]]=0,"",IF(A166="","",IFERROR((IF(IF(AL166="",0,AL166+0)&lt;=(6/24),IF(AL166="",0,AL166+0),(6/24))*24),0)+IFERROR(IF(AM166="",0,IF((IF(AND(AO166="",AN166&lt;&gt;""),IF(AN166="",0,AN166+0),IF(AP166&lt;&gt;"",IF(AP166="",0,AP166+0),1))-#REF!)*24&gt;0,IF(AND(AO166="",AN166&lt;&gt;""),IF(AN166="",0,AN166+0),IF(AP166&lt;&gt;"",IF(AP166="",0,AP166+0),1))-#REF!))*24,0)))</f>
        <v>#VALUE!</v>
      </c>
      <c r="BU166" s="44" t="e">
        <f>IF(VALIDATURNO[[#This Row],[VALIDA_QNA]]="","",IFERROR(LEFT(K166,FIND(".",K166)-1)+((RIGHT(K166,2)+0)/100),0))</f>
        <v>#VALUE!</v>
      </c>
      <c r="BV166" s="44" t="e">
        <f>IF(VALIDATURNO[[#This Row],[VALIDA_QNA]]=0,0,IF(VALIDATURNO[[#This Row],[Marcacion]]="ERROR MARCA", 0,IF(VALIDATURNO[[#This Row],[VALIDA_QNA]]="","",IF(ROUND(IFERROR(LEFT(K166,FIND(".",K166)-1)+((RIGHT(K166,2)+0)/100),0)+(IF(H167="Domingo",0,IF(AL167="",0,AL167*24)))-(IF(H166="Domingo",0,IF(AL166="",0,AL166*24))),2)&gt;=0,ROUND(IFERROR(LEFT(K166,FIND(".",K166)-1)+((RIGHT(K166,2)+0)/100),0)+(IF(H167="Domingo",0,IF(AL167="",0,AL167*24)))-(IF(H166="Domingo",0,IF(AL166="",0,AL166*24))),2),0))))</f>
        <v>#VALUE!</v>
      </c>
      <c r="BW166" s="44" t="e">
        <f>IF(VALIDATURNO[[#This Row],[VALIDA_QNA]]="","",IFERROR(LEFT(T166,FIND(".",T166)-1)+((RIGHT(T166,2)+0)/100),0)+IF(N166="",0,IFERROR(LEFT(N166,FIND(".",N166)-1)+((RIGHT(N166,2)+0)/100),0)))</f>
        <v>#VALUE!</v>
      </c>
      <c r="BX166" s="44" t="e">
        <f>IF(VALIDATURNO[[#This Row],[VALIDA_QNA]]=0,0,IF(VALIDATURNO[[#This Row],[Marcacion]]="ERROR MARCA", 0,IF(VALIDATURNO[[#This Row],[VALIDA_QNA]]="","",IF(VALIDATURNO[[#This Row],[Dom Noct calc]]+(IF(OR(H167="Domingo",M167&lt;&gt;"",N167&lt;&gt;""),IF(AL167="",0,AL167*24),0))-(IF(OR(H166="Domingo",M166&lt;&gt;"",N166&lt;&gt;""),IF(AL166="",0,AL166*24),0))&gt;=0,VALIDATURNO[[#This Row],[Dom Noct calc]]+(IF(OR(H167="Domingo",M167&lt;&gt;"",N167&lt;&gt;""),IF(AL167="",0,AL167*24),0))-(IF(OR(H166="Domingo",M166&lt;&gt;"",N166&lt;&gt;""),IF(AL166="",0,AL166*24),0)),0))))</f>
        <v>#VALUE!</v>
      </c>
      <c r="BY166" s="44" t="e">
        <f>IF(VALIDATURNO[[#This Row],[VALIDA_QNA]]="","",IFERROR(LEFT(AD166,FIND(".",AD166)-1)+((RIGHT(AD166,2)+0)/100),0))</f>
        <v>#VALUE!</v>
      </c>
      <c r="BZ16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6" s="45" t="e">
        <f>IF(VALIDATURNO[[#This Row],[VALIDA_QNA]]="","",IF(VALIDATURNO[[#This Row],[Trabajado real]]+0=0,0,1))</f>
        <v>#VALUE!</v>
      </c>
      <c r="CB16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6" s="44"/>
      <c r="CD166" s="44"/>
      <c r="CE166" s="44"/>
      <c r="CF166" s="44"/>
      <c r="CG166" s="44"/>
      <c r="CH166" s="45"/>
      <c r="CI166" s="44"/>
      <c r="CJ166" s="44" t="str">
        <f>IF(AND(M166="",S166=""),"",IF(VALIDATURNO[[#This Row],[Marcacion]]="ERROR MARCA",6,IF(IFERROR(LEFT(M166,FIND(".",M166)-1)+((RIGHT(M166,2)+0)/100),0)+IFERROR(LEFT(S166,FIND(".",S166)-1)+((RIGHT(S166,2)+0)/100),0)=0,"",IFERROR(LEFT(M166,FIND(".",M166)-1)+((RIGHT(M166,2)+0)/100),0)+IFERROR(LEFT(S166,FIND(".",S166)-1)+((RIGHT(S166,2)+0)/100),0))))</f>
        <v/>
      </c>
      <c r="CK166" s="44" t="e">
        <f>IF(VALIDATURNO[[#This Row],[VALIDA_QNA]]="","",IF(VALIDATURNO[[#This Row],[Dom Noct Real]]=0,"",ROUND(VALIDATURNO[[#This Row],[Dom Noct Real]],2)))</f>
        <v>#VALUE!</v>
      </c>
      <c r="CL166" s="44"/>
      <c r="CM166" s="44"/>
      <c r="CN166" s="44"/>
      <c r="CO16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6" s="44"/>
      <c r="CR166" s="44"/>
      <c r="CS166" s="44"/>
      <c r="CT166" s="44"/>
      <c r="CU166" s="44" t="e">
        <f>IF(VALIDATURNO[[#This Row],[VALIDA_QNA]]="","",IF(VALIDATURNO[[#This Row],[Trabajado real]]=0,"",ROUND(VALIDATURNO[[#This Row],[Trabajado real]],2)))</f>
        <v>#VALUE!</v>
      </c>
      <c r="CV166" s="220" t="str">
        <f>IFERROR(VLOOKUP(VALIDATURNO[[#This Row],[Colaborador]]&amp;VALIDATURNO[[#This Row],[fecha]],Tabla2[],4,0),"")</f>
        <v/>
      </c>
      <c r="CW166" s="221"/>
      <c r="CX166" s="221"/>
      <c r="CY166" s="44" t="str">
        <f>IF(SUMIFS($BZ$6:BZ166,$DC$6:DC166,VALIDATURNO[[#This Row],[Colaborador]])-hope_hours-SUMIFS($CO$6:CO166,$DC$6:DC166,VALIDATURNO[[#This Row],[Colaborador]])-SUMIFS($CP$6:CP166,$DC$6:DC166,VALIDATURNO[[#This Row],[Colaborador]])&gt;0.5,SUMIFS($BZ$6:BZ166,$DC$6:DC166,VALIDATURNO[[#This Row],[Colaborador]])-hope_hours-SUMIFS($CO$6:CO166,$DC$6:DC166,VALIDATURNO[[#This Row],[Colaborador]])-SUMIFS($CP$6:CP166,$DC$6:DC166,VALIDATURNO[[#This Row],[Colaborador]]),"")</f>
        <v/>
      </c>
      <c r="CZ166" s="44" t="str">
        <f>IF(SUMIFS($BZ$6:BZ166,$DC$6:DC166,VALIDATURNO[[#This Row],[Colaborador]])-hope_hours&gt;0.5,SUMIFS($BZ$6:BZ166,$DC$6:DC166,VALIDATURNO[[#This Row],[Colaborador]])-hope_hours - SUMIFS($CZ$6:CZ165,$DC$6:DC165,DC166),"")</f>
        <v/>
      </c>
      <c r="DA166" s="44" t="str">
        <f>IF(SUMIFS($BZ$6:BZ166,$DC$6:DC166,VALIDATURNO[[#This Row],[Colaborador]])-hope_hours&gt;0.5,SUMIFS($BZ$6:BZ166,$DC$6:DC166,VALIDATURNO[[#This Row],[Colaborador]])-hope_hours,"")</f>
        <v/>
      </c>
      <c r="DB166" s="44" t="str">
        <f>IF(E166="","",IF(VALIDATURNO[[#This Row],[Cambia sede]]="",E166,VALIDATURNO[[#This Row],[Cambia sede]]))</f>
        <v/>
      </c>
      <c r="DC166" s="222" t="str">
        <f t="shared" si="8"/>
        <v/>
      </c>
      <c r="DD166" s="223" t="e">
        <f>IF(VALIDATURNO[[#This Row],[VALIDA_QNA]]="","",I166+0)</f>
        <v>#VALUE!</v>
      </c>
      <c r="DE166" s="219" t="e">
        <f>IF(VALIDATURNO[[#This Row],[Marcacion]]="","",D166)</f>
        <v>#VALUE!</v>
      </c>
      <c r="DF166" s="219" t="e">
        <f>IF(VALIDATURNO[[#This Row],[turno1]]="","",H166)</f>
        <v>#VALUE!</v>
      </c>
      <c r="DG166" s="219" t="e">
        <f>IF(VALIDATURNO[[#This Row],[turno2]]="","",AL166)</f>
        <v>#VALUE!</v>
      </c>
      <c r="DH166" s="219" t="e">
        <f>IF(VALIDATURNO[[#This Row],[turno1AM]]="","",AM166)</f>
        <v>#VALUE!</v>
      </c>
      <c r="DI166" s="219" t="e">
        <f>IF(VALIDATURNO[[#This Row],[turno2AM]]="","",AN166)</f>
        <v>#VALUE!</v>
      </c>
      <c r="DJ166" s="219" t="e">
        <f>IF(VALIDATURNO[[#This Row],[turno1AH]]="","",AO166)</f>
        <v>#VALUE!</v>
      </c>
      <c r="DK166" s="219" t="e">
        <f>IF(VALIDATURNO[[#This Row],[turno2AH]]="","",AP166)</f>
        <v>#VALUE!</v>
      </c>
      <c r="DL166" s="224" t="str">
        <f>IF(SUMIFS(VALIDATURNO[TOTAL],VALIDATURNO[Colaborador],VALIDATURNO[[#This Row],[Colaborador]])=0,"RET","OK")</f>
        <v>RET</v>
      </c>
      <c r="DM166" s="224"/>
      <c r="DN166" s="224" t="e">
        <f>IF(DN165=$DN$5,1,IF(DC165=VALIDATURNO[[#This Row],[Colaborador]],0,1))</f>
        <v>#VALUE!</v>
      </c>
      <c r="DO166" s="224"/>
      <c r="DP166" s="224"/>
      <c r="DQ166" s="224"/>
      <c r="DR166" s="224"/>
      <c r="DS166" s="224"/>
      <c r="DT166" s="224"/>
    </row>
    <row r="167" spans="46:124">
      <c r="AT167" s="218" t="e">
        <f>IF(VALIDATURNO[[#This Row],[VALIDA_QNA]]="","",IF(AL167="",0,1))</f>
        <v>#VALUE!</v>
      </c>
      <c r="AU167" s="47" t="e">
        <f>IF(VALIDATURNO[[#This Row],[VALIDA_QNA]]="","",IF(AL168="",0,1))</f>
        <v>#VALUE!</v>
      </c>
      <c r="AV167" s="47" t="e">
        <f>IF(VALIDATURNO[[#This Row],[VALIDA_QNA]]="","",IF(AM167="",0,1))</f>
        <v>#VALUE!</v>
      </c>
      <c r="AW167" s="47" t="e">
        <f>IF(VALIDATURNO[[#This Row],[VALIDA_QNA]]="","",IF(AN167="",0,1))</f>
        <v>#VALUE!</v>
      </c>
      <c r="AX167" s="47" t="e">
        <f>IF(VALIDATURNO[[#This Row],[VALIDA_QNA]]="","",IF(AO167="",0,1))</f>
        <v>#VALUE!</v>
      </c>
      <c r="AY167" s="47" t="e">
        <f>IF(VALIDATURNO[[#This Row],[VALIDA_QNA]]="","",IF(AP167="",0,1))</f>
        <v>#VALUE!</v>
      </c>
      <c r="AZ167" s="42" t="e">
        <f>IF(VALIDATURNO[[#This Row],[VALIDA_QNA]]="","",IF(AL168="",0,1)*IF(AL168="",0,AL168))</f>
        <v>#VALUE!</v>
      </c>
      <c r="BA167" s="42" t="e">
        <f>IF(VALIDATURNO[[#This Row],[VALIDA_QNA]]="","",IF(AL167="",0,1)*IF(AL167="",0,AL167))</f>
        <v>#VALUE!</v>
      </c>
      <c r="BB167" s="42" t="e">
        <f>IF(VALIDATURNO[[#This Row],[VALIDA_QNA]]="","",IF(AM167="",0,1)*IF(AM167="",0,AM167))</f>
        <v>#VALUE!</v>
      </c>
      <c r="BC167" s="42" t="e">
        <f>IF(VALIDATURNO[[#This Row],[VALIDA_QNA]]="","",IF(AN167="",0,1)*IF(AN167="",0,AN167))</f>
        <v>#VALUE!</v>
      </c>
      <c r="BD167" s="42" t="e">
        <f>IF(VALIDATURNO[[#This Row],[VALIDA_QNA]]="","",IF(AO167="",0,1)*IF(AO167="",0,AO167))</f>
        <v>#VALUE!</v>
      </c>
      <c r="BE167" s="42" t="e">
        <f>IF(VALIDATURNO[[#This Row],[VALIDA_QNA]]="","",IF(AP167="",0,1)*IF(AP167="",0,AP167))</f>
        <v>#VALUE!</v>
      </c>
      <c r="BF167" s="42" t="e">
        <f>IF(VALIDATURNO[[#This Row],[VALIDA_QNA]]="","",5-COUNTBLANK(AM167:AP167)-COUNTBLANK(AL168))</f>
        <v>#VALUE!</v>
      </c>
      <c r="BG167" s="41" t="e">
        <f>VALIDATURNO[[#This Row],[SALAM_H_BIN]]&amp;AU167&amp;AV167&amp;AW167&amp;AX167&amp;AY167</f>
        <v>#VALUE!</v>
      </c>
      <c r="BH167" s="43" t="str">
        <f>IF(A167="","",IF(AND((DIA_INI+0)=1,DAY(I167)&lt;16,MONTH(I167)=MES_QNA),1,IF(AND((DIA_INI+0)=16,MONTH(I167)= MES_QNA + 0),1,0)))</f>
        <v/>
      </c>
      <c r="BI167" s="42" t="str">
        <f>IF(A167="","",IF(AND(AN167&lt;AM167,AN167&lt;&gt;""),"ERROR MARCA",IF(AND(VALIDATURNO[[#This Row],[ENT_2]]&lt;&gt;0,VALIDATURNO[[#This Row],[ENT_2]]&lt;VALIDATURNO[[#This Row],[SAL_1]]),"ERROR MARCA",IF(VALIDATURNO[[#This Row],[VALIDA_QNA]]=1,IF(OR(BG167="001100",BG167="011000",BG167="011110",BG167="001111",BG167="101100",BG167="111000",BG167="111110",BG167="101111"),"OK",IF(OR(BG167="000000",VALIDATURNO[[#This Row],[Escenario]]="100000"),"NULO","ERROR MARCA")),"NULO"))))</f>
        <v/>
      </c>
      <c r="BJ167" s="47" t="e">
        <f>IF(VALIDATURNO[[#This Row],[VALIDA_QNA]]="","",IF(OR(BG167="101100",BG167="101111",BG167="001100",BG167="001111",BG167="111110",BG167="011110"),BC167-BB167,0)*24)</f>
        <v>#VALUE!</v>
      </c>
      <c r="BK167" s="42" t="e">
        <f>IF(VALIDATURNO[[#This Row],[VALIDA_QNA]]="","",IF(OR(BG167="101111",BG167="001111"),BE167-BD167,0)*24)</f>
        <v>#VALUE!</v>
      </c>
      <c r="BL167" s="47" t="e">
        <f>IF(VALIDATURNO[[#This Row],[VALIDA_QNA]]="","",IF(OR(BG167="111000",BG167="011000"),AZ167-BB167+1,0)*24)</f>
        <v>#VALUE!</v>
      </c>
      <c r="BM167" s="47" t="e">
        <f>IF(VALIDATURNO[[#This Row],[VALIDA_QNA]]="","",IF(OR(BG167="111110",BG167="011110"),AZ167+1-BD167,0)*24)</f>
        <v>#VALUE!</v>
      </c>
      <c r="BN167" s="42" t="e">
        <f>IF(VALIDATURNO[[#This Row],[VALIDA_QNA]]="","",IF(OR(BG167="011000",BG167="111000"),1-BB167,0)*24)</f>
        <v>#VALUE!</v>
      </c>
      <c r="BO167" s="47" t="e">
        <f>IF(VALIDATURNO[[#This Row],[VALIDA_QNA]]="","",IF(OR(BG167="011110",BG167="111110"),1-BD167,0)*24)</f>
        <v>#VALUE!</v>
      </c>
      <c r="BP16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7" s="42" t="e">
        <f>IF(VALIDATURNO[[#This Row],[VALIDA_QNA]]="","",VALIDATURNO[[#This Row],[turno1]]+VALIDATURNO[[#This Row],[turno2]]+VALIDATURNO[[#This Row],[turno1AM]]+VALIDATURNO[[#This Row],[turno2AM]])</f>
        <v>#VALUE!</v>
      </c>
      <c r="BR167" s="44" t="e">
        <f>IF(VALIDATURNO[[#This Row],[VALIDA_QNA]]=0,"",IFERROR(LEFT(AD167,FIND(".",AD167)-1)+((RIGHT(AD167,2)+0)/100),""))</f>
        <v>#VALUE!</v>
      </c>
      <c r="BS16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descuentos]]="",0,IF(AND(BP167&gt;=9.5,AO167=""),1,0))+IF(AL168&lt;&gt;"",AL168*24,0)-IF(AL167&lt;&gt;"",AL167*24,0),"")))</f>
        <v>#VALUE!</v>
      </c>
      <c r="BT167" s="219" t="e">
        <f>IF(VALIDATURNO[[#This Row],[VALIDA_QNA]]=0,"",IF(A167="","",IFERROR((IF(IF(AL167="",0,AL167+0)&lt;=(6/24),IF(AL167="",0,AL167+0),(6/24))*24),0)+IFERROR(IF(AM167="",0,IF((IF(AND(AO167="",AN167&lt;&gt;""),IF(AN167="",0,AN167+0),IF(AP167&lt;&gt;"",IF(AP167="",0,AP167+0),1))-#REF!)*24&gt;0,IF(AND(AO167="",AN167&lt;&gt;""),IF(AN167="",0,AN167+0),IF(AP167&lt;&gt;"",IF(AP167="",0,AP167+0),1))-#REF!))*24,0)))</f>
        <v>#VALUE!</v>
      </c>
      <c r="BU167" s="44" t="e">
        <f>IF(VALIDATURNO[[#This Row],[VALIDA_QNA]]="","",IFERROR(LEFT(K167,FIND(".",K167)-1)+((RIGHT(K167,2)+0)/100),0))</f>
        <v>#VALUE!</v>
      </c>
      <c r="BV167" s="44" t="e">
        <f>IF(VALIDATURNO[[#This Row],[VALIDA_QNA]]=0,0,IF(VALIDATURNO[[#This Row],[Marcacion]]="ERROR MARCA", 0,IF(VALIDATURNO[[#This Row],[VALIDA_QNA]]="","",IF(ROUND(IFERROR(LEFT(K167,FIND(".",K167)-1)+((RIGHT(K167,2)+0)/100),0)+(IF(H168="Domingo",0,IF(AL168="",0,AL168*24)))-(IF(H167="Domingo",0,IF(AL167="",0,AL167*24))),2)&gt;=0,ROUND(IFERROR(LEFT(K167,FIND(".",K167)-1)+((RIGHT(K167,2)+0)/100),0)+(IF(H168="Domingo",0,IF(AL168="",0,AL168*24)))-(IF(H167="Domingo",0,IF(AL167="",0,AL167*24))),2),0))))</f>
        <v>#VALUE!</v>
      </c>
      <c r="BW167" s="44" t="e">
        <f>IF(VALIDATURNO[[#This Row],[VALIDA_QNA]]="","",IFERROR(LEFT(T167,FIND(".",T167)-1)+((RIGHT(T167,2)+0)/100),0)+IF(N167="",0,IFERROR(LEFT(N167,FIND(".",N167)-1)+((RIGHT(N167,2)+0)/100),0)))</f>
        <v>#VALUE!</v>
      </c>
      <c r="BX167" s="44" t="e">
        <f>IF(VALIDATURNO[[#This Row],[VALIDA_QNA]]=0,0,IF(VALIDATURNO[[#This Row],[Marcacion]]="ERROR MARCA", 0,IF(VALIDATURNO[[#This Row],[VALIDA_QNA]]="","",IF(VALIDATURNO[[#This Row],[Dom Noct calc]]+(IF(OR(H168="Domingo",M168&lt;&gt;"",N168&lt;&gt;""),IF(AL168="",0,AL168*24),0))-(IF(OR(H167="Domingo",M167&lt;&gt;"",N167&lt;&gt;""),IF(AL167="",0,AL167*24),0))&gt;=0,VALIDATURNO[[#This Row],[Dom Noct calc]]+(IF(OR(H168="Domingo",M168&lt;&gt;"",N168&lt;&gt;""),IF(AL168="",0,AL168*24),0))-(IF(OR(H167="Domingo",M167&lt;&gt;"",N167&lt;&gt;""),IF(AL167="",0,AL167*24),0)),0))))</f>
        <v>#VALUE!</v>
      </c>
      <c r="BY167" s="44" t="e">
        <f>IF(VALIDATURNO[[#This Row],[VALIDA_QNA]]="","",IFERROR(LEFT(AD167,FIND(".",AD167)-1)+((RIGHT(AD167,2)+0)/100),0))</f>
        <v>#VALUE!</v>
      </c>
      <c r="BZ16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7" s="45" t="e">
        <f>IF(VALIDATURNO[[#This Row],[VALIDA_QNA]]="","",IF(VALIDATURNO[[#This Row],[Trabajado real]]+0=0,0,1))</f>
        <v>#VALUE!</v>
      </c>
      <c r="CB16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7" s="44"/>
      <c r="CD167" s="44"/>
      <c r="CE167" s="44"/>
      <c r="CF167" s="44"/>
      <c r="CG167" s="44"/>
      <c r="CH167" s="45"/>
      <c r="CI167" s="44"/>
      <c r="CJ167" s="44" t="str">
        <f>IF(AND(M167="",S167=""),"",IF(VALIDATURNO[[#This Row],[Marcacion]]="ERROR MARCA",6,IF(IFERROR(LEFT(M167,FIND(".",M167)-1)+((RIGHT(M167,2)+0)/100),0)+IFERROR(LEFT(S167,FIND(".",S167)-1)+((RIGHT(S167,2)+0)/100),0)=0,"",IFERROR(LEFT(M167,FIND(".",M167)-1)+((RIGHT(M167,2)+0)/100),0)+IFERROR(LEFT(S167,FIND(".",S167)-1)+((RIGHT(S167,2)+0)/100),0))))</f>
        <v/>
      </c>
      <c r="CK167" s="44" t="e">
        <f>IF(VALIDATURNO[[#This Row],[VALIDA_QNA]]="","",IF(VALIDATURNO[[#This Row],[Dom Noct Real]]=0,"",ROUND(VALIDATURNO[[#This Row],[Dom Noct Real]],2)))</f>
        <v>#VALUE!</v>
      </c>
      <c r="CL167" s="44"/>
      <c r="CM167" s="44"/>
      <c r="CN167" s="44"/>
      <c r="CO16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7" s="44"/>
      <c r="CR167" s="44"/>
      <c r="CS167" s="44"/>
      <c r="CT167" s="44"/>
      <c r="CU167" s="44" t="e">
        <f>IF(VALIDATURNO[[#This Row],[VALIDA_QNA]]="","",IF(VALIDATURNO[[#This Row],[Trabajado real]]=0,"",ROUND(VALIDATURNO[[#This Row],[Trabajado real]],2)))</f>
        <v>#VALUE!</v>
      </c>
      <c r="CV167" s="220" t="str">
        <f>IFERROR(VLOOKUP(VALIDATURNO[[#This Row],[Colaborador]]&amp;VALIDATURNO[[#This Row],[fecha]],Tabla2[],4,0),"")</f>
        <v/>
      </c>
      <c r="CW167" s="221"/>
      <c r="CX167" s="221"/>
      <c r="CY167" s="44" t="str">
        <f>IF(SUMIFS($BZ$6:BZ167,$DC$6:DC167,VALIDATURNO[[#This Row],[Colaborador]])-hope_hours-SUMIFS($CO$6:CO167,$DC$6:DC167,VALIDATURNO[[#This Row],[Colaborador]])-SUMIFS($CP$6:CP167,$DC$6:DC167,VALIDATURNO[[#This Row],[Colaborador]])&gt;0.5,SUMIFS($BZ$6:BZ167,$DC$6:DC167,VALIDATURNO[[#This Row],[Colaborador]])-hope_hours-SUMIFS($CO$6:CO167,$DC$6:DC167,VALIDATURNO[[#This Row],[Colaborador]])-SUMIFS($CP$6:CP167,$DC$6:DC167,VALIDATURNO[[#This Row],[Colaborador]]),"")</f>
        <v/>
      </c>
      <c r="CZ167" s="44" t="str">
        <f>IF(SUMIFS($BZ$6:BZ167,$DC$6:DC167,VALIDATURNO[[#This Row],[Colaborador]])-hope_hours&gt;0.5,SUMIFS($BZ$6:BZ167,$DC$6:DC167,VALIDATURNO[[#This Row],[Colaborador]])-hope_hours - SUMIFS($CZ$6:CZ166,$DC$6:DC166,DC167),"")</f>
        <v/>
      </c>
      <c r="DA167" s="44" t="str">
        <f>IF(SUMIFS($BZ$6:BZ167,$DC$6:DC167,VALIDATURNO[[#This Row],[Colaborador]])-hope_hours&gt;0.5,SUMIFS($BZ$6:BZ167,$DC$6:DC167,VALIDATURNO[[#This Row],[Colaborador]])-hope_hours,"")</f>
        <v/>
      </c>
      <c r="DB167" s="44" t="str">
        <f>IF(E167="","",IF(VALIDATURNO[[#This Row],[Cambia sede]]="",E167,VALIDATURNO[[#This Row],[Cambia sede]]))</f>
        <v/>
      </c>
      <c r="DC167" s="222" t="str">
        <f t="shared" si="8"/>
        <v/>
      </c>
      <c r="DD167" s="223" t="e">
        <f>IF(VALIDATURNO[[#This Row],[VALIDA_QNA]]="","",I167+0)</f>
        <v>#VALUE!</v>
      </c>
      <c r="DE167" s="219" t="e">
        <f>IF(VALIDATURNO[[#This Row],[Marcacion]]="","",D167)</f>
        <v>#VALUE!</v>
      </c>
      <c r="DF167" s="219" t="e">
        <f>IF(VALIDATURNO[[#This Row],[turno1]]="","",H167)</f>
        <v>#VALUE!</v>
      </c>
      <c r="DG167" s="219" t="e">
        <f>IF(VALIDATURNO[[#This Row],[turno2]]="","",AL167)</f>
        <v>#VALUE!</v>
      </c>
      <c r="DH167" s="219" t="e">
        <f>IF(VALIDATURNO[[#This Row],[turno1AM]]="","",AM167)</f>
        <v>#VALUE!</v>
      </c>
      <c r="DI167" s="219" t="e">
        <f>IF(VALIDATURNO[[#This Row],[turno2AM]]="","",AN167)</f>
        <v>#VALUE!</v>
      </c>
      <c r="DJ167" s="219" t="e">
        <f>IF(VALIDATURNO[[#This Row],[turno1AH]]="","",AO167)</f>
        <v>#VALUE!</v>
      </c>
      <c r="DK167" s="219" t="e">
        <f>IF(VALIDATURNO[[#This Row],[turno2AH]]="","",AP167)</f>
        <v>#VALUE!</v>
      </c>
      <c r="DL167" s="224" t="str">
        <f>IF(SUMIFS(VALIDATURNO[TOTAL],VALIDATURNO[Colaborador],VALIDATURNO[[#This Row],[Colaborador]])=0,"RET","OK")</f>
        <v>RET</v>
      </c>
      <c r="DM167" s="224"/>
      <c r="DN167" s="224" t="e">
        <f>IF(DN166=$DN$5,1,IF(DC166=VALIDATURNO[[#This Row],[Colaborador]],0,1))</f>
        <v>#VALUE!</v>
      </c>
      <c r="DO167" s="224"/>
      <c r="DP167" s="224"/>
      <c r="DQ167" s="224"/>
      <c r="DR167" s="224"/>
      <c r="DS167" s="224"/>
      <c r="DT167" s="224"/>
    </row>
    <row r="168" spans="46:124">
      <c r="AT168" s="218" t="e">
        <f>IF(VALIDATURNO[[#This Row],[VALIDA_QNA]]="","",IF(AL168="",0,1))</f>
        <v>#VALUE!</v>
      </c>
      <c r="AU168" s="47" t="e">
        <f>IF(VALIDATURNO[[#This Row],[VALIDA_QNA]]="","",IF(AL169="",0,1))</f>
        <v>#VALUE!</v>
      </c>
      <c r="AV168" s="47" t="e">
        <f>IF(VALIDATURNO[[#This Row],[VALIDA_QNA]]="","",IF(AM168="",0,1))</f>
        <v>#VALUE!</v>
      </c>
      <c r="AW168" s="47" t="e">
        <f>IF(VALIDATURNO[[#This Row],[VALIDA_QNA]]="","",IF(AN168="",0,1))</f>
        <v>#VALUE!</v>
      </c>
      <c r="AX168" s="47" t="e">
        <f>IF(VALIDATURNO[[#This Row],[VALIDA_QNA]]="","",IF(AO168="",0,1))</f>
        <v>#VALUE!</v>
      </c>
      <c r="AY168" s="47" t="e">
        <f>IF(VALIDATURNO[[#This Row],[VALIDA_QNA]]="","",IF(AP168="",0,1))</f>
        <v>#VALUE!</v>
      </c>
      <c r="AZ168" s="42" t="e">
        <f>IF(VALIDATURNO[[#This Row],[VALIDA_QNA]]="","",IF(AL169="",0,1)*IF(AL169="",0,AL169))</f>
        <v>#VALUE!</v>
      </c>
      <c r="BA168" s="42" t="e">
        <f>IF(VALIDATURNO[[#This Row],[VALIDA_QNA]]="","",IF(AL168="",0,1)*IF(AL168="",0,AL168))</f>
        <v>#VALUE!</v>
      </c>
      <c r="BB168" s="42" t="e">
        <f>IF(VALIDATURNO[[#This Row],[VALIDA_QNA]]="","",IF(AM168="",0,1)*IF(AM168="",0,AM168))</f>
        <v>#VALUE!</v>
      </c>
      <c r="BC168" s="42" t="e">
        <f>IF(VALIDATURNO[[#This Row],[VALIDA_QNA]]="","",IF(AN168="",0,1)*IF(AN168="",0,AN168))</f>
        <v>#VALUE!</v>
      </c>
      <c r="BD168" s="42" t="e">
        <f>IF(VALIDATURNO[[#This Row],[VALIDA_QNA]]="","",IF(AO168="",0,1)*IF(AO168="",0,AO168))</f>
        <v>#VALUE!</v>
      </c>
      <c r="BE168" s="42" t="e">
        <f>IF(VALIDATURNO[[#This Row],[VALIDA_QNA]]="","",IF(AP168="",0,1)*IF(AP168="",0,AP168))</f>
        <v>#VALUE!</v>
      </c>
      <c r="BF168" s="42" t="e">
        <f>IF(VALIDATURNO[[#This Row],[VALIDA_QNA]]="","",5-COUNTBLANK(AM168:AP168)-COUNTBLANK(AL169))</f>
        <v>#VALUE!</v>
      </c>
      <c r="BG168" s="41" t="e">
        <f>VALIDATURNO[[#This Row],[SALAM_H_BIN]]&amp;AU168&amp;AV168&amp;AW168&amp;AX168&amp;AY168</f>
        <v>#VALUE!</v>
      </c>
      <c r="BH168" s="43" t="str">
        <f>IF(A168="","",IF(AND((DIA_INI+0)=1,DAY(I168)&lt;16,MONTH(I168)=MES_QNA),1,IF(AND((DIA_INI+0)=16,MONTH(I168)= MES_QNA + 0),1,0)))</f>
        <v/>
      </c>
      <c r="BI168" s="42" t="str">
        <f>IF(A168="","",IF(AND(AN168&lt;AM168,AN168&lt;&gt;""),"ERROR MARCA",IF(AND(VALIDATURNO[[#This Row],[ENT_2]]&lt;&gt;0,VALIDATURNO[[#This Row],[ENT_2]]&lt;VALIDATURNO[[#This Row],[SAL_1]]),"ERROR MARCA",IF(VALIDATURNO[[#This Row],[VALIDA_QNA]]=1,IF(OR(BG168="001100",BG168="011000",BG168="011110",BG168="001111",BG168="101100",BG168="111000",BG168="111110",BG168="101111"),"OK",IF(OR(BG168="000000",VALIDATURNO[[#This Row],[Escenario]]="100000"),"NULO","ERROR MARCA")),"NULO"))))</f>
        <v/>
      </c>
      <c r="BJ168" s="47" t="e">
        <f>IF(VALIDATURNO[[#This Row],[VALIDA_QNA]]="","",IF(OR(BG168="101100",BG168="101111",BG168="001100",BG168="001111",BG168="111110",BG168="011110"),BC168-BB168,0)*24)</f>
        <v>#VALUE!</v>
      </c>
      <c r="BK168" s="42" t="e">
        <f>IF(VALIDATURNO[[#This Row],[VALIDA_QNA]]="","",IF(OR(BG168="101111",BG168="001111"),BE168-BD168,0)*24)</f>
        <v>#VALUE!</v>
      </c>
      <c r="BL168" s="47" t="e">
        <f>IF(VALIDATURNO[[#This Row],[VALIDA_QNA]]="","",IF(OR(BG168="111000",BG168="011000"),AZ168-BB168+1,0)*24)</f>
        <v>#VALUE!</v>
      </c>
      <c r="BM168" s="47" t="e">
        <f>IF(VALIDATURNO[[#This Row],[VALIDA_QNA]]="","",IF(OR(BG168="111110",BG168="011110"),AZ168+1-BD168,0)*24)</f>
        <v>#VALUE!</v>
      </c>
      <c r="BN168" s="42" t="e">
        <f>IF(VALIDATURNO[[#This Row],[VALIDA_QNA]]="","",IF(OR(BG168="011000",BG168="111000"),1-BB168,0)*24)</f>
        <v>#VALUE!</v>
      </c>
      <c r="BO168" s="47" t="e">
        <f>IF(VALIDATURNO[[#This Row],[VALIDA_QNA]]="","",IF(OR(BG168="011110",BG168="111110"),1-BD168,0)*24)</f>
        <v>#VALUE!</v>
      </c>
      <c r="BP16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8" s="42" t="e">
        <f>IF(VALIDATURNO[[#This Row],[VALIDA_QNA]]="","",VALIDATURNO[[#This Row],[turno1]]+VALIDATURNO[[#This Row],[turno2]]+VALIDATURNO[[#This Row],[turno1AM]]+VALIDATURNO[[#This Row],[turno2AM]])</f>
        <v>#VALUE!</v>
      </c>
      <c r="BR168" s="44" t="e">
        <f>IF(VALIDATURNO[[#This Row],[VALIDA_QNA]]=0,"",IFERROR(LEFT(AD168,FIND(".",AD168)-1)+((RIGHT(AD168,2)+0)/100),""))</f>
        <v>#VALUE!</v>
      </c>
      <c r="BS16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descuentos]]="",0,IF(AND(BP168&gt;=9.5,AO168=""),1,0))+IF(AL169&lt;&gt;"",AL169*24,0)-IF(AL168&lt;&gt;"",AL168*24,0),"")))</f>
        <v>#VALUE!</v>
      </c>
      <c r="BT168" s="219" t="e">
        <f>IF(VALIDATURNO[[#This Row],[VALIDA_QNA]]=0,"",IF(A168="","",IFERROR((IF(IF(AL168="",0,AL168+0)&lt;=(6/24),IF(AL168="",0,AL168+0),(6/24))*24),0)+IFERROR(IF(AM168="",0,IF((IF(AND(AO168="",AN168&lt;&gt;""),IF(AN168="",0,AN168+0),IF(AP168&lt;&gt;"",IF(AP168="",0,AP168+0),1))-#REF!)*24&gt;0,IF(AND(AO168="",AN168&lt;&gt;""),IF(AN168="",0,AN168+0),IF(AP168&lt;&gt;"",IF(AP168="",0,AP168+0),1))-#REF!))*24,0)))</f>
        <v>#VALUE!</v>
      </c>
      <c r="BU168" s="44" t="e">
        <f>IF(VALIDATURNO[[#This Row],[VALIDA_QNA]]="","",IFERROR(LEFT(K168,FIND(".",K168)-1)+((RIGHT(K168,2)+0)/100),0))</f>
        <v>#VALUE!</v>
      </c>
      <c r="BV168" s="44" t="e">
        <f>IF(VALIDATURNO[[#This Row],[VALIDA_QNA]]=0,0,IF(VALIDATURNO[[#This Row],[Marcacion]]="ERROR MARCA", 0,IF(VALIDATURNO[[#This Row],[VALIDA_QNA]]="","",IF(ROUND(IFERROR(LEFT(K168,FIND(".",K168)-1)+((RIGHT(K168,2)+0)/100),0)+(IF(H169="Domingo",0,IF(AL169="",0,AL169*24)))-(IF(H168="Domingo",0,IF(AL168="",0,AL168*24))),2)&gt;=0,ROUND(IFERROR(LEFT(K168,FIND(".",K168)-1)+((RIGHT(K168,2)+0)/100),0)+(IF(H169="Domingo",0,IF(AL169="",0,AL169*24)))-(IF(H168="Domingo",0,IF(AL168="",0,AL168*24))),2),0))))</f>
        <v>#VALUE!</v>
      </c>
      <c r="BW168" s="44" t="e">
        <f>IF(VALIDATURNO[[#This Row],[VALIDA_QNA]]="","",IFERROR(LEFT(T168,FIND(".",T168)-1)+((RIGHT(T168,2)+0)/100),0)+IF(N168="",0,IFERROR(LEFT(N168,FIND(".",N168)-1)+((RIGHT(N168,2)+0)/100),0)))</f>
        <v>#VALUE!</v>
      </c>
      <c r="BX168" s="44" t="e">
        <f>IF(VALIDATURNO[[#This Row],[VALIDA_QNA]]=0,0,IF(VALIDATURNO[[#This Row],[Marcacion]]="ERROR MARCA", 0,IF(VALIDATURNO[[#This Row],[VALIDA_QNA]]="","",IF(VALIDATURNO[[#This Row],[Dom Noct calc]]+(IF(OR(H169="Domingo",M169&lt;&gt;"",N169&lt;&gt;""),IF(AL169="",0,AL169*24),0))-(IF(OR(H168="Domingo",M168&lt;&gt;"",N168&lt;&gt;""),IF(AL168="",0,AL168*24),0))&gt;=0,VALIDATURNO[[#This Row],[Dom Noct calc]]+(IF(OR(H169="Domingo",M169&lt;&gt;"",N169&lt;&gt;""),IF(AL169="",0,AL169*24),0))-(IF(OR(H168="Domingo",M168&lt;&gt;"",N168&lt;&gt;""),IF(AL168="",0,AL168*24),0)),0))))</f>
        <v>#VALUE!</v>
      </c>
      <c r="BY168" s="44" t="e">
        <f>IF(VALIDATURNO[[#This Row],[VALIDA_QNA]]="","",IFERROR(LEFT(AD168,FIND(".",AD168)-1)+((RIGHT(AD168,2)+0)/100),0))</f>
        <v>#VALUE!</v>
      </c>
      <c r="BZ16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8" s="45" t="e">
        <f>IF(VALIDATURNO[[#This Row],[VALIDA_QNA]]="","",IF(VALIDATURNO[[#This Row],[Trabajado real]]+0=0,0,1))</f>
        <v>#VALUE!</v>
      </c>
      <c r="CB16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8" s="44"/>
      <c r="CD168" s="44"/>
      <c r="CE168" s="44"/>
      <c r="CF168" s="44"/>
      <c r="CG168" s="44"/>
      <c r="CH168" s="45"/>
      <c r="CI168" s="44"/>
      <c r="CJ168" s="44" t="str">
        <f>IF(AND(M168="",S168=""),"",IF(VALIDATURNO[[#This Row],[Marcacion]]="ERROR MARCA",6,IF(IFERROR(LEFT(M168,FIND(".",M168)-1)+((RIGHT(M168,2)+0)/100),0)+IFERROR(LEFT(S168,FIND(".",S168)-1)+((RIGHT(S168,2)+0)/100),0)=0,"",IFERROR(LEFT(M168,FIND(".",M168)-1)+((RIGHT(M168,2)+0)/100),0)+IFERROR(LEFT(S168,FIND(".",S168)-1)+((RIGHT(S168,2)+0)/100),0))))</f>
        <v/>
      </c>
      <c r="CK168" s="44" t="e">
        <f>IF(VALIDATURNO[[#This Row],[VALIDA_QNA]]="","",IF(VALIDATURNO[[#This Row],[Dom Noct Real]]=0,"",ROUND(VALIDATURNO[[#This Row],[Dom Noct Real]],2)))</f>
        <v>#VALUE!</v>
      </c>
      <c r="CL168" s="44"/>
      <c r="CM168" s="44"/>
      <c r="CN168" s="44"/>
      <c r="CO16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8" s="44"/>
      <c r="CR168" s="44"/>
      <c r="CS168" s="44"/>
      <c r="CT168" s="44"/>
      <c r="CU168" s="44" t="e">
        <f>IF(VALIDATURNO[[#This Row],[VALIDA_QNA]]="","",IF(VALIDATURNO[[#This Row],[Trabajado real]]=0,"",ROUND(VALIDATURNO[[#This Row],[Trabajado real]],2)))</f>
        <v>#VALUE!</v>
      </c>
      <c r="CV168" s="220" t="str">
        <f>IFERROR(VLOOKUP(VALIDATURNO[[#This Row],[Colaborador]]&amp;VALIDATURNO[[#This Row],[fecha]],Tabla2[],4,0),"")</f>
        <v/>
      </c>
      <c r="CW168" s="221"/>
      <c r="CX168" s="221"/>
      <c r="CY168" s="44" t="str">
        <f>IF(SUMIFS($BZ$6:BZ168,$DC$6:DC168,VALIDATURNO[[#This Row],[Colaborador]])-hope_hours-SUMIFS($CO$6:CO168,$DC$6:DC168,VALIDATURNO[[#This Row],[Colaborador]])-SUMIFS($CP$6:CP168,$DC$6:DC168,VALIDATURNO[[#This Row],[Colaborador]])&gt;0.5,SUMIFS($BZ$6:BZ168,$DC$6:DC168,VALIDATURNO[[#This Row],[Colaborador]])-hope_hours-SUMIFS($CO$6:CO168,$DC$6:DC168,VALIDATURNO[[#This Row],[Colaborador]])-SUMIFS($CP$6:CP168,$DC$6:DC168,VALIDATURNO[[#This Row],[Colaborador]]),"")</f>
        <v/>
      </c>
      <c r="CZ168" s="44" t="str">
        <f>IF(SUMIFS($BZ$6:BZ168,$DC$6:DC168,VALIDATURNO[[#This Row],[Colaborador]])-hope_hours&gt;0.5,SUMIFS($BZ$6:BZ168,$DC$6:DC168,VALIDATURNO[[#This Row],[Colaborador]])-hope_hours - SUMIFS($CZ$6:CZ167,$DC$6:DC167,DC168),"")</f>
        <v/>
      </c>
      <c r="DA168" s="44" t="str">
        <f>IF(SUMIFS($BZ$6:BZ168,$DC$6:DC168,VALIDATURNO[[#This Row],[Colaborador]])-hope_hours&gt;0.5,SUMIFS($BZ$6:BZ168,$DC$6:DC168,VALIDATURNO[[#This Row],[Colaborador]])-hope_hours,"")</f>
        <v/>
      </c>
      <c r="DB168" s="44" t="str">
        <f>IF(E168="","",IF(VALIDATURNO[[#This Row],[Cambia sede]]="",E168,VALIDATURNO[[#This Row],[Cambia sede]]))</f>
        <v/>
      </c>
      <c r="DC168" s="222" t="str">
        <f t="shared" si="8"/>
        <v/>
      </c>
      <c r="DD168" s="223" t="e">
        <f>IF(VALIDATURNO[[#This Row],[VALIDA_QNA]]="","",I168+0)</f>
        <v>#VALUE!</v>
      </c>
      <c r="DE168" s="219" t="e">
        <f>IF(VALIDATURNO[[#This Row],[Marcacion]]="","",D168)</f>
        <v>#VALUE!</v>
      </c>
      <c r="DF168" s="219" t="e">
        <f>IF(VALIDATURNO[[#This Row],[turno1]]="","",H168)</f>
        <v>#VALUE!</v>
      </c>
      <c r="DG168" s="219" t="e">
        <f>IF(VALIDATURNO[[#This Row],[turno2]]="","",AL168)</f>
        <v>#VALUE!</v>
      </c>
      <c r="DH168" s="219" t="e">
        <f>IF(VALIDATURNO[[#This Row],[turno1AM]]="","",AM168)</f>
        <v>#VALUE!</v>
      </c>
      <c r="DI168" s="219" t="e">
        <f>IF(VALIDATURNO[[#This Row],[turno2AM]]="","",AN168)</f>
        <v>#VALUE!</v>
      </c>
      <c r="DJ168" s="219" t="e">
        <f>IF(VALIDATURNO[[#This Row],[turno1AH]]="","",AO168)</f>
        <v>#VALUE!</v>
      </c>
      <c r="DK168" s="219" t="e">
        <f>IF(VALIDATURNO[[#This Row],[turno2AH]]="","",AP168)</f>
        <v>#VALUE!</v>
      </c>
      <c r="DL168" s="224" t="str">
        <f>IF(SUMIFS(VALIDATURNO[TOTAL],VALIDATURNO[Colaborador],VALIDATURNO[[#This Row],[Colaborador]])=0,"RET","OK")</f>
        <v>RET</v>
      </c>
      <c r="DM168" s="224"/>
      <c r="DN168" s="224" t="e">
        <f>IF(DN167=$DN$5,1,IF(DC167=VALIDATURNO[[#This Row],[Colaborador]],0,1))</f>
        <v>#VALUE!</v>
      </c>
      <c r="DO168" s="224"/>
      <c r="DP168" s="224"/>
      <c r="DQ168" s="224"/>
      <c r="DR168" s="224"/>
      <c r="DS168" s="224"/>
      <c r="DT168" s="224"/>
    </row>
    <row r="169" spans="46:124">
      <c r="AT169" s="218" t="e">
        <f>IF(VALIDATURNO[[#This Row],[VALIDA_QNA]]="","",IF(AL169="",0,1))</f>
        <v>#VALUE!</v>
      </c>
      <c r="AU169" s="47" t="e">
        <f>IF(VALIDATURNO[[#This Row],[VALIDA_QNA]]="","",IF(AL170="",0,1))</f>
        <v>#VALUE!</v>
      </c>
      <c r="AV169" s="47" t="e">
        <f>IF(VALIDATURNO[[#This Row],[VALIDA_QNA]]="","",IF(AM169="",0,1))</f>
        <v>#VALUE!</v>
      </c>
      <c r="AW169" s="47" t="e">
        <f>IF(VALIDATURNO[[#This Row],[VALIDA_QNA]]="","",IF(AN169="",0,1))</f>
        <v>#VALUE!</v>
      </c>
      <c r="AX169" s="47" t="e">
        <f>IF(VALIDATURNO[[#This Row],[VALIDA_QNA]]="","",IF(AO169="",0,1))</f>
        <v>#VALUE!</v>
      </c>
      <c r="AY169" s="47" t="e">
        <f>IF(VALIDATURNO[[#This Row],[VALIDA_QNA]]="","",IF(AP169="",0,1))</f>
        <v>#VALUE!</v>
      </c>
      <c r="AZ169" s="42" t="e">
        <f>IF(VALIDATURNO[[#This Row],[VALIDA_QNA]]="","",IF(AL170="",0,1)*IF(AL170="",0,AL170))</f>
        <v>#VALUE!</v>
      </c>
      <c r="BA169" s="42" t="e">
        <f>IF(VALIDATURNO[[#This Row],[VALIDA_QNA]]="","",IF(AL169="",0,1)*IF(AL169="",0,AL169))</f>
        <v>#VALUE!</v>
      </c>
      <c r="BB169" s="42" t="e">
        <f>IF(VALIDATURNO[[#This Row],[VALIDA_QNA]]="","",IF(AM169="",0,1)*IF(AM169="",0,AM169))</f>
        <v>#VALUE!</v>
      </c>
      <c r="BC169" s="42" t="e">
        <f>IF(VALIDATURNO[[#This Row],[VALIDA_QNA]]="","",IF(AN169="",0,1)*IF(AN169="",0,AN169))</f>
        <v>#VALUE!</v>
      </c>
      <c r="BD169" s="42" t="e">
        <f>IF(VALIDATURNO[[#This Row],[VALIDA_QNA]]="","",IF(AO169="",0,1)*IF(AO169="",0,AO169))</f>
        <v>#VALUE!</v>
      </c>
      <c r="BE169" s="42" t="e">
        <f>IF(VALIDATURNO[[#This Row],[VALIDA_QNA]]="","",IF(AP169="",0,1)*IF(AP169="",0,AP169))</f>
        <v>#VALUE!</v>
      </c>
      <c r="BF169" s="42" t="e">
        <f>IF(VALIDATURNO[[#This Row],[VALIDA_QNA]]="","",5-COUNTBLANK(AM169:AP169)-COUNTBLANK(AL170))</f>
        <v>#VALUE!</v>
      </c>
      <c r="BG169" s="41" t="e">
        <f>VALIDATURNO[[#This Row],[SALAM_H_BIN]]&amp;AU169&amp;AV169&amp;AW169&amp;AX169&amp;AY169</f>
        <v>#VALUE!</v>
      </c>
      <c r="BH169" s="43" t="str">
        <f>IF(A169="","",IF(AND((DIA_INI+0)=1,DAY(I169)&lt;16,MONTH(I169)=MES_QNA),1,IF(AND((DIA_INI+0)=16,MONTH(I169)= MES_QNA + 0),1,0)))</f>
        <v/>
      </c>
      <c r="BI169" s="42" t="str">
        <f>IF(A169="","",IF(AND(AN169&lt;AM169,AN169&lt;&gt;""),"ERROR MARCA",IF(AND(VALIDATURNO[[#This Row],[ENT_2]]&lt;&gt;0,VALIDATURNO[[#This Row],[ENT_2]]&lt;VALIDATURNO[[#This Row],[SAL_1]]),"ERROR MARCA",IF(VALIDATURNO[[#This Row],[VALIDA_QNA]]=1,IF(OR(BG169="001100",BG169="011000",BG169="011110",BG169="001111",BG169="101100",BG169="111000",BG169="111110",BG169="101111"),"OK",IF(OR(BG169="000000",VALIDATURNO[[#This Row],[Escenario]]="100000"),"NULO","ERROR MARCA")),"NULO"))))</f>
        <v/>
      </c>
      <c r="BJ169" s="47" t="e">
        <f>IF(VALIDATURNO[[#This Row],[VALIDA_QNA]]="","",IF(OR(BG169="101100",BG169="101111",BG169="001100",BG169="001111",BG169="111110",BG169="011110"),BC169-BB169,0)*24)</f>
        <v>#VALUE!</v>
      </c>
      <c r="BK169" s="42" t="e">
        <f>IF(VALIDATURNO[[#This Row],[VALIDA_QNA]]="","",IF(OR(BG169="101111",BG169="001111"),BE169-BD169,0)*24)</f>
        <v>#VALUE!</v>
      </c>
      <c r="BL169" s="47" t="e">
        <f>IF(VALIDATURNO[[#This Row],[VALIDA_QNA]]="","",IF(OR(BG169="111000",BG169="011000"),AZ169-BB169+1,0)*24)</f>
        <v>#VALUE!</v>
      </c>
      <c r="BM169" s="47" t="e">
        <f>IF(VALIDATURNO[[#This Row],[VALIDA_QNA]]="","",IF(OR(BG169="111110",BG169="011110"),AZ169+1-BD169,0)*24)</f>
        <v>#VALUE!</v>
      </c>
      <c r="BN169" s="42" t="e">
        <f>IF(VALIDATURNO[[#This Row],[VALIDA_QNA]]="","",IF(OR(BG169="011000",BG169="111000"),1-BB169,0)*24)</f>
        <v>#VALUE!</v>
      </c>
      <c r="BO169" s="47" t="e">
        <f>IF(VALIDATURNO[[#This Row],[VALIDA_QNA]]="","",IF(OR(BG169="011110",BG169="111110"),1-BD169,0)*24)</f>
        <v>#VALUE!</v>
      </c>
      <c r="BP16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69" s="42" t="e">
        <f>IF(VALIDATURNO[[#This Row],[VALIDA_QNA]]="","",VALIDATURNO[[#This Row],[turno1]]+VALIDATURNO[[#This Row],[turno2]]+VALIDATURNO[[#This Row],[turno1AM]]+VALIDATURNO[[#This Row],[turno2AM]])</f>
        <v>#VALUE!</v>
      </c>
      <c r="BR169" s="44" t="e">
        <f>IF(VALIDATURNO[[#This Row],[VALIDA_QNA]]=0,"",IFERROR(LEFT(AD169,FIND(".",AD169)-1)+((RIGHT(AD169,2)+0)/100),""))</f>
        <v>#VALUE!</v>
      </c>
      <c r="BS16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descuentos]]="",0,IF(AND(BP169&gt;=9.5,AO169=""),1,0))+IF(AL170&lt;&gt;"",AL170*24,0)-IF(AL169&lt;&gt;"",AL169*24,0),"")))</f>
        <v>#VALUE!</v>
      </c>
      <c r="BT169" s="219" t="e">
        <f>IF(VALIDATURNO[[#This Row],[VALIDA_QNA]]=0,"",IF(A169="","",IFERROR((IF(IF(AL169="",0,AL169+0)&lt;=(6/24),IF(AL169="",0,AL169+0),(6/24))*24),0)+IFERROR(IF(AM169="",0,IF((IF(AND(AO169="",AN169&lt;&gt;""),IF(AN169="",0,AN169+0),IF(AP169&lt;&gt;"",IF(AP169="",0,AP169+0),1))-#REF!)*24&gt;0,IF(AND(AO169="",AN169&lt;&gt;""),IF(AN169="",0,AN169+0),IF(AP169&lt;&gt;"",IF(AP169="",0,AP169+0),1))-#REF!))*24,0)))</f>
        <v>#VALUE!</v>
      </c>
      <c r="BU169" s="44" t="e">
        <f>IF(VALIDATURNO[[#This Row],[VALIDA_QNA]]="","",IFERROR(LEFT(K169,FIND(".",K169)-1)+((RIGHT(K169,2)+0)/100),0))</f>
        <v>#VALUE!</v>
      </c>
      <c r="BV169" s="44" t="e">
        <f>IF(VALIDATURNO[[#This Row],[VALIDA_QNA]]=0,0,IF(VALIDATURNO[[#This Row],[Marcacion]]="ERROR MARCA", 0,IF(VALIDATURNO[[#This Row],[VALIDA_QNA]]="","",IF(ROUND(IFERROR(LEFT(K169,FIND(".",K169)-1)+((RIGHT(K169,2)+0)/100),0)+(IF(H170="Domingo",0,IF(AL170="",0,AL170*24)))-(IF(H169="Domingo",0,IF(AL169="",0,AL169*24))),2)&gt;=0,ROUND(IFERROR(LEFT(K169,FIND(".",K169)-1)+((RIGHT(K169,2)+0)/100),0)+(IF(H170="Domingo",0,IF(AL170="",0,AL170*24)))-(IF(H169="Domingo",0,IF(AL169="",0,AL169*24))),2),0))))</f>
        <v>#VALUE!</v>
      </c>
      <c r="BW169" s="44" t="e">
        <f>IF(VALIDATURNO[[#This Row],[VALIDA_QNA]]="","",IFERROR(LEFT(T169,FIND(".",T169)-1)+((RIGHT(T169,2)+0)/100),0)+IF(N169="",0,IFERROR(LEFT(N169,FIND(".",N169)-1)+((RIGHT(N169,2)+0)/100),0)))</f>
        <v>#VALUE!</v>
      </c>
      <c r="BX169" s="44" t="e">
        <f>IF(VALIDATURNO[[#This Row],[VALIDA_QNA]]=0,0,IF(VALIDATURNO[[#This Row],[Marcacion]]="ERROR MARCA", 0,IF(VALIDATURNO[[#This Row],[VALIDA_QNA]]="","",IF(VALIDATURNO[[#This Row],[Dom Noct calc]]+(IF(OR(H170="Domingo",M170&lt;&gt;"",N170&lt;&gt;""),IF(AL170="",0,AL170*24),0))-(IF(OR(H169="Domingo",M169&lt;&gt;"",N169&lt;&gt;""),IF(AL169="",0,AL169*24),0))&gt;=0,VALIDATURNO[[#This Row],[Dom Noct calc]]+(IF(OR(H170="Domingo",M170&lt;&gt;"",N170&lt;&gt;""),IF(AL170="",0,AL170*24),0))-(IF(OR(H169="Domingo",M169&lt;&gt;"",N169&lt;&gt;""),IF(AL169="",0,AL169*24),0)),0))))</f>
        <v>#VALUE!</v>
      </c>
      <c r="BY169" s="44" t="e">
        <f>IF(VALIDATURNO[[#This Row],[VALIDA_QNA]]="","",IFERROR(LEFT(AD169,FIND(".",AD169)-1)+((RIGHT(AD169,2)+0)/100),0))</f>
        <v>#VALUE!</v>
      </c>
      <c r="BZ16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69" s="45" t="e">
        <f>IF(VALIDATURNO[[#This Row],[VALIDA_QNA]]="","",IF(VALIDATURNO[[#This Row],[Trabajado real]]+0=0,0,1))</f>
        <v>#VALUE!</v>
      </c>
      <c r="CB16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69" s="44"/>
      <c r="CD169" s="44"/>
      <c r="CE169" s="44"/>
      <c r="CF169" s="44"/>
      <c r="CG169" s="44"/>
      <c r="CH169" s="45"/>
      <c r="CI169" s="44"/>
      <c r="CJ169" s="44" t="str">
        <f>IF(AND(M169="",S169=""),"",IF(VALIDATURNO[[#This Row],[Marcacion]]="ERROR MARCA",6,IF(IFERROR(LEFT(M169,FIND(".",M169)-1)+((RIGHT(M169,2)+0)/100),0)+IFERROR(LEFT(S169,FIND(".",S169)-1)+((RIGHT(S169,2)+0)/100),0)=0,"",IFERROR(LEFT(M169,FIND(".",M169)-1)+((RIGHT(M169,2)+0)/100),0)+IFERROR(LEFT(S169,FIND(".",S169)-1)+((RIGHT(S169,2)+0)/100),0))))</f>
        <v/>
      </c>
      <c r="CK169" s="44" t="e">
        <f>IF(VALIDATURNO[[#This Row],[VALIDA_QNA]]="","",IF(VALIDATURNO[[#This Row],[Dom Noct Real]]=0,"",ROUND(VALIDATURNO[[#This Row],[Dom Noct Real]],2)))</f>
        <v>#VALUE!</v>
      </c>
      <c r="CL169" s="44"/>
      <c r="CM169" s="44"/>
      <c r="CN169" s="44"/>
      <c r="CO16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6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69" s="44"/>
      <c r="CR169" s="44"/>
      <c r="CS169" s="44"/>
      <c r="CT169" s="44"/>
      <c r="CU169" s="44" t="e">
        <f>IF(VALIDATURNO[[#This Row],[VALIDA_QNA]]="","",IF(VALIDATURNO[[#This Row],[Trabajado real]]=0,"",ROUND(VALIDATURNO[[#This Row],[Trabajado real]],2)))</f>
        <v>#VALUE!</v>
      </c>
      <c r="CV169" s="220" t="str">
        <f>IFERROR(VLOOKUP(VALIDATURNO[[#This Row],[Colaborador]]&amp;VALIDATURNO[[#This Row],[fecha]],Tabla2[],4,0),"")</f>
        <v/>
      </c>
      <c r="CW169" s="221"/>
      <c r="CX169" s="221"/>
      <c r="CY169" s="44" t="str">
        <f>IF(SUMIFS($BZ$6:BZ169,$DC$6:DC169,VALIDATURNO[[#This Row],[Colaborador]])-hope_hours-SUMIFS($CO$6:CO169,$DC$6:DC169,VALIDATURNO[[#This Row],[Colaborador]])-SUMIFS($CP$6:CP169,$DC$6:DC169,VALIDATURNO[[#This Row],[Colaborador]])&gt;0.5,SUMIFS($BZ$6:BZ169,$DC$6:DC169,VALIDATURNO[[#This Row],[Colaborador]])-hope_hours-SUMIFS($CO$6:CO169,$DC$6:DC169,VALIDATURNO[[#This Row],[Colaborador]])-SUMIFS($CP$6:CP169,$DC$6:DC169,VALIDATURNO[[#This Row],[Colaborador]]),"")</f>
        <v/>
      </c>
      <c r="CZ169" s="44" t="str">
        <f>IF(SUMIFS($BZ$6:BZ169,$DC$6:DC169,VALIDATURNO[[#This Row],[Colaborador]])-hope_hours&gt;0.5,SUMIFS($BZ$6:BZ169,$DC$6:DC169,VALIDATURNO[[#This Row],[Colaborador]])-hope_hours - SUMIFS($CZ$6:CZ168,$DC$6:DC168,DC169),"")</f>
        <v/>
      </c>
      <c r="DA169" s="44" t="str">
        <f>IF(SUMIFS($BZ$6:BZ169,$DC$6:DC169,VALIDATURNO[[#This Row],[Colaborador]])-hope_hours&gt;0.5,SUMIFS($BZ$6:BZ169,$DC$6:DC169,VALIDATURNO[[#This Row],[Colaborador]])-hope_hours,"")</f>
        <v/>
      </c>
      <c r="DB169" s="44" t="str">
        <f>IF(E169="","",IF(VALIDATURNO[[#This Row],[Cambia sede]]="",E169,VALIDATURNO[[#This Row],[Cambia sede]]))</f>
        <v/>
      </c>
      <c r="DC169" s="222" t="str">
        <f t="shared" si="8"/>
        <v/>
      </c>
      <c r="DD169" s="223" t="e">
        <f>IF(VALIDATURNO[[#This Row],[VALIDA_QNA]]="","",I169+0)</f>
        <v>#VALUE!</v>
      </c>
      <c r="DE169" s="219" t="e">
        <f>IF(VALIDATURNO[[#This Row],[Marcacion]]="","",D169)</f>
        <v>#VALUE!</v>
      </c>
      <c r="DF169" s="219" t="e">
        <f>IF(VALIDATURNO[[#This Row],[turno1]]="","",H169)</f>
        <v>#VALUE!</v>
      </c>
      <c r="DG169" s="219" t="e">
        <f>IF(VALIDATURNO[[#This Row],[turno2]]="","",AL169)</f>
        <v>#VALUE!</v>
      </c>
      <c r="DH169" s="219" t="e">
        <f>IF(VALIDATURNO[[#This Row],[turno1AM]]="","",AM169)</f>
        <v>#VALUE!</v>
      </c>
      <c r="DI169" s="219" t="e">
        <f>IF(VALIDATURNO[[#This Row],[turno2AM]]="","",AN169)</f>
        <v>#VALUE!</v>
      </c>
      <c r="DJ169" s="219" t="e">
        <f>IF(VALIDATURNO[[#This Row],[turno1AH]]="","",AO169)</f>
        <v>#VALUE!</v>
      </c>
      <c r="DK169" s="219" t="e">
        <f>IF(VALIDATURNO[[#This Row],[turno2AH]]="","",AP169)</f>
        <v>#VALUE!</v>
      </c>
      <c r="DL169" s="224" t="str">
        <f>IF(SUMIFS(VALIDATURNO[TOTAL],VALIDATURNO[Colaborador],VALIDATURNO[[#This Row],[Colaborador]])=0,"RET","OK")</f>
        <v>RET</v>
      </c>
      <c r="DM169" s="224"/>
      <c r="DN169" s="224" t="e">
        <f>IF(DN168=$DN$5,1,IF(DC168=VALIDATURNO[[#This Row],[Colaborador]],0,1))</f>
        <v>#VALUE!</v>
      </c>
      <c r="DO169" s="224"/>
      <c r="DP169" s="224"/>
      <c r="DQ169" s="224"/>
      <c r="DR169" s="224"/>
      <c r="DS169" s="224"/>
      <c r="DT169" s="224"/>
    </row>
    <row r="170" spans="46:124">
      <c r="AT170" s="218" t="e">
        <f>IF(VALIDATURNO[[#This Row],[VALIDA_QNA]]="","",IF(AL170="",0,1))</f>
        <v>#VALUE!</v>
      </c>
      <c r="AU170" s="47" t="e">
        <f>IF(VALIDATURNO[[#This Row],[VALIDA_QNA]]="","",IF(AL171="",0,1))</f>
        <v>#VALUE!</v>
      </c>
      <c r="AV170" s="47" t="e">
        <f>IF(VALIDATURNO[[#This Row],[VALIDA_QNA]]="","",IF(AM170="",0,1))</f>
        <v>#VALUE!</v>
      </c>
      <c r="AW170" s="47" t="e">
        <f>IF(VALIDATURNO[[#This Row],[VALIDA_QNA]]="","",IF(AN170="",0,1))</f>
        <v>#VALUE!</v>
      </c>
      <c r="AX170" s="47" t="e">
        <f>IF(VALIDATURNO[[#This Row],[VALIDA_QNA]]="","",IF(AO170="",0,1))</f>
        <v>#VALUE!</v>
      </c>
      <c r="AY170" s="47" t="e">
        <f>IF(VALIDATURNO[[#This Row],[VALIDA_QNA]]="","",IF(AP170="",0,1))</f>
        <v>#VALUE!</v>
      </c>
      <c r="AZ170" s="42" t="e">
        <f>IF(VALIDATURNO[[#This Row],[VALIDA_QNA]]="","",IF(AL171="",0,1)*IF(AL171="",0,AL171))</f>
        <v>#VALUE!</v>
      </c>
      <c r="BA170" s="42" t="e">
        <f>IF(VALIDATURNO[[#This Row],[VALIDA_QNA]]="","",IF(AL170="",0,1)*IF(AL170="",0,AL170))</f>
        <v>#VALUE!</v>
      </c>
      <c r="BB170" s="42" t="e">
        <f>IF(VALIDATURNO[[#This Row],[VALIDA_QNA]]="","",IF(AM170="",0,1)*IF(AM170="",0,AM170))</f>
        <v>#VALUE!</v>
      </c>
      <c r="BC170" s="42" t="e">
        <f>IF(VALIDATURNO[[#This Row],[VALIDA_QNA]]="","",IF(AN170="",0,1)*IF(AN170="",0,AN170))</f>
        <v>#VALUE!</v>
      </c>
      <c r="BD170" s="42" t="e">
        <f>IF(VALIDATURNO[[#This Row],[VALIDA_QNA]]="","",IF(AO170="",0,1)*IF(AO170="",0,AO170))</f>
        <v>#VALUE!</v>
      </c>
      <c r="BE170" s="42" t="e">
        <f>IF(VALIDATURNO[[#This Row],[VALIDA_QNA]]="","",IF(AP170="",0,1)*IF(AP170="",0,AP170))</f>
        <v>#VALUE!</v>
      </c>
      <c r="BF170" s="42" t="e">
        <f>IF(VALIDATURNO[[#This Row],[VALIDA_QNA]]="","",5-COUNTBLANK(AM170:AP170)-COUNTBLANK(AL171))</f>
        <v>#VALUE!</v>
      </c>
      <c r="BG170" s="41" t="e">
        <f>VALIDATURNO[[#This Row],[SALAM_H_BIN]]&amp;AU170&amp;AV170&amp;AW170&amp;AX170&amp;AY170</f>
        <v>#VALUE!</v>
      </c>
      <c r="BH170" s="43" t="str">
        <f>IF(A170="","",IF(AND((DIA_INI+0)=1,DAY(I170)&lt;16,MONTH(I170)=MES_QNA),1,IF(AND((DIA_INI+0)=16,MONTH(I170)= MES_QNA + 0),1,0)))</f>
        <v/>
      </c>
      <c r="BI170" s="42" t="str">
        <f>IF(A170="","",IF(AND(AN170&lt;AM170,AN170&lt;&gt;""),"ERROR MARCA",IF(AND(VALIDATURNO[[#This Row],[ENT_2]]&lt;&gt;0,VALIDATURNO[[#This Row],[ENT_2]]&lt;VALIDATURNO[[#This Row],[SAL_1]]),"ERROR MARCA",IF(VALIDATURNO[[#This Row],[VALIDA_QNA]]=1,IF(OR(BG170="001100",BG170="011000",BG170="011110",BG170="001111",BG170="101100",BG170="111000",BG170="111110",BG170="101111"),"OK",IF(OR(BG170="000000",VALIDATURNO[[#This Row],[Escenario]]="100000"),"NULO","ERROR MARCA")),"NULO"))))</f>
        <v/>
      </c>
      <c r="BJ170" s="47" t="e">
        <f>IF(VALIDATURNO[[#This Row],[VALIDA_QNA]]="","",IF(OR(BG170="101100",BG170="101111",BG170="001100",BG170="001111",BG170="111110",BG170="011110"),BC170-BB170,0)*24)</f>
        <v>#VALUE!</v>
      </c>
      <c r="BK170" s="42" t="e">
        <f>IF(VALIDATURNO[[#This Row],[VALIDA_QNA]]="","",IF(OR(BG170="101111",BG170="001111"),BE170-BD170,0)*24)</f>
        <v>#VALUE!</v>
      </c>
      <c r="BL170" s="47" t="e">
        <f>IF(VALIDATURNO[[#This Row],[VALIDA_QNA]]="","",IF(OR(BG170="111000",BG170="011000"),AZ170-BB170+1,0)*24)</f>
        <v>#VALUE!</v>
      </c>
      <c r="BM170" s="47" t="e">
        <f>IF(VALIDATURNO[[#This Row],[VALIDA_QNA]]="","",IF(OR(BG170="111110",BG170="011110"),AZ170+1-BD170,0)*24)</f>
        <v>#VALUE!</v>
      </c>
      <c r="BN170" s="42" t="e">
        <f>IF(VALIDATURNO[[#This Row],[VALIDA_QNA]]="","",IF(OR(BG170="011000",BG170="111000"),1-BB170,0)*24)</f>
        <v>#VALUE!</v>
      </c>
      <c r="BO170" s="47" t="e">
        <f>IF(VALIDATURNO[[#This Row],[VALIDA_QNA]]="","",IF(OR(BG170="011110",BG170="111110"),1-BD170,0)*24)</f>
        <v>#VALUE!</v>
      </c>
      <c r="BP17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0" s="42" t="e">
        <f>IF(VALIDATURNO[[#This Row],[VALIDA_QNA]]="","",VALIDATURNO[[#This Row],[turno1]]+VALIDATURNO[[#This Row],[turno2]]+VALIDATURNO[[#This Row],[turno1AM]]+VALIDATURNO[[#This Row],[turno2AM]])</f>
        <v>#VALUE!</v>
      </c>
      <c r="BR170" s="44" t="e">
        <f>IF(VALIDATURNO[[#This Row],[VALIDA_QNA]]=0,"",IFERROR(LEFT(AD170,FIND(".",AD170)-1)+((RIGHT(AD170,2)+0)/100),""))</f>
        <v>#VALUE!</v>
      </c>
      <c r="BS17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descuentos]]="",0,IF(AND(BP170&gt;=9.5,AO170=""),1,0))+IF(AL171&lt;&gt;"",AL171*24,0)-IF(AL170&lt;&gt;"",AL170*24,0),"")))</f>
        <v>#VALUE!</v>
      </c>
      <c r="BT170" s="219" t="e">
        <f>IF(VALIDATURNO[[#This Row],[VALIDA_QNA]]=0,"",IF(A170="","",IFERROR((IF(IF(AL170="",0,AL170+0)&lt;=(6/24),IF(AL170="",0,AL170+0),(6/24))*24),0)+IFERROR(IF(AM170="",0,IF((IF(AND(AO170="",AN170&lt;&gt;""),IF(AN170="",0,AN170+0),IF(AP170&lt;&gt;"",IF(AP170="",0,AP170+0),1))-#REF!)*24&gt;0,IF(AND(AO170="",AN170&lt;&gt;""),IF(AN170="",0,AN170+0),IF(AP170&lt;&gt;"",IF(AP170="",0,AP170+0),1))-#REF!))*24,0)))</f>
        <v>#VALUE!</v>
      </c>
      <c r="BU170" s="44" t="e">
        <f>IF(VALIDATURNO[[#This Row],[VALIDA_QNA]]="","",IFERROR(LEFT(K170,FIND(".",K170)-1)+((RIGHT(K170,2)+0)/100),0))</f>
        <v>#VALUE!</v>
      </c>
      <c r="BV170" s="44" t="e">
        <f>IF(VALIDATURNO[[#This Row],[VALIDA_QNA]]=0,0,IF(VALIDATURNO[[#This Row],[Marcacion]]="ERROR MARCA", 0,IF(VALIDATURNO[[#This Row],[VALIDA_QNA]]="","",IF(ROUND(IFERROR(LEFT(K170,FIND(".",K170)-1)+((RIGHT(K170,2)+0)/100),0)+(IF(H171="Domingo",0,IF(AL171="",0,AL171*24)))-(IF(H170="Domingo",0,IF(AL170="",0,AL170*24))),2)&gt;=0,ROUND(IFERROR(LEFT(K170,FIND(".",K170)-1)+((RIGHT(K170,2)+0)/100),0)+(IF(H171="Domingo",0,IF(AL171="",0,AL171*24)))-(IF(H170="Domingo",0,IF(AL170="",0,AL170*24))),2),0))))</f>
        <v>#VALUE!</v>
      </c>
      <c r="BW170" s="44" t="e">
        <f>IF(VALIDATURNO[[#This Row],[VALIDA_QNA]]="","",IFERROR(LEFT(T170,FIND(".",T170)-1)+((RIGHT(T170,2)+0)/100),0)+IF(N170="",0,IFERROR(LEFT(N170,FIND(".",N170)-1)+((RIGHT(N170,2)+0)/100),0)))</f>
        <v>#VALUE!</v>
      </c>
      <c r="BX170" s="44" t="e">
        <f>IF(VALIDATURNO[[#This Row],[VALIDA_QNA]]=0,0,IF(VALIDATURNO[[#This Row],[Marcacion]]="ERROR MARCA", 0,IF(VALIDATURNO[[#This Row],[VALIDA_QNA]]="","",IF(VALIDATURNO[[#This Row],[Dom Noct calc]]+(IF(OR(H171="Domingo",M171&lt;&gt;"",N171&lt;&gt;""),IF(AL171="",0,AL171*24),0))-(IF(OR(H170="Domingo",M170&lt;&gt;"",N170&lt;&gt;""),IF(AL170="",0,AL170*24),0))&gt;=0,VALIDATURNO[[#This Row],[Dom Noct calc]]+(IF(OR(H171="Domingo",M171&lt;&gt;"",N171&lt;&gt;""),IF(AL171="",0,AL171*24),0))-(IF(OR(H170="Domingo",M170&lt;&gt;"",N170&lt;&gt;""),IF(AL170="",0,AL170*24),0)),0))))</f>
        <v>#VALUE!</v>
      </c>
      <c r="BY170" s="44" t="e">
        <f>IF(VALIDATURNO[[#This Row],[VALIDA_QNA]]="","",IFERROR(LEFT(AD170,FIND(".",AD170)-1)+((RIGHT(AD170,2)+0)/100),0))</f>
        <v>#VALUE!</v>
      </c>
      <c r="BZ17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0" s="45" t="e">
        <f>IF(VALIDATURNO[[#This Row],[VALIDA_QNA]]="","",IF(VALIDATURNO[[#This Row],[Trabajado real]]+0=0,0,1))</f>
        <v>#VALUE!</v>
      </c>
      <c r="CB17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0" s="44"/>
      <c r="CD170" s="44"/>
      <c r="CE170" s="44"/>
      <c r="CF170" s="44"/>
      <c r="CG170" s="44"/>
      <c r="CH170" s="45"/>
      <c r="CI170" s="44"/>
      <c r="CJ170" s="44" t="str">
        <f>IF(AND(M170="",S170=""),"",IF(VALIDATURNO[[#This Row],[Marcacion]]="ERROR MARCA",6,IF(IFERROR(LEFT(M170,FIND(".",M170)-1)+((RIGHT(M170,2)+0)/100),0)+IFERROR(LEFT(S170,FIND(".",S170)-1)+((RIGHT(S170,2)+0)/100),0)=0,"",IFERROR(LEFT(M170,FIND(".",M170)-1)+((RIGHT(M170,2)+0)/100),0)+IFERROR(LEFT(S170,FIND(".",S170)-1)+((RIGHT(S170,2)+0)/100),0))))</f>
        <v/>
      </c>
      <c r="CK170" s="44" t="e">
        <f>IF(VALIDATURNO[[#This Row],[VALIDA_QNA]]="","",IF(VALIDATURNO[[#This Row],[Dom Noct Real]]=0,"",ROUND(VALIDATURNO[[#This Row],[Dom Noct Real]],2)))</f>
        <v>#VALUE!</v>
      </c>
      <c r="CL170" s="44"/>
      <c r="CM170" s="44"/>
      <c r="CN170" s="44"/>
      <c r="CO17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0" s="44"/>
      <c r="CR170" s="44"/>
      <c r="CS170" s="44"/>
      <c r="CT170" s="44"/>
      <c r="CU170" s="44" t="e">
        <f>IF(VALIDATURNO[[#This Row],[VALIDA_QNA]]="","",IF(VALIDATURNO[[#This Row],[Trabajado real]]=0,"",ROUND(VALIDATURNO[[#This Row],[Trabajado real]],2)))</f>
        <v>#VALUE!</v>
      </c>
      <c r="CV170" s="220" t="str">
        <f>IFERROR(VLOOKUP(VALIDATURNO[[#This Row],[Colaborador]]&amp;VALIDATURNO[[#This Row],[fecha]],Tabla2[],4,0),"")</f>
        <v/>
      </c>
      <c r="CW170" s="221"/>
      <c r="CX170" s="221"/>
      <c r="CY170" s="44" t="str">
        <f>IF(SUMIFS($BZ$6:BZ170,$DC$6:DC170,VALIDATURNO[[#This Row],[Colaborador]])-hope_hours-SUMIFS($CO$6:CO170,$DC$6:DC170,VALIDATURNO[[#This Row],[Colaborador]])-SUMIFS($CP$6:CP170,$DC$6:DC170,VALIDATURNO[[#This Row],[Colaborador]])&gt;0.5,SUMIFS($BZ$6:BZ170,$DC$6:DC170,VALIDATURNO[[#This Row],[Colaborador]])-hope_hours-SUMIFS($CO$6:CO170,$DC$6:DC170,VALIDATURNO[[#This Row],[Colaborador]])-SUMIFS($CP$6:CP170,$DC$6:DC170,VALIDATURNO[[#This Row],[Colaborador]]),"")</f>
        <v/>
      </c>
      <c r="CZ170" s="44" t="str">
        <f>IF(SUMIFS($BZ$6:BZ170,$DC$6:DC170,VALIDATURNO[[#This Row],[Colaborador]])-hope_hours&gt;0.5,SUMIFS($BZ$6:BZ170,$DC$6:DC170,VALIDATURNO[[#This Row],[Colaborador]])-hope_hours - SUMIFS($CZ$6:CZ169,$DC$6:DC169,DC170),"")</f>
        <v/>
      </c>
      <c r="DA170" s="44" t="str">
        <f>IF(SUMIFS($BZ$6:BZ170,$DC$6:DC170,VALIDATURNO[[#This Row],[Colaborador]])-hope_hours&gt;0.5,SUMIFS($BZ$6:BZ170,$DC$6:DC170,VALIDATURNO[[#This Row],[Colaborador]])-hope_hours,"")</f>
        <v/>
      </c>
      <c r="DB170" s="44" t="str">
        <f>IF(E170="","",IF(VALIDATURNO[[#This Row],[Cambia sede]]="",E170,VALIDATURNO[[#This Row],[Cambia sede]]))</f>
        <v/>
      </c>
      <c r="DC170" s="222" t="str">
        <f t="shared" si="8"/>
        <v/>
      </c>
      <c r="DD170" s="223" t="e">
        <f>IF(VALIDATURNO[[#This Row],[VALIDA_QNA]]="","",I170+0)</f>
        <v>#VALUE!</v>
      </c>
      <c r="DE170" s="219" t="e">
        <f>IF(VALIDATURNO[[#This Row],[Marcacion]]="","",D170)</f>
        <v>#VALUE!</v>
      </c>
      <c r="DF170" s="219" t="e">
        <f>IF(VALIDATURNO[[#This Row],[turno1]]="","",H170)</f>
        <v>#VALUE!</v>
      </c>
      <c r="DG170" s="219" t="e">
        <f>IF(VALIDATURNO[[#This Row],[turno2]]="","",AL170)</f>
        <v>#VALUE!</v>
      </c>
      <c r="DH170" s="219" t="e">
        <f>IF(VALIDATURNO[[#This Row],[turno1AM]]="","",AM170)</f>
        <v>#VALUE!</v>
      </c>
      <c r="DI170" s="219" t="e">
        <f>IF(VALIDATURNO[[#This Row],[turno2AM]]="","",AN170)</f>
        <v>#VALUE!</v>
      </c>
      <c r="DJ170" s="219" t="e">
        <f>IF(VALIDATURNO[[#This Row],[turno1AH]]="","",AO170)</f>
        <v>#VALUE!</v>
      </c>
      <c r="DK170" s="219" t="e">
        <f>IF(VALIDATURNO[[#This Row],[turno2AH]]="","",AP170)</f>
        <v>#VALUE!</v>
      </c>
      <c r="DL170" s="224" t="str">
        <f>IF(SUMIFS(VALIDATURNO[TOTAL],VALIDATURNO[Colaborador],VALIDATURNO[[#This Row],[Colaborador]])=0,"RET","OK")</f>
        <v>RET</v>
      </c>
      <c r="DM170" s="224"/>
      <c r="DN170" s="224" t="e">
        <f>IF(DN169=$DN$5,1,IF(DC169=VALIDATURNO[[#This Row],[Colaborador]],0,1))</f>
        <v>#VALUE!</v>
      </c>
      <c r="DO170" s="224"/>
      <c r="DP170" s="224"/>
      <c r="DQ170" s="224"/>
      <c r="DR170" s="224"/>
      <c r="DS170" s="224"/>
      <c r="DT170" s="224"/>
    </row>
    <row r="171" spans="46:124">
      <c r="AT171" s="218" t="e">
        <f>IF(VALIDATURNO[[#This Row],[VALIDA_QNA]]="","",IF(AL171="",0,1))</f>
        <v>#VALUE!</v>
      </c>
      <c r="AU171" s="47" t="e">
        <f>IF(VALIDATURNO[[#This Row],[VALIDA_QNA]]="","",IF(AL172="",0,1))</f>
        <v>#VALUE!</v>
      </c>
      <c r="AV171" s="47" t="e">
        <f>IF(VALIDATURNO[[#This Row],[VALIDA_QNA]]="","",IF(AM171="",0,1))</f>
        <v>#VALUE!</v>
      </c>
      <c r="AW171" s="47" t="e">
        <f>IF(VALIDATURNO[[#This Row],[VALIDA_QNA]]="","",IF(AN171="",0,1))</f>
        <v>#VALUE!</v>
      </c>
      <c r="AX171" s="47" t="e">
        <f>IF(VALIDATURNO[[#This Row],[VALIDA_QNA]]="","",IF(AO171="",0,1))</f>
        <v>#VALUE!</v>
      </c>
      <c r="AY171" s="47" t="e">
        <f>IF(VALIDATURNO[[#This Row],[VALIDA_QNA]]="","",IF(AP171="",0,1))</f>
        <v>#VALUE!</v>
      </c>
      <c r="AZ171" s="42" t="e">
        <f>IF(VALIDATURNO[[#This Row],[VALIDA_QNA]]="","",IF(AL172="",0,1)*IF(AL172="",0,AL172))</f>
        <v>#VALUE!</v>
      </c>
      <c r="BA171" s="42" t="e">
        <f>IF(VALIDATURNO[[#This Row],[VALIDA_QNA]]="","",IF(AL171="",0,1)*IF(AL171="",0,AL171))</f>
        <v>#VALUE!</v>
      </c>
      <c r="BB171" s="42" t="e">
        <f>IF(VALIDATURNO[[#This Row],[VALIDA_QNA]]="","",IF(AM171="",0,1)*IF(AM171="",0,AM171))</f>
        <v>#VALUE!</v>
      </c>
      <c r="BC171" s="42" t="e">
        <f>IF(VALIDATURNO[[#This Row],[VALIDA_QNA]]="","",IF(AN171="",0,1)*IF(AN171="",0,AN171))</f>
        <v>#VALUE!</v>
      </c>
      <c r="BD171" s="42" t="e">
        <f>IF(VALIDATURNO[[#This Row],[VALIDA_QNA]]="","",IF(AO171="",0,1)*IF(AO171="",0,AO171))</f>
        <v>#VALUE!</v>
      </c>
      <c r="BE171" s="42" t="e">
        <f>IF(VALIDATURNO[[#This Row],[VALIDA_QNA]]="","",IF(AP171="",0,1)*IF(AP171="",0,AP171))</f>
        <v>#VALUE!</v>
      </c>
      <c r="BF171" s="42" t="e">
        <f>IF(VALIDATURNO[[#This Row],[VALIDA_QNA]]="","",5-COUNTBLANK(AM171:AP171)-COUNTBLANK(AL172))</f>
        <v>#VALUE!</v>
      </c>
      <c r="BG171" s="41" t="e">
        <f>VALIDATURNO[[#This Row],[SALAM_H_BIN]]&amp;AU171&amp;AV171&amp;AW171&amp;AX171&amp;AY171</f>
        <v>#VALUE!</v>
      </c>
      <c r="BH171" s="43" t="str">
        <f>IF(A171="","",IF(AND((DIA_INI+0)=1,DAY(I171)&lt;16,MONTH(I171)=MES_QNA),1,IF(AND((DIA_INI+0)=16,MONTH(I171)= MES_QNA + 0),1,0)))</f>
        <v/>
      </c>
      <c r="BI171" s="42" t="str">
        <f>IF(A171="","",IF(AND(AN171&lt;AM171,AN171&lt;&gt;""),"ERROR MARCA",IF(AND(VALIDATURNO[[#This Row],[ENT_2]]&lt;&gt;0,VALIDATURNO[[#This Row],[ENT_2]]&lt;VALIDATURNO[[#This Row],[SAL_1]]),"ERROR MARCA",IF(VALIDATURNO[[#This Row],[VALIDA_QNA]]=1,IF(OR(BG171="001100",BG171="011000",BG171="011110",BG171="001111",BG171="101100",BG171="111000",BG171="111110",BG171="101111"),"OK",IF(OR(BG171="000000",VALIDATURNO[[#This Row],[Escenario]]="100000"),"NULO","ERROR MARCA")),"NULO"))))</f>
        <v/>
      </c>
      <c r="BJ171" s="47" t="e">
        <f>IF(VALIDATURNO[[#This Row],[VALIDA_QNA]]="","",IF(OR(BG171="101100",BG171="101111",BG171="001100",BG171="001111",BG171="111110",BG171="011110"),BC171-BB171,0)*24)</f>
        <v>#VALUE!</v>
      </c>
      <c r="BK171" s="42" t="e">
        <f>IF(VALIDATURNO[[#This Row],[VALIDA_QNA]]="","",IF(OR(BG171="101111",BG171="001111"),BE171-BD171,0)*24)</f>
        <v>#VALUE!</v>
      </c>
      <c r="BL171" s="47" t="e">
        <f>IF(VALIDATURNO[[#This Row],[VALIDA_QNA]]="","",IF(OR(BG171="111000",BG171="011000"),AZ171-BB171+1,0)*24)</f>
        <v>#VALUE!</v>
      </c>
      <c r="BM171" s="47" t="e">
        <f>IF(VALIDATURNO[[#This Row],[VALIDA_QNA]]="","",IF(OR(BG171="111110",BG171="011110"),AZ171+1-BD171,0)*24)</f>
        <v>#VALUE!</v>
      </c>
      <c r="BN171" s="42" t="e">
        <f>IF(VALIDATURNO[[#This Row],[VALIDA_QNA]]="","",IF(OR(BG171="011000",BG171="111000"),1-BB171,0)*24)</f>
        <v>#VALUE!</v>
      </c>
      <c r="BO171" s="47" t="e">
        <f>IF(VALIDATURNO[[#This Row],[VALIDA_QNA]]="","",IF(OR(BG171="011110",BG171="111110"),1-BD171,0)*24)</f>
        <v>#VALUE!</v>
      </c>
      <c r="BP17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1" s="42" t="e">
        <f>IF(VALIDATURNO[[#This Row],[VALIDA_QNA]]="","",VALIDATURNO[[#This Row],[turno1]]+VALIDATURNO[[#This Row],[turno2]]+VALIDATURNO[[#This Row],[turno1AM]]+VALIDATURNO[[#This Row],[turno2AM]])</f>
        <v>#VALUE!</v>
      </c>
      <c r="BR171" s="44" t="e">
        <f>IF(VALIDATURNO[[#This Row],[VALIDA_QNA]]=0,"",IFERROR(LEFT(AD171,FIND(".",AD171)-1)+((RIGHT(AD171,2)+0)/100),""))</f>
        <v>#VALUE!</v>
      </c>
      <c r="BS17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descuentos]]="",0,IF(AND(BP171&gt;=9.5,AO171=""),1,0))+IF(AL172&lt;&gt;"",AL172*24,0)-IF(AL171&lt;&gt;"",AL171*24,0),"")))</f>
        <v>#VALUE!</v>
      </c>
      <c r="BT171" s="219" t="e">
        <f>IF(VALIDATURNO[[#This Row],[VALIDA_QNA]]=0,"",IF(A171="","",IFERROR((IF(IF(AL171="",0,AL171+0)&lt;=(6/24),IF(AL171="",0,AL171+0),(6/24))*24),0)+IFERROR(IF(AM171="",0,IF((IF(AND(AO171="",AN171&lt;&gt;""),IF(AN171="",0,AN171+0),IF(AP171&lt;&gt;"",IF(AP171="",0,AP171+0),1))-#REF!)*24&gt;0,IF(AND(AO171="",AN171&lt;&gt;""),IF(AN171="",0,AN171+0),IF(AP171&lt;&gt;"",IF(AP171="",0,AP171+0),1))-#REF!))*24,0)))</f>
        <v>#VALUE!</v>
      </c>
      <c r="BU171" s="44" t="e">
        <f>IF(VALIDATURNO[[#This Row],[VALIDA_QNA]]="","",IFERROR(LEFT(K171,FIND(".",K171)-1)+((RIGHT(K171,2)+0)/100),0))</f>
        <v>#VALUE!</v>
      </c>
      <c r="BV171" s="44" t="e">
        <f>IF(VALIDATURNO[[#This Row],[VALIDA_QNA]]=0,0,IF(VALIDATURNO[[#This Row],[Marcacion]]="ERROR MARCA", 0,IF(VALIDATURNO[[#This Row],[VALIDA_QNA]]="","",IF(ROUND(IFERROR(LEFT(K171,FIND(".",K171)-1)+((RIGHT(K171,2)+0)/100),0)+(IF(H172="Domingo",0,IF(AL172="",0,AL172*24)))-(IF(H171="Domingo",0,IF(AL171="",0,AL171*24))),2)&gt;=0,ROUND(IFERROR(LEFT(K171,FIND(".",K171)-1)+((RIGHT(K171,2)+0)/100),0)+(IF(H172="Domingo",0,IF(AL172="",0,AL172*24)))-(IF(H171="Domingo",0,IF(AL171="",0,AL171*24))),2),0))))</f>
        <v>#VALUE!</v>
      </c>
      <c r="BW171" s="44" t="e">
        <f>IF(VALIDATURNO[[#This Row],[VALIDA_QNA]]="","",IFERROR(LEFT(T171,FIND(".",T171)-1)+((RIGHT(T171,2)+0)/100),0)+IF(N171="",0,IFERROR(LEFT(N171,FIND(".",N171)-1)+((RIGHT(N171,2)+0)/100),0)))</f>
        <v>#VALUE!</v>
      </c>
      <c r="BX171" s="44" t="e">
        <f>IF(VALIDATURNO[[#This Row],[VALIDA_QNA]]=0,0,IF(VALIDATURNO[[#This Row],[Marcacion]]="ERROR MARCA", 0,IF(VALIDATURNO[[#This Row],[VALIDA_QNA]]="","",IF(VALIDATURNO[[#This Row],[Dom Noct calc]]+(IF(OR(H172="Domingo",M172&lt;&gt;"",N172&lt;&gt;""),IF(AL172="",0,AL172*24),0))-(IF(OR(H171="Domingo",M171&lt;&gt;"",N171&lt;&gt;""),IF(AL171="",0,AL171*24),0))&gt;=0,VALIDATURNO[[#This Row],[Dom Noct calc]]+(IF(OR(H172="Domingo",M172&lt;&gt;"",N172&lt;&gt;""),IF(AL172="",0,AL172*24),0))-(IF(OR(H171="Domingo",M171&lt;&gt;"",N171&lt;&gt;""),IF(AL171="",0,AL171*24),0)),0))))</f>
        <v>#VALUE!</v>
      </c>
      <c r="BY171" s="44" t="e">
        <f>IF(VALIDATURNO[[#This Row],[VALIDA_QNA]]="","",IFERROR(LEFT(AD171,FIND(".",AD171)-1)+((RIGHT(AD171,2)+0)/100),0))</f>
        <v>#VALUE!</v>
      </c>
      <c r="BZ17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1" s="45" t="e">
        <f>IF(VALIDATURNO[[#This Row],[VALIDA_QNA]]="","",IF(VALIDATURNO[[#This Row],[Trabajado real]]+0=0,0,1))</f>
        <v>#VALUE!</v>
      </c>
      <c r="CB17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1" s="44"/>
      <c r="CD171" s="44"/>
      <c r="CE171" s="44"/>
      <c r="CF171" s="44"/>
      <c r="CG171" s="44"/>
      <c r="CH171" s="45"/>
      <c r="CI171" s="44"/>
      <c r="CJ171" s="44" t="str">
        <f>IF(AND(M171="",S171=""),"",IF(VALIDATURNO[[#This Row],[Marcacion]]="ERROR MARCA",6,IF(IFERROR(LEFT(M171,FIND(".",M171)-1)+((RIGHT(M171,2)+0)/100),0)+IFERROR(LEFT(S171,FIND(".",S171)-1)+((RIGHT(S171,2)+0)/100),0)=0,"",IFERROR(LEFT(M171,FIND(".",M171)-1)+((RIGHT(M171,2)+0)/100),0)+IFERROR(LEFT(S171,FIND(".",S171)-1)+((RIGHT(S171,2)+0)/100),0))))</f>
        <v/>
      </c>
      <c r="CK171" s="44" t="e">
        <f>IF(VALIDATURNO[[#This Row],[VALIDA_QNA]]="","",IF(VALIDATURNO[[#This Row],[Dom Noct Real]]=0,"",ROUND(VALIDATURNO[[#This Row],[Dom Noct Real]],2)))</f>
        <v>#VALUE!</v>
      </c>
      <c r="CL171" s="44"/>
      <c r="CM171" s="44"/>
      <c r="CN171" s="44"/>
      <c r="CO17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1" s="44"/>
      <c r="CR171" s="44"/>
      <c r="CS171" s="44"/>
      <c r="CT171" s="44"/>
      <c r="CU171" s="44" t="e">
        <f>IF(VALIDATURNO[[#This Row],[VALIDA_QNA]]="","",IF(VALIDATURNO[[#This Row],[Trabajado real]]=0,"",ROUND(VALIDATURNO[[#This Row],[Trabajado real]],2)))</f>
        <v>#VALUE!</v>
      </c>
      <c r="CV171" s="220" t="str">
        <f>IFERROR(VLOOKUP(VALIDATURNO[[#This Row],[Colaborador]]&amp;VALIDATURNO[[#This Row],[fecha]],Tabla2[],4,0),"")</f>
        <v/>
      </c>
      <c r="CW171" s="221"/>
      <c r="CX171" s="221"/>
      <c r="CY171" s="44" t="str">
        <f>IF(SUMIFS($BZ$6:BZ171,$DC$6:DC171,VALIDATURNO[[#This Row],[Colaborador]])-hope_hours-SUMIFS($CO$6:CO171,$DC$6:DC171,VALIDATURNO[[#This Row],[Colaborador]])-SUMIFS($CP$6:CP171,$DC$6:DC171,VALIDATURNO[[#This Row],[Colaborador]])&gt;0.5,SUMIFS($BZ$6:BZ171,$DC$6:DC171,VALIDATURNO[[#This Row],[Colaborador]])-hope_hours-SUMIFS($CO$6:CO171,$DC$6:DC171,VALIDATURNO[[#This Row],[Colaborador]])-SUMIFS($CP$6:CP171,$DC$6:DC171,VALIDATURNO[[#This Row],[Colaborador]]),"")</f>
        <v/>
      </c>
      <c r="CZ171" s="44" t="str">
        <f>IF(SUMIFS($BZ$6:BZ171,$DC$6:DC171,VALIDATURNO[[#This Row],[Colaborador]])-hope_hours&gt;0.5,SUMIFS($BZ$6:BZ171,$DC$6:DC171,VALIDATURNO[[#This Row],[Colaborador]])-hope_hours - SUMIFS($CZ$6:CZ170,$DC$6:DC170,DC171),"")</f>
        <v/>
      </c>
      <c r="DA171" s="44" t="str">
        <f>IF(SUMIFS($BZ$6:BZ171,$DC$6:DC171,VALIDATURNO[[#This Row],[Colaborador]])-hope_hours&gt;0.5,SUMIFS($BZ$6:BZ171,$DC$6:DC171,VALIDATURNO[[#This Row],[Colaborador]])-hope_hours,"")</f>
        <v/>
      </c>
      <c r="DB171" s="44" t="str">
        <f>IF(E171="","",IF(VALIDATURNO[[#This Row],[Cambia sede]]="",E171,VALIDATURNO[[#This Row],[Cambia sede]]))</f>
        <v/>
      </c>
      <c r="DC171" s="222" t="str">
        <f t="shared" si="8"/>
        <v/>
      </c>
      <c r="DD171" s="223" t="e">
        <f>IF(VALIDATURNO[[#This Row],[VALIDA_QNA]]="","",I171+0)</f>
        <v>#VALUE!</v>
      </c>
      <c r="DE171" s="219" t="e">
        <f>IF(VALIDATURNO[[#This Row],[Marcacion]]="","",D171)</f>
        <v>#VALUE!</v>
      </c>
      <c r="DF171" s="219" t="e">
        <f>IF(VALIDATURNO[[#This Row],[turno1]]="","",H171)</f>
        <v>#VALUE!</v>
      </c>
      <c r="DG171" s="219" t="e">
        <f>IF(VALIDATURNO[[#This Row],[turno2]]="","",AL171)</f>
        <v>#VALUE!</v>
      </c>
      <c r="DH171" s="219" t="e">
        <f>IF(VALIDATURNO[[#This Row],[turno1AM]]="","",AM171)</f>
        <v>#VALUE!</v>
      </c>
      <c r="DI171" s="219" t="e">
        <f>IF(VALIDATURNO[[#This Row],[turno2AM]]="","",AN171)</f>
        <v>#VALUE!</v>
      </c>
      <c r="DJ171" s="219" t="e">
        <f>IF(VALIDATURNO[[#This Row],[turno1AH]]="","",AO171)</f>
        <v>#VALUE!</v>
      </c>
      <c r="DK171" s="219" t="e">
        <f>IF(VALIDATURNO[[#This Row],[turno2AH]]="","",AP171)</f>
        <v>#VALUE!</v>
      </c>
      <c r="DL171" s="224" t="str">
        <f>IF(SUMIFS(VALIDATURNO[TOTAL],VALIDATURNO[Colaborador],VALIDATURNO[[#This Row],[Colaborador]])=0,"RET","OK")</f>
        <v>RET</v>
      </c>
      <c r="DM171" s="224"/>
      <c r="DN171" s="224" t="e">
        <f>IF(DN170=$DN$5,1,IF(DC170=VALIDATURNO[[#This Row],[Colaborador]],0,1))</f>
        <v>#VALUE!</v>
      </c>
      <c r="DO171" s="224"/>
      <c r="DP171" s="224"/>
      <c r="DQ171" s="224"/>
      <c r="DR171" s="224"/>
      <c r="DS171" s="224"/>
      <c r="DT171" s="224"/>
    </row>
    <row r="172" spans="46:124">
      <c r="AT172" s="218" t="e">
        <f>IF(VALIDATURNO[[#This Row],[VALIDA_QNA]]="","",IF(AL172="",0,1))</f>
        <v>#VALUE!</v>
      </c>
      <c r="AU172" s="47" t="e">
        <f>IF(VALIDATURNO[[#This Row],[VALIDA_QNA]]="","",IF(AL173="",0,1))</f>
        <v>#VALUE!</v>
      </c>
      <c r="AV172" s="47" t="e">
        <f>IF(VALIDATURNO[[#This Row],[VALIDA_QNA]]="","",IF(AM172="",0,1))</f>
        <v>#VALUE!</v>
      </c>
      <c r="AW172" s="47" t="e">
        <f>IF(VALIDATURNO[[#This Row],[VALIDA_QNA]]="","",IF(AN172="",0,1))</f>
        <v>#VALUE!</v>
      </c>
      <c r="AX172" s="47" t="e">
        <f>IF(VALIDATURNO[[#This Row],[VALIDA_QNA]]="","",IF(AO172="",0,1))</f>
        <v>#VALUE!</v>
      </c>
      <c r="AY172" s="47" t="e">
        <f>IF(VALIDATURNO[[#This Row],[VALIDA_QNA]]="","",IF(AP172="",0,1))</f>
        <v>#VALUE!</v>
      </c>
      <c r="AZ172" s="42" t="e">
        <f>IF(VALIDATURNO[[#This Row],[VALIDA_QNA]]="","",IF(AL173="",0,1)*IF(AL173="",0,AL173))</f>
        <v>#VALUE!</v>
      </c>
      <c r="BA172" s="42" t="e">
        <f>IF(VALIDATURNO[[#This Row],[VALIDA_QNA]]="","",IF(AL172="",0,1)*IF(AL172="",0,AL172))</f>
        <v>#VALUE!</v>
      </c>
      <c r="BB172" s="42" t="e">
        <f>IF(VALIDATURNO[[#This Row],[VALIDA_QNA]]="","",IF(AM172="",0,1)*IF(AM172="",0,AM172))</f>
        <v>#VALUE!</v>
      </c>
      <c r="BC172" s="42" t="e">
        <f>IF(VALIDATURNO[[#This Row],[VALIDA_QNA]]="","",IF(AN172="",0,1)*IF(AN172="",0,AN172))</f>
        <v>#VALUE!</v>
      </c>
      <c r="BD172" s="42" t="e">
        <f>IF(VALIDATURNO[[#This Row],[VALIDA_QNA]]="","",IF(AO172="",0,1)*IF(AO172="",0,AO172))</f>
        <v>#VALUE!</v>
      </c>
      <c r="BE172" s="42" t="e">
        <f>IF(VALIDATURNO[[#This Row],[VALIDA_QNA]]="","",IF(AP172="",0,1)*IF(AP172="",0,AP172))</f>
        <v>#VALUE!</v>
      </c>
      <c r="BF172" s="42" t="e">
        <f>IF(VALIDATURNO[[#This Row],[VALIDA_QNA]]="","",5-COUNTBLANK(AM172:AP172)-COUNTBLANK(AL173))</f>
        <v>#VALUE!</v>
      </c>
      <c r="BG172" s="41" t="e">
        <f>VALIDATURNO[[#This Row],[SALAM_H_BIN]]&amp;AU172&amp;AV172&amp;AW172&amp;AX172&amp;AY172</f>
        <v>#VALUE!</v>
      </c>
      <c r="BH172" s="43" t="str">
        <f>IF(A172="","",IF(AND((DIA_INI+0)=1,DAY(I172)&lt;16,MONTH(I172)=MES_QNA),1,IF(AND((DIA_INI+0)=16,MONTH(I172)= MES_QNA + 0),1,0)))</f>
        <v/>
      </c>
      <c r="BI172" s="42" t="str">
        <f>IF(A172="","",IF(AND(AN172&lt;AM172,AN172&lt;&gt;""),"ERROR MARCA",IF(AND(VALIDATURNO[[#This Row],[ENT_2]]&lt;&gt;0,VALIDATURNO[[#This Row],[ENT_2]]&lt;VALIDATURNO[[#This Row],[SAL_1]]),"ERROR MARCA",IF(VALIDATURNO[[#This Row],[VALIDA_QNA]]=1,IF(OR(BG172="001100",BG172="011000",BG172="011110",BG172="001111",BG172="101100",BG172="111000",BG172="111110",BG172="101111"),"OK",IF(OR(BG172="000000",VALIDATURNO[[#This Row],[Escenario]]="100000"),"NULO","ERROR MARCA")),"NULO"))))</f>
        <v/>
      </c>
      <c r="BJ172" s="47" t="e">
        <f>IF(VALIDATURNO[[#This Row],[VALIDA_QNA]]="","",IF(OR(BG172="101100",BG172="101111",BG172="001100",BG172="001111",BG172="111110",BG172="011110"),BC172-BB172,0)*24)</f>
        <v>#VALUE!</v>
      </c>
      <c r="BK172" s="42" t="e">
        <f>IF(VALIDATURNO[[#This Row],[VALIDA_QNA]]="","",IF(OR(BG172="101111",BG172="001111"),BE172-BD172,0)*24)</f>
        <v>#VALUE!</v>
      </c>
      <c r="BL172" s="47" t="e">
        <f>IF(VALIDATURNO[[#This Row],[VALIDA_QNA]]="","",IF(OR(BG172="111000",BG172="011000"),AZ172-BB172+1,0)*24)</f>
        <v>#VALUE!</v>
      </c>
      <c r="BM172" s="47" t="e">
        <f>IF(VALIDATURNO[[#This Row],[VALIDA_QNA]]="","",IF(OR(BG172="111110",BG172="011110"),AZ172+1-BD172,0)*24)</f>
        <v>#VALUE!</v>
      </c>
      <c r="BN172" s="42" t="e">
        <f>IF(VALIDATURNO[[#This Row],[VALIDA_QNA]]="","",IF(OR(BG172="011000",BG172="111000"),1-BB172,0)*24)</f>
        <v>#VALUE!</v>
      </c>
      <c r="BO172" s="47" t="e">
        <f>IF(VALIDATURNO[[#This Row],[VALIDA_QNA]]="","",IF(OR(BG172="011110",BG172="111110"),1-BD172,0)*24)</f>
        <v>#VALUE!</v>
      </c>
      <c r="BP17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2" s="42" t="e">
        <f>IF(VALIDATURNO[[#This Row],[VALIDA_QNA]]="","",VALIDATURNO[[#This Row],[turno1]]+VALIDATURNO[[#This Row],[turno2]]+VALIDATURNO[[#This Row],[turno1AM]]+VALIDATURNO[[#This Row],[turno2AM]])</f>
        <v>#VALUE!</v>
      </c>
      <c r="BR172" s="44" t="e">
        <f>IF(VALIDATURNO[[#This Row],[VALIDA_QNA]]=0,"",IFERROR(LEFT(AD172,FIND(".",AD172)-1)+((RIGHT(AD172,2)+0)/100),""))</f>
        <v>#VALUE!</v>
      </c>
      <c r="BS17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descuentos]]="",0,IF(AND(BP172&gt;=9.5,AO172=""),1,0))+IF(AL173&lt;&gt;"",AL173*24,0)-IF(AL172&lt;&gt;"",AL172*24,0),"")))</f>
        <v>#VALUE!</v>
      </c>
      <c r="BT172" s="219" t="e">
        <f>IF(VALIDATURNO[[#This Row],[VALIDA_QNA]]=0,"",IF(A172="","",IFERROR((IF(IF(AL172="",0,AL172+0)&lt;=(6/24),IF(AL172="",0,AL172+0),(6/24))*24),0)+IFERROR(IF(AM172="",0,IF((IF(AND(AO172="",AN172&lt;&gt;""),IF(AN172="",0,AN172+0),IF(AP172&lt;&gt;"",IF(AP172="",0,AP172+0),1))-#REF!)*24&gt;0,IF(AND(AO172="",AN172&lt;&gt;""),IF(AN172="",0,AN172+0),IF(AP172&lt;&gt;"",IF(AP172="",0,AP172+0),1))-#REF!))*24,0)))</f>
        <v>#VALUE!</v>
      </c>
      <c r="BU172" s="44" t="e">
        <f>IF(VALIDATURNO[[#This Row],[VALIDA_QNA]]="","",IFERROR(LEFT(K172,FIND(".",K172)-1)+((RIGHT(K172,2)+0)/100),0))</f>
        <v>#VALUE!</v>
      </c>
      <c r="BV172" s="44" t="e">
        <f>IF(VALIDATURNO[[#This Row],[VALIDA_QNA]]=0,0,IF(VALIDATURNO[[#This Row],[Marcacion]]="ERROR MARCA", 0,IF(VALIDATURNO[[#This Row],[VALIDA_QNA]]="","",IF(ROUND(IFERROR(LEFT(K172,FIND(".",K172)-1)+((RIGHT(K172,2)+0)/100),0)+(IF(H173="Domingo",0,IF(AL173="",0,AL173*24)))-(IF(H172="Domingo",0,IF(AL172="",0,AL172*24))),2)&gt;=0,ROUND(IFERROR(LEFT(K172,FIND(".",K172)-1)+((RIGHT(K172,2)+0)/100),0)+(IF(H173="Domingo",0,IF(AL173="",0,AL173*24)))-(IF(H172="Domingo",0,IF(AL172="",0,AL172*24))),2),0))))</f>
        <v>#VALUE!</v>
      </c>
      <c r="BW172" s="44" t="e">
        <f>IF(VALIDATURNO[[#This Row],[VALIDA_QNA]]="","",IFERROR(LEFT(T172,FIND(".",T172)-1)+((RIGHT(T172,2)+0)/100),0)+IF(N172="",0,IFERROR(LEFT(N172,FIND(".",N172)-1)+((RIGHT(N172,2)+0)/100),0)))</f>
        <v>#VALUE!</v>
      </c>
      <c r="BX172" s="44" t="e">
        <f>IF(VALIDATURNO[[#This Row],[VALIDA_QNA]]=0,0,IF(VALIDATURNO[[#This Row],[Marcacion]]="ERROR MARCA", 0,IF(VALIDATURNO[[#This Row],[VALIDA_QNA]]="","",IF(VALIDATURNO[[#This Row],[Dom Noct calc]]+(IF(OR(H173="Domingo",M173&lt;&gt;"",N173&lt;&gt;""),IF(AL173="",0,AL173*24),0))-(IF(OR(H172="Domingo",M172&lt;&gt;"",N172&lt;&gt;""),IF(AL172="",0,AL172*24),0))&gt;=0,VALIDATURNO[[#This Row],[Dom Noct calc]]+(IF(OR(H173="Domingo",M173&lt;&gt;"",N173&lt;&gt;""),IF(AL173="",0,AL173*24),0))-(IF(OR(H172="Domingo",M172&lt;&gt;"",N172&lt;&gt;""),IF(AL172="",0,AL172*24),0)),0))))</f>
        <v>#VALUE!</v>
      </c>
      <c r="BY172" s="44" t="e">
        <f>IF(VALIDATURNO[[#This Row],[VALIDA_QNA]]="","",IFERROR(LEFT(AD172,FIND(".",AD172)-1)+((RIGHT(AD172,2)+0)/100),0))</f>
        <v>#VALUE!</v>
      </c>
      <c r="BZ17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2" s="45" t="e">
        <f>IF(VALIDATURNO[[#This Row],[VALIDA_QNA]]="","",IF(VALIDATURNO[[#This Row],[Trabajado real]]+0=0,0,1))</f>
        <v>#VALUE!</v>
      </c>
      <c r="CB17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2" s="44"/>
      <c r="CD172" s="44"/>
      <c r="CE172" s="44"/>
      <c r="CF172" s="44"/>
      <c r="CG172" s="44"/>
      <c r="CH172" s="45"/>
      <c r="CI172" s="44"/>
      <c r="CJ172" s="44" t="str">
        <f>IF(AND(M172="",S172=""),"",IF(VALIDATURNO[[#This Row],[Marcacion]]="ERROR MARCA",6,IF(IFERROR(LEFT(M172,FIND(".",M172)-1)+((RIGHT(M172,2)+0)/100),0)+IFERROR(LEFT(S172,FIND(".",S172)-1)+((RIGHT(S172,2)+0)/100),0)=0,"",IFERROR(LEFT(M172,FIND(".",M172)-1)+((RIGHT(M172,2)+0)/100),0)+IFERROR(LEFT(S172,FIND(".",S172)-1)+((RIGHT(S172,2)+0)/100),0))))</f>
        <v/>
      </c>
      <c r="CK172" s="44" t="e">
        <f>IF(VALIDATURNO[[#This Row],[VALIDA_QNA]]="","",IF(VALIDATURNO[[#This Row],[Dom Noct Real]]=0,"",ROUND(VALIDATURNO[[#This Row],[Dom Noct Real]],2)))</f>
        <v>#VALUE!</v>
      </c>
      <c r="CL172" s="44"/>
      <c r="CM172" s="44"/>
      <c r="CN172" s="44"/>
      <c r="CO17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2" s="44"/>
      <c r="CR172" s="44"/>
      <c r="CS172" s="44"/>
      <c r="CT172" s="44"/>
      <c r="CU172" s="44" t="e">
        <f>IF(VALIDATURNO[[#This Row],[VALIDA_QNA]]="","",IF(VALIDATURNO[[#This Row],[Trabajado real]]=0,"",ROUND(VALIDATURNO[[#This Row],[Trabajado real]],2)))</f>
        <v>#VALUE!</v>
      </c>
      <c r="CV172" s="220" t="str">
        <f>IFERROR(VLOOKUP(VALIDATURNO[[#This Row],[Colaborador]]&amp;VALIDATURNO[[#This Row],[fecha]],Tabla2[],4,0),"")</f>
        <v/>
      </c>
      <c r="CW172" s="221"/>
      <c r="CX172" s="221"/>
      <c r="CY172" s="44" t="str">
        <f>IF(SUMIFS($BZ$6:BZ172,$DC$6:DC172,VALIDATURNO[[#This Row],[Colaborador]])-hope_hours-SUMIFS($CO$6:CO172,$DC$6:DC172,VALIDATURNO[[#This Row],[Colaborador]])-SUMIFS($CP$6:CP172,$DC$6:DC172,VALIDATURNO[[#This Row],[Colaborador]])&gt;0.5,SUMIFS($BZ$6:BZ172,$DC$6:DC172,VALIDATURNO[[#This Row],[Colaborador]])-hope_hours-SUMIFS($CO$6:CO172,$DC$6:DC172,VALIDATURNO[[#This Row],[Colaborador]])-SUMIFS($CP$6:CP172,$DC$6:DC172,VALIDATURNO[[#This Row],[Colaborador]]),"")</f>
        <v/>
      </c>
      <c r="CZ172" s="44" t="str">
        <f>IF(SUMIFS($BZ$6:BZ172,$DC$6:DC172,VALIDATURNO[[#This Row],[Colaborador]])-hope_hours&gt;0.5,SUMIFS($BZ$6:BZ172,$DC$6:DC172,VALIDATURNO[[#This Row],[Colaborador]])-hope_hours - SUMIFS($CZ$6:CZ171,$DC$6:DC171,DC172),"")</f>
        <v/>
      </c>
      <c r="DA172" s="44" t="str">
        <f>IF(SUMIFS($BZ$6:BZ172,$DC$6:DC172,VALIDATURNO[[#This Row],[Colaborador]])-hope_hours&gt;0.5,SUMIFS($BZ$6:BZ172,$DC$6:DC172,VALIDATURNO[[#This Row],[Colaborador]])-hope_hours,"")</f>
        <v/>
      </c>
      <c r="DB172" s="44" t="str">
        <f>IF(E172="","",IF(VALIDATURNO[[#This Row],[Cambia sede]]="",E172,VALIDATURNO[[#This Row],[Cambia sede]]))</f>
        <v/>
      </c>
      <c r="DC172" s="222" t="str">
        <f t="shared" si="8"/>
        <v/>
      </c>
      <c r="DD172" s="223" t="e">
        <f>IF(VALIDATURNO[[#This Row],[VALIDA_QNA]]="","",I172+0)</f>
        <v>#VALUE!</v>
      </c>
      <c r="DE172" s="219" t="e">
        <f>IF(VALIDATURNO[[#This Row],[Marcacion]]="","",D172)</f>
        <v>#VALUE!</v>
      </c>
      <c r="DF172" s="219" t="e">
        <f>IF(VALIDATURNO[[#This Row],[turno1]]="","",H172)</f>
        <v>#VALUE!</v>
      </c>
      <c r="DG172" s="219" t="e">
        <f>IF(VALIDATURNO[[#This Row],[turno2]]="","",AL172)</f>
        <v>#VALUE!</v>
      </c>
      <c r="DH172" s="219" t="e">
        <f>IF(VALIDATURNO[[#This Row],[turno1AM]]="","",AM172)</f>
        <v>#VALUE!</v>
      </c>
      <c r="DI172" s="219" t="e">
        <f>IF(VALIDATURNO[[#This Row],[turno2AM]]="","",AN172)</f>
        <v>#VALUE!</v>
      </c>
      <c r="DJ172" s="219" t="e">
        <f>IF(VALIDATURNO[[#This Row],[turno1AH]]="","",AO172)</f>
        <v>#VALUE!</v>
      </c>
      <c r="DK172" s="219" t="e">
        <f>IF(VALIDATURNO[[#This Row],[turno2AH]]="","",AP172)</f>
        <v>#VALUE!</v>
      </c>
      <c r="DL172" s="224" t="str">
        <f>IF(SUMIFS(VALIDATURNO[TOTAL],VALIDATURNO[Colaborador],VALIDATURNO[[#This Row],[Colaborador]])=0,"RET","OK")</f>
        <v>RET</v>
      </c>
      <c r="DM172" s="224"/>
      <c r="DN172" s="224" t="e">
        <f>IF(DN171=$DN$5,1,IF(DC171=VALIDATURNO[[#This Row],[Colaborador]],0,1))</f>
        <v>#VALUE!</v>
      </c>
      <c r="DO172" s="224"/>
      <c r="DP172" s="224"/>
      <c r="DQ172" s="224"/>
      <c r="DR172" s="224"/>
      <c r="DS172" s="224"/>
      <c r="DT172" s="224"/>
    </row>
    <row r="173" spans="46:124">
      <c r="AT173" s="218" t="e">
        <f>IF(VALIDATURNO[[#This Row],[VALIDA_QNA]]="","",IF(AL173="",0,1))</f>
        <v>#VALUE!</v>
      </c>
      <c r="AU173" s="47" t="e">
        <f>IF(VALIDATURNO[[#This Row],[VALIDA_QNA]]="","",IF(AL174="",0,1))</f>
        <v>#VALUE!</v>
      </c>
      <c r="AV173" s="47" t="e">
        <f>IF(VALIDATURNO[[#This Row],[VALIDA_QNA]]="","",IF(AM173="",0,1))</f>
        <v>#VALUE!</v>
      </c>
      <c r="AW173" s="47" t="e">
        <f>IF(VALIDATURNO[[#This Row],[VALIDA_QNA]]="","",IF(AN173="",0,1))</f>
        <v>#VALUE!</v>
      </c>
      <c r="AX173" s="47" t="e">
        <f>IF(VALIDATURNO[[#This Row],[VALIDA_QNA]]="","",IF(AO173="",0,1))</f>
        <v>#VALUE!</v>
      </c>
      <c r="AY173" s="47" t="e">
        <f>IF(VALIDATURNO[[#This Row],[VALIDA_QNA]]="","",IF(AP173="",0,1))</f>
        <v>#VALUE!</v>
      </c>
      <c r="AZ173" s="42" t="e">
        <f>IF(VALIDATURNO[[#This Row],[VALIDA_QNA]]="","",IF(AL174="",0,1)*IF(AL174="",0,AL174))</f>
        <v>#VALUE!</v>
      </c>
      <c r="BA173" s="42" t="e">
        <f>IF(VALIDATURNO[[#This Row],[VALIDA_QNA]]="","",IF(AL173="",0,1)*IF(AL173="",0,AL173))</f>
        <v>#VALUE!</v>
      </c>
      <c r="BB173" s="42" t="e">
        <f>IF(VALIDATURNO[[#This Row],[VALIDA_QNA]]="","",IF(AM173="",0,1)*IF(AM173="",0,AM173))</f>
        <v>#VALUE!</v>
      </c>
      <c r="BC173" s="42" t="e">
        <f>IF(VALIDATURNO[[#This Row],[VALIDA_QNA]]="","",IF(AN173="",0,1)*IF(AN173="",0,AN173))</f>
        <v>#VALUE!</v>
      </c>
      <c r="BD173" s="42" t="e">
        <f>IF(VALIDATURNO[[#This Row],[VALIDA_QNA]]="","",IF(AO173="",0,1)*IF(AO173="",0,AO173))</f>
        <v>#VALUE!</v>
      </c>
      <c r="BE173" s="42" t="e">
        <f>IF(VALIDATURNO[[#This Row],[VALIDA_QNA]]="","",IF(AP173="",0,1)*IF(AP173="",0,AP173))</f>
        <v>#VALUE!</v>
      </c>
      <c r="BF173" s="42" t="e">
        <f>IF(VALIDATURNO[[#This Row],[VALIDA_QNA]]="","",5-COUNTBLANK(AM173:AP173)-COUNTBLANK(AL174))</f>
        <v>#VALUE!</v>
      </c>
      <c r="BG173" s="41" t="e">
        <f>VALIDATURNO[[#This Row],[SALAM_H_BIN]]&amp;AU173&amp;AV173&amp;AW173&amp;AX173&amp;AY173</f>
        <v>#VALUE!</v>
      </c>
      <c r="BH173" s="43" t="str">
        <f>IF(A173="","",IF(AND((DIA_INI+0)=1,DAY(I173)&lt;16,MONTH(I173)=MES_QNA),1,IF(AND((DIA_INI+0)=16,MONTH(I173)= MES_QNA + 0),1,0)))</f>
        <v/>
      </c>
      <c r="BI173" s="42" t="str">
        <f>IF(A173="","",IF(AND(AN173&lt;AM173,AN173&lt;&gt;""),"ERROR MARCA",IF(AND(VALIDATURNO[[#This Row],[ENT_2]]&lt;&gt;0,VALIDATURNO[[#This Row],[ENT_2]]&lt;VALIDATURNO[[#This Row],[SAL_1]]),"ERROR MARCA",IF(VALIDATURNO[[#This Row],[VALIDA_QNA]]=1,IF(OR(BG173="001100",BG173="011000",BG173="011110",BG173="001111",BG173="101100",BG173="111000",BG173="111110",BG173="101111"),"OK",IF(OR(BG173="000000",VALIDATURNO[[#This Row],[Escenario]]="100000"),"NULO","ERROR MARCA")),"NULO"))))</f>
        <v/>
      </c>
      <c r="BJ173" s="47" t="e">
        <f>IF(VALIDATURNO[[#This Row],[VALIDA_QNA]]="","",IF(OR(BG173="101100",BG173="101111",BG173="001100",BG173="001111",BG173="111110",BG173="011110"),BC173-BB173,0)*24)</f>
        <v>#VALUE!</v>
      </c>
      <c r="BK173" s="42" t="e">
        <f>IF(VALIDATURNO[[#This Row],[VALIDA_QNA]]="","",IF(OR(BG173="101111",BG173="001111"),BE173-BD173,0)*24)</f>
        <v>#VALUE!</v>
      </c>
      <c r="BL173" s="47" t="e">
        <f>IF(VALIDATURNO[[#This Row],[VALIDA_QNA]]="","",IF(OR(BG173="111000",BG173="011000"),AZ173-BB173+1,0)*24)</f>
        <v>#VALUE!</v>
      </c>
      <c r="BM173" s="47" t="e">
        <f>IF(VALIDATURNO[[#This Row],[VALIDA_QNA]]="","",IF(OR(BG173="111110",BG173="011110"),AZ173+1-BD173,0)*24)</f>
        <v>#VALUE!</v>
      </c>
      <c r="BN173" s="42" t="e">
        <f>IF(VALIDATURNO[[#This Row],[VALIDA_QNA]]="","",IF(OR(BG173="011000",BG173="111000"),1-BB173,0)*24)</f>
        <v>#VALUE!</v>
      </c>
      <c r="BO173" s="47" t="e">
        <f>IF(VALIDATURNO[[#This Row],[VALIDA_QNA]]="","",IF(OR(BG173="011110",BG173="111110"),1-BD173,0)*24)</f>
        <v>#VALUE!</v>
      </c>
      <c r="BP17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3" s="42" t="e">
        <f>IF(VALIDATURNO[[#This Row],[VALIDA_QNA]]="","",VALIDATURNO[[#This Row],[turno1]]+VALIDATURNO[[#This Row],[turno2]]+VALIDATURNO[[#This Row],[turno1AM]]+VALIDATURNO[[#This Row],[turno2AM]])</f>
        <v>#VALUE!</v>
      </c>
      <c r="BR173" s="44" t="e">
        <f>IF(VALIDATURNO[[#This Row],[VALIDA_QNA]]=0,"",IFERROR(LEFT(AD173,FIND(".",AD173)-1)+((RIGHT(AD173,2)+0)/100),""))</f>
        <v>#VALUE!</v>
      </c>
      <c r="BS17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descuentos]]="",0,IF(AND(BP173&gt;=9.5,AO173=""),1,0))+IF(AL174&lt;&gt;"",AL174*24,0)-IF(AL173&lt;&gt;"",AL173*24,0),"")))</f>
        <v>#VALUE!</v>
      </c>
      <c r="BT173" s="219" t="e">
        <f>IF(VALIDATURNO[[#This Row],[VALIDA_QNA]]=0,"",IF(A173="","",IFERROR((IF(IF(AL173="",0,AL173+0)&lt;=(6/24),IF(AL173="",0,AL173+0),(6/24))*24),0)+IFERROR(IF(AM173="",0,IF((IF(AND(AO173="",AN173&lt;&gt;""),IF(AN173="",0,AN173+0),IF(AP173&lt;&gt;"",IF(AP173="",0,AP173+0),1))-#REF!)*24&gt;0,IF(AND(AO173="",AN173&lt;&gt;""),IF(AN173="",0,AN173+0),IF(AP173&lt;&gt;"",IF(AP173="",0,AP173+0),1))-#REF!))*24,0)))</f>
        <v>#VALUE!</v>
      </c>
      <c r="BU173" s="44" t="e">
        <f>IF(VALIDATURNO[[#This Row],[VALIDA_QNA]]="","",IFERROR(LEFT(K173,FIND(".",K173)-1)+((RIGHT(K173,2)+0)/100),0))</f>
        <v>#VALUE!</v>
      </c>
      <c r="BV173" s="44" t="e">
        <f>IF(VALIDATURNO[[#This Row],[VALIDA_QNA]]=0,0,IF(VALIDATURNO[[#This Row],[Marcacion]]="ERROR MARCA", 0,IF(VALIDATURNO[[#This Row],[VALIDA_QNA]]="","",IF(ROUND(IFERROR(LEFT(K173,FIND(".",K173)-1)+((RIGHT(K173,2)+0)/100),0)+(IF(H174="Domingo",0,IF(AL174="",0,AL174*24)))-(IF(H173="Domingo",0,IF(AL173="",0,AL173*24))),2)&gt;=0,ROUND(IFERROR(LEFT(K173,FIND(".",K173)-1)+((RIGHT(K173,2)+0)/100),0)+(IF(H174="Domingo",0,IF(AL174="",0,AL174*24)))-(IF(H173="Domingo",0,IF(AL173="",0,AL173*24))),2),0))))</f>
        <v>#VALUE!</v>
      </c>
      <c r="BW173" s="44" t="e">
        <f>IF(VALIDATURNO[[#This Row],[VALIDA_QNA]]="","",IFERROR(LEFT(T173,FIND(".",T173)-1)+((RIGHT(T173,2)+0)/100),0)+IF(N173="",0,IFERROR(LEFT(N173,FIND(".",N173)-1)+((RIGHT(N173,2)+0)/100),0)))</f>
        <v>#VALUE!</v>
      </c>
      <c r="BX173" s="44" t="e">
        <f>IF(VALIDATURNO[[#This Row],[VALIDA_QNA]]=0,0,IF(VALIDATURNO[[#This Row],[Marcacion]]="ERROR MARCA", 0,IF(VALIDATURNO[[#This Row],[VALIDA_QNA]]="","",IF(VALIDATURNO[[#This Row],[Dom Noct calc]]+(IF(OR(H174="Domingo",M174&lt;&gt;"",N174&lt;&gt;""),IF(AL174="",0,AL174*24),0))-(IF(OR(H173="Domingo",M173&lt;&gt;"",N173&lt;&gt;""),IF(AL173="",0,AL173*24),0))&gt;=0,VALIDATURNO[[#This Row],[Dom Noct calc]]+(IF(OR(H174="Domingo",M174&lt;&gt;"",N174&lt;&gt;""),IF(AL174="",0,AL174*24),0))-(IF(OR(H173="Domingo",M173&lt;&gt;"",N173&lt;&gt;""),IF(AL173="",0,AL173*24),0)),0))))</f>
        <v>#VALUE!</v>
      </c>
      <c r="BY173" s="44" t="e">
        <f>IF(VALIDATURNO[[#This Row],[VALIDA_QNA]]="","",IFERROR(LEFT(AD173,FIND(".",AD173)-1)+((RIGHT(AD173,2)+0)/100),0))</f>
        <v>#VALUE!</v>
      </c>
      <c r="BZ17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3" s="45" t="e">
        <f>IF(VALIDATURNO[[#This Row],[VALIDA_QNA]]="","",IF(VALIDATURNO[[#This Row],[Trabajado real]]+0=0,0,1))</f>
        <v>#VALUE!</v>
      </c>
      <c r="CB17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3" s="44"/>
      <c r="CD173" s="44"/>
      <c r="CE173" s="44"/>
      <c r="CF173" s="44"/>
      <c r="CG173" s="44"/>
      <c r="CH173" s="45"/>
      <c r="CI173" s="44"/>
      <c r="CJ173" s="44" t="str">
        <f>IF(AND(M173="",S173=""),"",IF(VALIDATURNO[[#This Row],[Marcacion]]="ERROR MARCA",6,IF(IFERROR(LEFT(M173,FIND(".",M173)-1)+((RIGHT(M173,2)+0)/100),0)+IFERROR(LEFT(S173,FIND(".",S173)-1)+((RIGHT(S173,2)+0)/100),0)=0,"",IFERROR(LEFT(M173,FIND(".",M173)-1)+((RIGHT(M173,2)+0)/100),0)+IFERROR(LEFT(S173,FIND(".",S173)-1)+((RIGHT(S173,2)+0)/100),0))))</f>
        <v/>
      </c>
      <c r="CK173" s="44" t="e">
        <f>IF(VALIDATURNO[[#This Row],[VALIDA_QNA]]="","",IF(VALIDATURNO[[#This Row],[Dom Noct Real]]=0,"",ROUND(VALIDATURNO[[#This Row],[Dom Noct Real]],2)))</f>
        <v>#VALUE!</v>
      </c>
      <c r="CL173" s="44"/>
      <c r="CM173" s="44"/>
      <c r="CN173" s="44"/>
      <c r="CO17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3" s="44"/>
      <c r="CR173" s="44"/>
      <c r="CS173" s="44"/>
      <c r="CT173" s="44"/>
      <c r="CU173" s="44" t="e">
        <f>IF(VALIDATURNO[[#This Row],[VALIDA_QNA]]="","",IF(VALIDATURNO[[#This Row],[Trabajado real]]=0,"",ROUND(VALIDATURNO[[#This Row],[Trabajado real]],2)))</f>
        <v>#VALUE!</v>
      </c>
      <c r="CV173" s="220" t="str">
        <f>IFERROR(VLOOKUP(VALIDATURNO[[#This Row],[Colaborador]]&amp;VALIDATURNO[[#This Row],[fecha]],Tabla2[],4,0),"")</f>
        <v/>
      </c>
      <c r="CW173" s="221"/>
      <c r="CX173" s="221"/>
      <c r="CY173" s="44" t="str">
        <f>IF(SUMIFS($BZ$6:BZ173,$DC$6:DC173,VALIDATURNO[[#This Row],[Colaborador]])-hope_hours-SUMIFS($CO$6:CO173,$DC$6:DC173,VALIDATURNO[[#This Row],[Colaborador]])-SUMIFS($CP$6:CP173,$DC$6:DC173,VALIDATURNO[[#This Row],[Colaborador]])&gt;0.5,SUMIFS($BZ$6:BZ173,$DC$6:DC173,VALIDATURNO[[#This Row],[Colaborador]])-hope_hours-SUMIFS($CO$6:CO173,$DC$6:DC173,VALIDATURNO[[#This Row],[Colaborador]])-SUMIFS($CP$6:CP173,$DC$6:DC173,VALIDATURNO[[#This Row],[Colaborador]]),"")</f>
        <v/>
      </c>
      <c r="CZ173" s="44" t="str">
        <f>IF(SUMIFS($BZ$6:BZ173,$DC$6:DC173,VALIDATURNO[[#This Row],[Colaborador]])-hope_hours&gt;0.5,SUMIFS($BZ$6:BZ173,$DC$6:DC173,VALIDATURNO[[#This Row],[Colaborador]])-hope_hours - SUMIFS($CZ$6:CZ172,$DC$6:DC172,DC173),"")</f>
        <v/>
      </c>
      <c r="DA173" s="44" t="str">
        <f>IF(SUMIFS($BZ$6:BZ173,$DC$6:DC173,VALIDATURNO[[#This Row],[Colaborador]])-hope_hours&gt;0.5,SUMIFS($BZ$6:BZ173,$DC$6:DC173,VALIDATURNO[[#This Row],[Colaborador]])-hope_hours,"")</f>
        <v/>
      </c>
      <c r="DB173" s="44" t="str">
        <f>IF(E173="","",IF(VALIDATURNO[[#This Row],[Cambia sede]]="",E173,VALIDATURNO[[#This Row],[Cambia sede]]))</f>
        <v/>
      </c>
      <c r="DC173" s="222" t="str">
        <f t="shared" si="8"/>
        <v/>
      </c>
      <c r="DD173" s="223" t="e">
        <f>IF(VALIDATURNO[[#This Row],[VALIDA_QNA]]="","",I173+0)</f>
        <v>#VALUE!</v>
      </c>
      <c r="DE173" s="219" t="e">
        <f>IF(VALIDATURNO[[#This Row],[Marcacion]]="","",D173)</f>
        <v>#VALUE!</v>
      </c>
      <c r="DF173" s="219" t="e">
        <f>IF(VALIDATURNO[[#This Row],[turno1]]="","",H173)</f>
        <v>#VALUE!</v>
      </c>
      <c r="DG173" s="219" t="e">
        <f>IF(VALIDATURNO[[#This Row],[turno2]]="","",AL173)</f>
        <v>#VALUE!</v>
      </c>
      <c r="DH173" s="219" t="e">
        <f>IF(VALIDATURNO[[#This Row],[turno1AM]]="","",AM173)</f>
        <v>#VALUE!</v>
      </c>
      <c r="DI173" s="219" t="e">
        <f>IF(VALIDATURNO[[#This Row],[turno2AM]]="","",AN173)</f>
        <v>#VALUE!</v>
      </c>
      <c r="DJ173" s="219" t="e">
        <f>IF(VALIDATURNO[[#This Row],[turno1AH]]="","",AO173)</f>
        <v>#VALUE!</v>
      </c>
      <c r="DK173" s="219" t="e">
        <f>IF(VALIDATURNO[[#This Row],[turno2AH]]="","",AP173)</f>
        <v>#VALUE!</v>
      </c>
      <c r="DL173" s="224" t="str">
        <f>IF(SUMIFS(VALIDATURNO[TOTAL],VALIDATURNO[Colaborador],VALIDATURNO[[#This Row],[Colaborador]])=0,"RET","OK")</f>
        <v>RET</v>
      </c>
      <c r="DM173" s="224"/>
      <c r="DN173" s="224" t="e">
        <f>IF(DN172=$DN$5,1,IF(DC172=VALIDATURNO[[#This Row],[Colaborador]],0,1))</f>
        <v>#VALUE!</v>
      </c>
      <c r="DO173" s="224"/>
      <c r="DP173" s="224"/>
      <c r="DQ173" s="224"/>
      <c r="DR173" s="224"/>
      <c r="DS173" s="224"/>
      <c r="DT173" s="224"/>
    </row>
    <row r="174" spans="46:124">
      <c r="AT174" s="218" t="e">
        <f>IF(VALIDATURNO[[#This Row],[VALIDA_QNA]]="","",IF(AL174="",0,1))</f>
        <v>#VALUE!</v>
      </c>
      <c r="AU174" s="47" t="e">
        <f>IF(VALIDATURNO[[#This Row],[VALIDA_QNA]]="","",IF(AL175="",0,1))</f>
        <v>#VALUE!</v>
      </c>
      <c r="AV174" s="47" t="e">
        <f>IF(VALIDATURNO[[#This Row],[VALIDA_QNA]]="","",IF(AM174="",0,1))</f>
        <v>#VALUE!</v>
      </c>
      <c r="AW174" s="47" t="e">
        <f>IF(VALIDATURNO[[#This Row],[VALIDA_QNA]]="","",IF(AN174="",0,1))</f>
        <v>#VALUE!</v>
      </c>
      <c r="AX174" s="47" t="e">
        <f>IF(VALIDATURNO[[#This Row],[VALIDA_QNA]]="","",IF(AO174="",0,1))</f>
        <v>#VALUE!</v>
      </c>
      <c r="AY174" s="47" t="e">
        <f>IF(VALIDATURNO[[#This Row],[VALIDA_QNA]]="","",IF(AP174="",0,1))</f>
        <v>#VALUE!</v>
      </c>
      <c r="AZ174" s="42" t="e">
        <f>IF(VALIDATURNO[[#This Row],[VALIDA_QNA]]="","",IF(AL175="",0,1)*IF(AL175="",0,AL175))</f>
        <v>#VALUE!</v>
      </c>
      <c r="BA174" s="42" t="e">
        <f>IF(VALIDATURNO[[#This Row],[VALIDA_QNA]]="","",IF(AL174="",0,1)*IF(AL174="",0,AL174))</f>
        <v>#VALUE!</v>
      </c>
      <c r="BB174" s="42" t="e">
        <f>IF(VALIDATURNO[[#This Row],[VALIDA_QNA]]="","",IF(AM174="",0,1)*IF(AM174="",0,AM174))</f>
        <v>#VALUE!</v>
      </c>
      <c r="BC174" s="42" t="e">
        <f>IF(VALIDATURNO[[#This Row],[VALIDA_QNA]]="","",IF(AN174="",0,1)*IF(AN174="",0,AN174))</f>
        <v>#VALUE!</v>
      </c>
      <c r="BD174" s="42" t="e">
        <f>IF(VALIDATURNO[[#This Row],[VALIDA_QNA]]="","",IF(AO174="",0,1)*IF(AO174="",0,AO174))</f>
        <v>#VALUE!</v>
      </c>
      <c r="BE174" s="42" t="e">
        <f>IF(VALIDATURNO[[#This Row],[VALIDA_QNA]]="","",IF(AP174="",0,1)*IF(AP174="",0,AP174))</f>
        <v>#VALUE!</v>
      </c>
      <c r="BF174" s="42" t="e">
        <f>IF(VALIDATURNO[[#This Row],[VALIDA_QNA]]="","",5-COUNTBLANK(AM174:AP174)-COUNTBLANK(AL175))</f>
        <v>#VALUE!</v>
      </c>
      <c r="BG174" s="41" t="e">
        <f>VALIDATURNO[[#This Row],[SALAM_H_BIN]]&amp;AU174&amp;AV174&amp;AW174&amp;AX174&amp;AY174</f>
        <v>#VALUE!</v>
      </c>
      <c r="BH174" s="43" t="str">
        <f>IF(A174="","",IF(AND((DIA_INI+0)=1,DAY(I174)&lt;16,MONTH(I174)=MES_QNA),1,IF(AND((DIA_INI+0)=16,MONTH(I174)= MES_QNA + 0),1,0)))</f>
        <v/>
      </c>
      <c r="BI174" s="42" t="str">
        <f>IF(A174="","",IF(AND(AN174&lt;AM174,AN174&lt;&gt;""),"ERROR MARCA",IF(AND(VALIDATURNO[[#This Row],[ENT_2]]&lt;&gt;0,VALIDATURNO[[#This Row],[ENT_2]]&lt;VALIDATURNO[[#This Row],[SAL_1]]),"ERROR MARCA",IF(VALIDATURNO[[#This Row],[VALIDA_QNA]]=1,IF(OR(BG174="001100",BG174="011000",BG174="011110",BG174="001111",BG174="101100",BG174="111000",BG174="111110",BG174="101111"),"OK",IF(OR(BG174="000000",VALIDATURNO[[#This Row],[Escenario]]="100000"),"NULO","ERROR MARCA")),"NULO"))))</f>
        <v/>
      </c>
      <c r="BJ174" s="47" t="e">
        <f>IF(VALIDATURNO[[#This Row],[VALIDA_QNA]]="","",IF(OR(BG174="101100",BG174="101111",BG174="001100",BG174="001111",BG174="111110",BG174="011110"),BC174-BB174,0)*24)</f>
        <v>#VALUE!</v>
      </c>
      <c r="BK174" s="42" t="e">
        <f>IF(VALIDATURNO[[#This Row],[VALIDA_QNA]]="","",IF(OR(BG174="101111",BG174="001111"),BE174-BD174,0)*24)</f>
        <v>#VALUE!</v>
      </c>
      <c r="BL174" s="47" t="e">
        <f>IF(VALIDATURNO[[#This Row],[VALIDA_QNA]]="","",IF(OR(BG174="111000",BG174="011000"),AZ174-BB174+1,0)*24)</f>
        <v>#VALUE!</v>
      </c>
      <c r="BM174" s="47" t="e">
        <f>IF(VALIDATURNO[[#This Row],[VALIDA_QNA]]="","",IF(OR(BG174="111110",BG174="011110"),AZ174+1-BD174,0)*24)</f>
        <v>#VALUE!</v>
      </c>
      <c r="BN174" s="42" t="e">
        <f>IF(VALIDATURNO[[#This Row],[VALIDA_QNA]]="","",IF(OR(BG174="011000",BG174="111000"),1-BB174,0)*24)</f>
        <v>#VALUE!</v>
      </c>
      <c r="BO174" s="47" t="e">
        <f>IF(VALIDATURNO[[#This Row],[VALIDA_QNA]]="","",IF(OR(BG174="011110",BG174="111110"),1-BD174,0)*24)</f>
        <v>#VALUE!</v>
      </c>
      <c r="BP17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4" s="42" t="e">
        <f>IF(VALIDATURNO[[#This Row],[VALIDA_QNA]]="","",VALIDATURNO[[#This Row],[turno1]]+VALIDATURNO[[#This Row],[turno2]]+VALIDATURNO[[#This Row],[turno1AM]]+VALIDATURNO[[#This Row],[turno2AM]])</f>
        <v>#VALUE!</v>
      </c>
      <c r="BR174" s="44" t="e">
        <f>IF(VALIDATURNO[[#This Row],[VALIDA_QNA]]=0,"",IFERROR(LEFT(AD174,FIND(".",AD174)-1)+((RIGHT(AD174,2)+0)/100),""))</f>
        <v>#VALUE!</v>
      </c>
      <c r="BS17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descuentos]]="",0,IF(AND(BP174&gt;=9.5,AO174=""),1,0))+IF(AL175&lt;&gt;"",AL175*24,0)-IF(AL174&lt;&gt;"",AL174*24,0),"")))</f>
        <v>#VALUE!</v>
      </c>
      <c r="BT174" s="219" t="e">
        <f>IF(VALIDATURNO[[#This Row],[VALIDA_QNA]]=0,"",IF(A174="","",IFERROR((IF(IF(AL174="",0,AL174+0)&lt;=(6/24),IF(AL174="",0,AL174+0),(6/24))*24),0)+IFERROR(IF(AM174="",0,IF((IF(AND(AO174="",AN174&lt;&gt;""),IF(AN174="",0,AN174+0),IF(AP174&lt;&gt;"",IF(AP174="",0,AP174+0),1))-#REF!)*24&gt;0,IF(AND(AO174="",AN174&lt;&gt;""),IF(AN174="",0,AN174+0),IF(AP174&lt;&gt;"",IF(AP174="",0,AP174+0),1))-#REF!))*24,0)))</f>
        <v>#VALUE!</v>
      </c>
      <c r="BU174" s="44" t="e">
        <f>IF(VALIDATURNO[[#This Row],[VALIDA_QNA]]="","",IFERROR(LEFT(K174,FIND(".",K174)-1)+((RIGHT(K174,2)+0)/100),0))</f>
        <v>#VALUE!</v>
      </c>
      <c r="BV174" s="44" t="e">
        <f>IF(VALIDATURNO[[#This Row],[VALIDA_QNA]]=0,0,IF(VALIDATURNO[[#This Row],[Marcacion]]="ERROR MARCA", 0,IF(VALIDATURNO[[#This Row],[VALIDA_QNA]]="","",IF(ROUND(IFERROR(LEFT(K174,FIND(".",K174)-1)+((RIGHT(K174,2)+0)/100),0)+(IF(H175="Domingo",0,IF(AL175="",0,AL175*24)))-(IF(H174="Domingo",0,IF(AL174="",0,AL174*24))),2)&gt;=0,ROUND(IFERROR(LEFT(K174,FIND(".",K174)-1)+((RIGHT(K174,2)+0)/100),0)+(IF(H175="Domingo",0,IF(AL175="",0,AL175*24)))-(IF(H174="Domingo",0,IF(AL174="",0,AL174*24))),2),0))))</f>
        <v>#VALUE!</v>
      </c>
      <c r="BW174" s="44" t="e">
        <f>IF(VALIDATURNO[[#This Row],[VALIDA_QNA]]="","",IFERROR(LEFT(T174,FIND(".",T174)-1)+((RIGHT(T174,2)+0)/100),0)+IF(N174="",0,IFERROR(LEFT(N174,FIND(".",N174)-1)+((RIGHT(N174,2)+0)/100),0)))</f>
        <v>#VALUE!</v>
      </c>
      <c r="BX174" s="44" t="e">
        <f>IF(VALIDATURNO[[#This Row],[VALIDA_QNA]]=0,0,IF(VALIDATURNO[[#This Row],[Marcacion]]="ERROR MARCA", 0,IF(VALIDATURNO[[#This Row],[VALIDA_QNA]]="","",IF(VALIDATURNO[[#This Row],[Dom Noct calc]]+(IF(OR(H175="Domingo",M175&lt;&gt;"",N175&lt;&gt;""),IF(AL175="",0,AL175*24),0))-(IF(OR(H174="Domingo",M174&lt;&gt;"",N174&lt;&gt;""),IF(AL174="",0,AL174*24),0))&gt;=0,VALIDATURNO[[#This Row],[Dom Noct calc]]+(IF(OR(H175="Domingo",M175&lt;&gt;"",N175&lt;&gt;""),IF(AL175="",0,AL175*24),0))-(IF(OR(H174="Domingo",M174&lt;&gt;"",N174&lt;&gt;""),IF(AL174="",0,AL174*24),0)),0))))</f>
        <v>#VALUE!</v>
      </c>
      <c r="BY174" s="44" t="e">
        <f>IF(VALIDATURNO[[#This Row],[VALIDA_QNA]]="","",IFERROR(LEFT(AD174,FIND(".",AD174)-1)+((RIGHT(AD174,2)+0)/100),0))</f>
        <v>#VALUE!</v>
      </c>
      <c r="BZ17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4" s="45" t="e">
        <f>IF(VALIDATURNO[[#This Row],[VALIDA_QNA]]="","",IF(VALIDATURNO[[#This Row],[Trabajado real]]+0=0,0,1))</f>
        <v>#VALUE!</v>
      </c>
      <c r="CB17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4" s="44"/>
      <c r="CD174" s="44"/>
      <c r="CE174" s="44"/>
      <c r="CF174" s="44"/>
      <c r="CG174" s="44"/>
      <c r="CH174" s="45"/>
      <c r="CI174" s="44"/>
      <c r="CJ174" s="44" t="str">
        <f>IF(AND(M174="",S174=""),"",IF(VALIDATURNO[[#This Row],[Marcacion]]="ERROR MARCA",6,IF(IFERROR(LEFT(M174,FIND(".",M174)-1)+((RIGHT(M174,2)+0)/100),0)+IFERROR(LEFT(S174,FIND(".",S174)-1)+((RIGHT(S174,2)+0)/100),0)=0,"",IFERROR(LEFT(M174,FIND(".",M174)-1)+((RIGHT(M174,2)+0)/100),0)+IFERROR(LEFT(S174,FIND(".",S174)-1)+((RIGHT(S174,2)+0)/100),0))))</f>
        <v/>
      </c>
      <c r="CK174" s="44" t="e">
        <f>IF(VALIDATURNO[[#This Row],[VALIDA_QNA]]="","",IF(VALIDATURNO[[#This Row],[Dom Noct Real]]=0,"",ROUND(VALIDATURNO[[#This Row],[Dom Noct Real]],2)))</f>
        <v>#VALUE!</v>
      </c>
      <c r="CL174" s="44"/>
      <c r="CM174" s="44"/>
      <c r="CN174" s="44"/>
      <c r="CO17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4" s="44"/>
      <c r="CR174" s="44"/>
      <c r="CS174" s="44"/>
      <c r="CT174" s="44"/>
      <c r="CU174" s="44" t="e">
        <f>IF(VALIDATURNO[[#This Row],[VALIDA_QNA]]="","",IF(VALIDATURNO[[#This Row],[Trabajado real]]=0,"",ROUND(VALIDATURNO[[#This Row],[Trabajado real]],2)))</f>
        <v>#VALUE!</v>
      </c>
      <c r="CV174" s="220" t="str">
        <f>IFERROR(VLOOKUP(VALIDATURNO[[#This Row],[Colaborador]]&amp;VALIDATURNO[[#This Row],[fecha]],Tabla2[],4,0),"")</f>
        <v/>
      </c>
      <c r="CW174" s="221"/>
      <c r="CX174" s="221"/>
      <c r="CY174" s="44" t="str">
        <f>IF(SUMIFS($BZ$6:BZ174,$DC$6:DC174,VALIDATURNO[[#This Row],[Colaborador]])-hope_hours-SUMIFS($CO$6:CO174,$DC$6:DC174,VALIDATURNO[[#This Row],[Colaborador]])-SUMIFS($CP$6:CP174,$DC$6:DC174,VALIDATURNO[[#This Row],[Colaborador]])&gt;0.5,SUMIFS($BZ$6:BZ174,$DC$6:DC174,VALIDATURNO[[#This Row],[Colaborador]])-hope_hours-SUMIFS($CO$6:CO174,$DC$6:DC174,VALIDATURNO[[#This Row],[Colaborador]])-SUMIFS($CP$6:CP174,$DC$6:DC174,VALIDATURNO[[#This Row],[Colaborador]]),"")</f>
        <v/>
      </c>
      <c r="CZ174" s="44" t="str">
        <f>IF(SUMIFS($BZ$6:BZ174,$DC$6:DC174,VALIDATURNO[[#This Row],[Colaborador]])-hope_hours&gt;0.5,SUMIFS($BZ$6:BZ174,$DC$6:DC174,VALIDATURNO[[#This Row],[Colaborador]])-hope_hours - SUMIFS($CZ$6:CZ173,$DC$6:DC173,DC174),"")</f>
        <v/>
      </c>
      <c r="DA174" s="44" t="str">
        <f>IF(SUMIFS($BZ$6:BZ174,$DC$6:DC174,VALIDATURNO[[#This Row],[Colaborador]])-hope_hours&gt;0.5,SUMIFS($BZ$6:BZ174,$DC$6:DC174,VALIDATURNO[[#This Row],[Colaborador]])-hope_hours,"")</f>
        <v/>
      </c>
      <c r="DB174" s="44" t="str">
        <f>IF(E174="","",IF(VALIDATURNO[[#This Row],[Cambia sede]]="",E174,VALIDATURNO[[#This Row],[Cambia sede]]))</f>
        <v/>
      </c>
      <c r="DC174" s="222" t="str">
        <f t="shared" si="8"/>
        <v/>
      </c>
      <c r="DD174" s="223" t="e">
        <f>IF(VALIDATURNO[[#This Row],[VALIDA_QNA]]="","",I174+0)</f>
        <v>#VALUE!</v>
      </c>
      <c r="DE174" s="219" t="e">
        <f>IF(VALIDATURNO[[#This Row],[Marcacion]]="","",D174)</f>
        <v>#VALUE!</v>
      </c>
      <c r="DF174" s="219" t="e">
        <f>IF(VALIDATURNO[[#This Row],[turno1]]="","",H174)</f>
        <v>#VALUE!</v>
      </c>
      <c r="DG174" s="219" t="e">
        <f>IF(VALIDATURNO[[#This Row],[turno2]]="","",AL174)</f>
        <v>#VALUE!</v>
      </c>
      <c r="DH174" s="219" t="e">
        <f>IF(VALIDATURNO[[#This Row],[turno1AM]]="","",AM174)</f>
        <v>#VALUE!</v>
      </c>
      <c r="DI174" s="219" t="e">
        <f>IF(VALIDATURNO[[#This Row],[turno2AM]]="","",AN174)</f>
        <v>#VALUE!</v>
      </c>
      <c r="DJ174" s="219" t="e">
        <f>IF(VALIDATURNO[[#This Row],[turno1AH]]="","",AO174)</f>
        <v>#VALUE!</v>
      </c>
      <c r="DK174" s="219" t="e">
        <f>IF(VALIDATURNO[[#This Row],[turno2AH]]="","",AP174)</f>
        <v>#VALUE!</v>
      </c>
      <c r="DL174" s="224" t="str">
        <f>IF(SUMIFS(VALIDATURNO[TOTAL],VALIDATURNO[Colaborador],VALIDATURNO[[#This Row],[Colaborador]])=0,"RET","OK")</f>
        <v>RET</v>
      </c>
      <c r="DM174" s="224"/>
      <c r="DN174" s="224" t="e">
        <f>IF(DN173=$DN$5,1,IF(DC173=VALIDATURNO[[#This Row],[Colaborador]],0,1))</f>
        <v>#VALUE!</v>
      </c>
      <c r="DO174" s="224"/>
      <c r="DP174" s="224"/>
      <c r="DQ174" s="224"/>
      <c r="DR174" s="224"/>
      <c r="DS174" s="224"/>
      <c r="DT174" s="224"/>
    </row>
    <row r="175" spans="46:124">
      <c r="AT175" s="218" t="e">
        <f>IF(VALIDATURNO[[#This Row],[VALIDA_QNA]]="","",IF(AL175="",0,1))</f>
        <v>#VALUE!</v>
      </c>
      <c r="AU175" s="47" t="e">
        <f>IF(VALIDATURNO[[#This Row],[VALIDA_QNA]]="","",IF(AL176="",0,1))</f>
        <v>#VALUE!</v>
      </c>
      <c r="AV175" s="47" t="e">
        <f>IF(VALIDATURNO[[#This Row],[VALIDA_QNA]]="","",IF(AM175="",0,1))</f>
        <v>#VALUE!</v>
      </c>
      <c r="AW175" s="47" t="e">
        <f>IF(VALIDATURNO[[#This Row],[VALIDA_QNA]]="","",IF(AN175="",0,1))</f>
        <v>#VALUE!</v>
      </c>
      <c r="AX175" s="47" t="e">
        <f>IF(VALIDATURNO[[#This Row],[VALIDA_QNA]]="","",IF(AO175="",0,1))</f>
        <v>#VALUE!</v>
      </c>
      <c r="AY175" s="47" t="e">
        <f>IF(VALIDATURNO[[#This Row],[VALIDA_QNA]]="","",IF(AP175="",0,1))</f>
        <v>#VALUE!</v>
      </c>
      <c r="AZ175" s="42" t="e">
        <f>IF(VALIDATURNO[[#This Row],[VALIDA_QNA]]="","",IF(AL176="",0,1)*IF(AL176="",0,AL176))</f>
        <v>#VALUE!</v>
      </c>
      <c r="BA175" s="42" t="e">
        <f>IF(VALIDATURNO[[#This Row],[VALIDA_QNA]]="","",IF(AL175="",0,1)*IF(AL175="",0,AL175))</f>
        <v>#VALUE!</v>
      </c>
      <c r="BB175" s="42" t="e">
        <f>IF(VALIDATURNO[[#This Row],[VALIDA_QNA]]="","",IF(AM175="",0,1)*IF(AM175="",0,AM175))</f>
        <v>#VALUE!</v>
      </c>
      <c r="BC175" s="42" t="e">
        <f>IF(VALIDATURNO[[#This Row],[VALIDA_QNA]]="","",IF(AN175="",0,1)*IF(AN175="",0,AN175))</f>
        <v>#VALUE!</v>
      </c>
      <c r="BD175" s="42" t="e">
        <f>IF(VALIDATURNO[[#This Row],[VALIDA_QNA]]="","",IF(AO175="",0,1)*IF(AO175="",0,AO175))</f>
        <v>#VALUE!</v>
      </c>
      <c r="BE175" s="42" t="e">
        <f>IF(VALIDATURNO[[#This Row],[VALIDA_QNA]]="","",IF(AP175="",0,1)*IF(AP175="",0,AP175))</f>
        <v>#VALUE!</v>
      </c>
      <c r="BF175" s="42" t="e">
        <f>IF(VALIDATURNO[[#This Row],[VALIDA_QNA]]="","",5-COUNTBLANK(AM175:AP175)-COUNTBLANK(AL176))</f>
        <v>#VALUE!</v>
      </c>
      <c r="BG175" s="41" t="e">
        <f>VALIDATURNO[[#This Row],[SALAM_H_BIN]]&amp;AU175&amp;AV175&amp;AW175&amp;AX175&amp;AY175</f>
        <v>#VALUE!</v>
      </c>
      <c r="BH175" s="43" t="str">
        <f>IF(A175="","",IF(AND((DIA_INI+0)=1,DAY(I175)&lt;16,MONTH(I175)=MES_QNA),1,IF(AND((DIA_INI+0)=16,MONTH(I175)= MES_QNA + 0),1,0)))</f>
        <v/>
      </c>
      <c r="BI175" s="42" t="str">
        <f>IF(A175="","",IF(AND(AN175&lt;AM175,AN175&lt;&gt;""),"ERROR MARCA",IF(AND(VALIDATURNO[[#This Row],[ENT_2]]&lt;&gt;0,VALIDATURNO[[#This Row],[ENT_2]]&lt;VALIDATURNO[[#This Row],[SAL_1]]),"ERROR MARCA",IF(VALIDATURNO[[#This Row],[VALIDA_QNA]]=1,IF(OR(BG175="001100",BG175="011000",BG175="011110",BG175="001111",BG175="101100",BG175="111000",BG175="111110",BG175="101111"),"OK",IF(OR(BG175="000000",VALIDATURNO[[#This Row],[Escenario]]="100000"),"NULO","ERROR MARCA")),"NULO"))))</f>
        <v/>
      </c>
      <c r="BJ175" s="47" t="e">
        <f>IF(VALIDATURNO[[#This Row],[VALIDA_QNA]]="","",IF(OR(BG175="101100",BG175="101111",BG175="001100",BG175="001111",BG175="111110",BG175="011110"),BC175-BB175,0)*24)</f>
        <v>#VALUE!</v>
      </c>
      <c r="BK175" s="42" t="e">
        <f>IF(VALIDATURNO[[#This Row],[VALIDA_QNA]]="","",IF(OR(BG175="101111",BG175="001111"),BE175-BD175,0)*24)</f>
        <v>#VALUE!</v>
      </c>
      <c r="BL175" s="47" t="e">
        <f>IF(VALIDATURNO[[#This Row],[VALIDA_QNA]]="","",IF(OR(BG175="111000",BG175="011000"),AZ175-BB175+1,0)*24)</f>
        <v>#VALUE!</v>
      </c>
      <c r="BM175" s="47" t="e">
        <f>IF(VALIDATURNO[[#This Row],[VALIDA_QNA]]="","",IF(OR(BG175="111110",BG175="011110"),AZ175+1-BD175,0)*24)</f>
        <v>#VALUE!</v>
      </c>
      <c r="BN175" s="42" t="e">
        <f>IF(VALIDATURNO[[#This Row],[VALIDA_QNA]]="","",IF(OR(BG175="011000",BG175="111000"),1-BB175,0)*24)</f>
        <v>#VALUE!</v>
      </c>
      <c r="BO175" s="47" t="e">
        <f>IF(VALIDATURNO[[#This Row],[VALIDA_QNA]]="","",IF(OR(BG175="011110",BG175="111110"),1-BD175,0)*24)</f>
        <v>#VALUE!</v>
      </c>
      <c r="BP17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5" s="42" t="e">
        <f>IF(VALIDATURNO[[#This Row],[VALIDA_QNA]]="","",VALIDATURNO[[#This Row],[turno1]]+VALIDATURNO[[#This Row],[turno2]]+VALIDATURNO[[#This Row],[turno1AM]]+VALIDATURNO[[#This Row],[turno2AM]])</f>
        <v>#VALUE!</v>
      </c>
      <c r="BR175" s="44" t="e">
        <f>IF(VALIDATURNO[[#This Row],[VALIDA_QNA]]=0,"",IFERROR(LEFT(AD175,FIND(".",AD175)-1)+((RIGHT(AD175,2)+0)/100),""))</f>
        <v>#VALUE!</v>
      </c>
      <c r="BS17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descuentos]]="",0,IF(AND(BP175&gt;=9.5,AO175=""),1,0))+IF(AL176&lt;&gt;"",AL176*24,0)-IF(AL175&lt;&gt;"",AL175*24,0),"")))</f>
        <v>#VALUE!</v>
      </c>
      <c r="BT175" s="219" t="e">
        <f>IF(VALIDATURNO[[#This Row],[VALIDA_QNA]]=0,"",IF(A175="","",IFERROR((IF(IF(AL175="",0,AL175+0)&lt;=(6/24),IF(AL175="",0,AL175+0),(6/24))*24),0)+IFERROR(IF(AM175="",0,IF((IF(AND(AO175="",AN175&lt;&gt;""),IF(AN175="",0,AN175+0),IF(AP175&lt;&gt;"",IF(AP175="",0,AP175+0),1))-#REF!)*24&gt;0,IF(AND(AO175="",AN175&lt;&gt;""),IF(AN175="",0,AN175+0),IF(AP175&lt;&gt;"",IF(AP175="",0,AP175+0),1))-#REF!))*24,0)))</f>
        <v>#VALUE!</v>
      </c>
      <c r="BU175" s="44" t="e">
        <f>IF(VALIDATURNO[[#This Row],[VALIDA_QNA]]="","",IFERROR(LEFT(K175,FIND(".",K175)-1)+((RIGHT(K175,2)+0)/100),0))</f>
        <v>#VALUE!</v>
      </c>
      <c r="BV175" s="44" t="e">
        <f>IF(VALIDATURNO[[#This Row],[VALIDA_QNA]]=0,0,IF(VALIDATURNO[[#This Row],[Marcacion]]="ERROR MARCA", 0,IF(VALIDATURNO[[#This Row],[VALIDA_QNA]]="","",IF(ROUND(IFERROR(LEFT(K175,FIND(".",K175)-1)+((RIGHT(K175,2)+0)/100),0)+(IF(H176="Domingo",0,IF(AL176="",0,AL176*24)))-(IF(H175="Domingo",0,IF(AL175="",0,AL175*24))),2)&gt;=0,ROUND(IFERROR(LEFT(K175,FIND(".",K175)-1)+((RIGHT(K175,2)+0)/100),0)+(IF(H176="Domingo",0,IF(AL176="",0,AL176*24)))-(IF(H175="Domingo",0,IF(AL175="",0,AL175*24))),2),0))))</f>
        <v>#VALUE!</v>
      </c>
      <c r="BW175" s="44" t="e">
        <f>IF(VALIDATURNO[[#This Row],[VALIDA_QNA]]="","",IFERROR(LEFT(T175,FIND(".",T175)-1)+((RIGHT(T175,2)+0)/100),0)+IF(N175="",0,IFERROR(LEFT(N175,FIND(".",N175)-1)+((RIGHT(N175,2)+0)/100),0)))</f>
        <v>#VALUE!</v>
      </c>
      <c r="BX175" s="44" t="e">
        <f>IF(VALIDATURNO[[#This Row],[VALIDA_QNA]]=0,0,IF(VALIDATURNO[[#This Row],[Marcacion]]="ERROR MARCA", 0,IF(VALIDATURNO[[#This Row],[VALIDA_QNA]]="","",IF(VALIDATURNO[[#This Row],[Dom Noct calc]]+(IF(OR(H176="Domingo",M176&lt;&gt;"",N176&lt;&gt;""),IF(AL176="",0,AL176*24),0))-(IF(OR(H175="Domingo",M175&lt;&gt;"",N175&lt;&gt;""),IF(AL175="",0,AL175*24),0))&gt;=0,VALIDATURNO[[#This Row],[Dom Noct calc]]+(IF(OR(H176="Domingo",M176&lt;&gt;"",N176&lt;&gt;""),IF(AL176="",0,AL176*24),0))-(IF(OR(H175="Domingo",M175&lt;&gt;"",N175&lt;&gt;""),IF(AL175="",0,AL175*24),0)),0))))</f>
        <v>#VALUE!</v>
      </c>
      <c r="BY175" s="44" t="e">
        <f>IF(VALIDATURNO[[#This Row],[VALIDA_QNA]]="","",IFERROR(LEFT(AD175,FIND(".",AD175)-1)+((RIGHT(AD175,2)+0)/100),0))</f>
        <v>#VALUE!</v>
      </c>
      <c r="BZ17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5" s="45" t="e">
        <f>IF(VALIDATURNO[[#This Row],[VALIDA_QNA]]="","",IF(VALIDATURNO[[#This Row],[Trabajado real]]+0=0,0,1))</f>
        <v>#VALUE!</v>
      </c>
      <c r="CB17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5" s="44"/>
      <c r="CD175" s="44"/>
      <c r="CE175" s="44"/>
      <c r="CF175" s="44"/>
      <c r="CG175" s="44"/>
      <c r="CH175" s="45"/>
      <c r="CI175" s="44"/>
      <c r="CJ175" s="44" t="str">
        <f>IF(AND(M175="",S175=""),"",IF(VALIDATURNO[[#This Row],[Marcacion]]="ERROR MARCA",6,IF(IFERROR(LEFT(M175,FIND(".",M175)-1)+((RIGHT(M175,2)+0)/100),0)+IFERROR(LEFT(S175,FIND(".",S175)-1)+((RIGHT(S175,2)+0)/100),0)=0,"",IFERROR(LEFT(M175,FIND(".",M175)-1)+((RIGHT(M175,2)+0)/100),0)+IFERROR(LEFT(S175,FIND(".",S175)-1)+((RIGHT(S175,2)+0)/100),0))))</f>
        <v/>
      </c>
      <c r="CK175" s="44" t="e">
        <f>IF(VALIDATURNO[[#This Row],[VALIDA_QNA]]="","",IF(VALIDATURNO[[#This Row],[Dom Noct Real]]=0,"",ROUND(VALIDATURNO[[#This Row],[Dom Noct Real]],2)))</f>
        <v>#VALUE!</v>
      </c>
      <c r="CL175" s="44"/>
      <c r="CM175" s="44"/>
      <c r="CN175" s="44"/>
      <c r="CO17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5" s="44"/>
      <c r="CR175" s="44"/>
      <c r="CS175" s="44"/>
      <c r="CT175" s="44"/>
      <c r="CU175" s="44" t="e">
        <f>IF(VALIDATURNO[[#This Row],[VALIDA_QNA]]="","",IF(VALIDATURNO[[#This Row],[Trabajado real]]=0,"",ROUND(VALIDATURNO[[#This Row],[Trabajado real]],2)))</f>
        <v>#VALUE!</v>
      </c>
      <c r="CV175" s="220" t="str">
        <f>IFERROR(VLOOKUP(VALIDATURNO[[#This Row],[Colaborador]]&amp;VALIDATURNO[[#This Row],[fecha]],Tabla2[],4,0),"")</f>
        <v/>
      </c>
      <c r="CW175" s="221"/>
      <c r="CX175" s="221"/>
      <c r="CY175" s="44" t="str">
        <f>IF(SUMIFS($BZ$6:BZ175,$DC$6:DC175,VALIDATURNO[[#This Row],[Colaborador]])-hope_hours-SUMIFS($CO$6:CO175,$DC$6:DC175,VALIDATURNO[[#This Row],[Colaborador]])-SUMIFS($CP$6:CP175,$DC$6:DC175,VALIDATURNO[[#This Row],[Colaborador]])&gt;0.5,SUMIFS($BZ$6:BZ175,$DC$6:DC175,VALIDATURNO[[#This Row],[Colaborador]])-hope_hours-SUMIFS($CO$6:CO175,$DC$6:DC175,VALIDATURNO[[#This Row],[Colaborador]])-SUMIFS($CP$6:CP175,$DC$6:DC175,VALIDATURNO[[#This Row],[Colaborador]]),"")</f>
        <v/>
      </c>
      <c r="CZ175" s="44" t="str">
        <f>IF(SUMIFS($BZ$6:BZ175,$DC$6:DC175,VALIDATURNO[[#This Row],[Colaborador]])-hope_hours&gt;0.5,SUMIFS($BZ$6:BZ175,$DC$6:DC175,VALIDATURNO[[#This Row],[Colaborador]])-hope_hours - SUMIFS($CZ$6:CZ174,$DC$6:DC174,DC175),"")</f>
        <v/>
      </c>
      <c r="DA175" s="44" t="str">
        <f>IF(SUMIFS($BZ$6:BZ175,$DC$6:DC175,VALIDATURNO[[#This Row],[Colaborador]])-hope_hours&gt;0.5,SUMIFS($BZ$6:BZ175,$DC$6:DC175,VALIDATURNO[[#This Row],[Colaborador]])-hope_hours,"")</f>
        <v/>
      </c>
      <c r="DB175" s="44" t="str">
        <f>IF(E175="","",IF(VALIDATURNO[[#This Row],[Cambia sede]]="",E175,VALIDATURNO[[#This Row],[Cambia sede]]))</f>
        <v/>
      </c>
      <c r="DC175" s="222" t="str">
        <f t="shared" si="8"/>
        <v/>
      </c>
      <c r="DD175" s="223" t="e">
        <f>IF(VALIDATURNO[[#This Row],[VALIDA_QNA]]="","",I175+0)</f>
        <v>#VALUE!</v>
      </c>
      <c r="DE175" s="219" t="e">
        <f>IF(VALIDATURNO[[#This Row],[Marcacion]]="","",D175)</f>
        <v>#VALUE!</v>
      </c>
      <c r="DF175" s="219" t="e">
        <f>IF(VALIDATURNO[[#This Row],[turno1]]="","",H175)</f>
        <v>#VALUE!</v>
      </c>
      <c r="DG175" s="219" t="e">
        <f>IF(VALIDATURNO[[#This Row],[turno2]]="","",AL175)</f>
        <v>#VALUE!</v>
      </c>
      <c r="DH175" s="219" t="e">
        <f>IF(VALIDATURNO[[#This Row],[turno1AM]]="","",AM175)</f>
        <v>#VALUE!</v>
      </c>
      <c r="DI175" s="219" t="e">
        <f>IF(VALIDATURNO[[#This Row],[turno2AM]]="","",AN175)</f>
        <v>#VALUE!</v>
      </c>
      <c r="DJ175" s="219" t="e">
        <f>IF(VALIDATURNO[[#This Row],[turno1AH]]="","",AO175)</f>
        <v>#VALUE!</v>
      </c>
      <c r="DK175" s="219" t="e">
        <f>IF(VALIDATURNO[[#This Row],[turno2AH]]="","",AP175)</f>
        <v>#VALUE!</v>
      </c>
      <c r="DL175" s="224" t="str">
        <f>IF(SUMIFS(VALIDATURNO[TOTAL],VALIDATURNO[Colaborador],VALIDATURNO[[#This Row],[Colaborador]])=0,"RET","OK")</f>
        <v>RET</v>
      </c>
      <c r="DM175" s="224"/>
      <c r="DN175" s="224" t="e">
        <f>IF(DN174=$DN$5,1,IF(DC174=VALIDATURNO[[#This Row],[Colaborador]],0,1))</f>
        <v>#VALUE!</v>
      </c>
      <c r="DO175" s="224"/>
      <c r="DP175" s="224"/>
      <c r="DQ175" s="224"/>
      <c r="DR175" s="224"/>
      <c r="DS175" s="224"/>
      <c r="DT175" s="224"/>
    </row>
    <row r="176" spans="46:124">
      <c r="AT176" s="218" t="e">
        <f>IF(VALIDATURNO[[#This Row],[VALIDA_QNA]]="","",IF(AL176="",0,1))</f>
        <v>#VALUE!</v>
      </c>
      <c r="AU176" s="47" t="e">
        <f>IF(VALIDATURNO[[#This Row],[VALIDA_QNA]]="","",IF(AL177="",0,1))</f>
        <v>#VALUE!</v>
      </c>
      <c r="AV176" s="47" t="e">
        <f>IF(VALIDATURNO[[#This Row],[VALIDA_QNA]]="","",IF(AM176="",0,1))</f>
        <v>#VALUE!</v>
      </c>
      <c r="AW176" s="47" t="e">
        <f>IF(VALIDATURNO[[#This Row],[VALIDA_QNA]]="","",IF(AN176="",0,1))</f>
        <v>#VALUE!</v>
      </c>
      <c r="AX176" s="47" t="e">
        <f>IF(VALIDATURNO[[#This Row],[VALIDA_QNA]]="","",IF(AO176="",0,1))</f>
        <v>#VALUE!</v>
      </c>
      <c r="AY176" s="47" t="e">
        <f>IF(VALIDATURNO[[#This Row],[VALIDA_QNA]]="","",IF(AP176="",0,1))</f>
        <v>#VALUE!</v>
      </c>
      <c r="AZ176" s="42" t="e">
        <f>IF(VALIDATURNO[[#This Row],[VALIDA_QNA]]="","",IF(AL177="",0,1)*IF(AL177="",0,AL177))</f>
        <v>#VALUE!</v>
      </c>
      <c r="BA176" s="42" t="e">
        <f>IF(VALIDATURNO[[#This Row],[VALIDA_QNA]]="","",IF(AL176="",0,1)*IF(AL176="",0,AL176))</f>
        <v>#VALUE!</v>
      </c>
      <c r="BB176" s="42" t="e">
        <f>IF(VALIDATURNO[[#This Row],[VALIDA_QNA]]="","",IF(AM176="",0,1)*IF(AM176="",0,AM176))</f>
        <v>#VALUE!</v>
      </c>
      <c r="BC176" s="42" t="e">
        <f>IF(VALIDATURNO[[#This Row],[VALIDA_QNA]]="","",IF(AN176="",0,1)*IF(AN176="",0,AN176))</f>
        <v>#VALUE!</v>
      </c>
      <c r="BD176" s="42" t="e">
        <f>IF(VALIDATURNO[[#This Row],[VALIDA_QNA]]="","",IF(AO176="",0,1)*IF(AO176="",0,AO176))</f>
        <v>#VALUE!</v>
      </c>
      <c r="BE176" s="42" t="e">
        <f>IF(VALIDATURNO[[#This Row],[VALIDA_QNA]]="","",IF(AP176="",0,1)*IF(AP176="",0,AP176))</f>
        <v>#VALUE!</v>
      </c>
      <c r="BF176" s="42" t="e">
        <f>IF(VALIDATURNO[[#This Row],[VALIDA_QNA]]="","",5-COUNTBLANK(AM176:AP176)-COUNTBLANK(AL177))</f>
        <v>#VALUE!</v>
      </c>
      <c r="BG176" s="41" t="e">
        <f>VALIDATURNO[[#This Row],[SALAM_H_BIN]]&amp;AU176&amp;AV176&amp;AW176&amp;AX176&amp;AY176</f>
        <v>#VALUE!</v>
      </c>
      <c r="BH176" s="43" t="str">
        <f>IF(A176="","",IF(AND((DIA_INI+0)=1,DAY(I176)&lt;16,MONTH(I176)=MES_QNA),1,IF(AND((DIA_INI+0)=16,MONTH(I176)= MES_QNA + 0),1,0)))</f>
        <v/>
      </c>
      <c r="BI176" s="42" t="str">
        <f>IF(A176="","",IF(AND(AN176&lt;AM176,AN176&lt;&gt;""),"ERROR MARCA",IF(AND(VALIDATURNO[[#This Row],[ENT_2]]&lt;&gt;0,VALIDATURNO[[#This Row],[ENT_2]]&lt;VALIDATURNO[[#This Row],[SAL_1]]),"ERROR MARCA",IF(VALIDATURNO[[#This Row],[VALIDA_QNA]]=1,IF(OR(BG176="001100",BG176="011000",BG176="011110",BG176="001111",BG176="101100",BG176="111000",BG176="111110",BG176="101111"),"OK",IF(OR(BG176="000000",VALIDATURNO[[#This Row],[Escenario]]="100000"),"NULO","ERROR MARCA")),"NULO"))))</f>
        <v/>
      </c>
      <c r="BJ176" s="47" t="e">
        <f>IF(VALIDATURNO[[#This Row],[VALIDA_QNA]]="","",IF(OR(BG176="101100",BG176="101111",BG176="001100",BG176="001111",BG176="111110",BG176="011110"),BC176-BB176,0)*24)</f>
        <v>#VALUE!</v>
      </c>
      <c r="BK176" s="42" t="e">
        <f>IF(VALIDATURNO[[#This Row],[VALIDA_QNA]]="","",IF(OR(BG176="101111",BG176="001111"),BE176-BD176,0)*24)</f>
        <v>#VALUE!</v>
      </c>
      <c r="BL176" s="47" t="e">
        <f>IF(VALIDATURNO[[#This Row],[VALIDA_QNA]]="","",IF(OR(BG176="111000",BG176="011000"),AZ176-BB176+1,0)*24)</f>
        <v>#VALUE!</v>
      </c>
      <c r="BM176" s="47" t="e">
        <f>IF(VALIDATURNO[[#This Row],[VALIDA_QNA]]="","",IF(OR(BG176="111110",BG176="011110"),AZ176+1-BD176,0)*24)</f>
        <v>#VALUE!</v>
      </c>
      <c r="BN176" s="42" t="e">
        <f>IF(VALIDATURNO[[#This Row],[VALIDA_QNA]]="","",IF(OR(BG176="011000",BG176="111000"),1-BB176,0)*24)</f>
        <v>#VALUE!</v>
      </c>
      <c r="BO176" s="47" t="e">
        <f>IF(VALIDATURNO[[#This Row],[VALIDA_QNA]]="","",IF(OR(BG176="011110",BG176="111110"),1-BD176,0)*24)</f>
        <v>#VALUE!</v>
      </c>
      <c r="BP17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6" s="42" t="e">
        <f>IF(VALIDATURNO[[#This Row],[VALIDA_QNA]]="","",VALIDATURNO[[#This Row],[turno1]]+VALIDATURNO[[#This Row],[turno2]]+VALIDATURNO[[#This Row],[turno1AM]]+VALIDATURNO[[#This Row],[turno2AM]])</f>
        <v>#VALUE!</v>
      </c>
      <c r="BR176" s="44" t="e">
        <f>IF(VALIDATURNO[[#This Row],[VALIDA_QNA]]=0,"",IFERROR(LEFT(AD176,FIND(".",AD176)-1)+((RIGHT(AD176,2)+0)/100),""))</f>
        <v>#VALUE!</v>
      </c>
      <c r="BS17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descuentos]]="",0,IF(AND(BP176&gt;=9.5,AO176=""),1,0))+IF(AL177&lt;&gt;"",AL177*24,0)-IF(AL176&lt;&gt;"",AL176*24,0),"")))</f>
        <v>#VALUE!</v>
      </c>
      <c r="BT176" s="219" t="e">
        <f>IF(VALIDATURNO[[#This Row],[VALIDA_QNA]]=0,"",IF(A176="","",IFERROR((IF(IF(AL176="",0,AL176+0)&lt;=(6/24),IF(AL176="",0,AL176+0),(6/24))*24),0)+IFERROR(IF(AM176="",0,IF((IF(AND(AO176="",AN176&lt;&gt;""),IF(AN176="",0,AN176+0),IF(AP176&lt;&gt;"",IF(AP176="",0,AP176+0),1))-#REF!)*24&gt;0,IF(AND(AO176="",AN176&lt;&gt;""),IF(AN176="",0,AN176+0),IF(AP176&lt;&gt;"",IF(AP176="",0,AP176+0),1))-#REF!))*24,0)))</f>
        <v>#VALUE!</v>
      </c>
      <c r="BU176" s="44" t="e">
        <f>IF(VALIDATURNO[[#This Row],[VALIDA_QNA]]="","",IFERROR(LEFT(K176,FIND(".",K176)-1)+((RIGHT(K176,2)+0)/100),0))</f>
        <v>#VALUE!</v>
      </c>
      <c r="BV176" s="44" t="e">
        <f>IF(VALIDATURNO[[#This Row],[VALIDA_QNA]]=0,0,IF(VALIDATURNO[[#This Row],[Marcacion]]="ERROR MARCA", 0,IF(VALIDATURNO[[#This Row],[VALIDA_QNA]]="","",IF(ROUND(IFERROR(LEFT(K176,FIND(".",K176)-1)+((RIGHT(K176,2)+0)/100),0)+(IF(H177="Domingo",0,IF(AL177="",0,AL177*24)))-(IF(H176="Domingo",0,IF(AL176="",0,AL176*24))),2)&gt;=0,ROUND(IFERROR(LEFT(K176,FIND(".",K176)-1)+((RIGHT(K176,2)+0)/100),0)+(IF(H177="Domingo",0,IF(AL177="",0,AL177*24)))-(IF(H176="Domingo",0,IF(AL176="",0,AL176*24))),2),0))))</f>
        <v>#VALUE!</v>
      </c>
      <c r="BW176" s="44" t="e">
        <f>IF(VALIDATURNO[[#This Row],[VALIDA_QNA]]="","",IFERROR(LEFT(T176,FIND(".",T176)-1)+((RIGHT(T176,2)+0)/100),0)+IF(N176="",0,IFERROR(LEFT(N176,FIND(".",N176)-1)+((RIGHT(N176,2)+0)/100),0)))</f>
        <v>#VALUE!</v>
      </c>
      <c r="BX176" s="44" t="e">
        <f>IF(VALIDATURNO[[#This Row],[VALIDA_QNA]]=0,0,IF(VALIDATURNO[[#This Row],[Marcacion]]="ERROR MARCA", 0,IF(VALIDATURNO[[#This Row],[VALIDA_QNA]]="","",IF(VALIDATURNO[[#This Row],[Dom Noct calc]]+(IF(OR(H177="Domingo",M177&lt;&gt;"",N177&lt;&gt;""),IF(AL177="",0,AL177*24),0))-(IF(OR(H176="Domingo",M176&lt;&gt;"",N176&lt;&gt;""),IF(AL176="",0,AL176*24),0))&gt;=0,VALIDATURNO[[#This Row],[Dom Noct calc]]+(IF(OR(H177="Domingo",M177&lt;&gt;"",N177&lt;&gt;""),IF(AL177="",0,AL177*24),0))-(IF(OR(H176="Domingo",M176&lt;&gt;"",N176&lt;&gt;""),IF(AL176="",0,AL176*24),0)),0))))</f>
        <v>#VALUE!</v>
      </c>
      <c r="BY176" s="44" t="e">
        <f>IF(VALIDATURNO[[#This Row],[VALIDA_QNA]]="","",IFERROR(LEFT(AD176,FIND(".",AD176)-1)+((RIGHT(AD176,2)+0)/100),0))</f>
        <v>#VALUE!</v>
      </c>
      <c r="BZ17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6" s="45" t="e">
        <f>IF(VALIDATURNO[[#This Row],[VALIDA_QNA]]="","",IF(VALIDATURNO[[#This Row],[Trabajado real]]+0=0,0,1))</f>
        <v>#VALUE!</v>
      </c>
      <c r="CB17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6" s="44"/>
      <c r="CD176" s="44"/>
      <c r="CE176" s="44"/>
      <c r="CF176" s="44"/>
      <c r="CG176" s="44"/>
      <c r="CH176" s="45"/>
      <c r="CI176" s="44"/>
      <c r="CJ176" s="44" t="str">
        <f>IF(AND(M176="",S176=""),"",IF(VALIDATURNO[[#This Row],[Marcacion]]="ERROR MARCA",6,IF(IFERROR(LEFT(M176,FIND(".",M176)-1)+((RIGHT(M176,2)+0)/100),0)+IFERROR(LEFT(S176,FIND(".",S176)-1)+((RIGHT(S176,2)+0)/100),0)=0,"",IFERROR(LEFT(M176,FIND(".",M176)-1)+((RIGHT(M176,2)+0)/100),0)+IFERROR(LEFT(S176,FIND(".",S176)-1)+((RIGHT(S176,2)+0)/100),0))))</f>
        <v/>
      </c>
      <c r="CK176" s="44" t="e">
        <f>IF(VALIDATURNO[[#This Row],[VALIDA_QNA]]="","",IF(VALIDATURNO[[#This Row],[Dom Noct Real]]=0,"",ROUND(VALIDATURNO[[#This Row],[Dom Noct Real]],2)))</f>
        <v>#VALUE!</v>
      </c>
      <c r="CL176" s="44"/>
      <c r="CM176" s="44"/>
      <c r="CN176" s="44"/>
      <c r="CO17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6" s="44"/>
      <c r="CR176" s="44"/>
      <c r="CS176" s="44"/>
      <c r="CT176" s="44"/>
      <c r="CU176" s="44" t="e">
        <f>IF(VALIDATURNO[[#This Row],[VALIDA_QNA]]="","",IF(VALIDATURNO[[#This Row],[Trabajado real]]=0,"",ROUND(VALIDATURNO[[#This Row],[Trabajado real]],2)))</f>
        <v>#VALUE!</v>
      </c>
      <c r="CV176" s="220" t="str">
        <f>IFERROR(VLOOKUP(VALIDATURNO[[#This Row],[Colaborador]]&amp;VALIDATURNO[[#This Row],[fecha]],Tabla2[],4,0),"")</f>
        <v/>
      </c>
      <c r="CW176" s="221"/>
      <c r="CX176" s="221"/>
      <c r="CY176" s="44" t="str">
        <f>IF(SUMIFS($BZ$6:BZ176,$DC$6:DC176,VALIDATURNO[[#This Row],[Colaborador]])-hope_hours-SUMIFS($CO$6:CO176,$DC$6:DC176,VALIDATURNO[[#This Row],[Colaborador]])-SUMIFS($CP$6:CP176,$DC$6:DC176,VALIDATURNO[[#This Row],[Colaborador]])&gt;0.5,SUMIFS($BZ$6:BZ176,$DC$6:DC176,VALIDATURNO[[#This Row],[Colaborador]])-hope_hours-SUMIFS($CO$6:CO176,$DC$6:DC176,VALIDATURNO[[#This Row],[Colaborador]])-SUMIFS($CP$6:CP176,$DC$6:DC176,VALIDATURNO[[#This Row],[Colaborador]]),"")</f>
        <v/>
      </c>
      <c r="CZ176" s="44" t="str">
        <f>IF(SUMIFS($BZ$6:BZ176,$DC$6:DC176,VALIDATURNO[[#This Row],[Colaborador]])-hope_hours&gt;0.5,SUMIFS($BZ$6:BZ176,$DC$6:DC176,VALIDATURNO[[#This Row],[Colaborador]])-hope_hours - SUMIFS($CZ$6:CZ175,$DC$6:DC175,DC176),"")</f>
        <v/>
      </c>
      <c r="DA176" s="44" t="str">
        <f>IF(SUMIFS($BZ$6:BZ176,$DC$6:DC176,VALIDATURNO[[#This Row],[Colaborador]])-hope_hours&gt;0.5,SUMIFS($BZ$6:BZ176,$DC$6:DC176,VALIDATURNO[[#This Row],[Colaborador]])-hope_hours,"")</f>
        <v/>
      </c>
      <c r="DB176" s="44" t="str">
        <f>IF(E176="","",IF(VALIDATURNO[[#This Row],[Cambia sede]]="",E176,VALIDATURNO[[#This Row],[Cambia sede]]))</f>
        <v/>
      </c>
      <c r="DC176" s="222" t="str">
        <f t="shared" si="8"/>
        <v/>
      </c>
      <c r="DD176" s="223" t="e">
        <f>IF(VALIDATURNO[[#This Row],[VALIDA_QNA]]="","",I176+0)</f>
        <v>#VALUE!</v>
      </c>
      <c r="DE176" s="219" t="e">
        <f>IF(VALIDATURNO[[#This Row],[Marcacion]]="","",D176)</f>
        <v>#VALUE!</v>
      </c>
      <c r="DF176" s="219" t="e">
        <f>IF(VALIDATURNO[[#This Row],[turno1]]="","",H176)</f>
        <v>#VALUE!</v>
      </c>
      <c r="DG176" s="219" t="e">
        <f>IF(VALIDATURNO[[#This Row],[turno2]]="","",AL176)</f>
        <v>#VALUE!</v>
      </c>
      <c r="DH176" s="219" t="e">
        <f>IF(VALIDATURNO[[#This Row],[turno1AM]]="","",AM176)</f>
        <v>#VALUE!</v>
      </c>
      <c r="DI176" s="219" t="e">
        <f>IF(VALIDATURNO[[#This Row],[turno2AM]]="","",AN176)</f>
        <v>#VALUE!</v>
      </c>
      <c r="DJ176" s="219" t="e">
        <f>IF(VALIDATURNO[[#This Row],[turno1AH]]="","",AO176)</f>
        <v>#VALUE!</v>
      </c>
      <c r="DK176" s="219" t="e">
        <f>IF(VALIDATURNO[[#This Row],[turno2AH]]="","",AP176)</f>
        <v>#VALUE!</v>
      </c>
      <c r="DL176" s="224" t="str">
        <f>IF(SUMIFS(VALIDATURNO[TOTAL],VALIDATURNO[Colaborador],VALIDATURNO[[#This Row],[Colaborador]])=0,"RET","OK")</f>
        <v>RET</v>
      </c>
      <c r="DM176" s="224"/>
      <c r="DN176" s="224" t="e">
        <f>IF(DN175=$DN$5,1,IF(DC175=VALIDATURNO[[#This Row],[Colaborador]],0,1))</f>
        <v>#VALUE!</v>
      </c>
      <c r="DO176" s="224"/>
      <c r="DP176" s="224"/>
      <c r="DQ176" s="224"/>
      <c r="DR176" s="224"/>
      <c r="DS176" s="224"/>
      <c r="DT176" s="224"/>
    </row>
    <row r="177" spans="46:124">
      <c r="AT177" s="218" t="e">
        <f>IF(VALIDATURNO[[#This Row],[VALIDA_QNA]]="","",IF(AL177="",0,1))</f>
        <v>#VALUE!</v>
      </c>
      <c r="AU177" s="47" t="e">
        <f>IF(VALIDATURNO[[#This Row],[VALIDA_QNA]]="","",IF(AL178="",0,1))</f>
        <v>#VALUE!</v>
      </c>
      <c r="AV177" s="47" t="e">
        <f>IF(VALIDATURNO[[#This Row],[VALIDA_QNA]]="","",IF(AM177="",0,1))</f>
        <v>#VALUE!</v>
      </c>
      <c r="AW177" s="47" t="e">
        <f>IF(VALIDATURNO[[#This Row],[VALIDA_QNA]]="","",IF(AN177="",0,1))</f>
        <v>#VALUE!</v>
      </c>
      <c r="AX177" s="47" t="e">
        <f>IF(VALIDATURNO[[#This Row],[VALIDA_QNA]]="","",IF(AO177="",0,1))</f>
        <v>#VALUE!</v>
      </c>
      <c r="AY177" s="47" t="e">
        <f>IF(VALIDATURNO[[#This Row],[VALIDA_QNA]]="","",IF(AP177="",0,1))</f>
        <v>#VALUE!</v>
      </c>
      <c r="AZ177" s="42" t="e">
        <f>IF(VALIDATURNO[[#This Row],[VALIDA_QNA]]="","",IF(AL178="",0,1)*IF(AL178="",0,AL178))</f>
        <v>#VALUE!</v>
      </c>
      <c r="BA177" s="42" t="e">
        <f>IF(VALIDATURNO[[#This Row],[VALIDA_QNA]]="","",IF(AL177="",0,1)*IF(AL177="",0,AL177))</f>
        <v>#VALUE!</v>
      </c>
      <c r="BB177" s="42" t="e">
        <f>IF(VALIDATURNO[[#This Row],[VALIDA_QNA]]="","",IF(AM177="",0,1)*IF(AM177="",0,AM177))</f>
        <v>#VALUE!</v>
      </c>
      <c r="BC177" s="42" t="e">
        <f>IF(VALIDATURNO[[#This Row],[VALIDA_QNA]]="","",IF(AN177="",0,1)*IF(AN177="",0,AN177))</f>
        <v>#VALUE!</v>
      </c>
      <c r="BD177" s="42" t="e">
        <f>IF(VALIDATURNO[[#This Row],[VALIDA_QNA]]="","",IF(AO177="",0,1)*IF(AO177="",0,AO177))</f>
        <v>#VALUE!</v>
      </c>
      <c r="BE177" s="42" t="e">
        <f>IF(VALIDATURNO[[#This Row],[VALIDA_QNA]]="","",IF(AP177="",0,1)*IF(AP177="",0,AP177))</f>
        <v>#VALUE!</v>
      </c>
      <c r="BF177" s="42" t="e">
        <f>IF(VALIDATURNO[[#This Row],[VALIDA_QNA]]="","",5-COUNTBLANK(AM177:AP177)-COUNTBLANK(AL178))</f>
        <v>#VALUE!</v>
      </c>
      <c r="BG177" s="41" t="e">
        <f>VALIDATURNO[[#This Row],[SALAM_H_BIN]]&amp;AU177&amp;AV177&amp;AW177&amp;AX177&amp;AY177</f>
        <v>#VALUE!</v>
      </c>
      <c r="BH177" s="43" t="str">
        <f>IF(A177="","",IF(AND((DIA_INI+0)=1,DAY(I177)&lt;16,MONTH(I177)=MES_QNA),1,IF(AND((DIA_INI+0)=16,MONTH(I177)= MES_QNA + 0),1,0)))</f>
        <v/>
      </c>
      <c r="BI177" s="42" t="str">
        <f>IF(A177="","",IF(AND(AN177&lt;AM177,AN177&lt;&gt;""),"ERROR MARCA",IF(AND(VALIDATURNO[[#This Row],[ENT_2]]&lt;&gt;0,VALIDATURNO[[#This Row],[ENT_2]]&lt;VALIDATURNO[[#This Row],[SAL_1]]),"ERROR MARCA",IF(VALIDATURNO[[#This Row],[VALIDA_QNA]]=1,IF(OR(BG177="001100",BG177="011000",BG177="011110",BG177="001111",BG177="101100",BG177="111000",BG177="111110",BG177="101111"),"OK",IF(OR(BG177="000000",VALIDATURNO[[#This Row],[Escenario]]="100000"),"NULO","ERROR MARCA")),"NULO"))))</f>
        <v/>
      </c>
      <c r="BJ177" s="47" t="e">
        <f>IF(VALIDATURNO[[#This Row],[VALIDA_QNA]]="","",IF(OR(BG177="101100",BG177="101111",BG177="001100",BG177="001111",BG177="111110",BG177="011110"),BC177-BB177,0)*24)</f>
        <v>#VALUE!</v>
      </c>
      <c r="BK177" s="42" t="e">
        <f>IF(VALIDATURNO[[#This Row],[VALIDA_QNA]]="","",IF(OR(BG177="101111",BG177="001111"),BE177-BD177,0)*24)</f>
        <v>#VALUE!</v>
      </c>
      <c r="BL177" s="47" t="e">
        <f>IF(VALIDATURNO[[#This Row],[VALIDA_QNA]]="","",IF(OR(BG177="111000",BG177="011000"),AZ177-BB177+1,0)*24)</f>
        <v>#VALUE!</v>
      </c>
      <c r="BM177" s="47" t="e">
        <f>IF(VALIDATURNO[[#This Row],[VALIDA_QNA]]="","",IF(OR(BG177="111110",BG177="011110"),AZ177+1-BD177,0)*24)</f>
        <v>#VALUE!</v>
      </c>
      <c r="BN177" s="42" t="e">
        <f>IF(VALIDATURNO[[#This Row],[VALIDA_QNA]]="","",IF(OR(BG177="011000",BG177="111000"),1-BB177,0)*24)</f>
        <v>#VALUE!</v>
      </c>
      <c r="BO177" s="47" t="e">
        <f>IF(VALIDATURNO[[#This Row],[VALIDA_QNA]]="","",IF(OR(BG177="011110",BG177="111110"),1-BD177,0)*24)</f>
        <v>#VALUE!</v>
      </c>
      <c r="BP17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7" s="42" t="e">
        <f>IF(VALIDATURNO[[#This Row],[VALIDA_QNA]]="","",VALIDATURNO[[#This Row],[turno1]]+VALIDATURNO[[#This Row],[turno2]]+VALIDATURNO[[#This Row],[turno1AM]]+VALIDATURNO[[#This Row],[turno2AM]])</f>
        <v>#VALUE!</v>
      </c>
      <c r="BR177" s="44" t="e">
        <f>IF(VALIDATURNO[[#This Row],[VALIDA_QNA]]=0,"",IFERROR(LEFT(AD177,FIND(".",AD177)-1)+((RIGHT(AD177,2)+0)/100),""))</f>
        <v>#VALUE!</v>
      </c>
      <c r="BS17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descuentos]]="",0,IF(AND(BP177&gt;=9.5,AO177=""),1,0))+IF(AL178&lt;&gt;"",AL178*24,0)-IF(AL177&lt;&gt;"",AL177*24,0),"")))</f>
        <v>#VALUE!</v>
      </c>
      <c r="BT177" s="219" t="e">
        <f>IF(VALIDATURNO[[#This Row],[VALIDA_QNA]]=0,"",IF(A177="","",IFERROR((IF(IF(AL177="",0,AL177+0)&lt;=(6/24),IF(AL177="",0,AL177+0),(6/24))*24),0)+IFERROR(IF(AM177="",0,IF((IF(AND(AO177="",AN177&lt;&gt;""),IF(AN177="",0,AN177+0),IF(AP177&lt;&gt;"",IF(AP177="",0,AP177+0),1))-#REF!)*24&gt;0,IF(AND(AO177="",AN177&lt;&gt;""),IF(AN177="",0,AN177+0),IF(AP177&lt;&gt;"",IF(AP177="",0,AP177+0),1))-#REF!))*24,0)))</f>
        <v>#VALUE!</v>
      </c>
      <c r="BU177" s="44" t="e">
        <f>IF(VALIDATURNO[[#This Row],[VALIDA_QNA]]="","",IFERROR(LEFT(K177,FIND(".",K177)-1)+((RIGHT(K177,2)+0)/100),0))</f>
        <v>#VALUE!</v>
      </c>
      <c r="BV177" s="44" t="e">
        <f>IF(VALIDATURNO[[#This Row],[VALIDA_QNA]]=0,0,IF(VALIDATURNO[[#This Row],[Marcacion]]="ERROR MARCA", 0,IF(VALIDATURNO[[#This Row],[VALIDA_QNA]]="","",IF(ROUND(IFERROR(LEFT(K177,FIND(".",K177)-1)+((RIGHT(K177,2)+0)/100),0)+(IF(H178="Domingo",0,IF(AL178="",0,AL178*24)))-(IF(H177="Domingo",0,IF(AL177="",0,AL177*24))),2)&gt;=0,ROUND(IFERROR(LEFT(K177,FIND(".",K177)-1)+((RIGHT(K177,2)+0)/100),0)+(IF(H178="Domingo",0,IF(AL178="",0,AL178*24)))-(IF(H177="Domingo",0,IF(AL177="",0,AL177*24))),2),0))))</f>
        <v>#VALUE!</v>
      </c>
      <c r="BW177" s="44" t="e">
        <f>IF(VALIDATURNO[[#This Row],[VALIDA_QNA]]="","",IFERROR(LEFT(T177,FIND(".",T177)-1)+((RIGHT(T177,2)+0)/100),0)+IF(N177="",0,IFERROR(LEFT(N177,FIND(".",N177)-1)+((RIGHT(N177,2)+0)/100),0)))</f>
        <v>#VALUE!</v>
      </c>
      <c r="BX177" s="44" t="e">
        <f>IF(VALIDATURNO[[#This Row],[VALIDA_QNA]]=0,0,IF(VALIDATURNO[[#This Row],[Marcacion]]="ERROR MARCA", 0,IF(VALIDATURNO[[#This Row],[VALIDA_QNA]]="","",IF(VALIDATURNO[[#This Row],[Dom Noct calc]]+(IF(OR(H178="Domingo",M178&lt;&gt;"",N178&lt;&gt;""),IF(AL178="",0,AL178*24),0))-(IF(OR(H177="Domingo",M177&lt;&gt;"",N177&lt;&gt;""),IF(AL177="",0,AL177*24),0))&gt;=0,VALIDATURNO[[#This Row],[Dom Noct calc]]+(IF(OR(H178="Domingo",M178&lt;&gt;"",N178&lt;&gt;""),IF(AL178="",0,AL178*24),0))-(IF(OR(H177="Domingo",M177&lt;&gt;"",N177&lt;&gt;""),IF(AL177="",0,AL177*24),0)),0))))</f>
        <v>#VALUE!</v>
      </c>
      <c r="BY177" s="44" t="e">
        <f>IF(VALIDATURNO[[#This Row],[VALIDA_QNA]]="","",IFERROR(LEFT(AD177,FIND(".",AD177)-1)+((RIGHT(AD177,2)+0)/100),0))</f>
        <v>#VALUE!</v>
      </c>
      <c r="BZ17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7" s="45" t="e">
        <f>IF(VALIDATURNO[[#This Row],[VALIDA_QNA]]="","",IF(VALIDATURNO[[#This Row],[Trabajado real]]+0=0,0,1))</f>
        <v>#VALUE!</v>
      </c>
      <c r="CB17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7" s="44"/>
      <c r="CD177" s="44"/>
      <c r="CE177" s="44"/>
      <c r="CF177" s="44"/>
      <c r="CG177" s="44"/>
      <c r="CH177" s="45"/>
      <c r="CI177" s="44"/>
      <c r="CJ177" s="44" t="str">
        <f>IF(AND(M177="",S177=""),"",IF(VALIDATURNO[[#This Row],[Marcacion]]="ERROR MARCA",6,IF(IFERROR(LEFT(M177,FIND(".",M177)-1)+((RIGHT(M177,2)+0)/100),0)+IFERROR(LEFT(S177,FIND(".",S177)-1)+((RIGHT(S177,2)+0)/100),0)=0,"",IFERROR(LEFT(M177,FIND(".",M177)-1)+((RIGHT(M177,2)+0)/100),0)+IFERROR(LEFT(S177,FIND(".",S177)-1)+((RIGHT(S177,2)+0)/100),0))))</f>
        <v/>
      </c>
      <c r="CK177" s="44" t="e">
        <f>IF(VALIDATURNO[[#This Row],[VALIDA_QNA]]="","",IF(VALIDATURNO[[#This Row],[Dom Noct Real]]=0,"",ROUND(VALIDATURNO[[#This Row],[Dom Noct Real]],2)))</f>
        <v>#VALUE!</v>
      </c>
      <c r="CL177" s="44"/>
      <c r="CM177" s="44"/>
      <c r="CN177" s="44"/>
      <c r="CO17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7" s="44"/>
      <c r="CR177" s="44"/>
      <c r="CS177" s="44"/>
      <c r="CT177" s="44"/>
      <c r="CU177" s="44" t="e">
        <f>IF(VALIDATURNO[[#This Row],[VALIDA_QNA]]="","",IF(VALIDATURNO[[#This Row],[Trabajado real]]=0,"",ROUND(VALIDATURNO[[#This Row],[Trabajado real]],2)))</f>
        <v>#VALUE!</v>
      </c>
      <c r="CV177" s="220" t="str">
        <f>IFERROR(VLOOKUP(VALIDATURNO[[#This Row],[Colaborador]]&amp;VALIDATURNO[[#This Row],[fecha]],Tabla2[],4,0),"")</f>
        <v/>
      </c>
      <c r="CW177" s="221"/>
      <c r="CX177" s="221"/>
      <c r="CY177" s="44" t="str">
        <f>IF(SUMIFS($BZ$6:BZ177,$DC$6:DC177,VALIDATURNO[[#This Row],[Colaborador]])-hope_hours-SUMIFS($CO$6:CO177,$DC$6:DC177,VALIDATURNO[[#This Row],[Colaborador]])-SUMIFS($CP$6:CP177,$DC$6:DC177,VALIDATURNO[[#This Row],[Colaborador]])&gt;0.5,SUMIFS($BZ$6:BZ177,$DC$6:DC177,VALIDATURNO[[#This Row],[Colaborador]])-hope_hours-SUMIFS($CO$6:CO177,$DC$6:DC177,VALIDATURNO[[#This Row],[Colaborador]])-SUMIFS($CP$6:CP177,$DC$6:DC177,VALIDATURNO[[#This Row],[Colaborador]]),"")</f>
        <v/>
      </c>
      <c r="CZ177" s="44" t="str">
        <f>IF(SUMIFS($BZ$6:BZ177,$DC$6:DC177,VALIDATURNO[[#This Row],[Colaborador]])-hope_hours&gt;0.5,SUMIFS($BZ$6:BZ177,$DC$6:DC177,VALIDATURNO[[#This Row],[Colaborador]])-hope_hours - SUMIFS($CZ$6:CZ176,$DC$6:DC176,DC177),"")</f>
        <v/>
      </c>
      <c r="DA177" s="44" t="str">
        <f>IF(SUMIFS($BZ$6:BZ177,$DC$6:DC177,VALIDATURNO[[#This Row],[Colaborador]])-hope_hours&gt;0.5,SUMIFS($BZ$6:BZ177,$DC$6:DC177,VALIDATURNO[[#This Row],[Colaborador]])-hope_hours,"")</f>
        <v/>
      </c>
      <c r="DB177" s="44" t="str">
        <f>IF(E177="","",IF(VALIDATURNO[[#This Row],[Cambia sede]]="",E177,VALIDATURNO[[#This Row],[Cambia sede]]))</f>
        <v/>
      </c>
      <c r="DC177" s="222" t="str">
        <f t="shared" si="8"/>
        <v/>
      </c>
      <c r="DD177" s="223" t="e">
        <f>IF(VALIDATURNO[[#This Row],[VALIDA_QNA]]="","",I177+0)</f>
        <v>#VALUE!</v>
      </c>
      <c r="DE177" s="219" t="e">
        <f>IF(VALIDATURNO[[#This Row],[Marcacion]]="","",D177)</f>
        <v>#VALUE!</v>
      </c>
      <c r="DF177" s="219" t="e">
        <f>IF(VALIDATURNO[[#This Row],[turno1]]="","",H177)</f>
        <v>#VALUE!</v>
      </c>
      <c r="DG177" s="219" t="e">
        <f>IF(VALIDATURNO[[#This Row],[turno2]]="","",AL177)</f>
        <v>#VALUE!</v>
      </c>
      <c r="DH177" s="219" t="e">
        <f>IF(VALIDATURNO[[#This Row],[turno1AM]]="","",AM177)</f>
        <v>#VALUE!</v>
      </c>
      <c r="DI177" s="219" t="e">
        <f>IF(VALIDATURNO[[#This Row],[turno2AM]]="","",AN177)</f>
        <v>#VALUE!</v>
      </c>
      <c r="DJ177" s="219" t="e">
        <f>IF(VALIDATURNO[[#This Row],[turno1AH]]="","",AO177)</f>
        <v>#VALUE!</v>
      </c>
      <c r="DK177" s="219" t="e">
        <f>IF(VALIDATURNO[[#This Row],[turno2AH]]="","",AP177)</f>
        <v>#VALUE!</v>
      </c>
      <c r="DL177" s="224" t="str">
        <f>IF(SUMIFS(VALIDATURNO[TOTAL],VALIDATURNO[Colaborador],VALIDATURNO[[#This Row],[Colaborador]])=0,"RET","OK")</f>
        <v>RET</v>
      </c>
      <c r="DM177" s="224"/>
      <c r="DN177" s="224" t="e">
        <f>IF(DN176=$DN$5,1,IF(DC176=VALIDATURNO[[#This Row],[Colaborador]],0,1))</f>
        <v>#VALUE!</v>
      </c>
      <c r="DO177" s="224"/>
      <c r="DP177" s="224"/>
      <c r="DQ177" s="224"/>
      <c r="DR177" s="224"/>
      <c r="DS177" s="224"/>
      <c r="DT177" s="224"/>
    </row>
    <row r="178" spans="46:124">
      <c r="AT178" s="218" t="e">
        <f>IF(VALIDATURNO[[#This Row],[VALIDA_QNA]]="","",IF(AL178="",0,1))</f>
        <v>#VALUE!</v>
      </c>
      <c r="AU178" s="47" t="e">
        <f>IF(VALIDATURNO[[#This Row],[VALIDA_QNA]]="","",IF(AL179="",0,1))</f>
        <v>#VALUE!</v>
      </c>
      <c r="AV178" s="47" t="e">
        <f>IF(VALIDATURNO[[#This Row],[VALIDA_QNA]]="","",IF(AM178="",0,1))</f>
        <v>#VALUE!</v>
      </c>
      <c r="AW178" s="47" t="e">
        <f>IF(VALIDATURNO[[#This Row],[VALIDA_QNA]]="","",IF(AN178="",0,1))</f>
        <v>#VALUE!</v>
      </c>
      <c r="AX178" s="47" t="e">
        <f>IF(VALIDATURNO[[#This Row],[VALIDA_QNA]]="","",IF(AO178="",0,1))</f>
        <v>#VALUE!</v>
      </c>
      <c r="AY178" s="47" t="e">
        <f>IF(VALIDATURNO[[#This Row],[VALIDA_QNA]]="","",IF(AP178="",0,1))</f>
        <v>#VALUE!</v>
      </c>
      <c r="AZ178" s="42" t="e">
        <f>IF(VALIDATURNO[[#This Row],[VALIDA_QNA]]="","",IF(AL179="",0,1)*IF(AL179="",0,AL179))</f>
        <v>#VALUE!</v>
      </c>
      <c r="BA178" s="42" t="e">
        <f>IF(VALIDATURNO[[#This Row],[VALIDA_QNA]]="","",IF(AL178="",0,1)*IF(AL178="",0,AL178))</f>
        <v>#VALUE!</v>
      </c>
      <c r="BB178" s="42" t="e">
        <f>IF(VALIDATURNO[[#This Row],[VALIDA_QNA]]="","",IF(AM178="",0,1)*IF(AM178="",0,AM178))</f>
        <v>#VALUE!</v>
      </c>
      <c r="BC178" s="42" t="e">
        <f>IF(VALIDATURNO[[#This Row],[VALIDA_QNA]]="","",IF(AN178="",0,1)*IF(AN178="",0,AN178))</f>
        <v>#VALUE!</v>
      </c>
      <c r="BD178" s="42" t="e">
        <f>IF(VALIDATURNO[[#This Row],[VALIDA_QNA]]="","",IF(AO178="",0,1)*IF(AO178="",0,AO178))</f>
        <v>#VALUE!</v>
      </c>
      <c r="BE178" s="42" t="e">
        <f>IF(VALIDATURNO[[#This Row],[VALIDA_QNA]]="","",IF(AP178="",0,1)*IF(AP178="",0,AP178))</f>
        <v>#VALUE!</v>
      </c>
      <c r="BF178" s="42" t="e">
        <f>IF(VALIDATURNO[[#This Row],[VALIDA_QNA]]="","",5-COUNTBLANK(AM178:AP178)-COUNTBLANK(AL179))</f>
        <v>#VALUE!</v>
      </c>
      <c r="BG178" s="41" t="e">
        <f>VALIDATURNO[[#This Row],[SALAM_H_BIN]]&amp;AU178&amp;AV178&amp;AW178&amp;AX178&amp;AY178</f>
        <v>#VALUE!</v>
      </c>
      <c r="BH178" s="43" t="str">
        <f>IF(A178="","",IF(AND((DIA_INI+0)=1,DAY(I178)&lt;16,MONTH(I178)=MES_QNA),1,IF(AND((DIA_INI+0)=16,MONTH(I178)= MES_QNA + 0),1,0)))</f>
        <v/>
      </c>
      <c r="BI178" s="42" t="str">
        <f>IF(A178="","",IF(AND(AN178&lt;AM178,AN178&lt;&gt;""),"ERROR MARCA",IF(AND(VALIDATURNO[[#This Row],[ENT_2]]&lt;&gt;0,VALIDATURNO[[#This Row],[ENT_2]]&lt;VALIDATURNO[[#This Row],[SAL_1]]),"ERROR MARCA",IF(VALIDATURNO[[#This Row],[VALIDA_QNA]]=1,IF(OR(BG178="001100",BG178="011000",BG178="011110",BG178="001111",BG178="101100",BG178="111000",BG178="111110",BG178="101111"),"OK",IF(OR(BG178="000000",VALIDATURNO[[#This Row],[Escenario]]="100000"),"NULO","ERROR MARCA")),"NULO"))))</f>
        <v/>
      </c>
      <c r="BJ178" s="47" t="e">
        <f>IF(VALIDATURNO[[#This Row],[VALIDA_QNA]]="","",IF(OR(BG178="101100",BG178="101111",BG178="001100",BG178="001111",BG178="111110",BG178="011110"),BC178-BB178,0)*24)</f>
        <v>#VALUE!</v>
      </c>
      <c r="BK178" s="42" t="e">
        <f>IF(VALIDATURNO[[#This Row],[VALIDA_QNA]]="","",IF(OR(BG178="101111",BG178="001111"),BE178-BD178,0)*24)</f>
        <v>#VALUE!</v>
      </c>
      <c r="BL178" s="47" t="e">
        <f>IF(VALIDATURNO[[#This Row],[VALIDA_QNA]]="","",IF(OR(BG178="111000",BG178="011000"),AZ178-BB178+1,0)*24)</f>
        <v>#VALUE!</v>
      </c>
      <c r="BM178" s="47" t="e">
        <f>IF(VALIDATURNO[[#This Row],[VALIDA_QNA]]="","",IF(OR(BG178="111110",BG178="011110"),AZ178+1-BD178,0)*24)</f>
        <v>#VALUE!</v>
      </c>
      <c r="BN178" s="42" t="e">
        <f>IF(VALIDATURNO[[#This Row],[VALIDA_QNA]]="","",IF(OR(BG178="011000",BG178="111000"),1-BB178,0)*24)</f>
        <v>#VALUE!</v>
      </c>
      <c r="BO178" s="47" t="e">
        <f>IF(VALIDATURNO[[#This Row],[VALIDA_QNA]]="","",IF(OR(BG178="011110",BG178="111110"),1-BD178,0)*24)</f>
        <v>#VALUE!</v>
      </c>
      <c r="BP17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8" s="42" t="e">
        <f>IF(VALIDATURNO[[#This Row],[VALIDA_QNA]]="","",VALIDATURNO[[#This Row],[turno1]]+VALIDATURNO[[#This Row],[turno2]]+VALIDATURNO[[#This Row],[turno1AM]]+VALIDATURNO[[#This Row],[turno2AM]])</f>
        <v>#VALUE!</v>
      </c>
      <c r="BR178" s="44" t="e">
        <f>IF(VALIDATURNO[[#This Row],[VALIDA_QNA]]=0,"",IFERROR(LEFT(AD178,FIND(".",AD178)-1)+((RIGHT(AD178,2)+0)/100),""))</f>
        <v>#VALUE!</v>
      </c>
      <c r="BS17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descuentos]]="",0,IF(AND(BP178&gt;=9.5,AO178=""),1,0))+IF(AL179&lt;&gt;"",AL179*24,0)-IF(AL178&lt;&gt;"",AL178*24,0),"")))</f>
        <v>#VALUE!</v>
      </c>
      <c r="BT178" s="219" t="e">
        <f>IF(VALIDATURNO[[#This Row],[VALIDA_QNA]]=0,"",IF(A178="","",IFERROR((IF(IF(AL178="",0,AL178+0)&lt;=(6/24),IF(AL178="",0,AL178+0),(6/24))*24),0)+IFERROR(IF(AM178="",0,IF((IF(AND(AO178="",AN178&lt;&gt;""),IF(AN178="",0,AN178+0),IF(AP178&lt;&gt;"",IF(AP178="",0,AP178+0),1))-#REF!)*24&gt;0,IF(AND(AO178="",AN178&lt;&gt;""),IF(AN178="",0,AN178+0),IF(AP178&lt;&gt;"",IF(AP178="",0,AP178+0),1))-#REF!))*24,0)))</f>
        <v>#VALUE!</v>
      </c>
      <c r="BU178" s="44" t="e">
        <f>IF(VALIDATURNO[[#This Row],[VALIDA_QNA]]="","",IFERROR(LEFT(K178,FIND(".",K178)-1)+((RIGHT(K178,2)+0)/100),0))</f>
        <v>#VALUE!</v>
      </c>
      <c r="BV178" s="44" t="e">
        <f>IF(VALIDATURNO[[#This Row],[VALIDA_QNA]]=0,0,IF(VALIDATURNO[[#This Row],[Marcacion]]="ERROR MARCA", 0,IF(VALIDATURNO[[#This Row],[VALIDA_QNA]]="","",IF(ROUND(IFERROR(LEFT(K178,FIND(".",K178)-1)+((RIGHT(K178,2)+0)/100),0)+(IF(H179="Domingo",0,IF(AL179="",0,AL179*24)))-(IF(H178="Domingo",0,IF(AL178="",0,AL178*24))),2)&gt;=0,ROUND(IFERROR(LEFT(K178,FIND(".",K178)-1)+((RIGHT(K178,2)+0)/100),0)+(IF(H179="Domingo",0,IF(AL179="",0,AL179*24)))-(IF(H178="Domingo",0,IF(AL178="",0,AL178*24))),2),0))))</f>
        <v>#VALUE!</v>
      </c>
      <c r="BW178" s="44" t="e">
        <f>IF(VALIDATURNO[[#This Row],[VALIDA_QNA]]="","",IFERROR(LEFT(T178,FIND(".",T178)-1)+((RIGHT(T178,2)+0)/100),0)+IF(N178="",0,IFERROR(LEFT(N178,FIND(".",N178)-1)+((RIGHT(N178,2)+0)/100),0)))</f>
        <v>#VALUE!</v>
      </c>
      <c r="BX178" s="44" t="e">
        <f>IF(VALIDATURNO[[#This Row],[VALIDA_QNA]]=0,0,IF(VALIDATURNO[[#This Row],[Marcacion]]="ERROR MARCA", 0,IF(VALIDATURNO[[#This Row],[VALIDA_QNA]]="","",IF(VALIDATURNO[[#This Row],[Dom Noct calc]]+(IF(OR(H179="Domingo",M179&lt;&gt;"",N179&lt;&gt;""),IF(AL179="",0,AL179*24),0))-(IF(OR(H178="Domingo",M178&lt;&gt;"",N178&lt;&gt;""),IF(AL178="",0,AL178*24),0))&gt;=0,VALIDATURNO[[#This Row],[Dom Noct calc]]+(IF(OR(H179="Domingo",M179&lt;&gt;"",N179&lt;&gt;""),IF(AL179="",0,AL179*24),0))-(IF(OR(H178="Domingo",M178&lt;&gt;"",N178&lt;&gt;""),IF(AL178="",0,AL178*24),0)),0))))</f>
        <v>#VALUE!</v>
      </c>
      <c r="BY178" s="44" t="e">
        <f>IF(VALIDATURNO[[#This Row],[VALIDA_QNA]]="","",IFERROR(LEFT(AD178,FIND(".",AD178)-1)+((RIGHT(AD178,2)+0)/100),0))</f>
        <v>#VALUE!</v>
      </c>
      <c r="BZ17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8" s="45" t="e">
        <f>IF(VALIDATURNO[[#This Row],[VALIDA_QNA]]="","",IF(VALIDATURNO[[#This Row],[Trabajado real]]+0=0,0,1))</f>
        <v>#VALUE!</v>
      </c>
      <c r="CB17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8" s="44"/>
      <c r="CD178" s="44"/>
      <c r="CE178" s="44"/>
      <c r="CF178" s="44"/>
      <c r="CG178" s="44"/>
      <c r="CH178" s="45"/>
      <c r="CI178" s="44"/>
      <c r="CJ178" s="44" t="str">
        <f>IF(AND(M178="",S178=""),"",IF(VALIDATURNO[[#This Row],[Marcacion]]="ERROR MARCA",6,IF(IFERROR(LEFT(M178,FIND(".",M178)-1)+((RIGHT(M178,2)+0)/100),0)+IFERROR(LEFT(S178,FIND(".",S178)-1)+((RIGHT(S178,2)+0)/100),0)=0,"",IFERROR(LEFT(M178,FIND(".",M178)-1)+((RIGHT(M178,2)+0)/100),0)+IFERROR(LEFT(S178,FIND(".",S178)-1)+((RIGHT(S178,2)+0)/100),0))))</f>
        <v/>
      </c>
      <c r="CK178" s="44" t="e">
        <f>IF(VALIDATURNO[[#This Row],[VALIDA_QNA]]="","",IF(VALIDATURNO[[#This Row],[Dom Noct Real]]=0,"",ROUND(VALIDATURNO[[#This Row],[Dom Noct Real]],2)))</f>
        <v>#VALUE!</v>
      </c>
      <c r="CL178" s="44"/>
      <c r="CM178" s="44"/>
      <c r="CN178" s="44"/>
      <c r="CO17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8" s="44"/>
      <c r="CR178" s="44"/>
      <c r="CS178" s="44"/>
      <c r="CT178" s="44"/>
      <c r="CU178" s="44" t="e">
        <f>IF(VALIDATURNO[[#This Row],[VALIDA_QNA]]="","",IF(VALIDATURNO[[#This Row],[Trabajado real]]=0,"",ROUND(VALIDATURNO[[#This Row],[Trabajado real]],2)))</f>
        <v>#VALUE!</v>
      </c>
      <c r="CV178" s="220" t="str">
        <f>IFERROR(VLOOKUP(VALIDATURNO[[#This Row],[Colaborador]]&amp;VALIDATURNO[[#This Row],[fecha]],Tabla2[],4,0),"")</f>
        <v/>
      </c>
      <c r="CW178" s="221"/>
      <c r="CX178" s="221"/>
      <c r="CY178" s="44" t="str">
        <f>IF(SUMIFS($BZ$6:BZ178,$DC$6:DC178,VALIDATURNO[[#This Row],[Colaborador]])-hope_hours-SUMIFS($CO$6:CO178,$DC$6:DC178,VALIDATURNO[[#This Row],[Colaborador]])-SUMIFS($CP$6:CP178,$DC$6:DC178,VALIDATURNO[[#This Row],[Colaborador]])&gt;0.5,SUMIFS($BZ$6:BZ178,$DC$6:DC178,VALIDATURNO[[#This Row],[Colaborador]])-hope_hours-SUMIFS($CO$6:CO178,$DC$6:DC178,VALIDATURNO[[#This Row],[Colaborador]])-SUMIFS($CP$6:CP178,$DC$6:DC178,VALIDATURNO[[#This Row],[Colaborador]]),"")</f>
        <v/>
      </c>
      <c r="CZ178" s="44" t="str">
        <f>IF(SUMIFS($BZ$6:BZ178,$DC$6:DC178,VALIDATURNO[[#This Row],[Colaborador]])-hope_hours&gt;0.5,SUMIFS($BZ$6:BZ178,$DC$6:DC178,VALIDATURNO[[#This Row],[Colaborador]])-hope_hours - SUMIFS($CZ$6:CZ177,$DC$6:DC177,DC178),"")</f>
        <v/>
      </c>
      <c r="DA178" s="44" t="str">
        <f>IF(SUMIFS($BZ$6:BZ178,$DC$6:DC178,VALIDATURNO[[#This Row],[Colaborador]])-hope_hours&gt;0.5,SUMIFS($BZ$6:BZ178,$DC$6:DC178,VALIDATURNO[[#This Row],[Colaborador]])-hope_hours,"")</f>
        <v/>
      </c>
      <c r="DB178" s="44" t="str">
        <f>IF(E178="","",IF(VALIDATURNO[[#This Row],[Cambia sede]]="",E178,VALIDATURNO[[#This Row],[Cambia sede]]))</f>
        <v/>
      </c>
      <c r="DC178" s="222" t="str">
        <f t="shared" si="8"/>
        <v/>
      </c>
      <c r="DD178" s="223" t="e">
        <f>IF(VALIDATURNO[[#This Row],[VALIDA_QNA]]="","",I178+0)</f>
        <v>#VALUE!</v>
      </c>
      <c r="DE178" s="219" t="e">
        <f>IF(VALIDATURNO[[#This Row],[Marcacion]]="","",D178)</f>
        <v>#VALUE!</v>
      </c>
      <c r="DF178" s="219" t="e">
        <f>IF(VALIDATURNO[[#This Row],[turno1]]="","",H178)</f>
        <v>#VALUE!</v>
      </c>
      <c r="DG178" s="219" t="e">
        <f>IF(VALIDATURNO[[#This Row],[turno2]]="","",AL178)</f>
        <v>#VALUE!</v>
      </c>
      <c r="DH178" s="219" t="e">
        <f>IF(VALIDATURNO[[#This Row],[turno1AM]]="","",AM178)</f>
        <v>#VALUE!</v>
      </c>
      <c r="DI178" s="219" t="e">
        <f>IF(VALIDATURNO[[#This Row],[turno2AM]]="","",AN178)</f>
        <v>#VALUE!</v>
      </c>
      <c r="DJ178" s="219" t="e">
        <f>IF(VALIDATURNO[[#This Row],[turno1AH]]="","",AO178)</f>
        <v>#VALUE!</v>
      </c>
      <c r="DK178" s="219" t="e">
        <f>IF(VALIDATURNO[[#This Row],[turno2AH]]="","",AP178)</f>
        <v>#VALUE!</v>
      </c>
      <c r="DL178" s="224" t="str">
        <f>IF(SUMIFS(VALIDATURNO[TOTAL],VALIDATURNO[Colaborador],VALIDATURNO[[#This Row],[Colaborador]])=0,"RET","OK")</f>
        <v>RET</v>
      </c>
      <c r="DM178" s="224"/>
      <c r="DN178" s="224" t="e">
        <f>IF(DN177=$DN$5,1,IF(DC177=VALIDATURNO[[#This Row],[Colaborador]],0,1))</f>
        <v>#VALUE!</v>
      </c>
      <c r="DO178" s="224"/>
      <c r="DP178" s="224"/>
      <c r="DQ178" s="224"/>
      <c r="DR178" s="224"/>
      <c r="DS178" s="224"/>
      <c r="DT178" s="224"/>
    </row>
    <row r="179" spans="46:124">
      <c r="AT179" s="218" t="e">
        <f>IF(VALIDATURNO[[#This Row],[VALIDA_QNA]]="","",IF(AL179="",0,1))</f>
        <v>#VALUE!</v>
      </c>
      <c r="AU179" s="47" t="e">
        <f>IF(VALIDATURNO[[#This Row],[VALIDA_QNA]]="","",IF(AL180="",0,1))</f>
        <v>#VALUE!</v>
      </c>
      <c r="AV179" s="47" t="e">
        <f>IF(VALIDATURNO[[#This Row],[VALIDA_QNA]]="","",IF(AM179="",0,1))</f>
        <v>#VALUE!</v>
      </c>
      <c r="AW179" s="47" t="e">
        <f>IF(VALIDATURNO[[#This Row],[VALIDA_QNA]]="","",IF(AN179="",0,1))</f>
        <v>#VALUE!</v>
      </c>
      <c r="AX179" s="47" t="e">
        <f>IF(VALIDATURNO[[#This Row],[VALIDA_QNA]]="","",IF(AO179="",0,1))</f>
        <v>#VALUE!</v>
      </c>
      <c r="AY179" s="47" t="e">
        <f>IF(VALIDATURNO[[#This Row],[VALIDA_QNA]]="","",IF(AP179="",0,1))</f>
        <v>#VALUE!</v>
      </c>
      <c r="AZ179" s="42" t="e">
        <f>IF(VALIDATURNO[[#This Row],[VALIDA_QNA]]="","",IF(AL180="",0,1)*IF(AL180="",0,AL180))</f>
        <v>#VALUE!</v>
      </c>
      <c r="BA179" s="42" t="e">
        <f>IF(VALIDATURNO[[#This Row],[VALIDA_QNA]]="","",IF(AL179="",0,1)*IF(AL179="",0,AL179))</f>
        <v>#VALUE!</v>
      </c>
      <c r="BB179" s="42" t="e">
        <f>IF(VALIDATURNO[[#This Row],[VALIDA_QNA]]="","",IF(AM179="",0,1)*IF(AM179="",0,AM179))</f>
        <v>#VALUE!</v>
      </c>
      <c r="BC179" s="42" t="e">
        <f>IF(VALIDATURNO[[#This Row],[VALIDA_QNA]]="","",IF(AN179="",0,1)*IF(AN179="",0,AN179))</f>
        <v>#VALUE!</v>
      </c>
      <c r="BD179" s="42" t="e">
        <f>IF(VALIDATURNO[[#This Row],[VALIDA_QNA]]="","",IF(AO179="",0,1)*IF(AO179="",0,AO179))</f>
        <v>#VALUE!</v>
      </c>
      <c r="BE179" s="42" t="e">
        <f>IF(VALIDATURNO[[#This Row],[VALIDA_QNA]]="","",IF(AP179="",0,1)*IF(AP179="",0,AP179))</f>
        <v>#VALUE!</v>
      </c>
      <c r="BF179" s="42" t="e">
        <f>IF(VALIDATURNO[[#This Row],[VALIDA_QNA]]="","",5-COUNTBLANK(AM179:AP179)-COUNTBLANK(AL180))</f>
        <v>#VALUE!</v>
      </c>
      <c r="BG179" s="41" t="e">
        <f>VALIDATURNO[[#This Row],[SALAM_H_BIN]]&amp;AU179&amp;AV179&amp;AW179&amp;AX179&amp;AY179</f>
        <v>#VALUE!</v>
      </c>
      <c r="BH179" s="43" t="str">
        <f>IF(A179="","",IF(AND((DIA_INI+0)=1,DAY(I179)&lt;16,MONTH(I179)=MES_QNA),1,IF(AND((DIA_INI+0)=16,MONTH(I179)= MES_QNA + 0),1,0)))</f>
        <v/>
      </c>
      <c r="BI179" s="42" t="str">
        <f>IF(A179="","",IF(AND(AN179&lt;AM179,AN179&lt;&gt;""),"ERROR MARCA",IF(AND(VALIDATURNO[[#This Row],[ENT_2]]&lt;&gt;0,VALIDATURNO[[#This Row],[ENT_2]]&lt;VALIDATURNO[[#This Row],[SAL_1]]),"ERROR MARCA",IF(VALIDATURNO[[#This Row],[VALIDA_QNA]]=1,IF(OR(BG179="001100",BG179="011000",BG179="011110",BG179="001111",BG179="101100",BG179="111000",BG179="111110",BG179="101111"),"OK",IF(OR(BG179="000000",VALIDATURNO[[#This Row],[Escenario]]="100000"),"NULO","ERROR MARCA")),"NULO"))))</f>
        <v/>
      </c>
      <c r="BJ179" s="47" t="e">
        <f>IF(VALIDATURNO[[#This Row],[VALIDA_QNA]]="","",IF(OR(BG179="101100",BG179="101111",BG179="001100",BG179="001111",BG179="111110",BG179="011110"),BC179-BB179,0)*24)</f>
        <v>#VALUE!</v>
      </c>
      <c r="BK179" s="42" t="e">
        <f>IF(VALIDATURNO[[#This Row],[VALIDA_QNA]]="","",IF(OR(BG179="101111",BG179="001111"),BE179-BD179,0)*24)</f>
        <v>#VALUE!</v>
      </c>
      <c r="BL179" s="47" t="e">
        <f>IF(VALIDATURNO[[#This Row],[VALIDA_QNA]]="","",IF(OR(BG179="111000",BG179="011000"),AZ179-BB179+1,0)*24)</f>
        <v>#VALUE!</v>
      </c>
      <c r="BM179" s="47" t="e">
        <f>IF(VALIDATURNO[[#This Row],[VALIDA_QNA]]="","",IF(OR(BG179="111110",BG179="011110"),AZ179+1-BD179,0)*24)</f>
        <v>#VALUE!</v>
      </c>
      <c r="BN179" s="42" t="e">
        <f>IF(VALIDATURNO[[#This Row],[VALIDA_QNA]]="","",IF(OR(BG179="011000",BG179="111000"),1-BB179,0)*24)</f>
        <v>#VALUE!</v>
      </c>
      <c r="BO179" s="47" t="e">
        <f>IF(VALIDATURNO[[#This Row],[VALIDA_QNA]]="","",IF(OR(BG179="011110",BG179="111110"),1-BD179,0)*24)</f>
        <v>#VALUE!</v>
      </c>
      <c r="BP17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79" s="42" t="e">
        <f>IF(VALIDATURNO[[#This Row],[VALIDA_QNA]]="","",VALIDATURNO[[#This Row],[turno1]]+VALIDATURNO[[#This Row],[turno2]]+VALIDATURNO[[#This Row],[turno1AM]]+VALIDATURNO[[#This Row],[turno2AM]])</f>
        <v>#VALUE!</v>
      </c>
      <c r="BR179" s="44" t="e">
        <f>IF(VALIDATURNO[[#This Row],[VALIDA_QNA]]=0,"",IFERROR(LEFT(AD179,FIND(".",AD179)-1)+((RIGHT(AD179,2)+0)/100),""))</f>
        <v>#VALUE!</v>
      </c>
      <c r="BS17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descuentos]]="",0,IF(AND(BP179&gt;=9.5,AO179=""),1,0))+IF(AL180&lt;&gt;"",AL180*24,0)-IF(AL179&lt;&gt;"",AL179*24,0),"")))</f>
        <v>#VALUE!</v>
      </c>
      <c r="BT179" s="219" t="e">
        <f>IF(VALIDATURNO[[#This Row],[VALIDA_QNA]]=0,"",IF(A179="","",IFERROR((IF(IF(AL179="",0,AL179+0)&lt;=(6/24),IF(AL179="",0,AL179+0),(6/24))*24),0)+IFERROR(IF(AM179="",0,IF((IF(AND(AO179="",AN179&lt;&gt;""),IF(AN179="",0,AN179+0),IF(AP179&lt;&gt;"",IF(AP179="",0,AP179+0),1))-#REF!)*24&gt;0,IF(AND(AO179="",AN179&lt;&gt;""),IF(AN179="",0,AN179+0),IF(AP179&lt;&gt;"",IF(AP179="",0,AP179+0),1))-#REF!))*24,0)))</f>
        <v>#VALUE!</v>
      </c>
      <c r="BU179" s="44" t="e">
        <f>IF(VALIDATURNO[[#This Row],[VALIDA_QNA]]="","",IFERROR(LEFT(K179,FIND(".",K179)-1)+((RIGHT(K179,2)+0)/100),0))</f>
        <v>#VALUE!</v>
      </c>
      <c r="BV179" s="44" t="e">
        <f>IF(VALIDATURNO[[#This Row],[VALIDA_QNA]]=0,0,IF(VALIDATURNO[[#This Row],[Marcacion]]="ERROR MARCA", 0,IF(VALIDATURNO[[#This Row],[VALIDA_QNA]]="","",IF(ROUND(IFERROR(LEFT(K179,FIND(".",K179)-1)+((RIGHT(K179,2)+0)/100),0)+(IF(H180="Domingo",0,IF(AL180="",0,AL180*24)))-(IF(H179="Domingo",0,IF(AL179="",0,AL179*24))),2)&gt;=0,ROUND(IFERROR(LEFT(K179,FIND(".",K179)-1)+((RIGHT(K179,2)+0)/100),0)+(IF(H180="Domingo",0,IF(AL180="",0,AL180*24)))-(IF(H179="Domingo",0,IF(AL179="",0,AL179*24))),2),0))))</f>
        <v>#VALUE!</v>
      </c>
      <c r="BW179" s="44" t="e">
        <f>IF(VALIDATURNO[[#This Row],[VALIDA_QNA]]="","",IFERROR(LEFT(T179,FIND(".",T179)-1)+((RIGHT(T179,2)+0)/100),0)+IF(N179="",0,IFERROR(LEFT(N179,FIND(".",N179)-1)+((RIGHT(N179,2)+0)/100),0)))</f>
        <v>#VALUE!</v>
      </c>
      <c r="BX179" s="44" t="e">
        <f>IF(VALIDATURNO[[#This Row],[VALIDA_QNA]]=0,0,IF(VALIDATURNO[[#This Row],[Marcacion]]="ERROR MARCA", 0,IF(VALIDATURNO[[#This Row],[VALIDA_QNA]]="","",IF(VALIDATURNO[[#This Row],[Dom Noct calc]]+(IF(OR(H180="Domingo",M180&lt;&gt;"",N180&lt;&gt;""),IF(AL180="",0,AL180*24),0))-(IF(OR(H179="Domingo",M179&lt;&gt;"",N179&lt;&gt;""),IF(AL179="",0,AL179*24),0))&gt;=0,VALIDATURNO[[#This Row],[Dom Noct calc]]+(IF(OR(H180="Domingo",M180&lt;&gt;"",N180&lt;&gt;""),IF(AL180="",0,AL180*24),0))-(IF(OR(H179="Domingo",M179&lt;&gt;"",N179&lt;&gt;""),IF(AL179="",0,AL179*24),0)),0))))</f>
        <v>#VALUE!</v>
      </c>
      <c r="BY179" s="44" t="e">
        <f>IF(VALIDATURNO[[#This Row],[VALIDA_QNA]]="","",IFERROR(LEFT(AD179,FIND(".",AD179)-1)+((RIGHT(AD179,2)+0)/100),0))</f>
        <v>#VALUE!</v>
      </c>
      <c r="BZ17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79" s="45" t="e">
        <f>IF(VALIDATURNO[[#This Row],[VALIDA_QNA]]="","",IF(VALIDATURNO[[#This Row],[Trabajado real]]+0=0,0,1))</f>
        <v>#VALUE!</v>
      </c>
      <c r="CB17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79" s="44"/>
      <c r="CD179" s="44"/>
      <c r="CE179" s="44"/>
      <c r="CF179" s="44"/>
      <c r="CG179" s="44"/>
      <c r="CH179" s="45"/>
      <c r="CI179" s="44"/>
      <c r="CJ179" s="44" t="str">
        <f>IF(AND(M179="",S179=""),"",IF(VALIDATURNO[[#This Row],[Marcacion]]="ERROR MARCA",6,IF(IFERROR(LEFT(M179,FIND(".",M179)-1)+((RIGHT(M179,2)+0)/100),0)+IFERROR(LEFT(S179,FIND(".",S179)-1)+((RIGHT(S179,2)+0)/100),0)=0,"",IFERROR(LEFT(M179,FIND(".",M179)-1)+((RIGHT(M179,2)+0)/100),0)+IFERROR(LEFT(S179,FIND(".",S179)-1)+((RIGHT(S179,2)+0)/100),0))))</f>
        <v/>
      </c>
      <c r="CK179" s="44" t="e">
        <f>IF(VALIDATURNO[[#This Row],[VALIDA_QNA]]="","",IF(VALIDATURNO[[#This Row],[Dom Noct Real]]=0,"",ROUND(VALIDATURNO[[#This Row],[Dom Noct Real]],2)))</f>
        <v>#VALUE!</v>
      </c>
      <c r="CL179" s="44"/>
      <c r="CM179" s="44"/>
      <c r="CN179" s="44"/>
      <c r="CO17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7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79" s="44"/>
      <c r="CR179" s="44"/>
      <c r="CS179" s="44"/>
      <c r="CT179" s="44"/>
      <c r="CU179" s="44" t="e">
        <f>IF(VALIDATURNO[[#This Row],[VALIDA_QNA]]="","",IF(VALIDATURNO[[#This Row],[Trabajado real]]=0,"",ROUND(VALIDATURNO[[#This Row],[Trabajado real]],2)))</f>
        <v>#VALUE!</v>
      </c>
      <c r="CV179" s="220" t="str">
        <f>IFERROR(VLOOKUP(VALIDATURNO[[#This Row],[Colaborador]]&amp;VALIDATURNO[[#This Row],[fecha]],Tabla2[],4,0),"")</f>
        <v/>
      </c>
      <c r="CW179" s="221"/>
      <c r="CX179" s="221"/>
      <c r="CY179" s="44" t="str">
        <f>IF(SUMIFS($BZ$6:BZ179,$DC$6:DC179,VALIDATURNO[[#This Row],[Colaborador]])-hope_hours-SUMIFS($CO$6:CO179,$DC$6:DC179,VALIDATURNO[[#This Row],[Colaborador]])-SUMIFS($CP$6:CP179,$DC$6:DC179,VALIDATURNO[[#This Row],[Colaborador]])&gt;0.5,SUMIFS($BZ$6:BZ179,$DC$6:DC179,VALIDATURNO[[#This Row],[Colaborador]])-hope_hours-SUMIFS($CO$6:CO179,$DC$6:DC179,VALIDATURNO[[#This Row],[Colaborador]])-SUMIFS($CP$6:CP179,$DC$6:DC179,VALIDATURNO[[#This Row],[Colaborador]]),"")</f>
        <v/>
      </c>
      <c r="CZ179" s="44" t="str">
        <f>IF(SUMIFS($BZ$6:BZ179,$DC$6:DC179,VALIDATURNO[[#This Row],[Colaborador]])-hope_hours&gt;0.5,SUMIFS($BZ$6:BZ179,$DC$6:DC179,VALIDATURNO[[#This Row],[Colaborador]])-hope_hours - SUMIFS($CZ$6:CZ178,$DC$6:DC178,DC179),"")</f>
        <v/>
      </c>
      <c r="DA179" s="44" t="str">
        <f>IF(SUMIFS($BZ$6:BZ179,$DC$6:DC179,VALIDATURNO[[#This Row],[Colaborador]])-hope_hours&gt;0.5,SUMIFS($BZ$6:BZ179,$DC$6:DC179,VALIDATURNO[[#This Row],[Colaborador]])-hope_hours,"")</f>
        <v/>
      </c>
      <c r="DB179" s="44" t="str">
        <f>IF(E179="","",IF(VALIDATURNO[[#This Row],[Cambia sede]]="",E179,VALIDATURNO[[#This Row],[Cambia sede]]))</f>
        <v/>
      </c>
      <c r="DC179" s="222" t="str">
        <f t="shared" si="8"/>
        <v/>
      </c>
      <c r="DD179" s="223" t="e">
        <f>IF(VALIDATURNO[[#This Row],[VALIDA_QNA]]="","",I179+0)</f>
        <v>#VALUE!</v>
      </c>
      <c r="DE179" s="219" t="e">
        <f>IF(VALIDATURNO[[#This Row],[Marcacion]]="","",D179)</f>
        <v>#VALUE!</v>
      </c>
      <c r="DF179" s="219" t="e">
        <f>IF(VALIDATURNO[[#This Row],[turno1]]="","",H179)</f>
        <v>#VALUE!</v>
      </c>
      <c r="DG179" s="219" t="e">
        <f>IF(VALIDATURNO[[#This Row],[turno2]]="","",AL179)</f>
        <v>#VALUE!</v>
      </c>
      <c r="DH179" s="219" t="e">
        <f>IF(VALIDATURNO[[#This Row],[turno1AM]]="","",AM179)</f>
        <v>#VALUE!</v>
      </c>
      <c r="DI179" s="219" t="e">
        <f>IF(VALIDATURNO[[#This Row],[turno2AM]]="","",AN179)</f>
        <v>#VALUE!</v>
      </c>
      <c r="DJ179" s="219" t="e">
        <f>IF(VALIDATURNO[[#This Row],[turno1AH]]="","",AO179)</f>
        <v>#VALUE!</v>
      </c>
      <c r="DK179" s="219" t="e">
        <f>IF(VALIDATURNO[[#This Row],[turno2AH]]="","",AP179)</f>
        <v>#VALUE!</v>
      </c>
      <c r="DL179" s="224" t="str">
        <f>IF(SUMIFS(VALIDATURNO[TOTAL],VALIDATURNO[Colaborador],VALIDATURNO[[#This Row],[Colaborador]])=0,"RET","OK")</f>
        <v>RET</v>
      </c>
      <c r="DM179" s="224"/>
      <c r="DN179" s="224" t="e">
        <f>IF(DN178=$DN$5,1,IF(DC178=VALIDATURNO[[#This Row],[Colaborador]],0,1))</f>
        <v>#VALUE!</v>
      </c>
      <c r="DO179" s="224"/>
      <c r="DP179" s="224"/>
      <c r="DQ179" s="224"/>
      <c r="DR179" s="224"/>
      <c r="DS179" s="224"/>
      <c r="DT179" s="224"/>
    </row>
    <row r="180" spans="46:124">
      <c r="AT180" s="218" t="e">
        <f>IF(VALIDATURNO[[#This Row],[VALIDA_QNA]]="","",IF(AL180="",0,1))</f>
        <v>#VALUE!</v>
      </c>
      <c r="AU180" s="47" t="e">
        <f>IF(VALIDATURNO[[#This Row],[VALIDA_QNA]]="","",IF(AL181="",0,1))</f>
        <v>#VALUE!</v>
      </c>
      <c r="AV180" s="47" t="e">
        <f>IF(VALIDATURNO[[#This Row],[VALIDA_QNA]]="","",IF(AM180="",0,1))</f>
        <v>#VALUE!</v>
      </c>
      <c r="AW180" s="47" t="e">
        <f>IF(VALIDATURNO[[#This Row],[VALIDA_QNA]]="","",IF(AN180="",0,1))</f>
        <v>#VALUE!</v>
      </c>
      <c r="AX180" s="47" t="e">
        <f>IF(VALIDATURNO[[#This Row],[VALIDA_QNA]]="","",IF(AO180="",0,1))</f>
        <v>#VALUE!</v>
      </c>
      <c r="AY180" s="47" t="e">
        <f>IF(VALIDATURNO[[#This Row],[VALIDA_QNA]]="","",IF(AP180="",0,1))</f>
        <v>#VALUE!</v>
      </c>
      <c r="AZ180" s="42" t="e">
        <f>IF(VALIDATURNO[[#This Row],[VALIDA_QNA]]="","",IF(AL181="",0,1)*IF(AL181="",0,AL181))</f>
        <v>#VALUE!</v>
      </c>
      <c r="BA180" s="42" t="e">
        <f>IF(VALIDATURNO[[#This Row],[VALIDA_QNA]]="","",IF(AL180="",0,1)*IF(AL180="",0,AL180))</f>
        <v>#VALUE!</v>
      </c>
      <c r="BB180" s="42" t="e">
        <f>IF(VALIDATURNO[[#This Row],[VALIDA_QNA]]="","",IF(AM180="",0,1)*IF(AM180="",0,AM180))</f>
        <v>#VALUE!</v>
      </c>
      <c r="BC180" s="42" t="e">
        <f>IF(VALIDATURNO[[#This Row],[VALIDA_QNA]]="","",IF(AN180="",0,1)*IF(AN180="",0,AN180))</f>
        <v>#VALUE!</v>
      </c>
      <c r="BD180" s="42" t="e">
        <f>IF(VALIDATURNO[[#This Row],[VALIDA_QNA]]="","",IF(AO180="",0,1)*IF(AO180="",0,AO180))</f>
        <v>#VALUE!</v>
      </c>
      <c r="BE180" s="42" t="e">
        <f>IF(VALIDATURNO[[#This Row],[VALIDA_QNA]]="","",IF(AP180="",0,1)*IF(AP180="",0,AP180))</f>
        <v>#VALUE!</v>
      </c>
      <c r="BF180" s="42" t="e">
        <f>IF(VALIDATURNO[[#This Row],[VALIDA_QNA]]="","",5-COUNTBLANK(AM180:AP180)-COUNTBLANK(AL181))</f>
        <v>#VALUE!</v>
      </c>
      <c r="BG180" s="41" t="e">
        <f>VALIDATURNO[[#This Row],[SALAM_H_BIN]]&amp;AU180&amp;AV180&amp;AW180&amp;AX180&amp;AY180</f>
        <v>#VALUE!</v>
      </c>
      <c r="BH180" s="43" t="str">
        <f>IF(A180="","",IF(AND((DIA_INI+0)=1,DAY(I180)&lt;16,MONTH(I180)=MES_QNA),1,IF(AND((DIA_INI+0)=16,MONTH(I180)= MES_QNA + 0),1,0)))</f>
        <v/>
      </c>
      <c r="BI180" s="42" t="str">
        <f>IF(A180="","",IF(AND(AN180&lt;AM180,AN180&lt;&gt;""),"ERROR MARCA",IF(AND(VALIDATURNO[[#This Row],[ENT_2]]&lt;&gt;0,VALIDATURNO[[#This Row],[ENT_2]]&lt;VALIDATURNO[[#This Row],[SAL_1]]),"ERROR MARCA",IF(VALIDATURNO[[#This Row],[VALIDA_QNA]]=1,IF(OR(BG180="001100",BG180="011000",BG180="011110",BG180="001111",BG180="101100",BG180="111000",BG180="111110",BG180="101111"),"OK",IF(OR(BG180="000000",VALIDATURNO[[#This Row],[Escenario]]="100000"),"NULO","ERROR MARCA")),"NULO"))))</f>
        <v/>
      </c>
      <c r="BJ180" s="47" t="e">
        <f>IF(VALIDATURNO[[#This Row],[VALIDA_QNA]]="","",IF(OR(BG180="101100",BG180="101111",BG180="001100",BG180="001111",BG180="111110",BG180="011110"),BC180-BB180,0)*24)</f>
        <v>#VALUE!</v>
      </c>
      <c r="BK180" s="42" t="e">
        <f>IF(VALIDATURNO[[#This Row],[VALIDA_QNA]]="","",IF(OR(BG180="101111",BG180="001111"),BE180-BD180,0)*24)</f>
        <v>#VALUE!</v>
      </c>
      <c r="BL180" s="47" t="e">
        <f>IF(VALIDATURNO[[#This Row],[VALIDA_QNA]]="","",IF(OR(BG180="111000",BG180="011000"),AZ180-BB180+1,0)*24)</f>
        <v>#VALUE!</v>
      </c>
      <c r="BM180" s="47" t="e">
        <f>IF(VALIDATURNO[[#This Row],[VALIDA_QNA]]="","",IF(OR(BG180="111110",BG180="011110"),AZ180+1-BD180,0)*24)</f>
        <v>#VALUE!</v>
      </c>
      <c r="BN180" s="42" t="e">
        <f>IF(VALIDATURNO[[#This Row],[VALIDA_QNA]]="","",IF(OR(BG180="011000",BG180="111000"),1-BB180,0)*24)</f>
        <v>#VALUE!</v>
      </c>
      <c r="BO180" s="47" t="e">
        <f>IF(VALIDATURNO[[#This Row],[VALIDA_QNA]]="","",IF(OR(BG180="011110",BG180="111110"),1-BD180,0)*24)</f>
        <v>#VALUE!</v>
      </c>
      <c r="BP18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0" s="42" t="e">
        <f>IF(VALIDATURNO[[#This Row],[VALIDA_QNA]]="","",VALIDATURNO[[#This Row],[turno1]]+VALIDATURNO[[#This Row],[turno2]]+VALIDATURNO[[#This Row],[turno1AM]]+VALIDATURNO[[#This Row],[turno2AM]])</f>
        <v>#VALUE!</v>
      </c>
      <c r="BR180" s="44" t="e">
        <f>IF(VALIDATURNO[[#This Row],[VALIDA_QNA]]=0,"",IFERROR(LEFT(AD180,FIND(".",AD180)-1)+((RIGHT(AD180,2)+0)/100),""))</f>
        <v>#VALUE!</v>
      </c>
      <c r="BS18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descuentos]]="",0,IF(AND(BP180&gt;=9.5,AO180=""),1,0))+IF(AL181&lt;&gt;"",AL181*24,0)-IF(AL180&lt;&gt;"",AL180*24,0),"")))</f>
        <v>#VALUE!</v>
      </c>
      <c r="BT180" s="219" t="e">
        <f>IF(VALIDATURNO[[#This Row],[VALIDA_QNA]]=0,"",IF(A180="","",IFERROR((IF(IF(AL180="",0,AL180+0)&lt;=(6/24),IF(AL180="",0,AL180+0),(6/24))*24),0)+IFERROR(IF(AM180="",0,IF((IF(AND(AO180="",AN180&lt;&gt;""),IF(AN180="",0,AN180+0),IF(AP180&lt;&gt;"",IF(AP180="",0,AP180+0),1))-#REF!)*24&gt;0,IF(AND(AO180="",AN180&lt;&gt;""),IF(AN180="",0,AN180+0),IF(AP180&lt;&gt;"",IF(AP180="",0,AP180+0),1))-#REF!))*24,0)))</f>
        <v>#VALUE!</v>
      </c>
      <c r="BU180" s="44" t="e">
        <f>IF(VALIDATURNO[[#This Row],[VALIDA_QNA]]="","",IFERROR(LEFT(K180,FIND(".",K180)-1)+((RIGHT(K180,2)+0)/100),0))</f>
        <v>#VALUE!</v>
      </c>
      <c r="BV180" s="44" t="e">
        <f>IF(VALIDATURNO[[#This Row],[VALIDA_QNA]]=0,0,IF(VALIDATURNO[[#This Row],[Marcacion]]="ERROR MARCA", 0,IF(VALIDATURNO[[#This Row],[VALIDA_QNA]]="","",IF(ROUND(IFERROR(LEFT(K180,FIND(".",K180)-1)+((RIGHT(K180,2)+0)/100),0)+(IF(H181="Domingo",0,IF(AL181="",0,AL181*24)))-(IF(H180="Domingo",0,IF(AL180="",0,AL180*24))),2)&gt;=0,ROUND(IFERROR(LEFT(K180,FIND(".",K180)-1)+((RIGHT(K180,2)+0)/100),0)+(IF(H181="Domingo",0,IF(AL181="",0,AL181*24)))-(IF(H180="Domingo",0,IF(AL180="",0,AL180*24))),2),0))))</f>
        <v>#VALUE!</v>
      </c>
      <c r="BW180" s="44" t="e">
        <f>IF(VALIDATURNO[[#This Row],[VALIDA_QNA]]="","",IFERROR(LEFT(T180,FIND(".",T180)-1)+((RIGHT(T180,2)+0)/100),0)+IF(N180="",0,IFERROR(LEFT(N180,FIND(".",N180)-1)+((RIGHT(N180,2)+0)/100),0)))</f>
        <v>#VALUE!</v>
      </c>
      <c r="BX180" s="44" t="e">
        <f>IF(VALIDATURNO[[#This Row],[VALIDA_QNA]]=0,0,IF(VALIDATURNO[[#This Row],[Marcacion]]="ERROR MARCA", 0,IF(VALIDATURNO[[#This Row],[VALIDA_QNA]]="","",IF(VALIDATURNO[[#This Row],[Dom Noct calc]]+(IF(OR(H181="Domingo",M181&lt;&gt;"",N181&lt;&gt;""),IF(AL181="",0,AL181*24),0))-(IF(OR(H180="Domingo",M180&lt;&gt;"",N180&lt;&gt;""),IF(AL180="",0,AL180*24),0))&gt;=0,VALIDATURNO[[#This Row],[Dom Noct calc]]+(IF(OR(H181="Domingo",M181&lt;&gt;"",N181&lt;&gt;""),IF(AL181="",0,AL181*24),0))-(IF(OR(H180="Domingo",M180&lt;&gt;"",N180&lt;&gt;""),IF(AL180="",0,AL180*24),0)),0))))</f>
        <v>#VALUE!</v>
      </c>
      <c r="BY180" s="44" t="e">
        <f>IF(VALIDATURNO[[#This Row],[VALIDA_QNA]]="","",IFERROR(LEFT(AD180,FIND(".",AD180)-1)+((RIGHT(AD180,2)+0)/100),0))</f>
        <v>#VALUE!</v>
      </c>
      <c r="BZ18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0" s="45" t="e">
        <f>IF(VALIDATURNO[[#This Row],[VALIDA_QNA]]="","",IF(VALIDATURNO[[#This Row],[Trabajado real]]+0=0,0,1))</f>
        <v>#VALUE!</v>
      </c>
      <c r="CB18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0" s="44"/>
      <c r="CD180" s="44"/>
      <c r="CE180" s="44"/>
      <c r="CF180" s="44"/>
      <c r="CG180" s="44"/>
      <c r="CH180" s="45"/>
      <c r="CI180" s="44"/>
      <c r="CJ180" s="44" t="str">
        <f>IF(AND(M180="",S180=""),"",IF(VALIDATURNO[[#This Row],[Marcacion]]="ERROR MARCA",6,IF(IFERROR(LEFT(M180,FIND(".",M180)-1)+((RIGHT(M180,2)+0)/100),0)+IFERROR(LEFT(S180,FIND(".",S180)-1)+((RIGHT(S180,2)+0)/100),0)=0,"",IFERROR(LEFT(M180,FIND(".",M180)-1)+((RIGHT(M180,2)+0)/100),0)+IFERROR(LEFT(S180,FIND(".",S180)-1)+((RIGHT(S180,2)+0)/100),0))))</f>
        <v/>
      </c>
      <c r="CK180" s="44" t="e">
        <f>IF(VALIDATURNO[[#This Row],[VALIDA_QNA]]="","",IF(VALIDATURNO[[#This Row],[Dom Noct Real]]=0,"",ROUND(VALIDATURNO[[#This Row],[Dom Noct Real]],2)))</f>
        <v>#VALUE!</v>
      </c>
      <c r="CL180" s="44"/>
      <c r="CM180" s="44"/>
      <c r="CN180" s="44"/>
      <c r="CO18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0" s="44"/>
      <c r="CR180" s="44"/>
      <c r="CS180" s="44"/>
      <c r="CT180" s="44"/>
      <c r="CU180" s="44" t="e">
        <f>IF(VALIDATURNO[[#This Row],[VALIDA_QNA]]="","",IF(VALIDATURNO[[#This Row],[Trabajado real]]=0,"",ROUND(VALIDATURNO[[#This Row],[Trabajado real]],2)))</f>
        <v>#VALUE!</v>
      </c>
      <c r="CV180" s="220" t="str">
        <f>IFERROR(VLOOKUP(VALIDATURNO[[#This Row],[Colaborador]]&amp;VALIDATURNO[[#This Row],[fecha]],Tabla2[],4,0),"")</f>
        <v/>
      </c>
      <c r="CW180" s="221"/>
      <c r="CX180" s="221"/>
      <c r="CY180" s="44" t="str">
        <f>IF(SUMIFS($BZ$6:BZ180,$DC$6:DC180,VALIDATURNO[[#This Row],[Colaborador]])-hope_hours-SUMIFS($CO$6:CO180,$DC$6:DC180,VALIDATURNO[[#This Row],[Colaborador]])-SUMIFS($CP$6:CP180,$DC$6:DC180,VALIDATURNO[[#This Row],[Colaborador]])&gt;0.5,SUMIFS($BZ$6:BZ180,$DC$6:DC180,VALIDATURNO[[#This Row],[Colaborador]])-hope_hours-SUMIFS($CO$6:CO180,$DC$6:DC180,VALIDATURNO[[#This Row],[Colaborador]])-SUMIFS($CP$6:CP180,$DC$6:DC180,VALIDATURNO[[#This Row],[Colaborador]]),"")</f>
        <v/>
      </c>
      <c r="CZ180" s="44" t="str">
        <f>IF(SUMIFS($BZ$6:BZ180,$DC$6:DC180,VALIDATURNO[[#This Row],[Colaborador]])-hope_hours&gt;0.5,SUMIFS($BZ$6:BZ180,$DC$6:DC180,VALIDATURNO[[#This Row],[Colaborador]])-hope_hours - SUMIFS($CZ$6:CZ179,$DC$6:DC179,DC180),"")</f>
        <v/>
      </c>
      <c r="DA180" s="44" t="str">
        <f>IF(SUMIFS($BZ$6:BZ180,$DC$6:DC180,VALIDATURNO[[#This Row],[Colaborador]])-hope_hours&gt;0.5,SUMIFS($BZ$6:BZ180,$DC$6:DC180,VALIDATURNO[[#This Row],[Colaborador]])-hope_hours,"")</f>
        <v/>
      </c>
      <c r="DB180" s="44" t="str">
        <f>IF(E180="","",IF(VALIDATURNO[[#This Row],[Cambia sede]]="",E180,VALIDATURNO[[#This Row],[Cambia sede]]))</f>
        <v/>
      </c>
      <c r="DC180" s="222" t="str">
        <f t="shared" si="8"/>
        <v/>
      </c>
      <c r="DD180" s="223" t="e">
        <f>IF(VALIDATURNO[[#This Row],[VALIDA_QNA]]="","",I180+0)</f>
        <v>#VALUE!</v>
      </c>
      <c r="DE180" s="219" t="e">
        <f>IF(VALIDATURNO[[#This Row],[Marcacion]]="","",D180)</f>
        <v>#VALUE!</v>
      </c>
      <c r="DF180" s="219" t="e">
        <f>IF(VALIDATURNO[[#This Row],[turno1]]="","",H180)</f>
        <v>#VALUE!</v>
      </c>
      <c r="DG180" s="219" t="e">
        <f>IF(VALIDATURNO[[#This Row],[turno2]]="","",AL180)</f>
        <v>#VALUE!</v>
      </c>
      <c r="DH180" s="219" t="e">
        <f>IF(VALIDATURNO[[#This Row],[turno1AM]]="","",AM180)</f>
        <v>#VALUE!</v>
      </c>
      <c r="DI180" s="219" t="e">
        <f>IF(VALIDATURNO[[#This Row],[turno2AM]]="","",AN180)</f>
        <v>#VALUE!</v>
      </c>
      <c r="DJ180" s="219" t="e">
        <f>IF(VALIDATURNO[[#This Row],[turno1AH]]="","",AO180)</f>
        <v>#VALUE!</v>
      </c>
      <c r="DK180" s="219" t="e">
        <f>IF(VALIDATURNO[[#This Row],[turno2AH]]="","",AP180)</f>
        <v>#VALUE!</v>
      </c>
      <c r="DL180" s="224" t="str">
        <f>IF(SUMIFS(VALIDATURNO[TOTAL],VALIDATURNO[Colaborador],VALIDATURNO[[#This Row],[Colaborador]])=0,"RET","OK")</f>
        <v>RET</v>
      </c>
      <c r="DM180" s="224"/>
      <c r="DN180" s="224" t="e">
        <f>IF(DN179=$DN$5,1,IF(DC179=VALIDATURNO[[#This Row],[Colaborador]],0,1))</f>
        <v>#VALUE!</v>
      </c>
      <c r="DO180" s="224"/>
      <c r="DP180" s="224"/>
      <c r="DQ180" s="224"/>
      <c r="DR180" s="224"/>
      <c r="DS180" s="224"/>
      <c r="DT180" s="224"/>
    </row>
    <row r="181" spans="46:124">
      <c r="AT181" s="218" t="e">
        <f>IF(VALIDATURNO[[#This Row],[VALIDA_QNA]]="","",IF(AL181="",0,1))</f>
        <v>#VALUE!</v>
      </c>
      <c r="AU181" s="47" t="e">
        <f>IF(VALIDATURNO[[#This Row],[VALIDA_QNA]]="","",IF(AL182="",0,1))</f>
        <v>#VALUE!</v>
      </c>
      <c r="AV181" s="47" t="e">
        <f>IF(VALIDATURNO[[#This Row],[VALIDA_QNA]]="","",IF(AM181="",0,1))</f>
        <v>#VALUE!</v>
      </c>
      <c r="AW181" s="47" t="e">
        <f>IF(VALIDATURNO[[#This Row],[VALIDA_QNA]]="","",IF(AN181="",0,1))</f>
        <v>#VALUE!</v>
      </c>
      <c r="AX181" s="47" t="e">
        <f>IF(VALIDATURNO[[#This Row],[VALIDA_QNA]]="","",IF(AO181="",0,1))</f>
        <v>#VALUE!</v>
      </c>
      <c r="AY181" s="47" t="e">
        <f>IF(VALIDATURNO[[#This Row],[VALIDA_QNA]]="","",IF(AP181="",0,1))</f>
        <v>#VALUE!</v>
      </c>
      <c r="AZ181" s="42" t="e">
        <f>IF(VALIDATURNO[[#This Row],[VALIDA_QNA]]="","",IF(AL182="",0,1)*IF(AL182="",0,AL182))</f>
        <v>#VALUE!</v>
      </c>
      <c r="BA181" s="42" t="e">
        <f>IF(VALIDATURNO[[#This Row],[VALIDA_QNA]]="","",IF(AL181="",0,1)*IF(AL181="",0,AL181))</f>
        <v>#VALUE!</v>
      </c>
      <c r="BB181" s="42" t="e">
        <f>IF(VALIDATURNO[[#This Row],[VALIDA_QNA]]="","",IF(AM181="",0,1)*IF(AM181="",0,AM181))</f>
        <v>#VALUE!</v>
      </c>
      <c r="BC181" s="42" t="e">
        <f>IF(VALIDATURNO[[#This Row],[VALIDA_QNA]]="","",IF(AN181="",0,1)*IF(AN181="",0,AN181))</f>
        <v>#VALUE!</v>
      </c>
      <c r="BD181" s="42" t="e">
        <f>IF(VALIDATURNO[[#This Row],[VALIDA_QNA]]="","",IF(AO181="",0,1)*IF(AO181="",0,AO181))</f>
        <v>#VALUE!</v>
      </c>
      <c r="BE181" s="42" t="e">
        <f>IF(VALIDATURNO[[#This Row],[VALIDA_QNA]]="","",IF(AP181="",0,1)*IF(AP181="",0,AP181))</f>
        <v>#VALUE!</v>
      </c>
      <c r="BF181" s="42" t="e">
        <f>IF(VALIDATURNO[[#This Row],[VALIDA_QNA]]="","",5-COUNTBLANK(AM181:AP181)-COUNTBLANK(AL182))</f>
        <v>#VALUE!</v>
      </c>
      <c r="BG181" s="41" t="e">
        <f>VALIDATURNO[[#This Row],[SALAM_H_BIN]]&amp;AU181&amp;AV181&amp;AW181&amp;AX181&amp;AY181</f>
        <v>#VALUE!</v>
      </c>
      <c r="BH181" s="43" t="str">
        <f>IF(A181="","",IF(AND((DIA_INI+0)=1,DAY(I181)&lt;16,MONTH(I181)=MES_QNA),1,IF(AND((DIA_INI+0)=16,MONTH(I181)= MES_QNA + 0),1,0)))</f>
        <v/>
      </c>
      <c r="BI181" s="42" t="str">
        <f>IF(A181="","",IF(AND(AN181&lt;AM181,AN181&lt;&gt;""),"ERROR MARCA",IF(AND(VALIDATURNO[[#This Row],[ENT_2]]&lt;&gt;0,VALIDATURNO[[#This Row],[ENT_2]]&lt;VALIDATURNO[[#This Row],[SAL_1]]),"ERROR MARCA",IF(VALIDATURNO[[#This Row],[VALIDA_QNA]]=1,IF(OR(BG181="001100",BG181="011000",BG181="011110",BG181="001111",BG181="101100",BG181="111000",BG181="111110",BG181="101111"),"OK",IF(OR(BG181="000000",VALIDATURNO[[#This Row],[Escenario]]="100000"),"NULO","ERROR MARCA")),"NULO"))))</f>
        <v/>
      </c>
      <c r="BJ181" s="47" t="e">
        <f>IF(VALIDATURNO[[#This Row],[VALIDA_QNA]]="","",IF(OR(BG181="101100",BG181="101111",BG181="001100",BG181="001111",BG181="111110",BG181="011110"),BC181-BB181,0)*24)</f>
        <v>#VALUE!</v>
      </c>
      <c r="BK181" s="42" t="e">
        <f>IF(VALIDATURNO[[#This Row],[VALIDA_QNA]]="","",IF(OR(BG181="101111",BG181="001111"),BE181-BD181,0)*24)</f>
        <v>#VALUE!</v>
      </c>
      <c r="BL181" s="47" t="e">
        <f>IF(VALIDATURNO[[#This Row],[VALIDA_QNA]]="","",IF(OR(BG181="111000",BG181="011000"),AZ181-BB181+1,0)*24)</f>
        <v>#VALUE!</v>
      </c>
      <c r="BM181" s="47" t="e">
        <f>IF(VALIDATURNO[[#This Row],[VALIDA_QNA]]="","",IF(OR(BG181="111110",BG181="011110"),AZ181+1-BD181,0)*24)</f>
        <v>#VALUE!</v>
      </c>
      <c r="BN181" s="42" t="e">
        <f>IF(VALIDATURNO[[#This Row],[VALIDA_QNA]]="","",IF(OR(BG181="011000",BG181="111000"),1-BB181,0)*24)</f>
        <v>#VALUE!</v>
      </c>
      <c r="BO181" s="47" t="e">
        <f>IF(VALIDATURNO[[#This Row],[VALIDA_QNA]]="","",IF(OR(BG181="011110",BG181="111110"),1-BD181,0)*24)</f>
        <v>#VALUE!</v>
      </c>
      <c r="BP18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1" s="42" t="e">
        <f>IF(VALIDATURNO[[#This Row],[VALIDA_QNA]]="","",VALIDATURNO[[#This Row],[turno1]]+VALIDATURNO[[#This Row],[turno2]]+VALIDATURNO[[#This Row],[turno1AM]]+VALIDATURNO[[#This Row],[turno2AM]])</f>
        <v>#VALUE!</v>
      </c>
      <c r="BR181" s="44" t="e">
        <f>IF(VALIDATURNO[[#This Row],[VALIDA_QNA]]=0,"",IFERROR(LEFT(AD181,FIND(".",AD181)-1)+((RIGHT(AD181,2)+0)/100),""))</f>
        <v>#VALUE!</v>
      </c>
      <c r="BS18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descuentos]]="",0,IF(AND(BP181&gt;=9.5,AO181=""),1,0))+IF(AL182&lt;&gt;"",AL182*24,0)-IF(AL181&lt;&gt;"",AL181*24,0),"")))</f>
        <v>#VALUE!</v>
      </c>
      <c r="BT181" s="219" t="e">
        <f>IF(VALIDATURNO[[#This Row],[VALIDA_QNA]]=0,"",IF(A181="","",IFERROR((IF(IF(AL181="",0,AL181+0)&lt;=(6/24),IF(AL181="",0,AL181+0),(6/24))*24),0)+IFERROR(IF(AM181="",0,IF((IF(AND(AO181="",AN181&lt;&gt;""),IF(AN181="",0,AN181+0),IF(AP181&lt;&gt;"",IF(AP181="",0,AP181+0),1))-#REF!)*24&gt;0,IF(AND(AO181="",AN181&lt;&gt;""),IF(AN181="",0,AN181+0),IF(AP181&lt;&gt;"",IF(AP181="",0,AP181+0),1))-#REF!))*24,0)))</f>
        <v>#VALUE!</v>
      </c>
      <c r="BU181" s="44" t="e">
        <f>IF(VALIDATURNO[[#This Row],[VALIDA_QNA]]="","",IFERROR(LEFT(K181,FIND(".",K181)-1)+((RIGHT(K181,2)+0)/100),0))</f>
        <v>#VALUE!</v>
      </c>
      <c r="BV181" s="44" t="e">
        <f>IF(VALIDATURNO[[#This Row],[VALIDA_QNA]]=0,0,IF(VALIDATURNO[[#This Row],[Marcacion]]="ERROR MARCA", 0,IF(VALIDATURNO[[#This Row],[VALIDA_QNA]]="","",IF(ROUND(IFERROR(LEFT(K181,FIND(".",K181)-1)+((RIGHT(K181,2)+0)/100),0)+(IF(H182="Domingo",0,IF(AL182="",0,AL182*24)))-(IF(H181="Domingo",0,IF(AL181="",0,AL181*24))),2)&gt;=0,ROUND(IFERROR(LEFT(K181,FIND(".",K181)-1)+((RIGHT(K181,2)+0)/100),0)+(IF(H182="Domingo",0,IF(AL182="",0,AL182*24)))-(IF(H181="Domingo",0,IF(AL181="",0,AL181*24))),2),0))))</f>
        <v>#VALUE!</v>
      </c>
      <c r="BW181" s="44" t="e">
        <f>IF(VALIDATURNO[[#This Row],[VALIDA_QNA]]="","",IFERROR(LEFT(T181,FIND(".",T181)-1)+((RIGHT(T181,2)+0)/100),0)+IF(N181="",0,IFERROR(LEFT(N181,FIND(".",N181)-1)+((RIGHT(N181,2)+0)/100),0)))</f>
        <v>#VALUE!</v>
      </c>
      <c r="BX181" s="44" t="e">
        <f>IF(VALIDATURNO[[#This Row],[VALIDA_QNA]]=0,0,IF(VALIDATURNO[[#This Row],[Marcacion]]="ERROR MARCA", 0,IF(VALIDATURNO[[#This Row],[VALIDA_QNA]]="","",IF(VALIDATURNO[[#This Row],[Dom Noct calc]]+(IF(OR(H182="Domingo",M182&lt;&gt;"",N182&lt;&gt;""),IF(AL182="",0,AL182*24),0))-(IF(OR(H181="Domingo",M181&lt;&gt;"",N181&lt;&gt;""),IF(AL181="",0,AL181*24),0))&gt;=0,VALIDATURNO[[#This Row],[Dom Noct calc]]+(IF(OR(H182="Domingo",M182&lt;&gt;"",N182&lt;&gt;""),IF(AL182="",0,AL182*24),0))-(IF(OR(H181="Domingo",M181&lt;&gt;"",N181&lt;&gt;""),IF(AL181="",0,AL181*24),0)),0))))</f>
        <v>#VALUE!</v>
      </c>
      <c r="BY181" s="44" t="e">
        <f>IF(VALIDATURNO[[#This Row],[VALIDA_QNA]]="","",IFERROR(LEFT(AD181,FIND(".",AD181)-1)+((RIGHT(AD181,2)+0)/100),0))</f>
        <v>#VALUE!</v>
      </c>
      <c r="BZ18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1" s="45" t="e">
        <f>IF(VALIDATURNO[[#This Row],[VALIDA_QNA]]="","",IF(VALIDATURNO[[#This Row],[Trabajado real]]+0=0,0,1))</f>
        <v>#VALUE!</v>
      </c>
      <c r="CB18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1" s="44"/>
      <c r="CD181" s="44"/>
      <c r="CE181" s="44"/>
      <c r="CF181" s="44"/>
      <c r="CG181" s="44"/>
      <c r="CH181" s="45"/>
      <c r="CI181" s="44"/>
      <c r="CJ181" s="44" t="str">
        <f>IF(AND(M181="",S181=""),"",IF(VALIDATURNO[[#This Row],[Marcacion]]="ERROR MARCA",6,IF(IFERROR(LEFT(M181,FIND(".",M181)-1)+((RIGHT(M181,2)+0)/100),0)+IFERROR(LEFT(S181,FIND(".",S181)-1)+((RIGHT(S181,2)+0)/100),0)=0,"",IFERROR(LEFT(M181,FIND(".",M181)-1)+((RIGHT(M181,2)+0)/100),0)+IFERROR(LEFT(S181,FIND(".",S181)-1)+((RIGHT(S181,2)+0)/100),0))))</f>
        <v/>
      </c>
      <c r="CK181" s="44" t="e">
        <f>IF(VALIDATURNO[[#This Row],[VALIDA_QNA]]="","",IF(VALIDATURNO[[#This Row],[Dom Noct Real]]=0,"",ROUND(VALIDATURNO[[#This Row],[Dom Noct Real]],2)))</f>
        <v>#VALUE!</v>
      </c>
      <c r="CL181" s="44"/>
      <c r="CM181" s="44"/>
      <c r="CN181" s="44"/>
      <c r="CO18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1" s="44"/>
      <c r="CR181" s="44"/>
      <c r="CS181" s="44"/>
      <c r="CT181" s="44"/>
      <c r="CU181" s="44" t="e">
        <f>IF(VALIDATURNO[[#This Row],[VALIDA_QNA]]="","",IF(VALIDATURNO[[#This Row],[Trabajado real]]=0,"",ROUND(VALIDATURNO[[#This Row],[Trabajado real]],2)))</f>
        <v>#VALUE!</v>
      </c>
      <c r="CV181" s="220" t="str">
        <f>IFERROR(VLOOKUP(VALIDATURNO[[#This Row],[Colaborador]]&amp;VALIDATURNO[[#This Row],[fecha]],Tabla2[],4,0),"")</f>
        <v/>
      </c>
      <c r="CW181" s="221"/>
      <c r="CX181" s="221"/>
      <c r="CY181" s="44" t="str">
        <f>IF(SUMIFS($BZ$6:BZ181,$DC$6:DC181,VALIDATURNO[[#This Row],[Colaborador]])-hope_hours-SUMIFS($CO$6:CO181,$DC$6:DC181,VALIDATURNO[[#This Row],[Colaborador]])-SUMIFS($CP$6:CP181,$DC$6:DC181,VALIDATURNO[[#This Row],[Colaborador]])&gt;0.5,SUMIFS($BZ$6:BZ181,$DC$6:DC181,VALIDATURNO[[#This Row],[Colaborador]])-hope_hours-SUMIFS($CO$6:CO181,$DC$6:DC181,VALIDATURNO[[#This Row],[Colaborador]])-SUMIFS($CP$6:CP181,$DC$6:DC181,VALIDATURNO[[#This Row],[Colaborador]]),"")</f>
        <v/>
      </c>
      <c r="CZ181" s="44" t="str">
        <f>IF(SUMIFS($BZ$6:BZ181,$DC$6:DC181,VALIDATURNO[[#This Row],[Colaborador]])-hope_hours&gt;0.5,SUMIFS($BZ$6:BZ181,$DC$6:DC181,VALIDATURNO[[#This Row],[Colaborador]])-hope_hours - SUMIFS($CZ$6:CZ180,$DC$6:DC180,DC181),"")</f>
        <v/>
      </c>
      <c r="DA181" s="44" t="str">
        <f>IF(SUMIFS($BZ$6:BZ181,$DC$6:DC181,VALIDATURNO[[#This Row],[Colaborador]])-hope_hours&gt;0.5,SUMIFS($BZ$6:BZ181,$DC$6:DC181,VALIDATURNO[[#This Row],[Colaborador]])-hope_hours,"")</f>
        <v/>
      </c>
      <c r="DB181" s="44" t="str">
        <f>IF(E181="","",IF(VALIDATURNO[[#This Row],[Cambia sede]]="",E181,VALIDATURNO[[#This Row],[Cambia sede]]))</f>
        <v/>
      </c>
      <c r="DC181" s="222" t="str">
        <f t="shared" si="8"/>
        <v/>
      </c>
      <c r="DD181" s="223" t="e">
        <f>IF(VALIDATURNO[[#This Row],[VALIDA_QNA]]="","",I181+0)</f>
        <v>#VALUE!</v>
      </c>
      <c r="DE181" s="219" t="e">
        <f>IF(VALIDATURNO[[#This Row],[Marcacion]]="","",D181)</f>
        <v>#VALUE!</v>
      </c>
      <c r="DF181" s="219" t="e">
        <f>IF(VALIDATURNO[[#This Row],[turno1]]="","",H181)</f>
        <v>#VALUE!</v>
      </c>
      <c r="DG181" s="219" t="e">
        <f>IF(VALIDATURNO[[#This Row],[turno2]]="","",AL181)</f>
        <v>#VALUE!</v>
      </c>
      <c r="DH181" s="219" t="e">
        <f>IF(VALIDATURNO[[#This Row],[turno1AM]]="","",AM181)</f>
        <v>#VALUE!</v>
      </c>
      <c r="DI181" s="219" t="e">
        <f>IF(VALIDATURNO[[#This Row],[turno2AM]]="","",AN181)</f>
        <v>#VALUE!</v>
      </c>
      <c r="DJ181" s="219" t="e">
        <f>IF(VALIDATURNO[[#This Row],[turno1AH]]="","",AO181)</f>
        <v>#VALUE!</v>
      </c>
      <c r="DK181" s="219" t="e">
        <f>IF(VALIDATURNO[[#This Row],[turno2AH]]="","",AP181)</f>
        <v>#VALUE!</v>
      </c>
      <c r="DL181" s="224" t="str">
        <f>IF(SUMIFS(VALIDATURNO[TOTAL],VALIDATURNO[Colaborador],VALIDATURNO[[#This Row],[Colaborador]])=0,"RET","OK")</f>
        <v>RET</v>
      </c>
      <c r="DM181" s="224"/>
      <c r="DN181" s="224" t="e">
        <f>IF(DN180=$DN$5,1,IF(DC180=VALIDATURNO[[#This Row],[Colaborador]],0,1))</f>
        <v>#VALUE!</v>
      </c>
      <c r="DO181" s="224"/>
      <c r="DP181" s="224"/>
      <c r="DQ181" s="224"/>
      <c r="DR181" s="224"/>
      <c r="DS181" s="224"/>
      <c r="DT181" s="224"/>
    </row>
    <row r="182" spans="46:124">
      <c r="AT182" s="218" t="e">
        <f>IF(VALIDATURNO[[#This Row],[VALIDA_QNA]]="","",IF(AL182="",0,1))</f>
        <v>#VALUE!</v>
      </c>
      <c r="AU182" s="47" t="e">
        <f>IF(VALIDATURNO[[#This Row],[VALIDA_QNA]]="","",IF(AL183="",0,1))</f>
        <v>#VALUE!</v>
      </c>
      <c r="AV182" s="47" t="e">
        <f>IF(VALIDATURNO[[#This Row],[VALIDA_QNA]]="","",IF(AM182="",0,1))</f>
        <v>#VALUE!</v>
      </c>
      <c r="AW182" s="47" t="e">
        <f>IF(VALIDATURNO[[#This Row],[VALIDA_QNA]]="","",IF(AN182="",0,1))</f>
        <v>#VALUE!</v>
      </c>
      <c r="AX182" s="47" t="e">
        <f>IF(VALIDATURNO[[#This Row],[VALIDA_QNA]]="","",IF(AO182="",0,1))</f>
        <v>#VALUE!</v>
      </c>
      <c r="AY182" s="47" t="e">
        <f>IF(VALIDATURNO[[#This Row],[VALIDA_QNA]]="","",IF(AP182="",0,1))</f>
        <v>#VALUE!</v>
      </c>
      <c r="AZ182" s="42" t="e">
        <f>IF(VALIDATURNO[[#This Row],[VALIDA_QNA]]="","",IF(AL183="",0,1)*IF(AL183="",0,AL183))</f>
        <v>#VALUE!</v>
      </c>
      <c r="BA182" s="42" t="e">
        <f>IF(VALIDATURNO[[#This Row],[VALIDA_QNA]]="","",IF(AL182="",0,1)*IF(AL182="",0,AL182))</f>
        <v>#VALUE!</v>
      </c>
      <c r="BB182" s="42" t="e">
        <f>IF(VALIDATURNO[[#This Row],[VALIDA_QNA]]="","",IF(AM182="",0,1)*IF(AM182="",0,AM182))</f>
        <v>#VALUE!</v>
      </c>
      <c r="BC182" s="42" t="e">
        <f>IF(VALIDATURNO[[#This Row],[VALIDA_QNA]]="","",IF(AN182="",0,1)*IF(AN182="",0,AN182))</f>
        <v>#VALUE!</v>
      </c>
      <c r="BD182" s="42" t="e">
        <f>IF(VALIDATURNO[[#This Row],[VALIDA_QNA]]="","",IF(AO182="",0,1)*IF(AO182="",0,AO182))</f>
        <v>#VALUE!</v>
      </c>
      <c r="BE182" s="42" t="e">
        <f>IF(VALIDATURNO[[#This Row],[VALIDA_QNA]]="","",IF(AP182="",0,1)*IF(AP182="",0,AP182))</f>
        <v>#VALUE!</v>
      </c>
      <c r="BF182" s="42" t="e">
        <f>IF(VALIDATURNO[[#This Row],[VALIDA_QNA]]="","",5-COUNTBLANK(AM182:AP182)-COUNTBLANK(AL183))</f>
        <v>#VALUE!</v>
      </c>
      <c r="BG182" s="41" t="e">
        <f>VALIDATURNO[[#This Row],[SALAM_H_BIN]]&amp;AU182&amp;AV182&amp;AW182&amp;AX182&amp;AY182</f>
        <v>#VALUE!</v>
      </c>
      <c r="BH182" s="43" t="str">
        <f>IF(A182="","",IF(AND((DIA_INI+0)=1,DAY(I182)&lt;16,MONTH(I182)=MES_QNA),1,IF(AND((DIA_INI+0)=16,MONTH(I182)= MES_QNA + 0),1,0)))</f>
        <v/>
      </c>
      <c r="BI182" s="42" t="str">
        <f>IF(A182="","",IF(AND(AN182&lt;AM182,AN182&lt;&gt;""),"ERROR MARCA",IF(AND(VALIDATURNO[[#This Row],[ENT_2]]&lt;&gt;0,VALIDATURNO[[#This Row],[ENT_2]]&lt;VALIDATURNO[[#This Row],[SAL_1]]),"ERROR MARCA",IF(VALIDATURNO[[#This Row],[VALIDA_QNA]]=1,IF(OR(BG182="001100",BG182="011000",BG182="011110",BG182="001111",BG182="101100",BG182="111000",BG182="111110",BG182="101111"),"OK",IF(OR(BG182="000000",VALIDATURNO[[#This Row],[Escenario]]="100000"),"NULO","ERROR MARCA")),"NULO"))))</f>
        <v/>
      </c>
      <c r="BJ182" s="47" t="e">
        <f>IF(VALIDATURNO[[#This Row],[VALIDA_QNA]]="","",IF(OR(BG182="101100",BG182="101111",BG182="001100",BG182="001111",BG182="111110",BG182="011110"),BC182-BB182,0)*24)</f>
        <v>#VALUE!</v>
      </c>
      <c r="BK182" s="42" t="e">
        <f>IF(VALIDATURNO[[#This Row],[VALIDA_QNA]]="","",IF(OR(BG182="101111",BG182="001111"),BE182-BD182,0)*24)</f>
        <v>#VALUE!</v>
      </c>
      <c r="BL182" s="47" t="e">
        <f>IF(VALIDATURNO[[#This Row],[VALIDA_QNA]]="","",IF(OR(BG182="111000",BG182="011000"),AZ182-BB182+1,0)*24)</f>
        <v>#VALUE!</v>
      </c>
      <c r="BM182" s="47" t="e">
        <f>IF(VALIDATURNO[[#This Row],[VALIDA_QNA]]="","",IF(OR(BG182="111110",BG182="011110"),AZ182+1-BD182,0)*24)</f>
        <v>#VALUE!</v>
      </c>
      <c r="BN182" s="42" t="e">
        <f>IF(VALIDATURNO[[#This Row],[VALIDA_QNA]]="","",IF(OR(BG182="011000",BG182="111000"),1-BB182,0)*24)</f>
        <v>#VALUE!</v>
      </c>
      <c r="BO182" s="47" t="e">
        <f>IF(VALIDATURNO[[#This Row],[VALIDA_QNA]]="","",IF(OR(BG182="011110",BG182="111110"),1-BD182,0)*24)</f>
        <v>#VALUE!</v>
      </c>
      <c r="BP18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2" s="42" t="e">
        <f>IF(VALIDATURNO[[#This Row],[VALIDA_QNA]]="","",VALIDATURNO[[#This Row],[turno1]]+VALIDATURNO[[#This Row],[turno2]]+VALIDATURNO[[#This Row],[turno1AM]]+VALIDATURNO[[#This Row],[turno2AM]])</f>
        <v>#VALUE!</v>
      </c>
      <c r="BR182" s="44" t="e">
        <f>IF(VALIDATURNO[[#This Row],[VALIDA_QNA]]=0,"",IFERROR(LEFT(AD182,FIND(".",AD182)-1)+((RIGHT(AD182,2)+0)/100),""))</f>
        <v>#VALUE!</v>
      </c>
      <c r="BS18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descuentos]]="",0,IF(AND(BP182&gt;=9.5,AO182=""),1,0))+IF(AL183&lt;&gt;"",AL183*24,0)-IF(AL182&lt;&gt;"",AL182*24,0),"")))</f>
        <v>#VALUE!</v>
      </c>
      <c r="BT182" s="219" t="e">
        <f>IF(VALIDATURNO[[#This Row],[VALIDA_QNA]]=0,"",IF(A182="","",IFERROR((IF(IF(AL182="",0,AL182+0)&lt;=(6/24),IF(AL182="",0,AL182+0),(6/24))*24),0)+IFERROR(IF(AM182="",0,IF((IF(AND(AO182="",AN182&lt;&gt;""),IF(AN182="",0,AN182+0),IF(AP182&lt;&gt;"",IF(AP182="",0,AP182+0),1))-#REF!)*24&gt;0,IF(AND(AO182="",AN182&lt;&gt;""),IF(AN182="",0,AN182+0),IF(AP182&lt;&gt;"",IF(AP182="",0,AP182+0),1))-#REF!))*24,0)))</f>
        <v>#VALUE!</v>
      </c>
      <c r="BU182" s="44" t="e">
        <f>IF(VALIDATURNO[[#This Row],[VALIDA_QNA]]="","",IFERROR(LEFT(K182,FIND(".",K182)-1)+((RIGHT(K182,2)+0)/100),0))</f>
        <v>#VALUE!</v>
      </c>
      <c r="BV182" s="44" t="e">
        <f>IF(VALIDATURNO[[#This Row],[VALIDA_QNA]]=0,0,IF(VALIDATURNO[[#This Row],[Marcacion]]="ERROR MARCA", 0,IF(VALIDATURNO[[#This Row],[VALIDA_QNA]]="","",IF(ROUND(IFERROR(LEFT(K182,FIND(".",K182)-1)+((RIGHT(K182,2)+0)/100),0)+(IF(H183="Domingo",0,IF(AL183="",0,AL183*24)))-(IF(H182="Domingo",0,IF(AL182="",0,AL182*24))),2)&gt;=0,ROUND(IFERROR(LEFT(K182,FIND(".",K182)-1)+((RIGHT(K182,2)+0)/100),0)+(IF(H183="Domingo",0,IF(AL183="",0,AL183*24)))-(IF(H182="Domingo",0,IF(AL182="",0,AL182*24))),2),0))))</f>
        <v>#VALUE!</v>
      </c>
      <c r="BW182" s="44" t="e">
        <f>IF(VALIDATURNO[[#This Row],[VALIDA_QNA]]="","",IFERROR(LEFT(T182,FIND(".",T182)-1)+((RIGHT(T182,2)+0)/100),0)+IF(N182="",0,IFERROR(LEFT(N182,FIND(".",N182)-1)+((RIGHT(N182,2)+0)/100),0)))</f>
        <v>#VALUE!</v>
      </c>
      <c r="BX182" s="44" t="e">
        <f>IF(VALIDATURNO[[#This Row],[VALIDA_QNA]]=0,0,IF(VALIDATURNO[[#This Row],[Marcacion]]="ERROR MARCA", 0,IF(VALIDATURNO[[#This Row],[VALIDA_QNA]]="","",IF(VALIDATURNO[[#This Row],[Dom Noct calc]]+(IF(OR(H183="Domingo",M183&lt;&gt;"",N183&lt;&gt;""),IF(AL183="",0,AL183*24),0))-(IF(OR(H182="Domingo",M182&lt;&gt;"",N182&lt;&gt;""),IF(AL182="",0,AL182*24),0))&gt;=0,VALIDATURNO[[#This Row],[Dom Noct calc]]+(IF(OR(H183="Domingo",M183&lt;&gt;"",N183&lt;&gt;""),IF(AL183="",0,AL183*24),0))-(IF(OR(H182="Domingo",M182&lt;&gt;"",N182&lt;&gt;""),IF(AL182="",0,AL182*24),0)),0))))</f>
        <v>#VALUE!</v>
      </c>
      <c r="BY182" s="44" t="e">
        <f>IF(VALIDATURNO[[#This Row],[VALIDA_QNA]]="","",IFERROR(LEFT(AD182,FIND(".",AD182)-1)+((RIGHT(AD182,2)+0)/100),0))</f>
        <v>#VALUE!</v>
      </c>
      <c r="BZ18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2" s="45" t="e">
        <f>IF(VALIDATURNO[[#This Row],[VALIDA_QNA]]="","",IF(VALIDATURNO[[#This Row],[Trabajado real]]+0=0,0,1))</f>
        <v>#VALUE!</v>
      </c>
      <c r="CB18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2" s="44"/>
      <c r="CD182" s="44"/>
      <c r="CE182" s="44"/>
      <c r="CF182" s="44"/>
      <c r="CG182" s="44"/>
      <c r="CH182" s="45"/>
      <c r="CI182" s="44"/>
      <c r="CJ182" s="44" t="str">
        <f>IF(AND(M182="",S182=""),"",IF(VALIDATURNO[[#This Row],[Marcacion]]="ERROR MARCA",6,IF(IFERROR(LEFT(M182,FIND(".",M182)-1)+((RIGHT(M182,2)+0)/100),0)+IFERROR(LEFT(S182,FIND(".",S182)-1)+((RIGHT(S182,2)+0)/100),0)=0,"",IFERROR(LEFT(M182,FIND(".",M182)-1)+((RIGHT(M182,2)+0)/100),0)+IFERROR(LEFT(S182,FIND(".",S182)-1)+((RIGHT(S182,2)+0)/100),0))))</f>
        <v/>
      </c>
      <c r="CK182" s="44" t="e">
        <f>IF(VALIDATURNO[[#This Row],[VALIDA_QNA]]="","",IF(VALIDATURNO[[#This Row],[Dom Noct Real]]=0,"",ROUND(VALIDATURNO[[#This Row],[Dom Noct Real]],2)))</f>
        <v>#VALUE!</v>
      </c>
      <c r="CL182" s="44"/>
      <c r="CM182" s="44"/>
      <c r="CN182" s="44"/>
      <c r="CO18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2" s="44"/>
      <c r="CR182" s="44"/>
      <c r="CS182" s="44"/>
      <c r="CT182" s="44"/>
      <c r="CU182" s="44" t="e">
        <f>IF(VALIDATURNO[[#This Row],[VALIDA_QNA]]="","",IF(VALIDATURNO[[#This Row],[Trabajado real]]=0,"",ROUND(VALIDATURNO[[#This Row],[Trabajado real]],2)))</f>
        <v>#VALUE!</v>
      </c>
      <c r="CV182" s="220" t="str">
        <f>IFERROR(VLOOKUP(VALIDATURNO[[#This Row],[Colaborador]]&amp;VALIDATURNO[[#This Row],[fecha]],Tabla2[],4,0),"")</f>
        <v/>
      </c>
      <c r="CW182" s="221"/>
      <c r="CX182" s="221"/>
      <c r="CY182" s="44" t="str">
        <f>IF(SUMIFS($BZ$6:BZ182,$DC$6:DC182,VALIDATURNO[[#This Row],[Colaborador]])-hope_hours-SUMIFS($CO$6:CO182,$DC$6:DC182,VALIDATURNO[[#This Row],[Colaborador]])-SUMIFS($CP$6:CP182,$DC$6:DC182,VALIDATURNO[[#This Row],[Colaborador]])&gt;0.5,SUMIFS($BZ$6:BZ182,$DC$6:DC182,VALIDATURNO[[#This Row],[Colaborador]])-hope_hours-SUMIFS($CO$6:CO182,$DC$6:DC182,VALIDATURNO[[#This Row],[Colaborador]])-SUMIFS($CP$6:CP182,$DC$6:DC182,VALIDATURNO[[#This Row],[Colaborador]]),"")</f>
        <v/>
      </c>
      <c r="CZ182" s="44" t="str">
        <f>IF(SUMIFS($BZ$6:BZ182,$DC$6:DC182,VALIDATURNO[[#This Row],[Colaborador]])-hope_hours&gt;0.5,SUMIFS($BZ$6:BZ182,$DC$6:DC182,VALIDATURNO[[#This Row],[Colaborador]])-hope_hours - SUMIFS($CZ$6:CZ181,$DC$6:DC181,DC182),"")</f>
        <v/>
      </c>
      <c r="DA182" s="44" t="str">
        <f>IF(SUMIFS($BZ$6:BZ182,$DC$6:DC182,VALIDATURNO[[#This Row],[Colaborador]])-hope_hours&gt;0.5,SUMIFS($BZ$6:BZ182,$DC$6:DC182,VALIDATURNO[[#This Row],[Colaborador]])-hope_hours,"")</f>
        <v/>
      </c>
      <c r="DB182" s="44" t="str">
        <f>IF(E182="","",IF(VALIDATURNO[[#This Row],[Cambia sede]]="",E182,VALIDATURNO[[#This Row],[Cambia sede]]))</f>
        <v/>
      </c>
      <c r="DC182" s="222" t="str">
        <f t="shared" si="8"/>
        <v/>
      </c>
      <c r="DD182" s="223" t="e">
        <f>IF(VALIDATURNO[[#This Row],[VALIDA_QNA]]="","",I182+0)</f>
        <v>#VALUE!</v>
      </c>
      <c r="DE182" s="219" t="e">
        <f>IF(VALIDATURNO[[#This Row],[Marcacion]]="","",D182)</f>
        <v>#VALUE!</v>
      </c>
      <c r="DF182" s="219" t="e">
        <f>IF(VALIDATURNO[[#This Row],[turno1]]="","",H182)</f>
        <v>#VALUE!</v>
      </c>
      <c r="DG182" s="219" t="e">
        <f>IF(VALIDATURNO[[#This Row],[turno2]]="","",AL182)</f>
        <v>#VALUE!</v>
      </c>
      <c r="DH182" s="219" t="e">
        <f>IF(VALIDATURNO[[#This Row],[turno1AM]]="","",AM182)</f>
        <v>#VALUE!</v>
      </c>
      <c r="DI182" s="219" t="e">
        <f>IF(VALIDATURNO[[#This Row],[turno2AM]]="","",AN182)</f>
        <v>#VALUE!</v>
      </c>
      <c r="DJ182" s="219" t="e">
        <f>IF(VALIDATURNO[[#This Row],[turno1AH]]="","",AO182)</f>
        <v>#VALUE!</v>
      </c>
      <c r="DK182" s="219" t="e">
        <f>IF(VALIDATURNO[[#This Row],[turno2AH]]="","",AP182)</f>
        <v>#VALUE!</v>
      </c>
      <c r="DL182" s="224" t="str">
        <f>IF(SUMIFS(VALIDATURNO[TOTAL],VALIDATURNO[Colaborador],VALIDATURNO[[#This Row],[Colaborador]])=0,"RET","OK")</f>
        <v>RET</v>
      </c>
      <c r="DM182" s="224"/>
      <c r="DN182" s="224" t="e">
        <f>IF(DN181=$DN$5,1,IF(DC181=VALIDATURNO[[#This Row],[Colaborador]],0,1))</f>
        <v>#VALUE!</v>
      </c>
      <c r="DO182" s="224"/>
      <c r="DP182" s="224"/>
      <c r="DQ182" s="224"/>
      <c r="DR182" s="224"/>
      <c r="DS182" s="224"/>
      <c r="DT182" s="224"/>
    </row>
    <row r="183" spans="46:124">
      <c r="AT183" s="218" t="e">
        <f>IF(VALIDATURNO[[#This Row],[VALIDA_QNA]]="","",IF(AL183="",0,1))</f>
        <v>#VALUE!</v>
      </c>
      <c r="AU183" s="47" t="e">
        <f>IF(VALIDATURNO[[#This Row],[VALIDA_QNA]]="","",IF(AL184="",0,1))</f>
        <v>#VALUE!</v>
      </c>
      <c r="AV183" s="47" t="e">
        <f>IF(VALIDATURNO[[#This Row],[VALIDA_QNA]]="","",IF(AM183="",0,1))</f>
        <v>#VALUE!</v>
      </c>
      <c r="AW183" s="47" t="e">
        <f>IF(VALIDATURNO[[#This Row],[VALIDA_QNA]]="","",IF(AN183="",0,1))</f>
        <v>#VALUE!</v>
      </c>
      <c r="AX183" s="47" t="e">
        <f>IF(VALIDATURNO[[#This Row],[VALIDA_QNA]]="","",IF(AO183="",0,1))</f>
        <v>#VALUE!</v>
      </c>
      <c r="AY183" s="47" t="e">
        <f>IF(VALIDATURNO[[#This Row],[VALIDA_QNA]]="","",IF(AP183="",0,1))</f>
        <v>#VALUE!</v>
      </c>
      <c r="AZ183" s="42" t="e">
        <f>IF(VALIDATURNO[[#This Row],[VALIDA_QNA]]="","",IF(AL184="",0,1)*IF(AL184="",0,AL184))</f>
        <v>#VALUE!</v>
      </c>
      <c r="BA183" s="42" t="e">
        <f>IF(VALIDATURNO[[#This Row],[VALIDA_QNA]]="","",IF(AL183="",0,1)*IF(AL183="",0,AL183))</f>
        <v>#VALUE!</v>
      </c>
      <c r="BB183" s="42" t="e">
        <f>IF(VALIDATURNO[[#This Row],[VALIDA_QNA]]="","",IF(AM183="",0,1)*IF(AM183="",0,AM183))</f>
        <v>#VALUE!</v>
      </c>
      <c r="BC183" s="42" t="e">
        <f>IF(VALIDATURNO[[#This Row],[VALIDA_QNA]]="","",IF(AN183="",0,1)*IF(AN183="",0,AN183))</f>
        <v>#VALUE!</v>
      </c>
      <c r="BD183" s="42" t="e">
        <f>IF(VALIDATURNO[[#This Row],[VALIDA_QNA]]="","",IF(AO183="",0,1)*IF(AO183="",0,AO183))</f>
        <v>#VALUE!</v>
      </c>
      <c r="BE183" s="42" t="e">
        <f>IF(VALIDATURNO[[#This Row],[VALIDA_QNA]]="","",IF(AP183="",0,1)*IF(AP183="",0,AP183))</f>
        <v>#VALUE!</v>
      </c>
      <c r="BF183" s="42" t="e">
        <f>IF(VALIDATURNO[[#This Row],[VALIDA_QNA]]="","",5-COUNTBLANK(AM183:AP183)-COUNTBLANK(AL184))</f>
        <v>#VALUE!</v>
      </c>
      <c r="BG183" s="41" t="e">
        <f>VALIDATURNO[[#This Row],[SALAM_H_BIN]]&amp;AU183&amp;AV183&amp;AW183&amp;AX183&amp;AY183</f>
        <v>#VALUE!</v>
      </c>
      <c r="BH183" s="43" t="str">
        <f>IF(A183="","",IF(AND((DIA_INI+0)=1,DAY(I183)&lt;16,MONTH(I183)=MES_QNA),1,IF(AND((DIA_INI+0)=16,MONTH(I183)= MES_QNA + 0),1,0)))</f>
        <v/>
      </c>
      <c r="BI183" s="42" t="str">
        <f>IF(A183="","",IF(AND(AN183&lt;AM183,AN183&lt;&gt;""),"ERROR MARCA",IF(AND(VALIDATURNO[[#This Row],[ENT_2]]&lt;&gt;0,VALIDATURNO[[#This Row],[ENT_2]]&lt;VALIDATURNO[[#This Row],[SAL_1]]),"ERROR MARCA",IF(VALIDATURNO[[#This Row],[VALIDA_QNA]]=1,IF(OR(BG183="001100",BG183="011000",BG183="011110",BG183="001111",BG183="101100",BG183="111000",BG183="111110",BG183="101111"),"OK",IF(OR(BG183="000000",VALIDATURNO[[#This Row],[Escenario]]="100000"),"NULO","ERROR MARCA")),"NULO"))))</f>
        <v/>
      </c>
      <c r="BJ183" s="47" t="e">
        <f>IF(VALIDATURNO[[#This Row],[VALIDA_QNA]]="","",IF(OR(BG183="101100",BG183="101111",BG183="001100",BG183="001111",BG183="111110",BG183="011110"),BC183-BB183,0)*24)</f>
        <v>#VALUE!</v>
      </c>
      <c r="BK183" s="42" t="e">
        <f>IF(VALIDATURNO[[#This Row],[VALIDA_QNA]]="","",IF(OR(BG183="101111",BG183="001111"),BE183-BD183,0)*24)</f>
        <v>#VALUE!</v>
      </c>
      <c r="BL183" s="47" t="e">
        <f>IF(VALIDATURNO[[#This Row],[VALIDA_QNA]]="","",IF(OR(BG183="111000",BG183="011000"),AZ183-BB183+1,0)*24)</f>
        <v>#VALUE!</v>
      </c>
      <c r="BM183" s="47" t="e">
        <f>IF(VALIDATURNO[[#This Row],[VALIDA_QNA]]="","",IF(OR(BG183="111110",BG183="011110"),AZ183+1-BD183,0)*24)</f>
        <v>#VALUE!</v>
      </c>
      <c r="BN183" s="42" t="e">
        <f>IF(VALIDATURNO[[#This Row],[VALIDA_QNA]]="","",IF(OR(BG183="011000",BG183="111000"),1-BB183,0)*24)</f>
        <v>#VALUE!</v>
      </c>
      <c r="BO183" s="47" t="e">
        <f>IF(VALIDATURNO[[#This Row],[VALIDA_QNA]]="","",IF(OR(BG183="011110",BG183="111110"),1-BD183,0)*24)</f>
        <v>#VALUE!</v>
      </c>
      <c r="BP18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3" s="42" t="e">
        <f>IF(VALIDATURNO[[#This Row],[VALIDA_QNA]]="","",VALIDATURNO[[#This Row],[turno1]]+VALIDATURNO[[#This Row],[turno2]]+VALIDATURNO[[#This Row],[turno1AM]]+VALIDATURNO[[#This Row],[turno2AM]])</f>
        <v>#VALUE!</v>
      </c>
      <c r="BR183" s="44" t="e">
        <f>IF(VALIDATURNO[[#This Row],[VALIDA_QNA]]=0,"",IFERROR(LEFT(AD183,FIND(".",AD183)-1)+((RIGHT(AD183,2)+0)/100),""))</f>
        <v>#VALUE!</v>
      </c>
      <c r="BS18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descuentos]]="",0,IF(AND(BP183&gt;=9.5,AO183=""),1,0))+IF(AL184&lt;&gt;"",AL184*24,0)-IF(AL183&lt;&gt;"",AL183*24,0),"")))</f>
        <v>#VALUE!</v>
      </c>
      <c r="BT183" s="219" t="e">
        <f>IF(VALIDATURNO[[#This Row],[VALIDA_QNA]]=0,"",IF(A183="","",IFERROR((IF(IF(AL183="",0,AL183+0)&lt;=(6/24),IF(AL183="",0,AL183+0),(6/24))*24),0)+IFERROR(IF(AM183="",0,IF((IF(AND(AO183="",AN183&lt;&gt;""),IF(AN183="",0,AN183+0),IF(AP183&lt;&gt;"",IF(AP183="",0,AP183+0),1))-#REF!)*24&gt;0,IF(AND(AO183="",AN183&lt;&gt;""),IF(AN183="",0,AN183+0),IF(AP183&lt;&gt;"",IF(AP183="",0,AP183+0),1))-#REF!))*24,0)))</f>
        <v>#VALUE!</v>
      </c>
      <c r="BU183" s="44" t="e">
        <f>IF(VALIDATURNO[[#This Row],[VALIDA_QNA]]="","",IFERROR(LEFT(K183,FIND(".",K183)-1)+((RIGHT(K183,2)+0)/100),0))</f>
        <v>#VALUE!</v>
      </c>
      <c r="BV183" s="44" t="e">
        <f>IF(VALIDATURNO[[#This Row],[VALIDA_QNA]]=0,0,IF(VALIDATURNO[[#This Row],[Marcacion]]="ERROR MARCA", 0,IF(VALIDATURNO[[#This Row],[VALIDA_QNA]]="","",IF(ROUND(IFERROR(LEFT(K183,FIND(".",K183)-1)+((RIGHT(K183,2)+0)/100),0)+(IF(H184="Domingo",0,IF(AL184="",0,AL184*24)))-(IF(H183="Domingo",0,IF(AL183="",0,AL183*24))),2)&gt;=0,ROUND(IFERROR(LEFT(K183,FIND(".",K183)-1)+((RIGHT(K183,2)+0)/100),0)+(IF(H184="Domingo",0,IF(AL184="",0,AL184*24)))-(IF(H183="Domingo",0,IF(AL183="",0,AL183*24))),2),0))))</f>
        <v>#VALUE!</v>
      </c>
      <c r="BW183" s="44" t="e">
        <f>IF(VALIDATURNO[[#This Row],[VALIDA_QNA]]="","",IFERROR(LEFT(T183,FIND(".",T183)-1)+((RIGHT(T183,2)+0)/100),0)+IF(N183="",0,IFERROR(LEFT(N183,FIND(".",N183)-1)+((RIGHT(N183,2)+0)/100),0)))</f>
        <v>#VALUE!</v>
      </c>
      <c r="BX183" s="44" t="e">
        <f>IF(VALIDATURNO[[#This Row],[VALIDA_QNA]]=0,0,IF(VALIDATURNO[[#This Row],[Marcacion]]="ERROR MARCA", 0,IF(VALIDATURNO[[#This Row],[VALIDA_QNA]]="","",IF(VALIDATURNO[[#This Row],[Dom Noct calc]]+(IF(OR(H184="Domingo",M184&lt;&gt;"",N184&lt;&gt;""),IF(AL184="",0,AL184*24),0))-(IF(OR(H183="Domingo",M183&lt;&gt;"",N183&lt;&gt;""),IF(AL183="",0,AL183*24),0))&gt;=0,VALIDATURNO[[#This Row],[Dom Noct calc]]+(IF(OR(H184="Domingo",M184&lt;&gt;"",N184&lt;&gt;""),IF(AL184="",0,AL184*24),0))-(IF(OR(H183="Domingo",M183&lt;&gt;"",N183&lt;&gt;""),IF(AL183="",0,AL183*24),0)),0))))</f>
        <v>#VALUE!</v>
      </c>
      <c r="BY183" s="44" t="e">
        <f>IF(VALIDATURNO[[#This Row],[VALIDA_QNA]]="","",IFERROR(LEFT(AD183,FIND(".",AD183)-1)+((RIGHT(AD183,2)+0)/100),0))</f>
        <v>#VALUE!</v>
      </c>
      <c r="BZ18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3" s="45" t="e">
        <f>IF(VALIDATURNO[[#This Row],[VALIDA_QNA]]="","",IF(VALIDATURNO[[#This Row],[Trabajado real]]+0=0,0,1))</f>
        <v>#VALUE!</v>
      </c>
      <c r="CB18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3" s="44"/>
      <c r="CD183" s="44"/>
      <c r="CE183" s="44"/>
      <c r="CF183" s="44"/>
      <c r="CG183" s="44"/>
      <c r="CH183" s="45"/>
      <c r="CI183" s="44"/>
      <c r="CJ183" s="44" t="str">
        <f>IF(AND(M183="",S183=""),"",IF(VALIDATURNO[[#This Row],[Marcacion]]="ERROR MARCA",6,IF(IFERROR(LEFT(M183,FIND(".",M183)-1)+((RIGHT(M183,2)+0)/100),0)+IFERROR(LEFT(S183,FIND(".",S183)-1)+((RIGHT(S183,2)+0)/100),0)=0,"",IFERROR(LEFT(M183,FIND(".",M183)-1)+((RIGHT(M183,2)+0)/100),0)+IFERROR(LEFT(S183,FIND(".",S183)-1)+((RIGHT(S183,2)+0)/100),0))))</f>
        <v/>
      </c>
      <c r="CK183" s="44" t="e">
        <f>IF(VALIDATURNO[[#This Row],[VALIDA_QNA]]="","",IF(VALIDATURNO[[#This Row],[Dom Noct Real]]=0,"",ROUND(VALIDATURNO[[#This Row],[Dom Noct Real]],2)))</f>
        <v>#VALUE!</v>
      </c>
      <c r="CL183" s="44"/>
      <c r="CM183" s="44"/>
      <c r="CN183" s="44"/>
      <c r="CO18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3" s="44"/>
      <c r="CR183" s="44"/>
      <c r="CS183" s="44"/>
      <c r="CT183" s="44"/>
      <c r="CU183" s="44" t="e">
        <f>IF(VALIDATURNO[[#This Row],[VALIDA_QNA]]="","",IF(VALIDATURNO[[#This Row],[Trabajado real]]=0,"",ROUND(VALIDATURNO[[#This Row],[Trabajado real]],2)))</f>
        <v>#VALUE!</v>
      </c>
      <c r="CV183" s="220" t="str">
        <f>IFERROR(VLOOKUP(VALIDATURNO[[#This Row],[Colaborador]]&amp;VALIDATURNO[[#This Row],[fecha]],Tabla2[],4,0),"")</f>
        <v/>
      </c>
      <c r="CW183" s="221"/>
      <c r="CX183" s="221"/>
      <c r="CY183" s="44" t="str">
        <f>IF(SUMIFS($BZ$6:BZ183,$DC$6:DC183,VALIDATURNO[[#This Row],[Colaborador]])-hope_hours-SUMIFS($CO$6:CO183,$DC$6:DC183,VALIDATURNO[[#This Row],[Colaborador]])-SUMIFS($CP$6:CP183,$DC$6:DC183,VALIDATURNO[[#This Row],[Colaborador]])&gt;0.5,SUMIFS($BZ$6:BZ183,$DC$6:DC183,VALIDATURNO[[#This Row],[Colaborador]])-hope_hours-SUMIFS($CO$6:CO183,$DC$6:DC183,VALIDATURNO[[#This Row],[Colaborador]])-SUMIFS($CP$6:CP183,$DC$6:DC183,VALIDATURNO[[#This Row],[Colaborador]]),"")</f>
        <v/>
      </c>
      <c r="CZ183" s="44" t="str">
        <f>IF(SUMIFS($BZ$6:BZ183,$DC$6:DC183,VALIDATURNO[[#This Row],[Colaborador]])-hope_hours&gt;0.5,SUMIFS($BZ$6:BZ183,$DC$6:DC183,VALIDATURNO[[#This Row],[Colaborador]])-hope_hours - SUMIFS($CZ$6:CZ182,$DC$6:DC182,DC183),"")</f>
        <v/>
      </c>
      <c r="DA183" s="44" t="str">
        <f>IF(SUMIFS($BZ$6:BZ183,$DC$6:DC183,VALIDATURNO[[#This Row],[Colaborador]])-hope_hours&gt;0.5,SUMIFS($BZ$6:BZ183,$DC$6:DC183,VALIDATURNO[[#This Row],[Colaborador]])-hope_hours,"")</f>
        <v/>
      </c>
      <c r="DB183" s="44" t="str">
        <f>IF(E183="","",IF(VALIDATURNO[[#This Row],[Cambia sede]]="",E183,VALIDATURNO[[#This Row],[Cambia sede]]))</f>
        <v/>
      </c>
      <c r="DC183" s="222" t="str">
        <f t="shared" si="8"/>
        <v/>
      </c>
      <c r="DD183" s="223" t="e">
        <f>IF(VALIDATURNO[[#This Row],[VALIDA_QNA]]="","",I183+0)</f>
        <v>#VALUE!</v>
      </c>
      <c r="DE183" s="219" t="e">
        <f>IF(VALIDATURNO[[#This Row],[Marcacion]]="","",D183)</f>
        <v>#VALUE!</v>
      </c>
      <c r="DF183" s="219" t="e">
        <f>IF(VALIDATURNO[[#This Row],[turno1]]="","",H183)</f>
        <v>#VALUE!</v>
      </c>
      <c r="DG183" s="219" t="e">
        <f>IF(VALIDATURNO[[#This Row],[turno2]]="","",AL183)</f>
        <v>#VALUE!</v>
      </c>
      <c r="DH183" s="219" t="e">
        <f>IF(VALIDATURNO[[#This Row],[turno1AM]]="","",AM183)</f>
        <v>#VALUE!</v>
      </c>
      <c r="DI183" s="219" t="e">
        <f>IF(VALIDATURNO[[#This Row],[turno2AM]]="","",AN183)</f>
        <v>#VALUE!</v>
      </c>
      <c r="DJ183" s="219" t="e">
        <f>IF(VALIDATURNO[[#This Row],[turno1AH]]="","",AO183)</f>
        <v>#VALUE!</v>
      </c>
      <c r="DK183" s="219" t="e">
        <f>IF(VALIDATURNO[[#This Row],[turno2AH]]="","",AP183)</f>
        <v>#VALUE!</v>
      </c>
      <c r="DL183" s="224" t="str">
        <f>IF(SUMIFS(VALIDATURNO[TOTAL],VALIDATURNO[Colaborador],VALIDATURNO[[#This Row],[Colaborador]])=0,"RET","OK")</f>
        <v>RET</v>
      </c>
      <c r="DM183" s="224"/>
      <c r="DN183" s="224" t="e">
        <f>IF(DN182=$DN$5,1,IF(DC182=VALIDATURNO[[#This Row],[Colaborador]],0,1))</f>
        <v>#VALUE!</v>
      </c>
      <c r="DO183" s="224"/>
      <c r="DP183" s="224"/>
      <c r="DQ183" s="224"/>
      <c r="DR183" s="224"/>
      <c r="DS183" s="224"/>
      <c r="DT183" s="224"/>
    </row>
    <row r="184" spans="46:124">
      <c r="AT184" s="218" t="e">
        <f>IF(VALIDATURNO[[#This Row],[VALIDA_QNA]]="","",IF(AL184="",0,1))</f>
        <v>#VALUE!</v>
      </c>
      <c r="AU184" s="47" t="e">
        <f>IF(VALIDATURNO[[#This Row],[VALIDA_QNA]]="","",IF(AL185="",0,1))</f>
        <v>#VALUE!</v>
      </c>
      <c r="AV184" s="47" t="e">
        <f>IF(VALIDATURNO[[#This Row],[VALIDA_QNA]]="","",IF(AM184="",0,1))</f>
        <v>#VALUE!</v>
      </c>
      <c r="AW184" s="47" t="e">
        <f>IF(VALIDATURNO[[#This Row],[VALIDA_QNA]]="","",IF(AN184="",0,1))</f>
        <v>#VALUE!</v>
      </c>
      <c r="AX184" s="47" t="e">
        <f>IF(VALIDATURNO[[#This Row],[VALIDA_QNA]]="","",IF(AO184="",0,1))</f>
        <v>#VALUE!</v>
      </c>
      <c r="AY184" s="47" t="e">
        <f>IF(VALIDATURNO[[#This Row],[VALIDA_QNA]]="","",IF(AP184="",0,1))</f>
        <v>#VALUE!</v>
      </c>
      <c r="AZ184" s="42" t="e">
        <f>IF(VALIDATURNO[[#This Row],[VALIDA_QNA]]="","",IF(AL185="",0,1)*IF(AL185="",0,AL185))</f>
        <v>#VALUE!</v>
      </c>
      <c r="BA184" s="42" t="e">
        <f>IF(VALIDATURNO[[#This Row],[VALIDA_QNA]]="","",IF(AL184="",0,1)*IF(AL184="",0,AL184))</f>
        <v>#VALUE!</v>
      </c>
      <c r="BB184" s="42" t="e">
        <f>IF(VALIDATURNO[[#This Row],[VALIDA_QNA]]="","",IF(AM184="",0,1)*IF(AM184="",0,AM184))</f>
        <v>#VALUE!</v>
      </c>
      <c r="BC184" s="42" t="e">
        <f>IF(VALIDATURNO[[#This Row],[VALIDA_QNA]]="","",IF(AN184="",0,1)*IF(AN184="",0,AN184))</f>
        <v>#VALUE!</v>
      </c>
      <c r="BD184" s="42" t="e">
        <f>IF(VALIDATURNO[[#This Row],[VALIDA_QNA]]="","",IF(AO184="",0,1)*IF(AO184="",0,AO184))</f>
        <v>#VALUE!</v>
      </c>
      <c r="BE184" s="42" t="e">
        <f>IF(VALIDATURNO[[#This Row],[VALIDA_QNA]]="","",IF(AP184="",0,1)*IF(AP184="",0,AP184))</f>
        <v>#VALUE!</v>
      </c>
      <c r="BF184" s="42" t="e">
        <f>IF(VALIDATURNO[[#This Row],[VALIDA_QNA]]="","",5-COUNTBLANK(AM184:AP184)-COUNTBLANK(AL185))</f>
        <v>#VALUE!</v>
      </c>
      <c r="BG184" s="41" t="e">
        <f>VALIDATURNO[[#This Row],[SALAM_H_BIN]]&amp;AU184&amp;AV184&amp;AW184&amp;AX184&amp;AY184</f>
        <v>#VALUE!</v>
      </c>
      <c r="BH184" s="43" t="str">
        <f>IF(A184="","",IF(AND((DIA_INI+0)=1,DAY(I184)&lt;16,MONTH(I184)=MES_QNA),1,IF(AND((DIA_INI+0)=16,MONTH(I184)= MES_QNA + 0),1,0)))</f>
        <v/>
      </c>
      <c r="BI184" s="42" t="str">
        <f>IF(A184="","",IF(AND(AN184&lt;AM184,AN184&lt;&gt;""),"ERROR MARCA",IF(AND(VALIDATURNO[[#This Row],[ENT_2]]&lt;&gt;0,VALIDATURNO[[#This Row],[ENT_2]]&lt;VALIDATURNO[[#This Row],[SAL_1]]),"ERROR MARCA",IF(VALIDATURNO[[#This Row],[VALIDA_QNA]]=1,IF(OR(BG184="001100",BG184="011000",BG184="011110",BG184="001111",BG184="101100",BG184="111000",BG184="111110",BG184="101111"),"OK",IF(OR(BG184="000000",VALIDATURNO[[#This Row],[Escenario]]="100000"),"NULO","ERROR MARCA")),"NULO"))))</f>
        <v/>
      </c>
      <c r="BJ184" s="47" t="e">
        <f>IF(VALIDATURNO[[#This Row],[VALIDA_QNA]]="","",IF(OR(BG184="101100",BG184="101111",BG184="001100",BG184="001111",BG184="111110",BG184="011110"),BC184-BB184,0)*24)</f>
        <v>#VALUE!</v>
      </c>
      <c r="BK184" s="42" t="e">
        <f>IF(VALIDATURNO[[#This Row],[VALIDA_QNA]]="","",IF(OR(BG184="101111",BG184="001111"),BE184-BD184,0)*24)</f>
        <v>#VALUE!</v>
      </c>
      <c r="BL184" s="47" t="e">
        <f>IF(VALIDATURNO[[#This Row],[VALIDA_QNA]]="","",IF(OR(BG184="111000",BG184="011000"),AZ184-BB184+1,0)*24)</f>
        <v>#VALUE!</v>
      </c>
      <c r="BM184" s="47" t="e">
        <f>IF(VALIDATURNO[[#This Row],[VALIDA_QNA]]="","",IF(OR(BG184="111110",BG184="011110"),AZ184+1-BD184,0)*24)</f>
        <v>#VALUE!</v>
      </c>
      <c r="BN184" s="42" t="e">
        <f>IF(VALIDATURNO[[#This Row],[VALIDA_QNA]]="","",IF(OR(BG184="011000",BG184="111000"),1-BB184,0)*24)</f>
        <v>#VALUE!</v>
      </c>
      <c r="BO184" s="47" t="e">
        <f>IF(VALIDATURNO[[#This Row],[VALIDA_QNA]]="","",IF(OR(BG184="011110",BG184="111110"),1-BD184,0)*24)</f>
        <v>#VALUE!</v>
      </c>
      <c r="BP18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4" s="42" t="e">
        <f>IF(VALIDATURNO[[#This Row],[VALIDA_QNA]]="","",VALIDATURNO[[#This Row],[turno1]]+VALIDATURNO[[#This Row],[turno2]]+VALIDATURNO[[#This Row],[turno1AM]]+VALIDATURNO[[#This Row],[turno2AM]])</f>
        <v>#VALUE!</v>
      </c>
      <c r="BR184" s="44" t="e">
        <f>IF(VALIDATURNO[[#This Row],[VALIDA_QNA]]=0,"",IFERROR(LEFT(AD184,FIND(".",AD184)-1)+((RIGHT(AD184,2)+0)/100),""))</f>
        <v>#VALUE!</v>
      </c>
      <c r="BS18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descuentos]]="",0,IF(AND(BP184&gt;=9.5,AO184=""),1,0))+IF(AL185&lt;&gt;"",AL185*24,0)-IF(AL184&lt;&gt;"",AL184*24,0),"")))</f>
        <v>#VALUE!</v>
      </c>
      <c r="BT184" s="219" t="e">
        <f>IF(VALIDATURNO[[#This Row],[VALIDA_QNA]]=0,"",IF(A184="","",IFERROR((IF(IF(AL184="",0,AL184+0)&lt;=(6/24),IF(AL184="",0,AL184+0),(6/24))*24),0)+IFERROR(IF(AM184="",0,IF((IF(AND(AO184="",AN184&lt;&gt;""),IF(AN184="",0,AN184+0),IF(AP184&lt;&gt;"",IF(AP184="",0,AP184+0),1))-#REF!)*24&gt;0,IF(AND(AO184="",AN184&lt;&gt;""),IF(AN184="",0,AN184+0),IF(AP184&lt;&gt;"",IF(AP184="",0,AP184+0),1))-#REF!))*24,0)))</f>
        <v>#VALUE!</v>
      </c>
      <c r="BU184" s="44" t="e">
        <f>IF(VALIDATURNO[[#This Row],[VALIDA_QNA]]="","",IFERROR(LEFT(K184,FIND(".",K184)-1)+((RIGHT(K184,2)+0)/100),0))</f>
        <v>#VALUE!</v>
      </c>
      <c r="BV184" s="44" t="e">
        <f>IF(VALIDATURNO[[#This Row],[VALIDA_QNA]]=0,0,IF(VALIDATURNO[[#This Row],[Marcacion]]="ERROR MARCA", 0,IF(VALIDATURNO[[#This Row],[VALIDA_QNA]]="","",IF(ROUND(IFERROR(LEFT(K184,FIND(".",K184)-1)+((RIGHT(K184,2)+0)/100),0)+(IF(H185="Domingo",0,IF(AL185="",0,AL185*24)))-(IF(H184="Domingo",0,IF(AL184="",0,AL184*24))),2)&gt;=0,ROUND(IFERROR(LEFT(K184,FIND(".",K184)-1)+((RIGHT(K184,2)+0)/100),0)+(IF(H185="Domingo",0,IF(AL185="",0,AL185*24)))-(IF(H184="Domingo",0,IF(AL184="",0,AL184*24))),2),0))))</f>
        <v>#VALUE!</v>
      </c>
      <c r="BW184" s="44" t="e">
        <f>IF(VALIDATURNO[[#This Row],[VALIDA_QNA]]="","",IFERROR(LEFT(T184,FIND(".",T184)-1)+((RIGHT(T184,2)+0)/100),0)+IF(N184="",0,IFERROR(LEFT(N184,FIND(".",N184)-1)+((RIGHT(N184,2)+0)/100),0)))</f>
        <v>#VALUE!</v>
      </c>
      <c r="BX184" s="44" t="e">
        <f>IF(VALIDATURNO[[#This Row],[VALIDA_QNA]]=0,0,IF(VALIDATURNO[[#This Row],[Marcacion]]="ERROR MARCA", 0,IF(VALIDATURNO[[#This Row],[VALIDA_QNA]]="","",IF(VALIDATURNO[[#This Row],[Dom Noct calc]]+(IF(OR(H185="Domingo",M185&lt;&gt;"",N185&lt;&gt;""),IF(AL185="",0,AL185*24),0))-(IF(OR(H184="Domingo",M184&lt;&gt;"",N184&lt;&gt;""),IF(AL184="",0,AL184*24),0))&gt;=0,VALIDATURNO[[#This Row],[Dom Noct calc]]+(IF(OR(H185="Domingo",M185&lt;&gt;"",N185&lt;&gt;""),IF(AL185="",0,AL185*24),0))-(IF(OR(H184="Domingo",M184&lt;&gt;"",N184&lt;&gt;""),IF(AL184="",0,AL184*24),0)),0))))</f>
        <v>#VALUE!</v>
      </c>
      <c r="BY184" s="44" t="e">
        <f>IF(VALIDATURNO[[#This Row],[VALIDA_QNA]]="","",IFERROR(LEFT(AD184,FIND(".",AD184)-1)+((RIGHT(AD184,2)+0)/100),0))</f>
        <v>#VALUE!</v>
      </c>
      <c r="BZ18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4" s="45" t="e">
        <f>IF(VALIDATURNO[[#This Row],[VALIDA_QNA]]="","",IF(VALIDATURNO[[#This Row],[Trabajado real]]+0=0,0,1))</f>
        <v>#VALUE!</v>
      </c>
      <c r="CB18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4" s="44"/>
      <c r="CD184" s="44"/>
      <c r="CE184" s="44"/>
      <c r="CF184" s="44"/>
      <c r="CG184" s="44"/>
      <c r="CH184" s="45"/>
      <c r="CI184" s="44"/>
      <c r="CJ184" s="44" t="str">
        <f>IF(AND(M184="",S184=""),"",IF(VALIDATURNO[[#This Row],[Marcacion]]="ERROR MARCA",6,IF(IFERROR(LEFT(M184,FIND(".",M184)-1)+((RIGHT(M184,2)+0)/100),0)+IFERROR(LEFT(S184,FIND(".",S184)-1)+((RIGHT(S184,2)+0)/100),0)=0,"",IFERROR(LEFT(M184,FIND(".",M184)-1)+((RIGHT(M184,2)+0)/100),0)+IFERROR(LEFT(S184,FIND(".",S184)-1)+((RIGHT(S184,2)+0)/100),0))))</f>
        <v/>
      </c>
      <c r="CK184" s="44" t="e">
        <f>IF(VALIDATURNO[[#This Row],[VALIDA_QNA]]="","",IF(VALIDATURNO[[#This Row],[Dom Noct Real]]=0,"",ROUND(VALIDATURNO[[#This Row],[Dom Noct Real]],2)))</f>
        <v>#VALUE!</v>
      </c>
      <c r="CL184" s="44"/>
      <c r="CM184" s="44"/>
      <c r="CN184" s="44"/>
      <c r="CO18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4" s="44"/>
      <c r="CR184" s="44"/>
      <c r="CS184" s="44"/>
      <c r="CT184" s="44"/>
      <c r="CU184" s="44" t="e">
        <f>IF(VALIDATURNO[[#This Row],[VALIDA_QNA]]="","",IF(VALIDATURNO[[#This Row],[Trabajado real]]=0,"",ROUND(VALIDATURNO[[#This Row],[Trabajado real]],2)))</f>
        <v>#VALUE!</v>
      </c>
      <c r="CV184" s="220" t="str">
        <f>IFERROR(VLOOKUP(VALIDATURNO[[#This Row],[Colaborador]]&amp;VALIDATURNO[[#This Row],[fecha]],Tabla2[],4,0),"")</f>
        <v/>
      </c>
      <c r="CW184" s="221"/>
      <c r="CX184" s="221"/>
      <c r="CY184" s="44" t="str">
        <f>IF(SUMIFS($BZ$6:BZ184,$DC$6:DC184,VALIDATURNO[[#This Row],[Colaborador]])-hope_hours-SUMIFS($CO$6:CO184,$DC$6:DC184,VALIDATURNO[[#This Row],[Colaborador]])-SUMIFS($CP$6:CP184,$DC$6:DC184,VALIDATURNO[[#This Row],[Colaborador]])&gt;0.5,SUMIFS($BZ$6:BZ184,$DC$6:DC184,VALIDATURNO[[#This Row],[Colaborador]])-hope_hours-SUMIFS($CO$6:CO184,$DC$6:DC184,VALIDATURNO[[#This Row],[Colaborador]])-SUMIFS($CP$6:CP184,$DC$6:DC184,VALIDATURNO[[#This Row],[Colaborador]]),"")</f>
        <v/>
      </c>
      <c r="CZ184" s="44" t="str">
        <f>IF(SUMIFS($BZ$6:BZ184,$DC$6:DC184,VALIDATURNO[[#This Row],[Colaborador]])-hope_hours&gt;0.5,SUMIFS($BZ$6:BZ184,$DC$6:DC184,VALIDATURNO[[#This Row],[Colaborador]])-hope_hours - SUMIFS($CZ$6:CZ183,$DC$6:DC183,DC184),"")</f>
        <v/>
      </c>
      <c r="DA184" s="44" t="str">
        <f>IF(SUMIFS($BZ$6:BZ184,$DC$6:DC184,VALIDATURNO[[#This Row],[Colaborador]])-hope_hours&gt;0.5,SUMIFS($BZ$6:BZ184,$DC$6:DC184,VALIDATURNO[[#This Row],[Colaborador]])-hope_hours,"")</f>
        <v/>
      </c>
      <c r="DB184" s="44" t="str">
        <f>IF(E184="","",IF(VALIDATURNO[[#This Row],[Cambia sede]]="",E184,VALIDATURNO[[#This Row],[Cambia sede]]))</f>
        <v/>
      </c>
      <c r="DC184" s="222" t="str">
        <f t="shared" si="8"/>
        <v/>
      </c>
      <c r="DD184" s="223" t="e">
        <f>IF(VALIDATURNO[[#This Row],[VALIDA_QNA]]="","",I184+0)</f>
        <v>#VALUE!</v>
      </c>
      <c r="DE184" s="219" t="e">
        <f>IF(VALIDATURNO[[#This Row],[Marcacion]]="","",D184)</f>
        <v>#VALUE!</v>
      </c>
      <c r="DF184" s="219" t="e">
        <f>IF(VALIDATURNO[[#This Row],[turno1]]="","",H184)</f>
        <v>#VALUE!</v>
      </c>
      <c r="DG184" s="219" t="e">
        <f>IF(VALIDATURNO[[#This Row],[turno2]]="","",AL184)</f>
        <v>#VALUE!</v>
      </c>
      <c r="DH184" s="219" t="e">
        <f>IF(VALIDATURNO[[#This Row],[turno1AM]]="","",AM184)</f>
        <v>#VALUE!</v>
      </c>
      <c r="DI184" s="219" t="e">
        <f>IF(VALIDATURNO[[#This Row],[turno2AM]]="","",AN184)</f>
        <v>#VALUE!</v>
      </c>
      <c r="DJ184" s="219" t="e">
        <f>IF(VALIDATURNO[[#This Row],[turno1AH]]="","",AO184)</f>
        <v>#VALUE!</v>
      </c>
      <c r="DK184" s="219" t="e">
        <f>IF(VALIDATURNO[[#This Row],[turno2AH]]="","",AP184)</f>
        <v>#VALUE!</v>
      </c>
      <c r="DL184" s="224" t="str">
        <f>IF(SUMIFS(VALIDATURNO[TOTAL],VALIDATURNO[Colaborador],VALIDATURNO[[#This Row],[Colaborador]])=0,"RET","OK")</f>
        <v>RET</v>
      </c>
      <c r="DM184" s="224"/>
      <c r="DN184" s="224" t="e">
        <f>IF(DN183=$DN$5,1,IF(DC183=VALIDATURNO[[#This Row],[Colaborador]],0,1))</f>
        <v>#VALUE!</v>
      </c>
      <c r="DO184" s="224"/>
      <c r="DP184" s="224"/>
      <c r="DQ184" s="224"/>
      <c r="DR184" s="224"/>
      <c r="DS184" s="224"/>
      <c r="DT184" s="224"/>
    </row>
    <row r="185" spans="46:124">
      <c r="AT185" s="218" t="e">
        <f>IF(VALIDATURNO[[#This Row],[VALIDA_QNA]]="","",IF(AL185="",0,1))</f>
        <v>#VALUE!</v>
      </c>
      <c r="AU185" s="47" t="e">
        <f>IF(VALIDATURNO[[#This Row],[VALIDA_QNA]]="","",IF(AL186="",0,1))</f>
        <v>#VALUE!</v>
      </c>
      <c r="AV185" s="47" t="e">
        <f>IF(VALIDATURNO[[#This Row],[VALIDA_QNA]]="","",IF(AM185="",0,1))</f>
        <v>#VALUE!</v>
      </c>
      <c r="AW185" s="47" t="e">
        <f>IF(VALIDATURNO[[#This Row],[VALIDA_QNA]]="","",IF(AN185="",0,1))</f>
        <v>#VALUE!</v>
      </c>
      <c r="AX185" s="47" t="e">
        <f>IF(VALIDATURNO[[#This Row],[VALIDA_QNA]]="","",IF(AO185="",0,1))</f>
        <v>#VALUE!</v>
      </c>
      <c r="AY185" s="47" t="e">
        <f>IF(VALIDATURNO[[#This Row],[VALIDA_QNA]]="","",IF(AP185="",0,1))</f>
        <v>#VALUE!</v>
      </c>
      <c r="AZ185" s="42" t="e">
        <f>IF(VALIDATURNO[[#This Row],[VALIDA_QNA]]="","",IF(AL186="",0,1)*IF(AL186="",0,AL186))</f>
        <v>#VALUE!</v>
      </c>
      <c r="BA185" s="42" t="e">
        <f>IF(VALIDATURNO[[#This Row],[VALIDA_QNA]]="","",IF(AL185="",0,1)*IF(AL185="",0,AL185))</f>
        <v>#VALUE!</v>
      </c>
      <c r="BB185" s="42" t="e">
        <f>IF(VALIDATURNO[[#This Row],[VALIDA_QNA]]="","",IF(AM185="",0,1)*IF(AM185="",0,AM185))</f>
        <v>#VALUE!</v>
      </c>
      <c r="BC185" s="42" t="e">
        <f>IF(VALIDATURNO[[#This Row],[VALIDA_QNA]]="","",IF(AN185="",0,1)*IF(AN185="",0,AN185))</f>
        <v>#VALUE!</v>
      </c>
      <c r="BD185" s="42" t="e">
        <f>IF(VALIDATURNO[[#This Row],[VALIDA_QNA]]="","",IF(AO185="",0,1)*IF(AO185="",0,AO185))</f>
        <v>#VALUE!</v>
      </c>
      <c r="BE185" s="42" t="e">
        <f>IF(VALIDATURNO[[#This Row],[VALIDA_QNA]]="","",IF(AP185="",0,1)*IF(AP185="",0,AP185))</f>
        <v>#VALUE!</v>
      </c>
      <c r="BF185" s="42" t="e">
        <f>IF(VALIDATURNO[[#This Row],[VALIDA_QNA]]="","",5-COUNTBLANK(AM185:AP185)-COUNTBLANK(AL186))</f>
        <v>#VALUE!</v>
      </c>
      <c r="BG185" s="41" t="e">
        <f>VALIDATURNO[[#This Row],[SALAM_H_BIN]]&amp;AU185&amp;AV185&amp;AW185&amp;AX185&amp;AY185</f>
        <v>#VALUE!</v>
      </c>
      <c r="BH185" s="43" t="str">
        <f>IF(A185="","",IF(AND((DIA_INI+0)=1,DAY(I185)&lt;16,MONTH(I185)=MES_QNA),1,IF(AND((DIA_INI+0)=16,MONTH(I185)= MES_QNA + 0),1,0)))</f>
        <v/>
      </c>
      <c r="BI185" s="42" t="str">
        <f>IF(A185="","",IF(AND(AN185&lt;AM185,AN185&lt;&gt;""),"ERROR MARCA",IF(AND(VALIDATURNO[[#This Row],[ENT_2]]&lt;&gt;0,VALIDATURNO[[#This Row],[ENT_2]]&lt;VALIDATURNO[[#This Row],[SAL_1]]),"ERROR MARCA",IF(VALIDATURNO[[#This Row],[VALIDA_QNA]]=1,IF(OR(BG185="001100",BG185="011000",BG185="011110",BG185="001111",BG185="101100",BG185="111000",BG185="111110",BG185="101111"),"OK",IF(OR(BG185="000000",VALIDATURNO[[#This Row],[Escenario]]="100000"),"NULO","ERROR MARCA")),"NULO"))))</f>
        <v/>
      </c>
      <c r="BJ185" s="47" t="e">
        <f>IF(VALIDATURNO[[#This Row],[VALIDA_QNA]]="","",IF(OR(BG185="101100",BG185="101111",BG185="001100",BG185="001111",BG185="111110",BG185="011110"),BC185-BB185,0)*24)</f>
        <v>#VALUE!</v>
      </c>
      <c r="BK185" s="42" t="e">
        <f>IF(VALIDATURNO[[#This Row],[VALIDA_QNA]]="","",IF(OR(BG185="101111",BG185="001111"),BE185-BD185,0)*24)</f>
        <v>#VALUE!</v>
      </c>
      <c r="BL185" s="47" t="e">
        <f>IF(VALIDATURNO[[#This Row],[VALIDA_QNA]]="","",IF(OR(BG185="111000",BG185="011000"),AZ185-BB185+1,0)*24)</f>
        <v>#VALUE!</v>
      </c>
      <c r="BM185" s="47" t="e">
        <f>IF(VALIDATURNO[[#This Row],[VALIDA_QNA]]="","",IF(OR(BG185="111110",BG185="011110"),AZ185+1-BD185,0)*24)</f>
        <v>#VALUE!</v>
      </c>
      <c r="BN185" s="42" t="e">
        <f>IF(VALIDATURNO[[#This Row],[VALIDA_QNA]]="","",IF(OR(BG185="011000",BG185="111000"),1-BB185,0)*24)</f>
        <v>#VALUE!</v>
      </c>
      <c r="BO185" s="47" t="e">
        <f>IF(VALIDATURNO[[#This Row],[VALIDA_QNA]]="","",IF(OR(BG185="011110",BG185="111110"),1-BD185,0)*24)</f>
        <v>#VALUE!</v>
      </c>
      <c r="BP18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5" s="42" t="e">
        <f>IF(VALIDATURNO[[#This Row],[VALIDA_QNA]]="","",VALIDATURNO[[#This Row],[turno1]]+VALIDATURNO[[#This Row],[turno2]]+VALIDATURNO[[#This Row],[turno1AM]]+VALIDATURNO[[#This Row],[turno2AM]])</f>
        <v>#VALUE!</v>
      </c>
      <c r="BR185" s="44" t="e">
        <f>IF(VALIDATURNO[[#This Row],[VALIDA_QNA]]=0,"",IFERROR(LEFT(AD185,FIND(".",AD185)-1)+((RIGHT(AD185,2)+0)/100),""))</f>
        <v>#VALUE!</v>
      </c>
      <c r="BS18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descuentos]]="",0,IF(AND(BP185&gt;=9.5,AO185=""),1,0))+IF(AL186&lt;&gt;"",AL186*24,0)-IF(AL185&lt;&gt;"",AL185*24,0),"")))</f>
        <v>#VALUE!</v>
      </c>
      <c r="BT185" s="219" t="e">
        <f>IF(VALIDATURNO[[#This Row],[VALIDA_QNA]]=0,"",IF(A185="","",IFERROR((IF(IF(AL185="",0,AL185+0)&lt;=(6/24),IF(AL185="",0,AL185+0),(6/24))*24),0)+IFERROR(IF(AM185="",0,IF((IF(AND(AO185="",AN185&lt;&gt;""),IF(AN185="",0,AN185+0),IF(AP185&lt;&gt;"",IF(AP185="",0,AP185+0),1))-#REF!)*24&gt;0,IF(AND(AO185="",AN185&lt;&gt;""),IF(AN185="",0,AN185+0),IF(AP185&lt;&gt;"",IF(AP185="",0,AP185+0),1))-#REF!))*24,0)))</f>
        <v>#VALUE!</v>
      </c>
      <c r="BU185" s="44" t="e">
        <f>IF(VALIDATURNO[[#This Row],[VALIDA_QNA]]="","",IFERROR(LEFT(K185,FIND(".",K185)-1)+((RIGHT(K185,2)+0)/100),0))</f>
        <v>#VALUE!</v>
      </c>
      <c r="BV185" s="44" t="e">
        <f>IF(VALIDATURNO[[#This Row],[VALIDA_QNA]]=0,0,IF(VALIDATURNO[[#This Row],[Marcacion]]="ERROR MARCA", 0,IF(VALIDATURNO[[#This Row],[VALIDA_QNA]]="","",IF(ROUND(IFERROR(LEFT(K185,FIND(".",K185)-1)+((RIGHT(K185,2)+0)/100),0)+(IF(H186="Domingo",0,IF(AL186="",0,AL186*24)))-(IF(H185="Domingo",0,IF(AL185="",0,AL185*24))),2)&gt;=0,ROUND(IFERROR(LEFT(K185,FIND(".",K185)-1)+((RIGHT(K185,2)+0)/100),0)+(IF(H186="Domingo",0,IF(AL186="",0,AL186*24)))-(IF(H185="Domingo",0,IF(AL185="",0,AL185*24))),2),0))))</f>
        <v>#VALUE!</v>
      </c>
      <c r="BW185" s="44" t="e">
        <f>IF(VALIDATURNO[[#This Row],[VALIDA_QNA]]="","",IFERROR(LEFT(T185,FIND(".",T185)-1)+((RIGHT(T185,2)+0)/100),0)+IF(N185="",0,IFERROR(LEFT(N185,FIND(".",N185)-1)+((RIGHT(N185,2)+0)/100),0)))</f>
        <v>#VALUE!</v>
      </c>
      <c r="BX185" s="44" t="e">
        <f>IF(VALIDATURNO[[#This Row],[VALIDA_QNA]]=0,0,IF(VALIDATURNO[[#This Row],[Marcacion]]="ERROR MARCA", 0,IF(VALIDATURNO[[#This Row],[VALIDA_QNA]]="","",IF(VALIDATURNO[[#This Row],[Dom Noct calc]]+(IF(OR(H186="Domingo",M186&lt;&gt;"",N186&lt;&gt;""),IF(AL186="",0,AL186*24),0))-(IF(OR(H185="Domingo",M185&lt;&gt;"",N185&lt;&gt;""),IF(AL185="",0,AL185*24),0))&gt;=0,VALIDATURNO[[#This Row],[Dom Noct calc]]+(IF(OR(H186="Domingo",M186&lt;&gt;"",N186&lt;&gt;""),IF(AL186="",0,AL186*24),0))-(IF(OR(H185="Domingo",M185&lt;&gt;"",N185&lt;&gt;""),IF(AL185="",0,AL185*24),0)),0))))</f>
        <v>#VALUE!</v>
      </c>
      <c r="BY185" s="44" t="e">
        <f>IF(VALIDATURNO[[#This Row],[VALIDA_QNA]]="","",IFERROR(LEFT(AD185,FIND(".",AD185)-1)+((RIGHT(AD185,2)+0)/100),0))</f>
        <v>#VALUE!</v>
      </c>
      <c r="BZ18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5" s="45" t="e">
        <f>IF(VALIDATURNO[[#This Row],[VALIDA_QNA]]="","",IF(VALIDATURNO[[#This Row],[Trabajado real]]+0=0,0,1))</f>
        <v>#VALUE!</v>
      </c>
      <c r="CB18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5" s="44"/>
      <c r="CD185" s="44"/>
      <c r="CE185" s="44"/>
      <c r="CF185" s="44"/>
      <c r="CG185" s="44"/>
      <c r="CH185" s="45"/>
      <c r="CI185" s="44"/>
      <c r="CJ185" s="44" t="str">
        <f>IF(AND(M185="",S185=""),"",IF(VALIDATURNO[[#This Row],[Marcacion]]="ERROR MARCA",6,IF(IFERROR(LEFT(M185,FIND(".",M185)-1)+((RIGHT(M185,2)+0)/100),0)+IFERROR(LEFT(S185,FIND(".",S185)-1)+((RIGHT(S185,2)+0)/100),0)=0,"",IFERROR(LEFT(M185,FIND(".",M185)-1)+((RIGHT(M185,2)+0)/100),0)+IFERROR(LEFT(S185,FIND(".",S185)-1)+((RIGHT(S185,2)+0)/100),0))))</f>
        <v/>
      </c>
      <c r="CK185" s="44" t="e">
        <f>IF(VALIDATURNO[[#This Row],[VALIDA_QNA]]="","",IF(VALIDATURNO[[#This Row],[Dom Noct Real]]=0,"",ROUND(VALIDATURNO[[#This Row],[Dom Noct Real]],2)))</f>
        <v>#VALUE!</v>
      </c>
      <c r="CL185" s="44"/>
      <c r="CM185" s="44"/>
      <c r="CN185" s="44"/>
      <c r="CO18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5" s="44"/>
      <c r="CR185" s="44"/>
      <c r="CS185" s="44"/>
      <c r="CT185" s="44"/>
      <c r="CU185" s="44" t="e">
        <f>IF(VALIDATURNO[[#This Row],[VALIDA_QNA]]="","",IF(VALIDATURNO[[#This Row],[Trabajado real]]=0,"",ROUND(VALIDATURNO[[#This Row],[Trabajado real]],2)))</f>
        <v>#VALUE!</v>
      </c>
      <c r="CV185" s="220" t="str">
        <f>IFERROR(VLOOKUP(VALIDATURNO[[#This Row],[Colaborador]]&amp;VALIDATURNO[[#This Row],[fecha]],Tabla2[],4,0),"")</f>
        <v/>
      </c>
      <c r="CW185" s="221"/>
      <c r="CX185" s="221"/>
      <c r="CY185" s="44" t="str">
        <f>IF(SUMIFS($BZ$6:BZ185,$DC$6:DC185,VALIDATURNO[[#This Row],[Colaborador]])-hope_hours-SUMIFS($CO$6:CO185,$DC$6:DC185,VALIDATURNO[[#This Row],[Colaborador]])-SUMIFS($CP$6:CP185,$DC$6:DC185,VALIDATURNO[[#This Row],[Colaborador]])&gt;0.5,SUMIFS($BZ$6:BZ185,$DC$6:DC185,VALIDATURNO[[#This Row],[Colaborador]])-hope_hours-SUMIFS($CO$6:CO185,$DC$6:DC185,VALIDATURNO[[#This Row],[Colaborador]])-SUMIFS($CP$6:CP185,$DC$6:DC185,VALIDATURNO[[#This Row],[Colaborador]]),"")</f>
        <v/>
      </c>
      <c r="CZ185" s="44" t="str">
        <f>IF(SUMIFS($BZ$6:BZ185,$DC$6:DC185,VALIDATURNO[[#This Row],[Colaborador]])-hope_hours&gt;0.5,SUMIFS($BZ$6:BZ185,$DC$6:DC185,VALIDATURNO[[#This Row],[Colaborador]])-hope_hours - SUMIFS($CZ$6:CZ184,$DC$6:DC184,DC185),"")</f>
        <v/>
      </c>
      <c r="DA185" s="44" t="str">
        <f>IF(SUMIFS($BZ$6:BZ185,$DC$6:DC185,VALIDATURNO[[#This Row],[Colaborador]])-hope_hours&gt;0.5,SUMIFS($BZ$6:BZ185,$DC$6:DC185,VALIDATURNO[[#This Row],[Colaborador]])-hope_hours,"")</f>
        <v/>
      </c>
      <c r="DB185" s="44" t="str">
        <f>IF(E185="","",IF(VALIDATURNO[[#This Row],[Cambia sede]]="",E185,VALIDATURNO[[#This Row],[Cambia sede]]))</f>
        <v/>
      </c>
      <c r="DC185" s="222" t="str">
        <f t="shared" si="8"/>
        <v/>
      </c>
      <c r="DD185" s="223" t="e">
        <f>IF(VALIDATURNO[[#This Row],[VALIDA_QNA]]="","",I185+0)</f>
        <v>#VALUE!</v>
      </c>
      <c r="DE185" s="219" t="e">
        <f>IF(VALIDATURNO[[#This Row],[Marcacion]]="","",D185)</f>
        <v>#VALUE!</v>
      </c>
      <c r="DF185" s="219" t="e">
        <f>IF(VALIDATURNO[[#This Row],[turno1]]="","",H185)</f>
        <v>#VALUE!</v>
      </c>
      <c r="DG185" s="219" t="e">
        <f>IF(VALIDATURNO[[#This Row],[turno2]]="","",AL185)</f>
        <v>#VALUE!</v>
      </c>
      <c r="DH185" s="219" t="e">
        <f>IF(VALIDATURNO[[#This Row],[turno1AM]]="","",AM185)</f>
        <v>#VALUE!</v>
      </c>
      <c r="DI185" s="219" t="e">
        <f>IF(VALIDATURNO[[#This Row],[turno2AM]]="","",AN185)</f>
        <v>#VALUE!</v>
      </c>
      <c r="DJ185" s="219" t="e">
        <f>IF(VALIDATURNO[[#This Row],[turno1AH]]="","",AO185)</f>
        <v>#VALUE!</v>
      </c>
      <c r="DK185" s="219" t="e">
        <f>IF(VALIDATURNO[[#This Row],[turno2AH]]="","",AP185)</f>
        <v>#VALUE!</v>
      </c>
      <c r="DL185" s="224" t="str">
        <f>IF(SUMIFS(VALIDATURNO[TOTAL],VALIDATURNO[Colaborador],VALIDATURNO[[#This Row],[Colaborador]])=0,"RET","OK")</f>
        <v>RET</v>
      </c>
      <c r="DM185" s="224"/>
      <c r="DN185" s="224" t="e">
        <f>IF(DN184=$DN$5,1,IF(DC184=VALIDATURNO[[#This Row],[Colaborador]],0,1))</f>
        <v>#VALUE!</v>
      </c>
      <c r="DO185" s="224"/>
      <c r="DP185" s="224"/>
      <c r="DQ185" s="224"/>
      <c r="DR185" s="224"/>
      <c r="DS185" s="224"/>
      <c r="DT185" s="224"/>
    </row>
    <row r="186" spans="46:124">
      <c r="AT186" s="218" t="e">
        <f>IF(VALIDATURNO[[#This Row],[VALIDA_QNA]]="","",IF(AL186="",0,1))</f>
        <v>#VALUE!</v>
      </c>
      <c r="AU186" s="47" t="e">
        <f>IF(VALIDATURNO[[#This Row],[VALIDA_QNA]]="","",IF(AL187="",0,1))</f>
        <v>#VALUE!</v>
      </c>
      <c r="AV186" s="47" t="e">
        <f>IF(VALIDATURNO[[#This Row],[VALIDA_QNA]]="","",IF(AM186="",0,1))</f>
        <v>#VALUE!</v>
      </c>
      <c r="AW186" s="47" t="e">
        <f>IF(VALIDATURNO[[#This Row],[VALIDA_QNA]]="","",IF(AN186="",0,1))</f>
        <v>#VALUE!</v>
      </c>
      <c r="AX186" s="47" t="e">
        <f>IF(VALIDATURNO[[#This Row],[VALIDA_QNA]]="","",IF(AO186="",0,1))</f>
        <v>#VALUE!</v>
      </c>
      <c r="AY186" s="47" t="e">
        <f>IF(VALIDATURNO[[#This Row],[VALIDA_QNA]]="","",IF(AP186="",0,1))</f>
        <v>#VALUE!</v>
      </c>
      <c r="AZ186" s="42" t="e">
        <f>IF(VALIDATURNO[[#This Row],[VALIDA_QNA]]="","",IF(AL187="",0,1)*IF(AL187="",0,AL187))</f>
        <v>#VALUE!</v>
      </c>
      <c r="BA186" s="42" t="e">
        <f>IF(VALIDATURNO[[#This Row],[VALIDA_QNA]]="","",IF(AL186="",0,1)*IF(AL186="",0,AL186))</f>
        <v>#VALUE!</v>
      </c>
      <c r="BB186" s="42" t="e">
        <f>IF(VALIDATURNO[[#This Row],[VALIDA_QNA]]="","",IF(AM186="",0,1)*IF(AM186="",0,AM186))</f>
        <v>#VALUE!</v>
      </c>
      <c r="BC186" s="42" t="e">
        <f>IF(VALIDATURNO[[#This Row],[VALIDA_QNA]]="","",IF(AN186="",0,1)*IF(AN186="",0,AN186))</f>
        <v>#VALUE!</v>
      </c>
      <c r="BD186" s="42" t="e">
        <f>IF(VALIDATURNO[[#This Row],[VALIDA_QNA]]="","",IF(AO186="",0,1)*IF(AO186="",0,AO186))</f>
        <v>#VALUE!</v>
      </c>
      <c r="BE186" s="42" t="e">
        <f>IF(VALIDATURNO[[#This Row],[VALIDA_QNA]]="","",IF(AP186="",0,1)*IF(AP186="",0,AP186))</f>
        <v>#VALUE!</v>
      </c>
      <c r="BF186" s="42" t="e">
        <f>IF(VALIDATURNO[[#This Row],[VALIDA_QNA]]="","",5-COUNTBLANK(AM186:AP186)-COUNTBLANK(AL187))</f>
        <v>#VALUE!</v>
      </c>
      <c r="BG186" s="41" t="e">
        <f>VALIDATURNO[[#This Row],[SALAM_H_BIN]]&amp;AU186&amp;AV186&amp;AW186&amp;AX186&amp;AY186</f>
        <v>#VALUE!</v>
      </c>
      <c r="BH186" s="43" t="str">
        <f>IF(A186="","",IF(AND((DIA_INI+0)=1,DAY(I186)&lt;16,MONTH(I186)=MES_QNA),1,IF(AND((DIA_INI+0)=16,MONTH(I186)= MES_QNA + 0),1,0)))</f>
        <v/>
      </c>
      <c r="BI186" s="42" t="str">
        <f>IF(A186="","",IF(AND(AN186&lt;AM186,AN186&lt;&gt;""),"ERROR MARCA",IF(AND(VALIDATURNO[[#This Row],[ENT_2]]&lt;&gt;0,VALIDATURNO[[#This Row],[ENT_2]]&lt;VALIDATURNO[[#This Row],[SAL_1]]),"ERROR MARCA",IF(VALIDATURNO[[#This Row],[VALIDA_QNA]]=1,IF(OR(BG186="001100",BG186="011000",BG186="011110",BG186="001111",BG186="101100",BG186="111000",BG186="111110",BG186="101111"),"OK",IF(OR(BG186="000000",VALIDATURNO[[#This Row],[Escenario]]="100000"),"NULO","ERROR MARCA")),"NULO"))))</f>
        <v/>
      </c>
      <c r="BJ186" s="47" t="e">
        <f>IF(VALIDATURNO[[#This Row],[VALIDA_QNA]]="","",IF(OR(BG186="101100",BG186="101111",BG186="001100",BG186="001111",BG186="111110",BG186="011110"),BC186-BB186,0)*24)</f>
        <v>#VALUE!</v>
      </c>
      <c r="BK186" s="42" t="e">
        <f>IF(VALIDATURNO[[#This Row],[VALIDA_QNA]]="","",IF(OR(BG186="101111",BG186="001111"),BE186-BD186,0)*24)</f>
        <v>#VALUE!</v>
      </c>
      <c r="BL186" s="47" t="e">
        <f>IF(VALIDATURNO[[#This Row],[VALIDA_QNA]]="","",IF(OR(BG186="111000",BG186="011000"),AZ186-BB186+1,0)*24)</f>
        <v>#VALUE!</v>
      </c>
      <c r="BM186" s="47" t="e">
        <f>IF(VALIDATURNO[[#This Row],[VALIDA_QNA]]="","",IF(OR(BG186="111110",BG186="011110"),AZ186+1-BD186,0)*24)</f>
        <v>#VALUE!</v>
      </c>
      <c r="BN186" s="42" t="e">
        <f>IF(VALIDATURNO[[#This Row],[VALIDA_QNA]]="","",IF(OR(BG186="011000",BG186="111000"),1-BB186,0)*24)</f>
        <v>#VALUE!</v>
      </c>
      <c r="BO186" s="47" t="e">
        <f>IF(VALIDATURNO[[#This Row],[VALIDA_QNA]]="","",IF(OR(BG186="011110",BG186="111110"),1-BD186,0)*24)</f>
        <v>#VALUE!</v>
      </c>
      <c r="BP18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6" s="42" t="e">
        <f>IF(VALIDATURNO[[#This Row],[VALIDA_QNA]]="","",VALIDATURNO[[#This Row],[turno1]]+VALIDATURNO[[#This Row],[turno2]]+VALIDATURNO[[#This Row],[turno1AM]]+VALIDATURNO[[#This Row],[turno2AM]])</f>
        <v>#VALUE!</v>
      </c>
      <c r="BR186" s="44" t="e">
        <f>IF(VALIDATURNO[[#This Row],[VALIDA_QNA]]=0,"",IFERROR(LEFT(AD186,FIND(".",AD186)-1)+((RIGHT(AD186,2)+0)/100),""))</f>
        <v>#VALUE!</v>
      </c>
      <c r="BS18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descuentos]]="",0,IF(AND(BP186&gt;=9.5,AO186=""),1,0))+IF(AL187&lt;&gt;"",AL187*24,0)-IF(AL186&lt;&gt;"",AL186*24,0),"")))</f>
        <v>#VALUE!</v>
      </c>
      <c r="BT186" s="219" t="e">
        <f>IF(VALIDATURNO[[#This Row],[VALIDA_QNA]]=0,"",IF(A186="","",IFERROR((IF(IF(AL186="",0,AL186+0)&lt;=(6/24),IF(AL186="",0,AL186+0),(6/24))*24),0)+IFERROR(IF(AM186="",0,IF((IF(AND(AO186="",AN186&lt;&gt;""),IF(AN186="",0,AN186+0),IF(AP186&lt;&gt;"",IF(AP186="",0,AP186+0),1))-#REF!)*24&gt;0,IF(AND(AO186="",AN186&lt;&gt;""),IF(AN186="",0,AN186+0),IF(AP186&lt;&gt;"",IF(AP186="",0,AP186+0),1))-#REF!))*24,0)))</f>
        <v>#VALUE!</v>
      </c>
      <c r="BU186" s="44" t="e">
        <f>IF(VALIDATURNO[[#This Row],[VALIDA_QNA]]="","",IFERROR(LEFT(K186,FIND(".",K186)-1)+((RIGHT(K186,2)+0)/100),0))</f>
        <v>#VALUE!</v>
      </c>
      <c r="BV186" s="44" t="e">
        <f>IF(VALIDATURNO[[#This Row],[VALIDA_QNA]]=0,0,IF(VALIDATURNO[[#This Row],[Marcacion]]="ERROR MARCA", 0,IF(VALIDATURNO[[#This Row],[VALIDA_QNA]]="","",IF(ROUND(IFERROR(LEFT(K186,FIND(".",K186)-1)+((RIGHT(K186,2)+0)/100),0)+(IF(H187="Domingo",0,IF(AL187="",0,AL187*24)))-(IF(H186="Domingo",0,IF(AL186="",0,AL186*24))),2)&gt;=0,ROUND(IFERROR(LEFT(K186,FIND(".",K186)-1)+((RIGHT(K186,2)+0)/100),0)+(IF(H187="Domingo",0,IF(AL187="",0,AL187*24)))-(IF(H186="Domingo",0,IF(AL186="",0,AL186*24))),2),0))))</f>
        <v>#VALUE!</v>
      </c>
      <c r="BW186" s="44" t="e">
        <f>IF(VALIDATURNO[[#This Row],[VALIDA_QNA]]="","",IFERROR(LEFT(T186,FIND(".",T186)-1)+((RIGHT(T186,2)+0)/100),0)+IF(N186="",0,IFERROR(LEFT(N186,FIND(".",N186)-1)+((RIGHT(N186,2)+0)/100),0)))</f>
        <v>#VALUE!</v>
      </c>
      <c r="BX186" s="44" t="e">
        <f>IF(VALIDATURNO[[#This Row],[VALIDA_QNA]]=0,0,IF(VALIDATURNO[[#This Row],[Marcacion]]="ERROR MARCA", 0,IF(VALIDATURNO[[#This Row],[VALIDA_QNA]]="","",IF(VALIDATURNO[[#This Row],[Dom Noct calc]]+(IF(OR(H187="Domingo",M187&lt;&gt;"",N187&lt;&gt;""),IF(AL187="",0,AL187*24),0))-(IF(OR(H186="Domingo",M186&lt;&gt;"",N186&lt;&gt;""),IF(AL186="",0,AL186*24),0))&gt;=0,VALIDATURNO[[#This Row],[Dom Noct calc]]+(IF(OR(H187="Domingo",M187&lt;&gt;"",N187&lt;&gt;""),IF(AL187="",0,AL187*24),0))-(IF(OR(H186="Domingo",M186&lt;&gt;"",N186&lt;&gt;""),IF(AL186="",0,AL186*24),0)),0))))</f>
        <v>#VALUE!</v>
      </c>
      <c r="BY186" s="44" t="e">
        <f>IF(VALIDATURNO[[#This Row],[VALIDA_QNA]]="","",IFERROR(LEFT(AD186,FIND(".",AD186)-1)+((RIGHT(AD186,2)+0)/100),0))</f>
        <v>#VALUE!</v>
      </c>
      <c r="BZ18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6" s="45" t="e">
        <f>IF(VALIDATURNO[[#This Row],[VALIDA_QNA]]="","",IF(VALIDATURNO[[#This Row],[Trabajado real]]+0=0,0,1))</f>
        <v>#VALUE!</v>
      </c>
      <c r="CB18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6" s="44"/>
      <c r="CD186" s="44"/>
      <c r="CE186" s="44"/>
      <c r="CF186" s="44"/>
      <c r="CG186" s="44"/>
      <c r="CH186" s="45"/>
      <c r="CI186" s="44"/>
      <c r="CJ186" s="44" t="str">
        <f>IF(AND(M186="",S186=""),"",IF(VALIDATURNO[[#This Row],[Marcacion]]="ERROR MARCA",6,IF(IFERROR(LEFT(M186,FIND(".",M186)-1)+((RIGHT(M186,2)+0)/100),0)+IFERROR(LEFT(S186,FIND(".",S186)-1)+((RIGHT(S186,2)+0)/100),0)=0,"",IFERROR(LEFT(M186,FIND(".",M186)-1)+((RIGHT(M186,2)+0)/100),0)+IFERROR(LEFT(S186,FIND(".",S186)-1)+((RIGHT(S186,2)+0)/100),0))))</f>
        <v/>
      </c>
      <c r="CK186" s="44" t="e">
        <f>IF(VALIDATURNO[[#This Row],[VALIDA_QNA]]="","",IF(VALIDATURNO[[#This Row],[Dom Noct Real]]=0,"",ROUND(VALIDATURNO[[#This Row],[Dom Noct Real]],2)))</f>
        <v>#VALUE!</v>
      </c>
      <c r="CL186" s="44"/>
      <c r="CM186" s="44"/>
      <c r="CN186" s="44"/>
      <c r="CO18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6" s="44"/>
      <c r="CR186" s="44"/>
      <c r="CS186" s="44"/>
      <c r="CT186" s="44"/>
      <c r="CU186" s="44" t="e">
        <f>IF(VALIDATURNO[[#This Row],[VALIDA_QNA]]="","",IF(VALIDATURNO[[#This Row],[Trabajado real]]=0,"",ROUND(VALIDATURNO[[#This Row],[Trabajado real]],2)))</f>
        <v>#VALUE!</v>
      </c>
      <c r="CV186" s="220" t="str">
        <f>IFERROR(VLOOKUP(VALIDATURNO[[#This Row],[Colaborador]]&amp;VALIDATURNO[[#This Row],[fecha]],Tabla2[],4,0),"")</f>
        <v/>
      </c>
      <c r="CW186" s="221"/>
      <c r="CX186" s="221"/>
      <c r="CY186" s="44" t="str">
        <f>IF(SUMIFS($BZ$6:BZ186,$DC$6:DC186,VALIDATURNO[[#This Row],[Colaborador]])-hope_hours-SUMIFS($CO$6:CO186,$DC$6:DC186,VALIDATURNO[[#This Row],[Colaborador]])-SUMIFS($CP$6:CP186,$DC$6:DC186,VALIDATURNO[[#This Row],[Colaborador]])&gt;0.5,SUMIFS($BZ$6:BZ186,$DC$6:DC186,VALIDATURNO[[#This Row],[Colaborador]])-hope_hours-SUMIFS($CO$6:CO186,$DC$6:DC186,VALIDATURNO[[#This Row],[Colaborador]])-SUMIFS($CP$6:CP186,$DC$6:DC186,VALIDATURNO[[#This Row],[Colaborador]]),"")</f>
        <v/>
      </c>
      <c r="CZ186" s="44" t="str">
        <f>IF(SUMIFS($BZ$6:BZ186,$DC$6:DC186,VALIDATURNO[[#This Row],[Colaborador]])-hope_hours&gt;0.5,SUMIFS($BZ$6:BZ186,$DC$6:DC186,VALIDATURNO[[#This Row],[Colaborador]])-hope_hours - SUMIFS($CZ$6:CZ185,$DC$6:DC185,DC186),"")</f>
        <v/>
      </c>
      <c r="DA186" s="44" t="str">
        <f>IF(SUMIFS($BZ$6:BZ186,$DC$6:DC186,VALIDATURNO[[#This Row],[Colaborador]])-hope_hours&gt;0.5,SUMIFS($BZ$6:BZ186,$DC$6:DC186,VALIDATURNO[[#This Row],[Colaborador]])-hope_hours,"")</f>
        <v/>
      </c>
      <c r="DB186" s="44" t="str">
        <f>IF(E186="","",IF(VALIDATURNO[[#This Row],[Cambia sede]]="",E186,VALIDATURNO[[#This Row],[Cambia sede]]))</f>
        <v/>
      </c>
      <c r="DC186" s="222" t="str">
        <f t="shared" si="8"/>
        <v/>
      </c>
      <c r="DD186" s="223" t="e">
        <f>IF(VALIDATURNO[[#This Row],[VALIDA_QNA]]="","",I186+0)</f>
        <v>#VALUE!</v>
      </c>
      <c r="DE186" s="219" t="e">
        <f>IF(VALIDATURNO[[#This Row],[Marcacion]]="","",D186)</f>
        <v>#VALUE!</v>
      </c>
      <c r="DF186" s="219" t="e">
        <f>IF(VALIDATURNO[[#This Row],[turno1]]="","",H186)</f>
        <v>#VALUE!</v>
      </c>
      <c r="DG186" s="219" t="e">
        <f>IF(VALIDATURNO[[#This Row],[turno2]]="","",AL186)</f>
        <v>#VALUE!</v>
      </c>
      <c r="DH186" s="219" t="e">
        <f>IF(VALIDATURNO[[#This Row],[turno1AM]]="","",AM186)</f>
        <v>#VALUE!</v>
      </c>
      <c r="DI186" s="219" t="e">
        <f>IF(VALIDATURNO[[#This Row],[turno2AM]]="","",AN186)</f>
        <v>#VALUE!</v>
      </c>
      <c r="DJ186" s="219" t="e">
        <f>IF(VALIDATURNO[[#This Row],[turno1AH]]="","",AO186)</f>
        <v>#VALUE!</v>
      </c>
      <c r="DK186" s="219" t="e">
        <f>IF(VALIDATURNO[[#This Row],[turno2AH]]="","",AP186)</f>
        <v>#VALUE!</v>
      </c>
      <c r="DL186" s="224" t="str">
        <f>IF(SUMIFS(VALIDATURNO[TOTAL],VALIDATURNO[Colaborador],VALIDATURNO[[#This Row],[Colaborador]])=0,"RET","OK")</f>
        <v>RET</v>
      </c>
      <c r="DM186" s="224"/>
      <c r="DN186" s="224" t="e">
        <f>IF(DN185=$DN$5,1,IF(DC185=VALIDATURNO[[#This Row],[Colaborador]],0,1))</f>
        <v>#VALUE!</v>
      </c>
      <c r="DO186" s="224"/>
      <c r="DP186" s="224"/>
      <c r="DQ186" s="224"/>
      <c r="DR186" s="224"/>
      <c r="DS186" s="224"/>
      <c r="DT186" s="224"/>
    </row>
    <row r="187" spans="46:124">
      <c r="AT187" s="218" t="e">
        <f>IF(VALIDATURNO[[#This Row],[VALIDA_QNA]]="","",IF(AL187="",0,1))</f>
        <v>#VALUE!</v>
      </c>
      <c r="AU187" s="47" t="e">
        <f>IF(VALIDATURNO[[#This Row],[VALIDA_QNA]]="","",IF(AL188="",0,1))</f>
        <v>#VALUE!</v>
      </c>
      <c r="AV187" s="47" t="e">
        <f>IF(VALIDATURNO[[#This Row],[VALIDA_QNA]]="","",IF(AM187="",0,1))</f>
        <v>#VALUE!</v>
      </c>
      <c r="AW187" s="47" t="e">
        <f>IF(VALIDATURNO[[#This Row],[VALIDA_QNA]]="","",IF(AN187="",0,1))</f>
        <v>#VALUE!</v>
      </c>
      <c r="AX187" s="47" t="e">
        <f>IF(VALIDATURNO[[#This Row],[VALIDA_QNA]]="","",IF(AO187="",0,1))</f>
        <v>#VALUE!</v>
      </c>
      <c r="AY187" s="47" t="e">
        <f>IF(VALIDATURNO[[#This Row],[VALIDA_QNA]]="","",IF(AP187="",0,1))</f>
        <v>#VALUE!</v>
      </c>
      <c r="AZ187" s="42" t="e">
        <f>IF(VALIDATURNO[[#This Row],[VALIDA_QNA]]="","",IF(AL188="",0,1)*IF(AL188="",0,AL188))</f>
        <v>#VALUE!</v>
      </c>
      <c r="BA187" s="42" t="e">
        <f>IF(VALIDATURNO[[#This Row],[VALIDA_QNA]]="","",IF(AL187="",0,1)*IF(AL187="",0,AL187))</f>
        <v>#VALUE!</v>
      </c>
      <c r="BB187" s="42" t="e">
        <f>IF(VALIDATURNO[[#This Row],[VALIDA_QNA]]="","",IF(AM187="",0,1)*IF(AM187="",0,AM187))</f>
        <v>#VALUE!</v>
      </c>
      <c r="BC187" s="42" t="e">
        <f>IF(VALIDATURNO[[#This Row],[VALIDA_QNA]]="","",IF(AN187="",0,1)*IF(AN187="",0,AN187))</f>
        <v>#VALUE!</v>
      </c>
      <c r="BD187" s="42" t="e">
        <f>IF(VALIDATURNO[[#This Row],[VALIDA_QNA]]="","",IF(AO187="",0,1)*IF(AO187="",0,AO187))</f>
        <v>#VALUE!</v>
      </c>
      <c r="BE187" s="42" t="e">
        <f>IF(VALIDATURNO[[#This Row],[VALIDA_QNA]]="","",IF(AP187="",0,1)*IF(AP187="",0,AP187))</f>
        <v>#VALUE!</v>
      </c>
      <c r="BF187" s="42" t="e">
        <f>IF(VALIDATURNO[[#This Row],[VALIDA_QNA]]="","",5-COUNTBLANK(AM187:AP187)-COUNTBLANK(AL188))</f>
        <v>#VALUE!</v>
      </c>
      <c r="BG187" s="41" t="e">
        <f>VALIDATURNO[[#This Row],[SALAM_H_BIN]]&amp;AU187&amp;AV187&amp;AW187&amp;AX187&amp;AY187</f>
        <v>#VALUE!</v>
      </c>
      <c r="BH187" s="43" t="str">
        <f>IF(A187="","",IF(AND((DIA_INI+0)=1,DAY(I187)&lt;16,MONTH(I187)=MES_QNA),1,IF(AND((DIA_INI+0)=16,MONTH(I187)= MES_QNA + 0),1,0)))</f>
        <v/>
      </c>
      <c r="BI187" s="42" t="str">
        <f>IF(A187="","",IF(AND(AN187&lt;AM187,AN187&lt;&gt;""),"ERROR MARCA",IF(AND(VALIDATURNO[[#This Row],[ENT_2]]&lt;&gt;0,VALIDATURNO[[#This Row],[ENT_2]]&lt;VALIDATURNO[[#This Row],[SAL_1]]),"ERROR MARCA",IF(VALIDATURNO[[#This Row],[VALIDA_QNA]]=1,IF(OR(BG187="001100",BG187="011000",BG187="011110",BG187="001111",BG187="101100",BG187="111000",BG187="111110",BG187="101111"),"OK",IF(OR(BG187="000000",VALIDATURNO[[#This Row],[Escenario]]="100000"),"NULO","ERROR MARCA")),"NULO"))))</f>
        <v/>
      </c>
      <c r="BJ187" s="47" t="e">
        <f>IF(VALIDATURNO[[#This Row],[VALIDA_QNA]]="","",IF(OR(BG187="101100",BG187="101111",BG187="001100",BG187="001111",BG187="111110",BG187="011110"),BC187-BB187,0)*24)</f>
        <v>#VALUE!</v>
      </c>
      <c r="BK187" s="42" t="e">
        <f>IF(VALIDATURNO[[#This Row],[VALIDA_QNA]]="","",IF(OR(BG187="101111",BG187="001111"),BE187-BD187,0)*24)</f>
        <v>#VALUE!</v>
      </c>
      <c r="BL187" s="47" t="e">
        <f>IF(VALIDATURNO[[#This Row],[VALIDA_QNA]]="","",IF(OR(BG187="111000",BG187="011000"),AZ187-BB187+1,0)*24)</f>
        <v>#VALUE!</v>
      </c>
      <c r="BM187" s="47" t="e">
        <f>IF(VALIDATURNO[[#This Row],[VALIDA_QNA]]="","",IF(OR(BG187="111110",BG187="011110"),AZ187+1-BD187,0)*24)</f>
        <v>#VALUE!</v>
      </c>
      <c r="BN187" s="42" t="e">
        <f>IF(VALIDATURNO[[#This Row],[VALIDA_QNA]]="","",IF(OR(BG187="011000",BG187="111000"),1-BB187,0)*24)</f>
        <v>#VALUE!</v>
      </c>
      <c r="BO187" s="47" t="e">
        <f>IF(VALIDATURNO[[#This Row],[VALIDA_QNA]]="","",IF(OR(BG187="011110",BG187="111110"),1-BD187,0)*24)</f>
        <v>#VALUE!</v>
      </c>
      <c r="BP18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7" s="42" t="e">
        <f>IF(VALIDATURNO[[#This Row],[VALIDA_QNA]]="","",VALIDATURNO[[#This Row],[turno1]]+VALIDATURNO[[#This Row],[turno2]]+VALIDATURNO[[#This Row],[turno1AM]]+VALIDATURNO[[#This Row],[turno2AM]])</f>
        <v>#VALUE!</v>
      </c>
      <c r="BR187" s="44" t="e">
        <f>IF(VALIDATURNO[[#This Row],[VALIDA_QNA]]=0,"",IFERROR(LEFT(AD187,FIND(".",AD187)-1)+((RIGHT(AD187,2)+0)/100),""))</f>
        <v>#VALUE!</v>
      </c>
      <c r="BS18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descuentos]]="",0,IF(AND(BP187&gt;=9.5,AO187=""),1,0))+IF(AL188&lt;&gt;"",AL188*24,0)-IF(AL187&lt;&gt;"",AL187*24,0),"")))</f>
        <v>#VALUE!</v>
      </c>
      <c r="BT187" s="219" t="e">
        <f>IF(VALIDATURNO[[#This Row],[VALIDA_QNA]]=0,"",IF(A187="","",IFERROR((IF(IF(AL187="",0,AL187+0)&lt;=(6/24),IF(AL187="",0,AL187+0),(6/24))*24),0)+IFERROR(IF(AM187="",0,IF((IF(AND(AO187="",AN187&lt;&gt;""),IF(AN187="",0,AN187+0),IF(AP187&lt;&gt;"",IF(AP187="",0,AP187+0),1))-#REF!)*24&gt;0,IF(AND(AO187="",AN187&lt;&gt;""),IF(AN187="",0,AN187+0),IF(AP187&lt;&gt;"",IF(AP187="",0,AP187+0),1))-#REF!))*24,0)))</f>
        <v>#VALUE!</v>
      </c>
      <c r="BU187" s="44" t="e">
        <f>IF(VALIDATURNO[[#This Row],[VALIDA_QNA]]="","",IFERROR(LEFT(K187,FIND(".",K187)-1)+((RIGHT(K187,2)+0)/100),0))</f>
        <v>#VALUE!</v>
      </c>
      <c r="BV187" s="44" t="e">
        <f>IF(VALIDATURNO[[#This Row],[VALIDA_QNA]]=0,0,IF(VALIDATURNO[[#This Row],[Marcacion]]="ERROR MARCA", 0,IF(VALIDATURNO[[#This Row],[VALIDA_QNA]]="","",IF(ROUND(IFERROR(LEFT(K187,FIND(".",K187)-1)+((RIGHT(K187,2)+0)/100),0)+(IF(H188="Domingo",0,IF(AL188="",0,AL188*24)))-(IF(H187="Domingo",0,IF(AL187="",0,AL187*24))),2)&gt;=0,ROUND(IFERROR(LEFT(K187,FIND(".",K187)-1)+((RIGHT(K187,2)+0)/100),0)+(IF(H188="Domingo",0,IF(AL188="",0,AL188*24)))-(IF(H187="Domingo",0,IF(AL187="",0,AL187*24))),2),0))))</f>
        <v>#VALUE!</v>
      </c>
      <c r="BW187" s="44" t="e">
        <f>IF(VALIDATURNO[[#This Row],[VALIDA_QNA]]="","",IFERROR(LEFT(T187,FIND(".",T187)-1)+((RIGHT(T187,2)+0)/100),0)+IF(N187="",0,IFERROR(LEFT(N187,FIND(".",N187)-1)+((RIGHT(N187,2)+0)/100),0)))</f>
        <v>#VALUE!</v>
      </c>
      <c r="BX187" s="44" t="e">
        <f>IF(VALIDATURNO[[#This Row],[VALIDA_QNA]]=0,0,IF(VALIDATURNO[[#This Row],[Marcacion]]="ERROR MARCA", 0,IF(VALIDATURNO[[#This Row],[VALIDA_QNA]]="","",IF(VALIDATURNO[[#This Row],[Dom Noct calc]]+(IF(OR(H188="Domingo",M188&lt;&gt;"",N188&lt;&gt;""),IF(AL188="",0,AL188*24),0))-(IF(OR(H187="Domingo",M187&lt;&gt;"",N187&lt;&gt;""),IF(AL187="",0,AL187*24),0))&gt;=0,VALIDATURNO[[#This Row],[Dom Noct calc]]+(IF(OR(H188="Domingo",M188&lt;&gt;"",N188&lt;&gt;""),IF(AL188="",0,AL188*24),0))-(IF(OR(H187="Domingo",M187&lt;&gt;"",N187&lt;&gt;""),IF(AL187="",0,AL187*24),0)),0))))</f>
        <v>#VALUE!</v>
      </c>
      <c r="BY187" s="44" t="e">
        <f>IF(VALIDATURNO[[#This Row],[VALIDA_QNA]]="","",IFERROR(LEFT(AD187,FIND(".",AD187)-1)+((RIGHT(AD187,2)+0)/100),0))</f>
        <v>#VALUE!</v>
      </c>
      <c r="BZ18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7" s="45" t="e">
        <f>IF(VALIDATURNO[[#This Row],[VALIDA_QNA]]="","",IF(VALIDATURNO[[#This Row],[Trabajado real]]+0=0,0,1))</f>
        <v>#VALUE!</v>
      </c>
      <c r="CB18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7" s="44"/>
      <c r="CD187" s="44"/>
      <c r="CE187" s="44"/>
      <c r="CF187" s="44"/>
      <c r="CG187" s="44"/>
      <c r="CH187" s="45"/>
      <c r="CI187" s="44"/>
      <c r="CJ187" s="44" t="str">
        <f>IF(AND(M187="",S187=""),"",IF(VALIDATURNO[[#This Row],[Marcacion]]="ERROR MARCA",6,IF(IFERROR(LEFT(M187,FIND(".",M187)-1)+((RIGHT(M187,2)+0)/100),0)+IFERROR(LEFT(S187,FIND(".",S187)-1)+((RIGHT(S187,2)+0)/100),0)=0,"",IFERROR(LEFT(M187,FIND(".",M187)-1)+((RIGHT(M187,2)+0)/100),0)+IFERROR(LEFT(S187,FIND(".",S187)-1)+((RIGHT(S187,2)+0)/100),0))))</f>
        <v/>
      </c>
      <c r="CK187" s="44" t="e">
        <f>IF(VALIDATURNO[[#This Row],[VALIDA_QNA]]="","",IF(VALIDATURNO[[#This Row],[Dom Noct Real]]=0,"",ROUND(VALIDATURNO[[#This Row],[Dom Noct Real]],2)))</f>
        <v>#VALUE!</v>
      </c>
      <c r="CL187" s="44"/>
      <c r="CM187" s="44"/>
      <c r="CN187" s="44"/>
      <c r="CO18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7" s="44"/>
      <c r="CR187" s="44"/>
      <c r="CS187" s="44"/>
      <c r="CT187" s="44"/>
      <c r="CU187" s="44" t="e">
        <f>IF(VALIDATURNO[[#This Row],[VALIDA_QNA]]="","",IF(VALIDATURNO[[#This Row],[Trabajado real]]=0,"",ROUND(VALIDATURNO[[#This Row],[Trabajado real]],2)))</f>
        <v>#VALUE!</v>
      </c>
      <c r="CV187" s="220" t="str">
        <f>IFERROR(VLOOKUP(VALIDATURNO[[#This Row],[Colaborador]]&amp;VALIDATURNO[[#This Row],[fecha]],Tabla2[],4,0),"")</f>
        <v/>
      </c>
      <c r="CW187" s="221"/>
      <c r="CX187" s="221"/>
      <c r="CY187" s="44" t="str">
        <f>IF(SUMIFS($BZ$6:BZ187,$DC$6:DC187,VALIDATURNO[[#This Row],[Colaborador]])-hope_hours-SUMIFS($CO$6:CO187,$DC$6:DC187,VALIDATURNO[[#This Row],[Colaborador]])-SUMIFS($CP$6:CP187,$DC$6:DC187,VALIDATURNO[[#This Row],[Colaborador]])&gt;0.5,SUMIFS($BZ$6:BZ187,$DC$6:DC187,VALIDATURNO[[#This Row],[Colaborador]])-hope_hours-SUMIFS($CO$6:CO187,$DC$6:DC187,VALIDATURNO[[#This Row],[Colaborador]])-SUMIFS($CP$6:CP187,$DC$6:DC187,VALIDATURNO[[#This Row],[Colaborador]]),"")</f>
        <v/>
      </c>
      <c r="CZ187" s="44" t="str">
        <f>IF(SUMIFS($BZ$6:BZ187,$DC$6:DC187,VALIDATURNO[[#This Row],[Colaborador]])-hope_hours&gt;0.5,SUMIFS($BZ$6:BZ187,$DC$6:DC187,VALIDATURNO[[#This Row],[Colaborador]])-hope_hours - SUMIFS($CZ$6:CZ186,$DC$6:DC186,DC187),"")</f>
        <v/>
      </c>
      <c r="DA187" s="44" t="str">
        <f>IF(SUMIFS($BZ$6:BZ187,$DC$6:DC187,VALIDATURNO[[#This Row],[Colaborador]])-hope_hours&gt;0.5,SUMIFS($BZ$6:BZ187,$DC$6:DC187,VALIDATURNO[[#This Row],[Colaborador]])-hope_hours,"")</f>
        <v/>
      </c>
      <c r="DB187" s="44" t="str">
        <f>IF(E187="","",IF(VALIDATURNO[[#This Row],[Cambia sede]]="",E187,VALIDATURNO[[#This Row],[Cambia sede]]))</f>
        <v/>
      </c>
      <c r="DC187" s="222" t="str">
        <f t="shared" si="8"/>
        <v/>
      </c>
      <c r="DD187" s="223" t="e">
        <f>IF(VALIDATURNO[[#This Row],[VALIDA_QNA]]="","",I187+0)</f>
        <v>#VALUE!</v>
      </c>
      <c r="DE187" s="219" t="e">
        <f>IF(VALIDATURNO[[#This Row],[Marcacion]]="","",D187)</f>
        <v>#VALUE!</v>
      </c>
      <c r="DF187" s="219" t="e">
        <f>IF(VALIDATURNO[[#This Row],[turno1]]="","",H187)</f>
        <v>#VALUE!</v>
      </c>
      <c r="DG187" s="219" t="e">
        <f>IF(VALIDATURNO[[#This Row],[turno2]]="","",AL187)</f>
        <v>#VALUE!</v>
      </c>
      <c r="DH187" s="219" t="e">
        <f>IF(VALIDATURNO[[#This Row],[turno1AM]]="","",AM187)</f>
        <v>#VALUE!</v>
      </c>
      <c r="DI187" s="219" t="e">
        <f>IF(VALIDATURNO[[#This Row],[turno2AM]]="","",AN187)</f>
        <v>#VALUE!</v>
      </c>
      <c r="DJ187" s="219" t="e">
        <f>IF(VALIDATURNO[[#This Row],[turno1AH]]="","",AO187)</f>
        <v>#VALUE!</v>
      </c>
      <c r="DK187" s="219" t="e">
        <f>IF(VALIDATURNO[[#This Row],[turno2AH]]="","",AP187)</f>
        <v>#VALUE!</v>
      </c>
      <c r="DL187" s="224" t="str">
        <f>IF(SUMIFS(VALIDATURNO[TOTAL],VALIDATURNO[Colaborador],VALIDATURNO[[#This Row],[Colaborador]])=0,"RET","OK")</f>
        <v>RET</v>
      </c>
      <c r="DM187" s="224"/>
      <c r="DN187" s="224" t="e">
        <f>IF(DN186=$DN$5,1,IF(DC186=VALIDATURNO[[#This Row],[Colaborador]],0,1))</f>
        <v>#VALUE!</v>
      </c>
      <c r="DO187" s="224"/>
      <c r="DP187" s="224"/>
      <c r="DQ187" s="224"/>
      <c r="DR187" s="224"/>
      <c r="DS187" s="224"/>
      <c r="DT187" s="224"/>
    </row>
    <row r="188" spans="46:124">
      <c r="AT188" s="218" t="e">
        <f>IF(VALIDATURNO[[#This Row],[VALIDA_QNA]]="","",IF(AL188="",0,1))</f>
        <v>#VALUE!</v>
      </c>
      <c r="AU188" s="47" t="e">
        <f>IF(VALIDATURNO[[#This Row],[VALIDA_QNA]]="","",IF(AL189="",0,1))</f>
        <v>#VALUE!</v>
      </c>
      <c r="AV188" s="47" t="e">
        <f>IF(VALIDATURNO[[#This Row],[VALIDA_QNA]]="","",IF(AM188="",0,1))</f>
        <v>#VALUE!</v>
      </c>
      <c r="AW188" s="47" t="e">
        <f>IF(VALIDATURNO[[#This Row],[VALIDA_QNA]]="","",IF(AN188="",0,1))</f>
        <v>#VALUE!</v>
      </c>
      <c r="AX188" s="47" t="e">
        <f>IF(VALIDATURNO[[#This Row],[VALIDA_QNA]]="","",IF(AO188="",0,1))</f>
        <v>#VALUE!</v>
      </c>
      <c r="AY188" s="47" t="e">
        <f>IF(VALIDATURNO[[#This Row],[VALIDA_QNA]]="","",IF(AP188="",0,1))</f>
        <v>#VALUE!</v>
      </c>
      <c r="AZ188" s="42" t="e">
        <f>IF(VALIDATURNO[[#This Row],[VALIDA_QNA]]="","",IF(AL189="",0,1)*IF(AL189="",0,AL189))</f>
        <v>#VALUE!</v>
      </c>
      <c r="BA188" s="42" t="e">
        <f>IF(VALIDATURNO[[#This Row],[VALIDA_QNA]]="","",IF(AL188="",0,1)*IF(AL188="",0,AL188))</f>
        <v>#VALUE!</v>
      </c>
      <c r="BB188" s="42" t="e">
        <f>IF(VALIDATURNO[[#This Row],[VALIDA_QNA]]="","",IF(AM188="",0,1)*IF(AM188="",0,AM188))</f>
        <v>#VALUE!</v>
      </c>
      <c r="BC188" s="42" t="e">
        <f>IF(VALIDATURNO[[#This Row],[VALIDA_QNA]]="","",IF(AN188="",0,1)*IF(AN188="",0,AN188))</f>
        <v>#VALUE!</v>
      </c>
      <c r="BD188" s="42" t="e">
        <f>IF(VALIDATURNO[[#This Row],[VALIDA_QNA]]="","",IF(AO188="",0,1)*IF(AO188="",0,AO188))</f>
        <v>#VALUE!</v>
      </c>
      <c r="BE188" s="42" t="e">
        <f>IF(VALIDATURNO[[#This Row],[VALIDA_QNA]]="","",IF(AP188="",0,1)*IF(AP188="",0,AP188))</f>
        <v>#VALUE!</v>
      </c>
      <c r="BF188" s="42" t="e">
        <f>IF(VALIDATURNO[[#This Row],[VALIDA_QNA]]="","",5-COUNTBLANK(AM188:AP188)-COUNTBLANK(AL189))</f>
        <v>#VALUE!</v>
      </c>
      <c r="BG188" s="41" t="e">
        <f>VALIDATURNO[[#This Row],[SALAM_H_BIN]]&amp;AU188&amp;AV188&amp;AW188&amp;AX188&amp;AY188</f>
        <v>#VALUE!</v>
      </c>
      <c r="BH188" s="43" t="str">
        <f>IF(A188="","",IF(AND((DIA_INI+0)=1,DAY(I188)&lt;16,MONTH(I188)=MES_QNA),1,IF(AND((DIA_INI+0)=16,MONTH(I188)= MES_QNA + 0),1,0)))</f>
        <v/>
      </c>
      <c r="BI188" s="42" t="str">
        <f>IF(A188="","",IF(AND(AN188&lt;AM188,AN188&lt;&gt;""),"ERROR MARCA",IF(AND(VALIDATURNO[[#This Row],[ENT_2]]&lt;&gt;0,VALIDATURNO[[#This Row],[ENT_2]]&lt;VALIDATURNO[[#This Row],[SAL_1]]),"ERROR MARCA",IF(VALIDATURNO[[#This Row],[VALIDA_QNA]]=1,IF(OR(BG188="001100",BG188="011000",BG188="011110",BG188="001111",BG188="101100",BG188="111000",BG188="111110",BG188="101111"),"OK",IF(OR(BG188="000000",VALIDATURNO[[#This Row],[Escenario]]="100000"),"NULO","ERROR MARCA")),"NULO"))))</f>
        <v/>
      </c>
      <c r="BJ188" s="47" t="e">
        <f>IF(VALIDATURNO[[#This Row],[VALIDA_QNA]]="","",IF(OR(BG188="101100",BG188="101111",BG188="001100",BG188="001111",BG188="111110",BG188="011110"),BC188-BB188,0)*24)</f>
        <v>#VALUE!</v>
      </c>
      <c r="BK188" s="42" t="e">
        <f>IF(VALIDATURNO[[#This Row],[VALIDA_QNA]]="","",IF(OR(BG188="101111",BG188="001111"),BE188-BD188,0)*24)</f>
        <v>#VALUE!</v>
      </c>
      <c r="BL188" s="47" t="e">
        <f>IF(VALIDATURNO[[#This Row],[VALIDA_QNA]]="","",IF(OR(BG188="111000",BG188="011000"),AZ188-BB188+1,0)*24)</f>
        <v>#VALUE!</v>
      </c>
      <c r="BM188" s="47" t="e">
        <f>IF(VALIDATURNO[[#This Row],[VALIDA_QNA]]="","",IF(OR(BG188="111110",BG188="011110"),AZ188+1-BD188,0)*24)</f>
        <v>#VALUE!</v>
      </c>
      <c r="BN188" s="42" t="e">
        <f>IF(VALIDATURNO[[#This Row],[VALIDA_QNA]]="","",IF(OR(BG188="011000",BG188="111000"),1-BB188,0)*24)</f>
        <v>#VALUE!</v>
      </c>
      <c r="BO188" s="47" t="e">
        <f>IF(VALIDATURNO[[#This Row],[VALIDA_QNA]]="","",IF(OR(BG188="011110",BG188="111110"),1-BD188,0)*24)</f>
        <v>#VALUE!</v>
      </c>
      <c r="BP18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8" s="42" t="e">
        <f>IF(VALIDATURNO[[#This Row],[VALIDA_QNA]]="","",VALIDATURNO[[#This Row],[turno1]]+VALIDATURNO[[#This Row],[turno2]]+VALIDATURNO[[#This Row],[turno1AM]]+VALIDATURNO[[#This Row],[turno2AM]])</f>
        <v>#VALUE!</v>
      </c>
      <c r="BR188" s="44" t="e">
        <f>IF(VALIDATURNO[[#This Row],[VALIDA_QNA]]=0,"",IFERROR(LEFT(AD188,FIND(".",AD188)-1)+((RIGHT(AD188,2)+0)/100),""))</f>
        <v>#VALUE!</v>
      </c>
      <c r="BS18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descuentos]]="",0,IF(AND(BP188&gt;=9.5,AO188=""),1,0))+IF(AL189&lt;&gt;"",AL189*24,0)-IF(AL188&lt;&gt;"",AL188*24,0),"")))</f>
        <v>#VALUE!</v>
      </c>
      <c r="BT188" s="219" t="e">
        <f>IF(VALIDATURNO[[#This Row],[VALIDA_QNA]]=0,"",IF(A188="","",IFERROR((IF(IF(AL188="",0,AL188+0)&lt;=(6/24),IF(AL188="",0,AL188+0),(6/24))*24),0)+IFERROR(IF(AM188="",0,IF((IF(AND(AO188="",AN188&lt;&gt;""),IF(AN188="",0,AN188+0),IF(AP188&lt;&gt;"",IF(AP188="",0,AP188+0),1))-#REF!)*24&gt;0,IF(AND(AO188="",AN188&lt;&gt;""),IF(AN188="",0,AN188+0),IF(AP188&lt;&gt;"",IF(AP188="",0,AP188+0),1))-#REF!))*24,0)))</f>
        <v>#VALUE!</v>
      </c>
      <c r="BU188" s="44" t="e">
        <f>IF(VALIDATURNO[[#This Row],[VALIDA_QNA]]="","",IFERROR(LEFT(K188,FIND(".",K188)-1)+((RIGHT(K188,2)+0)/100),0))</f>
        <v>#VALUE!</v>
      </c>
      <c r="BV188" s="44" t="e">
        <f>IF(VALIDATURNO[[#This Row],[VALIDA_QNA]]=0,0,IF(VALIDATURNO[[#This Row],[Marcacion]]="ERROR MARCA", 0,IF(VALIDATURNO[[#This Row],[VALIDA_QNA]]="","",IF(ROUND(IFERROR(LEFT(K188,FIND(".",K188)-1)+((RIGHT(K188,2)+0)/100),0)+(IF(H189="Domingo",0,IF(AL189="",0,AL189*24)))-(IF(H188="Domingo",0,IF(AL188="",0,AL188*24))),2)&gt;=0,ROUND(IFERROR(LEFT(K188,FIND(".",K188)-1)+((RIGHT(K188,2)+0)/100),0)+(IF(H189="Domingo",0,IF(AL189="",0,AL189*24)))-(IF(H188="Domingo",0,IF(AL188="",0,AL188*24))),2),0))))</f>
        <v>#VALUE!</v>
      </c>
      <c r="BW188" s="44" t="e">
        <f>IF(VALIDATURNO[[#This Row],[VALIDA_QNA]]="","",IFERROR(LEFT(T188,FIND(".",T188)-1)+((RIGHT(T188,2)+0)/100),0)+IF(N188="",0,IFERROR(LEFT(N188,FIND(".",N188)-1)+((RIGHT(N188,2)+0)/100),0)))</f>
        <v>#VALUE!</v>
      </c>
      <c r="BX188" s="44" t="e">
        <f>IF(VALIDATURNO[[#This Row],[VALIDA_QNA]]=0,0,IF(VALIDATURNO[[#This Row],[Marcacion]]="ERROR MARCA", 0,IF(VALIDATURNO[[#This Row],[VALIDA_QNA]]="","",IF(VALIDATURNO[[#This Row],[Dom Noct calc]]+(IF(OR(H189="Domingo",M189&lt;&gt;"",N189&lt;&gt;""),IF(AL189="",0,AL189*24),0))-(IF(OR(H188="Domingo",M188&lt;&gt;"",N188&lt;&gt;""),IF(AL188="",0,AL188*24),0))&gt;=0,VALIDATURNO[[#This Row],[Dom Noct calc]]+(IF(OR(H189="Domingo",M189&lt;&gt;"",N189&lt;&gt;""),IF(AL189="",0,AL189*24),0))-(IF(OR(H188="Domingo",M188&lt;&gt;"",N188&lt;&gt;""),IF(AL188="",0,AL188*24),0)),0))))</f>
        <v>#VALUE!</v>
      </c>
      <c r="BY188" s="44" t="e">
        <f>IF(VALIDATURNO[[#This Row],[VALIDA_QNA]]="","",IFERROR(LEFT(AD188,FIND(".",AD188)-1)+((RIGHT(AD188,2)+0)/100),0))</f>
        <v>#VALUE!</v>
      </c>
      <c r="BZ18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8" s="45" t="e">
        <f>IF(VALIDATURNO[[#This Row],[VALIDA_QNA]]="","",IF(VALIDATURNO[[#This Row],[Trabajado real]]+0=0,0,1))</f>
        <v>#VALUE!</v>
      </c>
      <c r="CB18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8" s="44"/>
      <c r="CD188" s="44"/>
      <c r="CE188" s="44"/>
      <c r="CF188" s="44"/>
      <c r="CG188" s="44"/>
      <c r="CH188" s="45"/>
      <c r="CI188" s="44"/>
      <c r="CJ188" s="44" t="str">
        <f>IF(AND(M188="",S188=""),"",IF(VALIDATURNO[[#This Row],[Marcacion]]="ERROR MARCA",6,IF(IFERROR(LEFT(M188,FIND(".",M188)-1)+((RIGHT(M188,2)+0)/100),0)+IFERROR(LEFT(S188,FIND(".",S188)-1)+((RIGHT(S188,2)+0)/100),0)=0,"",IFERROR(LEFT(M188,FIND(".",M188)-1)+((RIGHT(M188,2)+0)/100),0)+IFERROR(LEFT(S188,FIND(".",S188)-1)+((RIGHT(S188,2)+0)/100),0))))</f>
        <v/>
      </c>
      <c r="CK188" s="44" t="e">
        <f>IF(VALIDATURNO[[#This Row],[VALIDA_QNA]]="","",IF(VALIDATURNO[[#This Row],[Dom Noct Real]]=0,"",ROUND(VALIDATURNO[[#This Row],[Dom Noct Real]],2)))</f>
        <v>#VALUE!</v>
      </c>
      <c r="CL188" s="44"/>
      <c r="CM188" s="44"/>
      <c r="CN188" s="44"/>
      <c r="CO18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8" s="44"/>
      <c r="CR188" s="44"/>
      <c r="CS188" s="44"/>
      <c r="CT188" s="44"/>
      <c r="CU188" s="44" t="e">
        <f>IF(VALIDATURNO[[#This Row],[VALIDA_QNA]]="","",IF(VALIDATURNO[[#This Row],[Trabajado real]]=0,"",ROUND(VALIDATURNO[[#This Row],[Trabajado real]],2)))</f>
        <v>#VALUE!</v>
      </c>
      <c r="CV188" s="220" t="str">
        <f>IFERROR(VLOOKUP(VALIDATURNO[[#This Row],[Colaborador]]&amp;VALIDATURNO[[#This Row],[fecha]],Tabla2[],4,0),"")</f>
        <v/>
      </c>
      <c r="CW188" s="221"/>
      <c r="CX188" s="221"/>
      <c r="CY188" s="44" t="str">
        <f>IF(SUMIFS($BZ$6:BZ188,$DC$6:DC188,VALIDATURNO[[#This Row],[Colaborador]])-hope_hours-SUMIFS($CO$6:CO188,$DC$6:DC188,VALIDATURNO[[#This Row],[Colaborador]])-SUMIFS($CP$6:CP188,$DC$6:DC188,VALIDATURNO[[#This Row],[Colaborador]])&gt;0.5,SUMIFS($BZ$6:BZ188,$DC$6:DC188,VALIDATURNO[[#This Row],[Colaborador]])-hope_hours-SUMIFS($CO$6:CO188,$DC$6:DC188,VALIDATURNO[[#This Row],[Colaborador]])-SUMIFS($CP$6:CP188,$DC$6:DC188,VALIDATURNO[[#This Row],[Colaborador]]),"")</f>
        <v/>
      </c>
      <c r="CZ188" s="44" t="str">
        <f>IF(SUMIFS($BZ$6:BZ188,$DC$6:DC188,VALIDATURNO[[#This Row],[Colaborador]])-hope_hours&gt;0.5,SUMIFS($BZ$6:BZ188,$DC$6:DC188,VALIDATURNO[[#This Row],[Colaborador]])-hope_hours - SUMIFS($CZ$6:CZ187,$DC$6:DC187,DC188),"")</f>
        <v/>
      </c>
      <c r="DA188" s="44" t="str">
        <f>IF(SUMIFS($BZ$6:BZ188,$DC$6:DC188,VALIDATURNO[[#This Row],[Colaborador]])-hope_hours&gt;0.5,SUMIFS($BZ$6:BZ188,$DC$6:DC188,VALIDATURNO[[#This Row],[Colaborador]])-hope_hours,"")</f>
        <v/>
      </c>
      <c r="DB188" s="44" t="str">
        <f>IF(E188="","",IF(VALIDATURNO[[#This Row],[Cambia sede]]="",E188,VALIDATURNO[[#This Row],[Cambia sede]]))</f>
        <v/>
      </c>
      <c r="DC188" s="222" t="str">
        <f t="shared" si="8"/>
        <v/>
      </c>
      <c r="DD188" s="223" t="e">
        <f>IF(VALIDATURNO[[#This Row],[VALIDA_QNA]]="","",I188+0)</f>
        <v>#VALUE!</v>
      </c>
      <c r="DE188" s="219" t="e">
        <f>IF(VALIDATURNO[[#This Row],[Marcacion]]="","",D188)</f>
        <v>#VALUE!</v>
      </c>
      <c r="DF188" s="219" t="e">
        <f>IF(VALIDATURNO[[#This Row],[turno1]]="","",H188)</f>
        <v>#VALUE!</v>
      </c>
      <c r="DG188" s="219" t="e">
        <f>IF(VALIDATURNO[[#This Row],[turno2]]="","",AL188)</f>
        <v>#VALUE!</v>
      </c>
      <c r="DH188" s="219" t="e">
        <f>IF(VALIDATURNO[[#This Row],[turno1AM]]="","",AM188)</f>
        <v>#VALUE!</v>
      </c>
      <c r="DI188" s="219" t="e">
        <f>IF(VALIDATURNO[[#This Row],[turno2AM]]="","",AN188)</f>
        <v>#VALUE!</v>
      </c>
      <c r="DJ188" s="219" t="e">
        <f>IF(VALIDATURNO[[#This Row],[turno1AH]]="","",AO188)</f>
        <v>#VALUE!</v>
      </c>
      <c r="DK188" s="219" t="e">
        <f>IF(VALIDATURNO[[#This Row],[turno2AH]]="","",AP188)</f>
        <v>#VALUE!</v>
      </c>
      <c r="DL188" s="224" t="str">
        <f>IF(SUMIFS(VALIDATURNO[TOTAL],VALIDATURNO[Colaborador],VALIDATURNO[[#This Row],[Colaborador]])=0,"RET","OK")</f>
        <v>RET</v>
      </c>
      <c r="DM188" s="224"/>
      <c r="DN188" s="224" t="e">
        <f>IF(DN187=$DN$5,1,IF(DC187=VALIDATURNO[[#This Row],[Colaborador]],0,1))</f>
        <v>#VALUE!</v>
      </c>
      <c r="DO188" s="224"/>
      <c r="DP188" s="224"/>
      <c r="DQ188" s="224"/>
      <c r="DR188" s="224"/>
      <c r="DS188" s="224"/>
      <c r="DT188" s="224"/>
    </row>
    <row r="189" spans="46:124">
      <c r="AT189" s="218" t="e">
        <f>IF(VALIDATURNO[[#This Row],[VALIDA_QNA]]="","",IF(AL189="",0,1))</f>
        <v>#VALUE!</v>
      </c>
      <c r="AU189" s="47" t="e">
        <f>IF(VALIDATURNO[[#This Row],[VALIDA_QNA]]="","",IF(AL190="",0,1))</f>
        <v>#VALUE!</v>
      </c>
      <c r="AV189" s="47" t="e">
        <f>IF(VALIDATURNO[[#This Row],[VALIDA_QNA]]="","",IF(AM189="",0,1))</f>
        <v>#VALUE!</v>
      </c>
      <c r="AW189" s="47" t="e">
        <f>IF(VALIDATURNO[[#This Row],[VALIDA_QNA]]="","",IF(AN189="",0,1))</f>
        <v>#VALUE!</v>
      </c>
      <c r="AX189" s="47" t="e">
        <f>IF(VALIDATURNO[[#This Row],[VALIDA_QNA]]="","",IF(AO189="",0,1))</f>
        <v>#VALUE!</v>
      </c>
      <c r="AY189" s="47" t="e">
        <f>IF(VALIDATURNO[[#This Row],[VALIDA_QNA]]="","",IF(AP189="",0,1))</f>
        <v>#VALUE!</v>
      </c>
      <c r="AZ189" s="42" t="e">
        <f>IF(VALIDATURNO[[#This Row],[VALIDA_QNA]]="","",IF(AL190="",0,1)*IF(AL190="",0,AL190))</f>
        <v>#VALUE!</v>
      </c>
      <c r="BA189" s="42" t="e">
        <f>IF(VALIDATURNO[[#This Row],[VALIDA_QNA]]="","",IF(AL189="",0,1)*IF(AL189="",0,AL189))</f>
        <v>#VALUE!</v>
      </c>
      <c r="BB189" s="42" t="e">
        <f>IF(VALIDATURNO[[#This Row],[VALIDA_QNA]]="","",IF(AM189="",0,1)*IF(AM189="",0,AM189))</f>
        <v>#VALUE!</v>
      </c>
      <c r="BC189" s="42" t="e">
        <f>IF(VALIDATURNO[[#This Row],[VALIDA_QNA]]="","",IF(AN189="",0,1)*IF(AN189="",0,AN189))</f>
        <v>#VALUE!</v>
      </c>
      <c r="BD189" s="42" t="e">
        <f>IF(VALIDATURNO[[#This Row],[VALIDA_QNA]]="","",IF(AO189="",0,1)*IF(AO189="",0,AO189))</f>
        <v>#VALUE!</v>
      </c>
      <c r="BE189" s="42" t="e">
        <f>IF(VALIDATURNO[[#This Row],[VALIDA_QNA]]="","",IF(AP189="",0,1)*IF(AP189="",0,AP189))</f>
        <v>#VALUE!</v>
      </c>
      <c r="BF189" s="42" t="e">
        <f>IF(VALIDATURNO[[#This Row],[VALIDA_QNA]]="","",5-COUNTBLANK(AM189:AP189)-COUNTBLANK(AL190))</f>
        <v>#VALUE!</v>
      </c>
      <c r="BG189" s="41" t="e">
        <f>VALIDATURNO[[#This Row],[SALAM_H_BIN]]&amp;AU189&amp;AV189&amp;AW189&amp;AX189&amp;AY189</f>
        <v>#VALUE!</v>
      </c>
      <c r="BH189" s="43" t="str">
        <f>IF(A189="","",IF(AND((DIA_INI+0)=1,DAY(I189)&lt;16,MONTH(I189)=MES_QNA),1,IF(AND((DIA_INI+0)=16,MONTH(I189)= MES_QNA + 0),1,0)))</f>
        <v/>
      </c>
      <c r="BI189" s="42" t="str">
        <f>IF(A189="","",IF(AND(AN189&lt;AM189,AN189&lt;&gt;""),"ERROR MARCA",IF(AND(VALIDATURNO[[#This Row],[ENT_2]]&lt;&gt;0,VALIDATURNO[[#This Row],[ENT_2]]&lt;VALIDATURNO[[#This Row],[SAL_1]]),"ERROR MARCA",IF(VALIDATURNO[[#This Row],[VALIDA_QNA]]=1,IF(OR(BG189="001100",BG189="011000",BG189="011110",BG189="001111",BG189="101100",BG189="111000",BG189="111110",BG189="101111"),"OK",IF(OR(BG189="000000",VALIDATURNO[[#This Row],[Escenario]]="100000"),"NULO","ERROR MARCA")),"NULO"))))</f>
        <v/>
      </c>
      <c r="BJ189" s="47" t="e">
        <f>IF(VALIDATURNO[[#This Row],[VALIDA_QNA]]="","",IF(OR(BG189="101100",BG189="101111",BG189="001100",BG189="001111",BG189="111110",BG189="011110"),BC189-BB189,0)*24)</f>
        <v>#VALUE!</v>
      </c>
      <c r="BK189" s="42" t="e">
        <f>IF(VALIDATURNO[[#This Row],[VALIDA_QNA]]="","",IF(OR(BG189="101111",BG189="001111"),BE189-BD189,0)*24)</f>
        <v>#VALUE!</v>
      </c>
      <c r="BL189" s="47" t="e">
        <f>IF(VALIDATURNO[[#This Row],[VALIDA_QNA]]="","",IF(OR(BG189="111000",BG189="011000"),AZ189-BB189+1,0)*24)</f>
        <v>#VALUE!</v>
      </c>
      <c r="BM189" s="47" t="e">
        <f>IF(VALIDATURNO[[#This Row],[VALIDA_QNA]]="","",IF(OR(BG189="111110",BG189="011110"),AZ189+1-BD189,0)*24)</f>
        <v>#VALUE!</v>
      </c>
      <c r="BN189" s="42" t="e">
        <f>IF(VALIDATURNO[[#This Row],[VALIDA_QNA]]="","",IF(OR(BG189="011000",BG189="111000"),1-BB189,0)*24)</f>
        <v>#VALUE!</v>
      </c>
      <c r="BO189" s="47" t="e">
        <f>IF(VALIDATURNO[[#This Row],[VALIDA_QNA]]="","",IF(OR(BG189="011110",BG189="111110"),1-BD189,0)*24)</f>
        <v>#VALUE!</v>
      </c>
      <c r="BP18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89" s="42" t="e">
        <f>IF(VALIDATURNO[[#This Row],[VALIDA_QNA]]="","",VALIDATURNO[[#This Row],[turno1]]+VALIDATURNO[[#This Row],[turno2]]+VALIDATURNO[[#This Row],[turno1AM]]+VALIDATURNO[[#This Row],[turno2AM]])</f>
        <v>#VALUE!</v>
      </c>
      <c r="BR189" s="44" t="e">
        <f>IF(VALIDATURNO[[#This Row],[VALIDA_QNA]]=0,"",IFERROR(LEFT(AD189,FIND(".",AD189)-1)+((RIGHT(AD189,2)+0)/100),""))</f>
        <v>#VALUE!</v>
      </c>
      <c r="BS18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descuentos]]="",0,IF(AND(BP189&gt;=9.5,AO189=""),1,0))+IF(AL190&lt;&gt;"",AL190*24,0)-IF(AL189&lt;&gt;"",AL189*24,0),"")))</f>
        <v>#VALUE!</v>
      </c>
      <c r="BT189" s="219" t="e">
        <f>IF(VALIDATURNO[[#This Row],[VALIDA_QNA]]=0,"",IF(A189="","",IFERROR((IF(IF(AL189="",0,AL189+0)&lt;=(6/24),IF(AL189="",0,AL189+0),(6/24))*24),0)+IFERROR(IF(AM189="",0,IF((IF(AND(AO189="",AN189&lt;&gt;""),IF(AN189="",0,AN189+0),IF(AP189&lt;&gt;"",IF(AP189="",0,AP189+0),1))-#REF!)*24&gt;0,IF(AND(AO189="",AN189&lt;&gt;""),IF(AN189="",0,AN189+0),IF(AP189&lt;&gt;"",IF(AP189="",0,AP189+0),1))-#REF!))*24,0)))</f>
        <v>#VALUE!</v>
      </c>
      <c r="BU189" s="44" t="e">
        <f>IF(VALIDATURNO[[#This Row],[VALIDA_QNA]]="","",IFERROR(LEFT(K189,FIND(".",K189)-1)+((RIGHT(K189,2)+0)/100),0))</f>
        <v>#VALUE!</v>
      </c>
      <c r="BV189" s="44" t="e">
        <f>IF(VALIDATURNO[[#This Row],[VALIDA_QNA]]=0,0,IF(VALIDATURNO[[#This Row],[Marcacion]]="ERROR MARCA", 0,IF(VALIDATURNO[[#This Row],[VALIDA_QNA]]="","",IF(ROUND(IFERROR(LEFT(K189,FIND(".",K189)-1)+((RIGHT(K189,2)+0)/100),0)+(IF(H190="Domingo",0,IF(AL190="",0,AL190*24)))-(IF(H189="Domingo",0,IF(AL189="",0,AL189*24))),2)&gt;=0,ROUND(IFERROR(LEFT(K189,FIND(".",K189)-1)+((RIGHT(K189,2)+0)/100),0)+(IF(H190="Domingo",0,IF(AL190="",0,AL190*24)))-(IF(H189="Domingo",0,IF(AL189="",0,AL189*24))),2),0))))</f>
        <v>#VALUE!</v>
      </c>
      <c r="BW189" s="44" t="e">
        <f>IF(VALIDATURNO[[#This Row],[VALIDA_QNA]]="","",IFERROR(LEFT(T189,FIND(".",T189)-1)+((RIGHT(T189,2)+0)/100),0)+IF(N189="",0,IFERROR(LEFT(N189,FIND(".",N189)-1)+((RIGHT(N189,2)+0)/100),0)))</f>
        <v>#VALUE!</v>
      </c>
      <c r="BX189" s="44" t="e">
        <f>IF(VALIDATURNO[[#This Row],[VALIDA_QNA]]=0,0,IF(VALIDATURNO[[#This Row],[Marcacion]]="ERROR MARCA", 0,IF(VALIDATURNO[[#This Row],[VALIDA_QNA]]="","",IF(VALIDATURNO[[#This Row],[Dom Noct calc]]+(IF(OR(H190="Domingo",M190&lt;&gt;"",N190&lt;&gt;""),IF(AL190="",0,AL190*24),0))-(IF(OR(H189="Domingo",M189&lt;&gt;"",N189&lt;&gt;""),IF(AL189="",0,AL189*24),0))&gt;=0,VALIDATURNO[[#This Row],[Dom Noct calc]]+(IF(OR(H190="Domingo",M190&lt;&gt;"",N190&lt;&gt;""),IF(AL190="",0,AL190*24),0))-(IF(OR(H189="Domingo",M189&lt;&gt;"",N189&lt;&gt;""),IF(AL189="",0,AL189*24),0)),0))))</f>
        <v>#VALUE!</v>
      </c>
      <c r="BY189" s="44" t="e">
        <f>IF(VALIDATURNO[[#This Row],[VALIDA_QNA]]="","",IFERROR(LEFT(AD189,FIND(".",AD189)-1)+((RIGHT(AD189,2)+0)/100),0))</f>
        <v>#VALUE!</v>
      </c>
      <c r="BZ18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89" s="45" t="e">
        <f>IF(VALIDATURNO[[#This Row],[VALIDA_QNA]]="","",IF(VALIDATURNO[[#This Row],[Trabajado real]]+0=0,0,1))</f>
        <v>#VALUE!</v>
      </c>
      <c r="CB18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89" s="44"/>
      <c r="CD189" s="44"/>
      <c r="CE189" s="44"/>
      <c r="CF189" s="44"/>
      <c r="CG189" s="44"/>
      <c r="CH189" s="45"/>
      <c r="CI189" s="44"/>
      <c r="CJ189" s="44" t="str">
        <f>IF(AND(M189="",S189=""),"",IF(VALIDATURNO[[#This Row],[Marcacion]]="ERROR MARCA",6,IF(IFERROR(LEFT(M189,FIND(".",M189)-1)+((RIGHT(M189,2)+0)/100),0)+IFERROR(LEFT(S189,FIND(".",S189)-1)+((RIGHT(S189,2)+0)/100),0)=0,"",IFERROR(LEFT(M189,FIND(".",M189)-1)+((RIGHT(M189,2)+0)/100),0)+IFERROR(LEFT(S189,FIND(".",S189)-1)+((RIGHT(S189,2)+0)/100),0))))</f>
        <v/>
      </c>
      <c r="CK189" s="44" t="e">
        <f>IF(VALIDATURNO[[#This Row],[VALIDA_QNA]]="","",IF(VALIDATURNO[[#This Row],[Dom Noct Real]]=0,"",ROUND(VALIDATURNO[[#This Row],[Dom Noct Real]],2)))</f>
        <v>#VALUE!</v>
      </c>
      <c r="CL189" s="44"/>
      <c r="CM189" s="44"/>
      <c r="CN189" s="44"/>
      <c r="CO18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8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89" s="44"/>
      <c r="CR189" s="44"/>
      <c r="CS189" s="44"/>
      <c r="CT189" s="44"/>
      <c r="CU189" s="44" t="e">
        <f>IF(VALIDATURNO[[#This Row],[VALIDA_QNA]]="","",IF(VALIDATURNO[[#This Row],[Trabajado real]]=0,"",ROUND(VALIDATURNO[[#This Row],[Trabajado real]],2)))</f>
        <v>#VALUE!</v>
      </c>
      <c r="CV189" s="220" t="str">
        <f>IFERROR(VLOOKUP(VALIDATURNO[[#This Row],[Colaborador]]&amp;VALIDATURNO[[#This Row],[fecha]],Tabla2[],4,0),"")</f>
        <v/>
      </c>
      <c r="CW189" s="221"/>
      <c r="CX189" s="221"/>
      <c r="CY189" s="44" t="str">
        <f>IF(SUMIFS($BZ$6:BZ189,$DC$6:DC189,VALIDATURNO[[#This Row],[Colaborador]])-hope_hours-SUMIFS($CO$6:CO189,$DC$6:DC189,VALIDATURNO[[#This Row],[Colaborador]])-SUMIFS($CP$6:CP189,$DC$6:DC189,VALIDATURNO[[#This Row],[Colaborador]])&gt;0.5,SUMIFS($BZ$6:BZ189,$DC$6:DC189,VALIDATURNO[[#This Row],[Colaborador]])-hope_hours-SUMIFS($CO$6:CO189,$DC$6:DC189,VALIDATURNO[[#This Row],[Colaborador]])-SUMIFS($CP$6:CP189,$DC$6:DC189,VALIDATURNO[[#This Row],[Colaborador]]),"")</f>
        <v/>
      </c>
      <c r="CZ189" s="44" t="str">
        <f>IF(SUMIFS($BZ$6:BZ189,$DC$6:DC189,VALIDATURNO[[#This Row],[Colaborador]])-hope_hours&gt;0.5,SUMIFS($BZ$6:BZ189,$DC$6:DC189,VALIDATURNO[[#This Row],[Colaborador]])-hope_hours - SUMIFS($CZ$6:CZ188,$DC$6:DC188,DC189),"")</f>
        <v/>
      </c>
      <c r="DA189" s="44" t="str">
        <f>IF(SUMIFS($BZ$6:BZ189,$DC$6:DC189,VALIDATURNO[[#This Row],[Colaborador]])-hope_hours&gt;0.5,SUMIFS($BZ$6:BZ189,$DC$6:DC189,VALIDATURNO[[#This Row],[Colaborador]])-hope_hours,"")</f>
        <v/>
      </c>
      <c r="DB189" s="44" t="str">
        <f>IF(E189="","",IF(VALIDATURNO[[#This Row],[Cambia sede]]="",E189,VALIDATURNO[[#This Row],[Cambia sede]]))</f>
        <v/>
      </c>
      <c r="DC189" s="222" t="str">
        <f t="shared" si="8"/>
        <v/>
      </c>
      <c r="DD189" s="223" t="e">
        <f>IF(VALIDATURNO[[#This Row],[VALIDA_QNA]]="","",I189+0)</f>
        <v>#VALUE!</v>
      </c>
      <c r="DE189" s="219" t="e">
        <f>IF(VALIDATURNO[[#This Row],[Marcacion]]="","",D189)</f>
        <v>#VALUE!</v>
      </c>
      <c r="DF189" s="219" t="e">
        <f>IF(VALIDATURNO[[#This Row],[turno1]]="","",H189)</f>
        <v>#VALUE!</v>
      </c>
      <c r="DG189" s="219" t="e">
        <f>IF(VALIDATURNO[[#This Row],[turno2]]="","",AL189)</f>
        <v>#VALUE!</v>
      </c>
      <c r="DH189" s="219" t="e">
        <f>IF(VALIDATURNO[[#This Row],[turno1AM]]="","",AM189)</f>
        <v>#VALUE!</v>
      </c>
      <c r="DI189" s="219" t="e">
        <f>IF(VALIDATURNO[[#This Row],[turno2AM]]="","",AN189)</f>
        <v>#VALUE!</v>
      </c>
      <c r="DJ189" s="219" t="e">
        <f>IF(VALIDATURNO[[#This Row],[turno1AH]]="","",AO189)</f>
        <v>#VALUE!</v>
      </c>
      <c r="DK189" s="219" t="e">
        <f>IF(VALIDATURNO[[#This Row],[turno2AH]]="","",AP189)</f>
        <v>#VALUE!</v>
      </c>
      <c r="DL189" s="224" t="str">
        <f>IF(SUMIFS(VALIDATURNO[TOTAL],VALIDATURNO[Colaborador],VALIDATURNO[[#This Row],[Colaborador]])=0,"RET","OK")</f>
        <v>RET</v>
      </c>
      <c r="DM189" s="224"/>
      <c r="DN189" s="224" t="e">
        <f>IF(DN188=$DN$5,1,IF(DC188=VALIDATURNO[[#This Row],[Colaborador]],0,1))</f>
        <v>#VALUE!</v>
      </c>
      <c r="DO189" s="224"/>
      <c r="DP189" s="224"/>
      <c r="DQ189" s="224"/>
      <c r="DR189" s="224"/>
      <c r="DS189" s="224"/>
      <c r="DT189" s="224"/>
    </row>
    <row r="190" spans="46:124">
      <c r="AT190" s="218" t="e">
        <f>IF(VALIDATURNO[[#This Row],[VALIDA_QNA]]="","",IF(AL190="",0,1))</f>
        <v>#VALUE!</v>
      </c>
      <c r="AU190" s="47" t="e">
        <f>IF(VALIDATURNO[[#This Row],[VALIDA_QNA]]="","",IF(AL191="",0,1))</f>
        <v>#VALUE!</v>
      </c>
      <c r="AV190" s="47" t="e">
        <f>IF(VALIDATURNO[[#This Row],[VALIDA_QNA]]="","",IF(AM190="",0,1))</f>
        <v>#VALUE!</v>
      </c>
      <c r="AW190" s="47" t="e">
        <f>IF(VALIDATURNO[[#This Row],[VALIDA_QNA]]="","",IF(AN190="",0,1))</f>
        <v>#VALUE!</v>
      </c>
      <c r="AX190" s="47" t="e">
        <f>IF(VALIDATURNO[[#This Row],[VALIDA_QNA]]="","",IF(AO190="",0,1))</f>
        <v>#VALUE!</v>
      </c>
      <c r="AY190" s="47" t="e">
        <f>IF(VALIDATURNO[[#This Row],[VALIDA_QNA]]="","",IF(AP190="",0,1))</f>
        <v>#VALUE!</v>
      </c>
      <c r="AZ190" s="42" t="e">
        <f>IF(VALIDATURNO[[#This Row],[VALIDA_QNA]]="","",IF(AL191="",0,1)*IF(AL191="",0,AL191))</f>
        <v>#VALUE!</v>
      </c>
      <c r="BA190" s="42" t="e">
        <f>IF(VALIDATURNO[[#This Row],[VALIDA_QNA]]="","",IF(AL190="",0,1)*IF(AL190="",0,AL190))</f>
        <v>#VALUE!</v>
      </c>
      <c r="BB190" s="42" t="e">
        <f>IF(VALIDATURNO[[#This Row],[VALIDA_QNA]]="","",IF(AM190="",0,1)*IF(AM190="",0,AM190))</f>
        <v>#VALUE!</v>
      </c>
      <c r="BC190" s="42" t="e">
        <f>IF(VALIDATURNO[[#This Row],[VALIDA_QNA]]="","",IF(AN190="",0,1)*IF(AN190="",0,AN190))</f>
        <v>#VALUE!</v>
      </c>
      <c r="BD190" s="42" t="e">
        <f>IF(VALIDATURNO[[#This Row],[VALIDA_QNA]]="","",IF(AO190="",0,1)*IF(AO190="",0,AO190))</f>
        <v>#VALUE!</v>
      </c>
      <c r="BE190" s="42" t="e">
        <f>IF(VALIDATURNO[[#This Row],[VALIDA_QNA]]="","",IF(AP190="",0,1)*IF(AP190="",0,AP190))</f>
        <v>#VALUE!</v>
      </c>
      <c r="BF190" s="42" t="e">
        <f>IF(VALIDATURNO[[#This Row],[VALIDA_QNA]]="","",5-COUNTBLANK(AM190:AP190)-COUNTBLANK(AL191))</f>
        <v>#VALUE!</v>
      </c>
      <c r="BG190" s="41" t="e">
        <f>VALIDATURNO[[#This Row],[SALAM_H_BIN]]&amp;AU190&amp;AV190&amp;AW190&amp;AX190&amp;AY190</f>
        <v>#VALUE!</v>
      </c>
      <c r="BH190" s="43" t="str">
        <f>IF(A190="","",IF(AND((DIA_INI+0)=1,DAY(I190)&lt;16,MONTH(I190)=MES_QNA),1,IF(AND((DIA_INI+0)=16,MONTH(I190)= MES_QNA + 0),1,0)))</f>
        <v/>
      </c>
      <c r="BI190" s="42" t="str">
        <f>IF(A190="","",IF(AND(AN190&lt;AM190,AN190&lt;&gt;""),"ERROR MARCA",IF(AND(VALIDATURNO[[#This Row],[ENT_2]]&lt;&gt;0,VALIDATURNO[[#This Row],[ENT_2]]&lt;VALIDATURNO[[#This Row],[SAL_1]]),"ERROR MARCA",IF(VALIDATURNO[[#This Row],[VALIDA_QNA]]=1,IF(OR(BG190="001100",BG190="011000",BG190="011110",BG190="001111",BG190="101100",BG190="111000",BG190="111110",BG190="101111"),"OK",IF(OR(BG190="000000",VALIDATURNO[[#This Row],[Escenario]]="100000"),"NULO","ERROR MARCA")),"NULO"))))</f>
        <v/>
      </c>
      <c r="BJ190" s="47" t="e">
        <f>IF(VALIDATURNO[[#This Row],[VALIDA_QNA]]="","",IF(OR(BG190="101100",BG190="101111",BG190="001100",BG190="001111",BG190="111110",BG190="011110"),BC190-BB190,0)*24)</f>
        <v>#VALUE!</v>
      </c>
      <c r="BK190" s="42" t="e">
        <f>IF(VALIDATURNO[[#This Row],[VALIDA_QNA]]="","",IF(OR(BG190="101111",BG190="001111"),BE190-BD190,0)*24)</f>
        <v>#VALUE!</v>
      </c>
      <c r="BL190" s="47" t="e">
        <f>IF(VALIDATURNO[[#This Row],[VALIDA_QNA]]="","",IF(OR(BG190="111000",BG190="011000"),AZ190-BB190+1,0)*24)</f>
        <v>#VALUE!</v>
      </c>
      <c r="BM190" s="47" t="e">
        <f>IF(VALIDATURNO[[#This Row],[VALIDA_QNA]]="","",IF(OR(BG190="111110",BG190="011110"),AZ190+1-BD190,0)*24)</f>
        <v>#VALUE!</v>
      </c>
      <c r="BN190" s="42" t="e">
        <f>IF(VALIDATURNO[[#This Row],[VALIDA_QNA]]="","",IF(OR(BG190="011000",BG190="111000"),1-BB190,0)*24)</f>
        <v>#VALUE!</v>
      </c>
      <c r="BO190" s="47" t="e">
        <f>IF(VALIDATURNO[[#This Row],[VALIDA_QNA]]="","",IF(OR(BG190="011110",BG190="111110"),1-BD190,0)*24)</f>
        <v>#VALUE!</v>
      </c>
      <c r="BP19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0" s="42" t="e">
        <f>IF(VALIDATURNO[[#This Row],[VALIDA_QNA]]="","",VALIDATURNO[[#This Row],[turno1]]+VALIDATURNO[[#This Row],[turno2]]+VALIDATURNO[[#This Row],[turno1AM]]+VALIDATURNO[[#This Row],[turno2AM]])</f>
        <v>#VALUE!</v>
      </c>
      <c r="BR190" s="44" t="e">
        <f>IF(VALIDATURNO[[#This Row],[VALIDA_QNA]]=0,"",IFERROR(LEFT(AD190,FIND(".",AD190)-1)+((RIGHT(AD190,2)+0)/100),""))</f>
        <v>#VALUE!</v>
      </c>
      <c r="BS19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descuentos]]="",0,IF(AND(BP190&gt;=9.5,AO190=""),1,0))+IF(AL191&lt;&gt;"",AL191*24,0)-IF(AL190&lt;&gt;"",AL190*24,0),"")))</f>
        <v>#VALUE!</v>
      </c>
      <c r="BT190" s="219" t="e">
        <f>IF(VALIDATURNO[[#This Row],[VALIDA_QNA]]=0,"",IF(A190="","",IFERROR((IF(IF(AL190="",0,AL190+0)&lt;=(6/24),IF(AL190="",0,AL190+0),(6/24))*24),0)+IFERROR(IF(AM190="",0,IF((IF(AND(AO190="",AN190&lt;&gt;""),IF(AN190="",0,AN190+0),IF(AP190&lt;&gt;"",IF(AP190="",0,AP190+0),1))-#REF!)*24&gt;0,IF(AND(AO190="",AN190&lt;&gt;""),IF(AN190="",0,AN190+0),IF(AP190&lt;&gt;"",IF(AP190="",0,AP190+0),1))-#REF!))*24,0)))</f>
        <v>#VALUE!</v>
      </c>
      <c r="BU190" s="44" t="e">
        <f>IF(VALIDATURNO[[#This Row],[VALIDA_QNA]]="","",IFERROR(LEFT(K190,FIND(".",K190)-1)+((RIGHT(K190,2)+0)/100),0))</f>
        <v>#VALUE!</v>
      </c>
      <c r="BV190" s="44" t="e">
        <f>IF(VALIDATURNO[[#This Row],[VALIDA_QNA]]=0,0,IF(VALIDATURNO[[#This Row],[Marcacion]]="ERROR MARCA", 0,IF(VALIDATURNO[[#This Row],[VALIDA_QNA]]="","",IF(ROUND(IFERROR(LEFT(K190,FIND(".",K190)-1)+((RIGHT(K190,2)+0)/100),0)+(IF(H191="Domingo",0,IF(AL191="",0,AL191*24)))-(IF(H190="Domingo",0,IF(AL190="",0,AL190*24))),2)&gt;=0,ROUND(IFERROR(LEFT(K190,FIND(".",K190)-1)+((RIGHT(K190,2)+0)/100),0)+(IF(H191="Domingo",0,IF(AL191="",0,AL191*24)))-(IF(H190="Domingo",0,IF(AL190="",0,AL190*24))),2),0))))</f>
        <v>#VALUE!</v>
      </c>
      <c r="BW190" s="44" t="e">
        <f>IF(VALIDATURNO[[#This Row],[VALIDA_QNA]]="","",IFERROR(LEFT(T190,FIND(".",T190)-1)+((RIGHT(T190,2)+0)/100),0)+IF(N190="",0,IFERROR(LEFT(N190,FIND(".",N190)-1)+((RIGHT(N190,2)+0)/100),0)))</f>
        <v>#VALUE!</v>
      </c>
      <c r="BX190" s="44" t="e">
        <f>IF(VALIDATURNO[[#This Row],[VALIDA_QNA]]=0,0,IF(VALIDATURNO[[#This Row],[Marcacion]]="ERROR MARCA", 0,IF(VALIDATURNO[[#This Row],[VALIDA_QNA]]="","",IF(VALIDATURNO[[#This Row],[Dom Noct calc]]+(IF(OR(H191="Domingo",M191&lt;&gt;"",N191&lt;&gt;""),IF(AL191="",0,AL191*24),0))-(IF(OR(H190="Domingo",M190&lt;&gt;"",N190&lt;&gt;""),IF(AL190="",0,AL190*24),0))&gt;=0,VALIDATURNO[[#This Row],[Dom Noct calc]]+(IF(OR(H191="Domingo",M191&lt;&gt;"",N191&lt;&gt;""),IF(AL191="",0,AL191*24),0))-(IF(OR(H190="Domingo",M190&lt;&gt;"",N190&lt;&gt;""),IF(AL190="",0,AL190*24),0)),0))))</f>
        <v>#VALUE!</v>
      </c>
      <c r="BY190" s="44" t="e">
        <f>IF(VALIDATURNO[[#This Row],[VALIDA_QNA]]="","",IFERROR(LEFT(AD190,FIND(".",AD190)-1)+((RIGHT(AD190,2)+0)/100),0))</f>
        <v>#VALUE!</v>
      </c>
      <c r="BZ19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0" s="45" t="e">
        <f>IF(VALIDATURNO[[#This Row],[VALIDA_QNA]]="","",IF(VALIDATURNO[[#This Row],[Trabajado real]]+0=0,0,1))</f>
        <v>#VALUE!</v>
      </c>
      <c r="CB19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0" s="44"/>
      <c r="CD190" s="44"/>
      <c r="CE190" s="44"/>
      <c r="CF190" s="44"/>
      <c r="CG190" s="44"/>
      <c r="CH190" s="45"/>
      <c r="CI190" s="44"/>
      <c r="CJ190" s="44" t="str">
        <f>IF(AND(M190="",S190=""),"",IF(VALIDATURNO[[#This Row],[Marcacion]]="ERROR MARCA",6,IF(IFERROR(LEFT(M190,FIND(".",M190)-1)+((RIGHT(M190,2)+0)/100),0)+IFERROR(LEFT(S190,FIND(".",S190)-1)+((RIGHT(S190,2)+0)/100),0)=0,"",IFERROR(LEFT(M190,FIND(".",M190)-1)+((RIGHT(M190,2)+0)/100),0)+IFERROR(LEFT(S190,FIND(".",S190)-1)+((RIGHT(S190,2)+0)/100),0))))</f>
        <v/>
      </c>
      <c r="CK190" s="44" t="e">
        <f>IF(VALIDATURNO[[#This Row],[VALIDA_QNA]]="","",IF(VALIDATURNO[[#This Row],[Dom Noct Real]]=0,"",ROUND(VALIDATURNO[[#This Row],[Dom Noct Real]],2)))</f>
        <v>#VALUE!</v>
      </c>
      <c r="CL190" s="44"/>
      <c r="CM190" s="44"/>
      <c r="CN190" s="44"/>
      <c r="CO19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0" s="44"/>
      <c r="CR190" s="44"/>
      <c r="CS190" s="44"/>
      <c r="CT190" s="44"/>
      <c r="CU190" s="44" t="e">
        <f>IF(VALIDATURNO[[#This Row],[VALIDA_QNA]]="","",IF(VALIDATURNO[[#This Row],[Trabajado real]]=0,"",ROUND(VALIDATURNO[[#This Row],[Trabajado real]],2)))</f>
        <v>#VALUE!</v>
      </c>
      <c r="CV190" s="220" t="str">
        <f>IFERROR(VLOOKUP(VALIDATURNO[[#This Row],[Colaborador]]&amp;VALIDATURNO[[#This Row],[fecha]],Tabla2[],4,0),"")</f>
        <v/>
      </c>
      <c r="CW190" s="221"/>
      <c r="CX190" s="221"/>
      <c r="CY190" s="44" t="str">
        <f>IF(SUMIFS($BZ$6:BZ190,$DC$6:DC190,VALIDATURNO[[#This Row],[Colaborador]])-hope_hours-SUMIFS($CO$6:CO190,$DC$6:DC190,VALIDATURNO[[#This Row],[Colaborador]])-SUMIFS($CP$6:CP190,$DC$6:DC190,VALIDATURNO[[#This Row],[Colaborador]])&gt;0.5,SUMIFS($BZ$6:BZ190,$DC$6:DC190,VALIDATURNO[[#This Row],[Colaborador]])-hope_hours-SUMIFS($CO$6:CO190,$DC$6:DC190,VALIDATURNO[[#This Row],[Colaborador]])-SUMIFS($CP$6:CP190,$DC$6:DC190,VALIDATURNO[[#This Row],[Colaborador]]),"")</f>
        <v/>
      </c>
      <c r="CZ190" s="44" t="str">
        <f>IF(SUMIFS($BZ$6:BZ190,$DC$6:DC190,VALIDATURNO[[#This Row],[Colaborador]])-hope_hours&gt;0.5,SUMIFS($BZ$6:BZ190,$DC$6:DC190,VALIDATURNO[[#This Row],[Colaborador]])-hope_hours - SUMIFS($CZ$6:CZ189,$DC$6:DC189,DC190),"")</f>
        <v/>
      </c>
      <c r="DA190" s="44" t="str">
        <f>IF(SUMIFS($BZ$6:BZ190,$DC$6:DC190,VALIDATURNO[[#This Row],[Colaborador]])-hope_hours&gt;0.5,SUMIFS($BZ$6:BZ190,$DC$6:DC190,VALIDATURNO[[#This Row],[Colaborador]])-hope_hours,"")</f>
        <v/>
      </c>
      <c r="DB190" s="44" t="str">
        <f>IF(E190="","",IF(VALIDATURNO[[#This Row],[Cambia sede]]="",E190,VALIDATURNO[[#This Row],[Cambia sede]]))</f>
        <v/>
      </c>
      <c r="DC190" s="222" t="str">
        <f t="shared" ref="DC190:DC221" si="9">IF(A190="","",A190)</f>
        <v/>
      </c>
      <c r="DD190" s="223" t="e">
        <f>IF(VALIDATURNO[[#This Row],[VALIDA_QNA]]="","",I190+0)</f>
        <v>#VALUE!</v>
      </c>
      <c r="DE190" s="219" t="e">
        <f>IF(VALIDATURNO[[#This Row],[Marcacion]]="","",D190)</f>
        <v>#VALUE!</v>
      </c>
      <c r="DF190" s="219" t="e">
        <f>IF(VALIDATURNO[[#This Row],[turno1]]="","",H190)</f>
        <v>#VALUE!</v>
      </c>
      <c r="DG190" s="219" t="e">
        <f>IF(VALIDATURNO[[#This Row],[turno2]]="","",AL190)</f>
        <v>#VALUE!</v>
      </c>
      <c r="DH190" s="219" t="e">
        <f>IF(VALIDATURNO[[#This Row],[turno1AM]]="","",AM190)</f>
        <v>#VALUE!</v>
      </c>
      <c r="DI190" s="219" t="e">
        <f>IF(VALIDATURNO[[#This Row],[turno2AM]]="","",AN190)</f>
        <v>#VALUE!</v>
      </c>
      <c r="DJ190" s="219" t="e">
        <f>IF(VALIDATURNO[[#This Row],[turno1AH]]="","",AO190)</f>
        <v>#VALUE!</v>
      </c>
      <c r="DK190" s="219" t="e">
        <f>IF(VALIDATURNO[[#This Row],[turno2AH]]="","",AP190)</f>
        <v>#VALUE!</v>
      </c>
      <c r="DL190" s="224" t="str">
        <f>IF(SUMIFS(VALIDATURNO[TOTAL],VALIDATURNO[Colaborador],VALIDATURNO[[#This Row],[Colaborador]])=0,"RET","OK")</f>
        <v>RET</v>
      </c>
      <c r="DM190" s="224"/>
      <c r="DN190" s="224" t="e">
        <f>IF(DN189=$DN$5,1,IF(DC189=VALIDATURNO[[#This Row],[Colaborador]],0,1))</f>
        <v>#VALUE!</v>
      </c>
      <c r="DO190" s="224"/>
      <c r="DP190" s="224"/>
      <c r="DQ190" s="224"/>
      <c r="DR190" s="224"/>
      <c r="DS190" s="224"/>
      <c r="DT190" s="224"/>
    </row>
    <row r="191" spans="46:124">
      <c r="AT191" s="218" t="e">
        <f>IF(VALIDATURNO[[#This Row],[VALIDA_QNA]]="","",IF(AL191="",0,1))</f>
        <v>#VALUE!</v>
      </c>
      <c r="AU191" s="47" t="e">
        <f>IF(VALIDATURNO[[#This Row],[VALIDA_QNA]]="","",IF(AL192="",0,1))</f>
        <v>#VALUE!</v>
      </c>
      <c r="AV191" s="47" t="e">
        <f>IF(VALIDATURNO[[#This Row],[VALIDA_QNA]]="","",IF(AM191="",0,1))</f>
        <v>#VALUE!</v>
      </c>
      <c r="AW191" s="47" t="e">
        <f>IF(VALIDATURNO[[#This Row],[VALIDA_QNA]]="","",IF(AN191="",0,1))</f>
        <v>#VALUE!</v>
      </c>
      <c r="AX191" s="47" t="e">
        <f>IF(VALIDATURNO[[#This Row],[VALIDA_QNA]]="","",IF(AO191="",0,1))</f>
        <v>#VALUE!</v>
      </c>
      <c r="AY191" s="47" t="e">
        <f>IF(VALIDATURNO[[#This Row],[VALIDA_QNA]]="","",IF(AP191="",0,1))</f>
        <v>#VALUE!</v>
      </c>
      <c r="AZ191" s="42" t="e">
        <f>IF(VALIDATURNO[[#This Row],[VALIDA_QNA]]="","",IF(AL192="",0,1)*IF(AL192="",0,AL192))</f>
        <v>#VALUE!</v>
      </c>
      <c r="BA191" s="42" t="e">
        <f>IF(VALIDATURNO[[#This Row],[VALIDA_QNA]]="","",IF(AL191="",0,1)*IF(AL191="",0,AL191))</f>
        <v>#VALUE!</v>
      </c>
      <c r="BB191" s="42" t="e">
        <f>IF(VALIDATURNO[[#This Row],[VALIDA_QNA]]="","",IF(AM191="",0,1)*IF(AM191="",0,AM191))</f>
        <v>#VALUE!</v>
      </c>
      <c r="BC191" s="42" t="e">
        <f>IF(VALIDATURNO[[#This Row],[VALIDA_QNA]]="","",IF(AN191="",0,1)*IF(AN191="",0,AN191))</f>
        <v>#VALUE!</v>
      </c>
      <c r="BD191" s="42" t="e">
        <f>IF(VALIDATURNO[[#This Row],[VALIDA_QNA]]="","",IF(AO191="",0,1)*IF(AO191="",0,AO191))</f>
        <v>#VALUE!</v>
      </c>
      <c r="BE191" s="42" t="e">
        <f>IF(VALIDATURNO[[#This Row],[VALIDA_QNA]]="","",IF(AP191="",0,1)*IF(AP191="",0,AP191))</f>
        <v>#VALUE!</v>
      </c>
      <c r="BF191" s="42" t="e">
        <f>IF(VALIDATURNO[[#This Row],[VALIDA_QNA]]="","",5-COUNTBLANK(AM191:AP191)-COUNTBLANK(AL192))</f>
        <v>#VALUE!</v>
      </c>
      <c r="BG191" s="41" t="e">
        <f>VALIDATURNO[[#This Row],[SALAM_H_BIN]]&amp;AU191&amp;AV191&amp;AW191&amp;AX191&amp;AY191</f>
        <v>#VALUE!</v>
      </c>
      <c r="BH191" s="43" t="str">
        <f>IF(A191="","",IF(AND((DIA_INI+0)=1,DAY(I191)&lt;16,MONTH(I191)=MES_QNA),1,IF(AND((DIA_INI+0)=16,MONTH(I191)= MES_QNA + 0),1,0)))</f>
        <v/>
      </c>
      <c r="BI191" s="42" t="str">
        <f>IF(A191="","",IF(AND(AN191&lt;AM191,AN191&lt;&gt;""),"ERROR MARCA",IF(AND(VALIDATURNO[[#This Row],[ENT_2]]&lt;&gt;0,VALIDATURNO[[#This Row],[ENT_2]]&lt;VALIDATURNO[[#This Row],[SAL_1]]),"ERROR MARCA",IF(VALIDATURNO[[#This Row],[VALIDA_QNA]]=1,IF(OR(BG191="001100",BG191="011000",BG191="011110",BG191="001111",BG191="101100",BG191="111000",BG191="111110",BG191="101111"),"OK",IF(OR(BG191="000000",VALIDATURNO[[#This Row],[Escenario]]="100000"),"NULO","ERROR MARCA")),"NULO"))))</f>
        <v/>
      </c>
      <c r="BJ191" s="47" t="e">
        <f>IF(VALIDATURNO[[#This Row],[VALIDA_QNA]]="","",IF(OR(BG191="101100",BG191="101111",BG191="001100",BG191="001111",BG191="111110",BG191="011110"),BC191-BB191,0)*24)</f>
        <v>#VALUE!</v>
      </c>
      <c r="BK191" s="42" t="e">
        <f>IF(VALIDATURNO[[#This Row],[VALIDA_QNA]]="","",IF(OR(BG191="101111",BG191="001111"),BE191-BD191,0)*24)</f>
        <v>#VALUE!</v>
      </c>
      <c r="BL191" s="47" t="e">
        <f>IF(VALIDATURNO[[#This Row],[VALIDA_QNA]]="","",IF(OR(BG191="111000",BG191="011000"),AZ191-BB191+1,0)*24)</f>
        <v>#VALUE!</v>
      </c>
      <c r="BM191" s="47" t="e">
        <f>IF(VALIDATURNO[[#This Row],[VALIDA_QNA]]="","",IF(OR(BG191="111110",BG191="011110"),AZ191+1-BD191,0)*24)</f>
        <v>#VALUE!</v>
      </c>
      <c r="BN191" s="42" t="e">
        <f>IF(VALIDATURNO[[#This Row],[VALIDA_QNA]]="","",IF(OR(BG191="011000",BG191="111000"),1-BB191,0)*24)</f>
        <v>#VALUE!</v>
      </c>
      <c r="BO191" s="47" t="e">
        <f>IF(VALIDATURNO[[#This Row],[VALIDA_QNA]]="","",IF(OR(BG191="011110",BG191="111110"),1-BD191,0)*24)</f>
        <v>#VALUE!</v>
      </c>
      <c r="BP19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1" s="42" t="e">
        <f>IF(VALIDATURNO[[#This Row],[VALIDA_QNA]]="","",VALIDATURNO[[#This Row],[turno1]]+VALIDATURNO[[#This Row],[turno2]]+VALIDATURNO[[#This Row],[turno1AM]]+VALIDATURNO[[#This Row],[turno2AM]])</f>
        <v>#VALUE!</v>
      </c>
      <c r="BR191" s="44" t="e">
        <f>IF(VALIDATURNO[[#This Row],[VALIDA_QNA]]=0,"",IFERROR(LEFT(AD191,FIND(".",AD191)-1)+((RIGHT(AD191,2)+0)/100),""))</f>
        <v>#VALUE!</v>
      </c>
      <c r="BS19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descuentos]]="",0,IF(AND(BP191&gt;=9.5,AO191=""),1,0))+IF(AL192&lt;&gt;"",AL192*24,0)-IF(AL191&lt;&gt;"",AL191*24,0),"")))</f>
        <v>#VALUE!</v>
      </c>
      <c r="BT191" s="219" t="e">
        <f>IF(VALIDATURNO[[#This Row],[VALIDA_QNA]]=0,"",IF(A191="","",IFERROR((IF(IF(AL191="",0,AL191+0)&lt;=(6/24),IF(AL191="",0,AL191+0),(6/24))*24),0)+IFERROR(IF(AM191="",0,IF((IF(AND(AO191="",AN191&lt;&gt;""),IF(AN191="",0,AN191+0),IF(AP191&lt;&gt;"",IF(AP191="",0,AP191+0),1))-#REF!)*24&gt;0,IF(AND(AO191="",AN191&lt;&gt;""),IF(AN191="",0,AN191+0),IF(AP191&lt;&gt;"",IF(AP191="",0,AP191+0),1))-#REF!))*24,0)))</f>
        <v>#VALUE!</v>
      </c>
      <c r="BU191" s="44" t="e">
        <f>IF(VALIDATURNO[[#This Row],[VALIDA_QNA]]="","",IFERROR(LEFT(K191,FIND(".",K191)-1)+((RIGHT(K191,2)+0)/100),0))</f>
        <v>#VALUE!</v>
      </c>
      <c r="BV191" s="44" t="e">
        <f>IF(VALIDATURNO[[#This Row],[VALIDA_QNA]]=0,0,IF(VALIDATURNO[[#This Row],[Marcacion]]="ERROR MARCA", 0,IF(VALIDATURNO[[#This Row],[VALIDA_QNA]]="","",IF(ROUND(IFERROR(LEFT(K191,FIND(".",K191)-1)+((RIGHT(K191,2)+0)/100),0)+(IF(H192="Domingo",0,IF(AL192="",0,AL192*24)))-(IF(H191="Domingo",0,IF(AL191="",0,AL191*24))),2)&gt;=0,ROUND(IFERROR(LEFT(K191,FIND(".",K191)-1)+((RIGHT(K191,2)+0)/100),0)+(IF(H192="Domingo",0,IF(AL192="",0,AL192*24)))-(IF(H191="Domingo",0,IF(AL191="",0,AL191*24))),2),0))))</f>
        <v>#VALUE!</v>
      </c>
      <c r="BW191" s="44" t="e">
        <f>IF(VALIDATURNO[[#This Row],[VALIDA_QNA]]="","",IFERROR(LEFT(T191,FIND(".",T191)-1)+((RIGHT(T191,2)+0)/100),0)+IF(N191="",0,IFERROR(LEFT(N191,FIND(".",N191)-1)+((RIGHT(N191,2)+0)/100),0)))</f>
        <v>#VALUE!</v>
      </c>
      <c r="BX191" s="44" t="e">
        <f>IF(VALIDATURNO[[#This Row],[VALIDA_QNA]]=0,0,IF(VALIDATURNO[[#This Row],[Marcacion]]="ERROR MARCA", 0,IF(VALIDATURNO[[#This Row],[VALIDA_QNA]]="","",IF(VALIDATURNO[[#This Row],[Dom Noct calc]]+(IF(OR(H192="Domingo",M192&lt;&gt;"",N192&lt;&gt;""),IF(AL192="",0,AL192*24),0))-(IF(OR(H191="Domingo",M191&lt;&gt;"",N191&lt;&gt;""),IF(AL191="",0,AL191*24),0))&gt;=0,VALIDATURNO[[#This Row],[Dom Noct calc]]+(IF(OR(H192="Domingo",M192&lt;&gt;"",N192&lt;&gt;""),IF(AL192="",0,AL192*24),0))-(IF(OR(H191="Domingo",M191&lt;&gt;"",N191&lt;&gt;""),IF(AL191="",0,AL191*24),0)),0))))</f>
        <v>#VALUE!</v>
      </c>
      <c r="BY191" s="44" t="e">
        <f>IF(VALIDATURNO[[#This Row],[VALIDA_QNA]]="","",IFERROR(LEFT(AD191,FIND(".",AD191)-1)+((RIGHT(AD191,2)+0)/100),0))</f>
        <v>#VALUE!</v>
      </c>
      <c r="BZ19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1" s="45" t="e">
        <f>IF(VALIDATURNO[[#This Row],[VALIDA_QNA]]="","",IF(VALIDATURNO[[#This Row],[Trabajado real]]+0=0,0,1))</f>
        <v>#VALUE!</v>
      </c>
      <c r="CB19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1" s="44"/>
      <c r="CD191" s="44"/>
      <c r="CE191" s="44"/>
      <c r="CF191" s="44"/>
      <c r="CG191" s="44"/>
      <c r="CH191" s="45"/>
      <c r="CI191" s="44"/>
      <c r="CJ191" s="44" t="str">
        <f>IF(AND(M191="",S191=""),"",IF(VALIDATURNO[[#This Row],[Marcacion]]="ERROR MARCA",6,IF(IFERROR(LEFT(M191,FIND(".",M191)-1)+((RIGHT(M191,2)+0)/100),0)+IFERROR(LEFT(S191,FIND(".",S191)-1)+((RIGHT(S191,2)+0)/100),0)=0,"",IFERROR(LEFT(M191,FIND(".",M191)-1)+((RIGHT(M191,2)+0)/100),0)+IFERROR(LEFT(S191,FIND(".",S191)-1)+((RIGHT(S191,2)+0)/100),0))))</f>
        <v/>
      </c>
      <c r="CK191" s="44" t="e">
        <f>IF(VALIDATURNO[[#This Row],[VALIDA_QNA]]="","",IF(VALIDATURNO[[#This Row],[Dom Noct Real]]=0,"",ROUND(VALIDATURNO[[#This Row],[Dom Noct Real]],2)))</f>
        <v>#VALUE!</v>
      </c>
      <c r="CL191" s="44"/>
      <c r="CM191" s="44"/>
      <c r="CN191" s="44"/>
      <c r="CO19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1" s="44"/>
      <c r="CR191" s="44"/>
      <c r="CS191" s="44"/>
      <c r="CT191" s="44"/>
      <c r="CU191" s="44" t="e">
        <f>IF(VALIDATURNO[[#This Row],[VALIDA_QNA]]="","",IF(VALIDATURNO[[#This Row],[Trabajado real]]=0,"",ROUND(VALIDATURNO[[#This Row],[Trabajado real]],2)))</f>
        <v>#VALUE!</v>
      </c>
      <c r="CV191" s="220" t="str">
        <f>IFERROR(VLOOKUP(VALIDATURNO[[#This Row],[Colaborador]]&amp;VALIDATURNO[[#This Row],[fecha]],Tabla2[],4,0),"")</f>
        <v/>
      </c>
      <c r="CW191" s="221"/>
      <c r="CX191" s="221"/>
      <c r="CY191" s="44" t="str">
        <f>IF(SUMIFS($BZ$6:BZ191,$DC$6:DC191,VALIDATURNO[[#This Row],[Colaborador]])-hope_hours-SUMIFS($CO$6:CO191,$DC$6:DC191,VALIDATURNO[[#This Row],[Colaborador]])-SUMIFS($CP$6:CP191,$DC$6:DC191,VALIDATURNO[[#This Row],[Colaborador]])&gt;0.5,SUMIFS($BZ$6:BZ191,$DC$6:DC191,VALIDATURNO[[#This Row],[Colaborador]])-hope_hours-SUMIFS($CO$6:CO191,$DC$6:DC191,VALIDATURNO[[#This Row],[Colaborador]])-SUMIFS($CP$6:CP191,$DC$6:DC191,VALIDATURNO[[#This Row],[Colaborador]]),"")</f>
        <v/>
      </c>
      <c r="CZ191" s="44" t="str">
        <f>IF(SUMIFS($BZ$6:BZ191,$DC$6:DC191,VALIDATURNO[[#This Row],[Colaborador]])-hope_hours&gt;0.5,SUMIFS($BZ$6:BZ191,$DC$6:DC191,VALIDATURNO[[#This Row],[Colaborador]])-hope_hours - SUMIFS($CZ$6:CZ190,$DC$6:DC190,DC191),"")</f>
        <v/>
      </c>
      <c r="DA191" s="44" t="str">
        <f>IF(SUMIFS($BZ$6:BZ191,$DC$6:DC191,VALIDATURNO[[#This Row],[Colaborador]])-hope_hours&gt;0.5,SUMIFS($BZ$6:BZ191,$DC$6:DC191,VALIDATURNO[[#This Row],[Colaborador]])-hope_hours,"")</f>
        <v/>
      </c>
      <c r="DB191" s="44" t="str">
        <f>IF(E191="","",IF(VALIDATURNO[[#This Row],[Cambia sede]]="",E191,VALIDATURNO[[#This Row],[Cambia sede]]))</f>
        <v/>
      </c>
      <c r="DC191" s="222" t="str">
        <f t="shared" si="9"/>
        <v/>
      </c>
      <c r="DD191" s="223" t="e">
        <f>IF(VALIDATURNO[[#This Row],[VALIDA_QNA]]="","",I191+0)</f>
        <v>#VALUE!</v>
      </c>
      <c r="DE191" s="219" t="e">
        <f>IF(VALIDATURNO[[#This Row],[Marcacion]]="","",D191)</f>
        <v>#VALUE!</v>
      </c>
      <c r="DF191" s="219" t="e">
        <f>IF(VALIDATURNO[[#This Row],[turno1]]="","",H191)</f>
        <v>#VALUE!</v>
      </c>
      <c r="DG191" s="219" t="e">
        <f>IF(VALIDATURNO[[#This Row],[turno2]]="","",AL191)</f>
        <v>#VALUE!</v>
      </c>
      <c r="DH191" s="219" t="e">
        <f>IF(VALIDATURNO[[#This Row],[turno1AM]]="","",AM191)</f>
        <v>#VALUE!</v>
      </c>
      <c r="DI191" s="219" t="e">
        <f>IF(VALIDATURNO[[#This Row],[turno2AM]]="","",AN191)</f>
        <v>#VALUE!</v>
      </c>
      <c r="DJ191" s="219" t="e">
        <f>IF(VALIDATURNO[[#This Row],[turno1AH]]="","",AO191)</f>
        <v>#VALUE!</v>
      </c>
      <c r="DK191" s="219" t="e">
        <f>IF(VALIDATURNO[[#This Row],[turno2AH]]="","",AP191)</f>
        <v>#VALUE!</v>
      </c>
      <c r="DL191" s="224" t="str">
        <f>IF(SUMIFS(VALIDATURNO[TOTAL],VALIDATURNO[Colaborador],VALIDATURNO[[#This Row],[Colaborador]])=0,"RET","OK")</f>
        <v>RET</v>
      </c>
      <c r="DM191" s="224"/>
      <c r="DN191" s="224" t="e">
        <f>IF(DN190=$DN$5,1,IF(DC190=VALIDATURNO[[#This Row],[Colaborador]],0,1))</f>
        <v>#VALUE!</v>
      </c>
      <c r="DO191" s="224"/>
      <c r="DP191" s="224"/>
      <c r="DQ191" s="224"/>
      <c r="DR191" s="224"/>
      <c r="DS191" s="224"/>
      <c r="DT191" s="224"/>
    </row>
    <row r="192" spans="46:124">
      <c r="AT192" s="218" t="e">
        <f>IF(VALIDATURNO[[#This Row],[VALIDA_QNA]]="","",IF(AL192="",0,1))</f>
        <v>#VALUE!</v>
      </c>
      <c r="AU192" s="47" t="e">
        <f>IF(VALIDATURNO[[#This Row],[VALIDA_QNA]]="","",IF(AL193="",0,1))</f>
        <v>#VALUE!</v>
      </c>
      <c r="AV192" s="47" t="e">
        <f>IF(VALIDATURNO[[#This Row],[VALIDA_QNA]]="","",IF(AM192="",0,1))</f>
        <v>#VALUE!</v>
      </c>
      <c r="AW192" s="47" t="e">
        <f>IF(VALIDATURNO[[#This Row],[VALIDA_QNA]]="","",IF(AN192="",0,1))</f>
        <v>#VALUE!</v>
      </c>
      <c r="AX192" s="47" t="e">
        <f>IF(VALIDATURNO[[#This Row],[VALIDA_QNA]]="","",IF(AO192="",0,1))</f>
        <v>#VALUE!</v>
      </c>
      <c r="AY192" s="47" t="e">
        <f>IF(VALIDATURNO[[#This Row],[VALIDA_QNA]]="","",IF(AP192="",0,1))</f>
        <v>#VALUE!</v>
      </c>
      <c r="AZ192" s="42" t="e">
        <f>IF(VALIDATURNO[[#This Row],[VALIDA_QNA]]="","",IF(AL193="",0,1)*IF(AL193="",0,AL193))</f>
        <v>#VALUE!</v>
      </c>
      <c r="BA192" s="42" t="e">
        <f>IF(VALIDATURNO[[#This Row],[VALIDA_QNA]]="","",IF(AL192="",0,1)*IF(AL192="",0,AL192))</f>
        <v>#VALUE!</v>
      </c>
      <c r="BB192" s="42" t="e">
        <f>IF(VALIDATURNO[[#This Row],[VALIDA_QNA]]="","",IF(AM192="",0,1)*IF(AM192="",0,AM192))</f>
        <v>#VALUE!</v>
      </c>
      <c r="BC192" s="42" t="e">
        <f>IF(VALIDATURNO[[#This Row],[VALIDA_QNA]]="","",IF(AN192="",0,1)*IF(AN192="",0,AN192))</f>
        <v>#VALUE!</v>
      </c>
      <c r="BD192" s="42" t="e">
        <f>IF(VALIDATURNO[[#This Row],[VALIDA_QNA]]="","",IF(AO192="",0,1)*IF(AO192="",0,AO192))</f>
        <v>#VALUE!</v>
      </c>
      <c r="BE192" s="42" t="e">
        <f>IF(VALIDATURNO[[#This Row],[VALIDA_QNA]]="","",IF(AP192="",0,1)*IF(AP192="",0,AP192))</f>
        <v>#VALUE!</v>
      </c>
      <c r="BF192" s="42" t="e">
        <f>IF(VALIDATURNO[[#This Row],[VALIDA_QNA]]="","",5-COUNTBLANK(AM192:AP192)-COUNTBLANK(AL193))</f>
        <v>#VALUE!</v>
      </c>
      <c r="BG192" s="41" t="e">
        <f>VALIDATURNO[[#This Row],[SALAM_H_BIN]]&amp;AU192&amp;AV192&amp;AW192&amp;AX192&amp;AY192</f>
        <v>#VALUE!</v>
      </c>
      <c r="BH192" s="43" t="str">
        <f>IF(A192="","",IF(AND((DIA_INI+0)=1,DAY(I192)&lt;16,MONTH(I192)=MES_QNA),1,IF(AND((DIA_INI+0)=16,MONTH(I192)= MES_QNA + 0),1,0)))</f>
        <v/>
      </c>
      <c r="BI192" s="42" t="str">
        <f>IF(A192="","",IF(AND(AN192&lt;AM192,AN192&lt;&gt;""),"ERROR MARCA",IF(AND(VALIDATURNO[[#This Row],[ENT_2]]&lt;&gt;0,VALIDATURNO[[#This Row],[ENT_2]]&lt;VALIDATURNO[[#This Row],[SAL_1]]),"ERROR MARCA",IF(VALIDATURNO[[#This Row],[VALIDA_QNA]]=1,IF(OR(BG192="001100",BG192="011000",BG192="011110",BG192="001111",BG192="101100",BG192="111000",BG192="111110",BG192="101111"),"OK",IF(OR(BG192="000000",VALIDATURNO[[#This Row],[Escenario]]="100000"),"NULO","ERROR MARCA")),"NULO"))))</f>
        <v/>
      </c>
      <c r="BJ192" s="47" t="e">
        <f>IF(VALIDATURNO[[#This Row],[VALIDA_QNA]]="","",IF(OR(BG192="101100",BG192="101111",BG192="001100",BG192="001111",BG192="111110",BG192="011110"),BC192-BB192,0)*24)</f>
        <v>#VALUE!</v>
      </c>
      <c r="BK192" s="42" t="e">
        <f>IF(VALIDATURNO[[#This Row],[VALIDA_QNA]]="","",IF(OR(BG192="101111",BG192="001111"),BE192-BD192,0)*24)</f>
        <v>#VALUE!</v>
      </c>
      <c r="BL192" s="47" t="e">
        <f>IF(VALIDATURNO[[#This Row],[VALIDA_QNA]]="","",IF(OR(BG192="111000",BG192="011000"),AZ192-BB192+1,0)*24)</f>
        <v>#VALUE!</v>
      </c>
      <c r="BM192" s="47" t="e">
        <f>IF(VALIDATURNO[[#This Row],[VALIDA_QNA]]="","",IF(OR(BG192="111110",BG192="011110"),AZ192+1-BD192,0)*24)</f>
        <v>#VALUE!</v>
      </c>
      <c r="BN192" s="42" t="e">
        <f>IF(VALIDATURNO[[#This Row],[VALIDA_QNA]]="","",IF(OR(BG192="011000",BG192="111000"),1-BB192,0)*24)</f>
        <v>#VALUE!</v>
      </c>
      <c r="BO192" s="47" t="e">
        <f>IF(VALIDATURNO[[#This Row],[VALIDA_QNA]]="","",IF(OR(BG192="011110",BG192="111110"),1-BD192,0)*24)</f>
        <v>#VALUE!</v>
      </c>
      <c r="BP19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2" s="42" t="e">
        <f>IF(VALIDATURNO[[#This Row],[VALIDA_QNA]]="","",VALIDATURNO[[#This Row],[turno1]]+VALIDATURNO[[#This Row],[turno2]]+VALIDATURNO[[#This Row],[turno1AM]]+VALIDATURNO[[#This Row],[turno2AM]])</f>
        <v>#VALUE!</v>
      </c>
      <c r="BR192" s="44" t="e">
        <f>IF(VALIDATURNO[[#This Row],[VALIDA_QNA]]=0,"",IFERROR(LEFT(AD192,FIND(".",AD192)-1)+((RIGHT(AD192,2)+0)/100),""))</f>
        <v>#VALUE!</v>
      </c>
      <c r="BS19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descuentos]]="",0,IF(AND(BP192&gt;=9.5,AO192=""),1,0))+IF(AL193&lt;&gt;"",AL193*24,0)-IF(AL192&lt;&gt;"",AL192*24,0),"")))</f>
        <v>#VALUE!</v>
      </c>
      <c r="BT192" s="219" t="e">
        <f>IF(VALIDATURNO[[#This Row],[VALIDA_QNA]]=0,"",IF(A192="","",IFERROR((IF(IF(AL192="",0,AL192+0)&lt;=(6/24),IF(AL192="",0,AL192+0),(6/24))*24),0)+IFERROR(IF(AM192="",0,IF((IF(AND(AO192="",AN192&lt;&gt;""),IF(AN192="",0,AN192+0),IF(AP192&lt;&gt;"",IF(AP192="",0,AP192+0),1))-#REF!)*24&gt;0,IF(AND(AO192="",AN192&lt;&gt;""),IF(AN192="",0,AN192+0),IF(AP192&lt;&gt;"",IF(AP192="",0,AP192+0),1))-#REF!))*24,0)))</f>
        <v>#VALUE!</v>
      </c>
      <c r="BU192" s="44" t="e">
        <f>IF(VALIDATURNO[[#This Row],[VALIDA_QNA]]="","",IFERROR(LEFT(K192,FIND(".",K192)-1)+((RIGHT(K192,2)+0)/100),0))</f>
        <v>#VALUE!</v>
      </c>
      <c r="BV192" s="44" t="e">
        <f>IF(VALIDATURNO[[#This Row],[VALIDA_QNA]]=0,0,IF(VALIDATURNO[[#This Row],[Marcacion]]="ERROR MARCA", 0,IF(VALIDATURNO[[#This Row],[VALIDA_QNA]]="","",IF(ROUND(IFERROR(LEFT(K192,FIND(".",K192)-1)+((RIGHT(K192,2)+0)/100),0)+(IF(H193="Domingo",0,IF(AL193="",0,AL193*24)))-(IF(H192="Domingo",0,IF(AL192="",0,AL192*24))),2)&gt;=0,ROUND(IFERROR(LEFT(K192,FIND(".",K192)-1)+((RIGHT(K192,2)+0)/100),0)+(IF(H193="Domingo",0,IF(AL193="",0,AL193*24)))-(IF(H192="Domingo",0,IF(AL192="",0,AL192*24))),2),0))))</f>
        <v>#VALUE!</v>
      </c>
      <c r="BW192" s="44" t="e">
        <f>IF(VALIDATURNO[[#This Row],[VALIDA_QNA]]="","",IFERROR(LEFT(T192,FIND(".",T192)-1)+((RIGHT(T192,2)+0)/100),0)+IF(N192="",0,IFERROR(LEFT(N192,FIND(".",N192)-1)+((RIGHT(N192,2)+0)/100),0)))</f>
        <v>#VALUE!</v>
      </c>
      <c r="BX192" s="44" t="e">
        <f>IF(VALIDATURNO[[#This Row],[VALIDA_QNA]]=0,0,IF(VALIDATURNO[[#This Row],[Marcacion]]="ERROR MARCA", 0,IF(VALIDATURNO[[#This Row],[VALIDA_QNA]]="","",IF(VALIDATURNO[[#This Row],[Dom Noct calc]]+(IF(OR(H193="Domingo",M193&lt;&gt;"",N193&lt;&gt;""),IF(AL193="",0,AL193*24),0))-(IF(OR(H192="Domingo",M192&lt;&gt;"",N192&lt;&gt;""),IF(AL192="",0,AL192*24),0))&gt;=0,VALIDATURNO[[#This Row],[Dom Noct calc]]+(IF(OR(H193="Domingo",M193&lt;&gt;"",N193&lt;&gt;""),IF(AL193="",0,AL193*24),0))-(IF(OR(H192="Domingo",M192&lt;&gt;"",N192&lt;&gt;""),IF(AL192="",0,AL192*24),0)),0))))</f>
        <v>#VALUE!</v>
      </c>
      <c r="BY192" s="44" t="e">
        <f>IF(VALIDATURNO[[#This Row],[VALIDA_QNA]]="","",IFERROR(LEFT(AD192,FIND(".",AD192)-1)+((RIGHT(AD192,2)+0)/100),0))</f>
        <v>#VALUE!</v>
      </c>
      <c r="BZ19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2" s="45" t="e">
        <f>IF(VALIDATURNO[[#This Row],[VALIDA_QNA]]="","",IF(VALIDATURNO[[#This Row],[Trabajado real]]+0=0,0,1))</f>
        <v>#VALUE!</v>
      </c>
      <c r="CB19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2" s="44"/>
      <c r="CD192" s="44"/>
      <c r="CE192" s="44"/>
      <c r="CF192" s="44"/>
      <c r="CG192" s="44"/>
      <c r="CH192" s="45"/>
      <c r="CI192" s="44"/>
      <c r="CJ192" s="44" t="str">
        <f>IF(AND(M192="",S192=""),"",IF(VALIDATURNO[[#This Row],[Marcacion]]="ERROR MARCA",6,IF(IFERROR(LEFT(M192,FIND(".",M192)-1)+((RIGHT(M192,2)+0)/100),0)+IFERROR(LEFT(S192,FIND(".",S192)-1)+((RIGHT(S192,2)+0)/100),0)=0,"",IFERROR(LEFT(M192,FIND(".",M192)-1)+((RIGHT(M192,2)+0)/100),0)+IFERROR(LEFT(S192,FIND(".",S192)-1)+((RIGHT(S192,2)+0)/100),0))))</f>
        <v/>
      </c>
      <c r="CK192" s="44" t="e">
        <f>IF(VALIDATURNO[[#This Row],[VALIDA_QNA]]="","",IF(VALIDATURNO[[#This Row],[Dom Noct Real]]=0,"",ROUND(VALIDATURNO[[#This Row],[Dom Noct Real]],2)))</f>
        <v>#VALUE!</v>
      </c>
      <c r="CL192" s="44"/>
      <c r="CM192" s="44"/>
      <c r="CN192" s="44"/>
      <c r="CO19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2" s="44"/>
      <c r="CR192" s="44"/>
      <c r="CS192" s="44"/>
      <c r="CT192" s="44"/>
      <c r="CU192" s="44" t="e">
        <f>IF(VALIDATURNO[[#This Row],[VALIDA_QNA]]="","",IF(VALIDATURNO[[#This Row],[Trabajado real]]=0,"",ROUND(VALIDATURNO[[#This Row],[Trabajado real]],2)))</f>
        <v>#VALUE!</v>
      </c>
      <c r="CV192" s="220" t="str">
        <f>IFERROR(VLOOKUP(VALIDATURNO[[#This Row],[Colaborador]]&amp;VALIDATURNO[[#This Row],[fecha]],Tabla2[],4,0),"")</f>
        <v/>
      </c>
      <c r="CW192" s="221"/>
      <c r="CX192" s="221"/>
      <c r="CY192" s="44" t="str">
        <f>IF(SUMIFS($BZ$6:BZ192,$DC$6:DC192,VALIDATURNO[[#This Row],[Colaborador]])-hope_hours-SUMIFS($CO$6:CO192,$DC$6:DC192,VALIDATURNO[[#This Row],[Colaborador]])-SUMIFS($CP$6:CP192,$DC$6:DC192,VALIDATURNO[[#This Row],[Colaborador]])&gt;0.5,SUMIFS($BZ$6:BZ192,$DC$6:DC192,VALIDATURNO[[#This Row],[Colaborador]])-hope_hours-SUMIFS($CO$6:CO192,$DC$6:DC192,VALIDATURNO[[#This Row],[Colaborador]])-SUMIFS($CP$6:CP192,$DC$6:DC192,VALIDATURNO[[#This Row],[Colaborador]]),"")</f>
        <v/>
      </c>
      <c r="CZ192" s="44" t="str">
        <f>IF(SUMIFS($BZ$6:BZ192,$DC$6:DC192,VALIDATURNO[[#This Row],[Colaborador]])-hope_hours&gt;0.5,SUMIFS($BZ$6:BZ192,$DC$6:DC192,VALIDATURNO[[#This Row],[Colaborador]])-hope_hours - SUMIFS($CZ$6:CZ191,$DC$6:DC191,DC192),"")</f>
        <v/>
      </c>
      <c r="DA192" s="44" t="str">
        <f>IF(SUMIFS($BZ$6:BZ192,$DC$6:DC192,VALIDATURNO[[#This Row],[Colaborador]])-hope_hours&gt;0.5,SUMIFS($BZ$6:BZ192,$DC$6:DC192,VALIDATURNO[[#This Row],[Colaborador]])-hope_hours,"")</f>
        <v/>
      </c>
      <c r="DB192" s="44" t="str">
        <f>IF(E192="","",IF(VALIDATURNO[[#This Row],[Cambia sede]]="",E192,VALIDATURNO[[#This Row],[Cambia sede]]))</f>
        <v/>
      </c>
      <c r="DC192" s="222" t="str">
        <f t="shared" si="9"/>
        <v/>
      </c>
      <c r="DD192" s="223" t="e">
        <f>IF(VALIDATURNO[[#This Row],[VALIDA_QNA]]="","",I192+0)</f>
        <v>#VALUE!</v>
      </c>
      <c r="DE192" s="219" t="e">
        <f>IF(VALIDATURNO[[#This Row],[Marcacion]]="","",D192)</f>
        <v>#VALUE!</v>
      </c>
      <c r="DF192" s="219" t="e">
        <f>IF(VALIDATURNO[[#This Row],[turno1]]="","",H192)</f>
        <v>#VALUE!</v>
      </c>
      <c r="DG192" s="219" t="e">
        <f>IF(VALIDATURNO[[#This Row],[turno2]]="","",AL192)</f>
        <v>#VALUE!</v>
      </c>
      <c r="DH192" s="219" t="e">
        <f>IF(VALIDATURNO[[#This Row],[turno1AM]]="","",AM192)</f>
        <v>#VALUE!</v>
      </c>
      <c r="DI192" s="219" t="e">
        <f>IF(VALIDATURNO[[#This Row],[turno2AM]]="","",AN192)</f>
        <v>#VALUE!</v>
      </c>
      <c r="DJ192" s="219" t="e">
        <f>IF(VALIDATURNO[[#This Row],[turno1AH]]="","",AO192)</f>
        <v>#VALUE!</v>
      </c>
      <c r="DK192" s="219" t="e">
        <f>IF(VALIDATURNO[[#This Row],[turno2AH]]="","",AP192)</f>
        <v>#VALUE!</v>
      </c>
      <c r="DL192" s="224" t="str">
        <f>IF(SUMIFS(VALIDATURNO[TOTAL],VALIDATURNO[Colaborador],VALIDATURNO[[#This Row],[Colaborador]])=0,"RET","OK")</f>
        <v>RET</v>
      </c>
      <c r="DM192" s="224"/>
      <c r="DN192" s="224" t="e">
        <f>IF(DN191=$DN$5,1,IF(DC191=VALIDATURNO[[#This Row],[Colaborador]],0,1))</f>
        <v>#VALUE!</v>
      </c>
      <c r="DO192" s="224"/>
      <c r="DP192" s="224"/>
      <c r="DQ192" s="224"/>
      <c r="DR192" s="224"/>
      <c r="DS192" s="224"/>
      <c r="DT192" s="224"/>
    </row>
    <row r="193" spans="46:124">
      <c r="AT193" s="218" t="e">
        <f>IF(VALIDATURNO[[#This Row],[VALIDA_QNA]]="","",IF(AL193="",0,1))</f>
        <v>#VALUE!</v>
      </c>
      <c r="AU193" s="47" t="e">
        <f>IF(VALIDATURNO[[#This Row],[VALIDA_QNA]]="","",IF(AL194="",0,1))</f>
        <v>#VALUE!</v>
      </c>
      <c r="AV193" s="47" t="e">
        <f>IF(VALIDATURNO[[#This Row],[VALIDA_QNA]]="","",IF(AM193="",0,1))</f>
        <v>#VALUE!</v>
      </c>
      <c r="AW193" s="47" t="e">
        <f>IF(VALIDATURNO[[#This Row],[VALIDA_QNA]]="","",IF(AN193="",0,1))</f>
        <v>#VALUE!</v>
      </c>
      <c r="AX193" s="47" t="e">
        <f>IF(VALIDATURNO[[#This Row],[VALIDA_QNA]]="","",IF(AO193="",0,1))</f>
        <v>#VALUE!</v>
      </c>
      <c r="AY193" s="47" t="e">
        <f>IF(VALIDATURNO[[#This Row],[VALIDA_QNA]]="","",IF(AP193="",0,1))</f>
        <v>#VALUE!</v>
      </c>
      <c r="AZ193" s="42" t="e">
        <f>IF(VALIDATURNO[[#This Row],[VALIDA_QNA]]="","",IF(AL194="",0,1)*IF(AL194="",0,AL194))</f>
        <v>#VALUE!</v>
      </c>
      <c r="BA193" s="42" t="e">
        <f>IF(VALIDATURNO[[#This Row],[VALIDA_QNA]]="","",IF(AL193="",0,1)*IF(AL193="",0,AL193))</f>
        <v>#VALUE!</v>
      </c>
      <c r="BB193" s="42" t="e">
        <f>IF(VALIDATURNO[[#This Row],[VALIDA_QNA]]="","",IF(AM193="",0,1)*IF(AM193="",0,AM193))</f>
        <v>#VALUE!</v>
      </c>
      <c r="BC193" s="42" t="e">
        <f>IF(VALIDATURNO[[#This Row],[VALIDA_QNA]]="","",IF(AN193="",0,1)*IF(AN193="",0,AN193))</f>
        <v>#VALUE!</v>
      </c>
      <c r="BD193" s="42" t="e">
        <f>IF(VALIDATURNO[[#This Row],[VALIDA_QNA]]="","",IF(AO193="",0,1)*IF(AO193="",0,AO193))</f>
        <v>#VALUE!</v>
      </c>
      <c r="BE193" s="42" t="e">
        <f>IF(VALIDATURNO[[#This Row],[VALIDA_QNA]]="","",IF(AP193="",0,1)*IF(AP193="",0,AP193))</f>
        <v>#VALUE!</v>
      </c>
      <c r="BF193" s="42" t="e">
        <f>IF(VALIDATURNO[[#This Row],[VALIDA_QNA]]="","",5-COUNTBLANK(AM193:AP193)-COUNTBLANK(AL194))</f>
        <v>#VALUE!</v>
      </c>
      <c r="BG193" s="41" t="e">
        <f>VALIDATURNO[[#This Row],[SALAM_H_BIN]]&amp;AU193&amp;AV193&amp;AW193&amp;AX193&amp;AY193</f>
        <v>#VALUE!</v>
      </c>
      <c r="BH193" s="43" t="str">
        <f>IF(A193="","",IF(AND((DIA_INI+0)=1,DAY(I193)&lt;16,MONTH(I193)=MES_QNA),1,IF(AND((DIA_INI+0)=16,MONTH(I193)= MES_QNA + 0),1,0)))</f>
        <v/>
      </c>
      <c r="BI193" s="42" t="str">
        <f>IF(A193="","",IF(AND(AN193&lt;AM193,AN193&lt;&gt;""),"ERROR MARCA",IF(AND(VALIDATURNO[[#This Row],[ENT_2]]&lt;&gt;0,VALIDATURNO[[#This Row],[ENT_2]]&lt;VALIDATURNO[[#This Row],[SAL_1]]),"ERROR MARCA",IF(VALIDATURNO[[#This Row],[VALIDA_QNA]]=1,IF(OR(BG193="001100",BG193="011000",BG193="011110",BG193="001111",BG193="101100",BG193="111000",BG193="111110",BG193="101111"),"OK",IF(OR(BG193="000000",VALIDATURNO[[#This Row],[Escenario]]="100000"),"NULO","ERROR MARCA")),"NULO"))))</f>
        <v/>
      </c>
      <c r="BJ193" s="47" t="e">
        <f>IF(VALIDATURNO[[#This Row],[VALIDA_QNA]]="","",IF(OR(BG193="101100",BG193="101111",BG193="001100",BG193="001111",BG193="111110",BG193="011110"),BC193-BB193,0)*24)</f>
        <v>#VALUE!</v>
      </c>
      <c r="BK193" s="42" t="e">
        <f>IF(VALIDATURNO[[#This Row],[VALIDA_QNA]]="","",IF(OR(BG193="101111",BG193="001111"),BE193-BD193,0)*24)</f>
        <v>#VALUE!</v>
      </c>
      <c r="BL193" s="47" t="e">
        <f>IF(VALIDATURNO[[#This Row],[VALIDA_QNA]]="","",IF(OR(BG193="111000",BG193="011000"),AZ193-BB193+1,0)*24)</f>
        <v>#VALUE!</v>
      </c>
      <c r="BM193" s="47" t="e">
        <f>IF(VALIDATURNO[[#This Row],[VALIDA_QNA]]="","",IF(OR(BG193="111110",BG193="011110"),AZ193+1-BD193,0)*24)</f>
        <v>#VALUE!</v>
      </c>
      <c r="BN193" s="42" t="e">
        <f>IF(VALIDATURNO[[#This Row],[VALIDA_QNA]]="","",IF(OR(BG193="011000",BG193="111000"),1-BB193,0)*24)</f>
        <v>#VALUE!</v>
      </c>
      <c r="BO193" s="47" t="e">
        <f>IF(VALIDATURNO[[#This Row],[VALIDA_QNA]]="","",IF(OR(BG193="011110",BG193="111110"),1-BD193,0)*24)</f>
        <v>#VALUE!</v>
      </c>
      <c r="BP19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3" s="42" t="e">
        <f>IF(VALIDATURNO[[#This Row],[VALIDA_QNA]]="","",VALIDATURNO[[#This Row],[turno1]]+VALIDATURNO[[#This Row],[turno2]]+VALIDATURNO[[#This Row],[turno1AM]]+VALIDATURNO[[#This Row],[turno2AM]])</f>
        <v>#VALUE!</v>
      </c>
      <c r="BR193" s="44" t="e">
        <f>IF(VALIDATURNO[[#This Row],[VALIDA_QNA]]=0,"",IFERROR(LEFT(AD193,FIND(".",AD193)-1)+((RIGHT(AD193,2)+0)/100),""))</f>
        <v>#VALUE!</v>
      </c>
      <c r="BS19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descuentos]]="",0,IF(AND(BP193&gt;=9.5,AO193=""),1,0))+IF(AL194&lt;&gt;"",AL194*24,0)-IF(AL193&lt;&gt;"",AL193*24,0),"")))</f>
        <v>#VALUE!</v>
      </c>
      <c r="BT193" s="219" t="e">
        <f>IF(VALIDATURNO[[#This Row],[VALIDA_QNA]]=0,"",IF(A193="","",IFERROR((IF(IF(AL193="",0,AL193+0)&lt;=(6/24),IF(AL193="",0,AL193+0),(6/24))*24),0)+IFERROR(IF(AM193="",0,IF((IF(AND(AO193="",AN193&lt;&gt;""),IF(AN193="",0,AN193+0),IF(AP193&lt;&gt;"",IF(AP193="",0,AP193+0),1))-#REF!)*24&gt;0,IF(AND(AO193="",AN193&lt;&gt;""),IF(AN193="",0,AN193+0),IF(AP193&lt;&gt;"",IF(AP193="",0,AP193+0),1))-#REF!))*24,0)))</f>
        <v>#VALUE!</v>
      </c>
      <c r="BU193" s="44" t="e">
        <f>IF(VALIDATURNO[[#This Row],[VALIDA_QNA]]="","",IFERROR(LEFT(K193,FIND(".",K193)-1)+((RIGHT(K193,2)+0)/100),0))</f>
        <v>#VALUE!</v>
      </c>
      <c r="BV193" s="44" t="e">
        <f>IF(VALIDATURNO[[#This Row],[VALIDA_QNA]]=0,0,IF(VALIDATURNO[[#This Row],[Marcacion]]="ERROR MARCA", 0,IF(VALIDATURNO[[#This Row],[VALIDA_QNA]]="","",IF(ROUND(IFERROR(LEFT(K193,FIND(".",K193)-1)+((RIGHT(K193,2)+0)/100),0)+(IF(H194="Domingo",0,IF(AL194="",0,AL194*24)))-(IF(H193="Domingo",0,IF(AL193="",0,AL193*24))),2)&gt;=0,ROUND(IFERROR(LEFT(K193,FIND(".",K193)-1)+((RIGHT(K193,2)+0)/100),0)+(IF(H194="Domingo",0,IF(AL194="",0,AL194*24)))-(IF(H193="Domingo",0,IF(AL193="",0,AL193*24))),2),0))))</f>
        <v>#VALUE!</v>
      </c>
      <c r="BW193" s="44" t="e">
        <f>IF(VALIDATURNO[[#This Row],[VALIDA_QNA]]="","",IFERROR(LEFT(T193,FIND(".",T193)-1)+((RIGHT(T193,2)+0)/100),0)+IF(N193="",0,IFERROR(LEFT(N193,FIND(".",N193)-1)+((RIGHT(N193,2)+0)/100),0)))</f>
        <v>#VALUE!</v>
      </c>
      <c r="BX193" s="44" t="e">
        <f>IF(VALIDATURNO[[#This Row],[VALIDA_QNA]]=0,0,IF(VALIDATURNO[[#This Row],[Marcacion]]="ERROR MARCA", 0,IF(VALIDATURNO[[#This Row],[VALIDA_QNA]]="","",IF(VALIDATURNO[[#This Row],[Dom Noct calc]]+(IF(OR(H194="Domingo",M194&lt;&gt;"",N194&lt;&gt;""),IF(AL194="",0,AL194*24),0))-(IF(OR(H193="Domingo",M193&lt;&gt;"",N193&lt;&gt;""),IF(AL193="",0,AL193*24),0))&gt;=0,VALIDATURNO[[#This Row],[Dom Noct calc]]+(IF(OR(H194="Domingo",M194&lt;&gt;"",N194&lt;&gt;""),IF(AL194="",0,AL194*24),0))-(IF(OR(H193="Domingo",M193&lt;&gt;"",N193&lt;&gt;""),IF(AL193="",0,AL193*24),0)),0))))</f>
        <v>#VALUE!</v>
      </c>
      <c r="BY193" s="44" t="e">
        <f>IF(VALIDATURNO[[#This Row],[VALIDA_QNA]]="","",IFERROR(LEFT(AD193,FIND(".",AD193)-1)+((RIGHT(AD193,2)+0)/100),0))</f>
        <v>#VALUE!</v>
      </c>
      <c r="BZ19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3" s="45" t="e">
        <f>IF(VALIDATURNO[[#This Row],[VALIDA_QNA]]="","",IF(VALIDATURNO[[#This Row],[Trabajado real]]+0=0,0,1))</f>
        <v>#VALUE!</v>
      </c>
      <c r="CB19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3" s="44"/>
      <c r="CD193" s="44"/>
      <c r="CE193" s="44"/>
      <c r="CF193" s="44"/>
      <c r="CG193" s="44"/>
      <c r="CH193" s="45"/>
      <c r="CI193" s="44"/>
      <c r="CJ193" s="44" t="str">
        <f>IF(AND(M193="",S193=""),"",IF(VALIDATURNO[[#This Row],[Marcacion]]="ERROR MARCA",6,IF(IFERROR(LEFT(M193,FIND(".",M193)-1)+((RIGHT(M193,2)+0)/100),0)+IFERROR(LEFT(S193,FIND(".",S193)-1)+((RIGHT(S193,2)+0)/100),0)=0,"",IFERROR(LEFT(M193,FIND(".",M193)-1)+((RIGHT(M193,2)+0)/100),0)+IFERROR(LEFT(S193,FIND(".",S193)-1)+((RIGHT(S193,2)+0)/100),0))))</f>
        <v/>
      </c>
      <c r="CK193" s="44" t="e">
        <f>IF(VALIDATURNO[[#This Row],[VALIDA_QNA]]="","",IF(VALIDATURNO[[#This Row],[Dom Noct Real]]=0,"",ROUND(VALIDATURNO[[#This Row],[Dom Noct Real]],2)))</f>
        <v>#VALUE!</v>
      </c>
      <c r="CL193" s="44"/>
      <c r="CM193" s="44"/>
      <c r="CN193" s="44"/>
      <c r="CO19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3" s="44"/>
      <c r="CR193" s="44"/>
      <c r="CS193" s="44"/>
      <c r="CT193" s="44"/>
      <c r="CU193" s="44" t="e">
        <f>IF(VALIDATURNO[[#This Row],[VALIDA_QNA]]="","",IF(VALIDATURNO[[#This Row],[Trabajado real]]=0,"",ROUND(VALIDATURNO[[#This Row],[Trabajado real]],2)))</f>
        <v>#VALUE!</v>
      </c>
      <c r="CV193" s="220" t="str">
        <f>IFERROR(VLOOKUP(VALIDATURNO[[#This Row],[Colaborador]]&amp;VALIDATURNO[[#This Row],[fecha]],Tabla2[],4,0),"")</f>
        <v/>
      </c>
      <c r="CW193" s="221"/>
      <c r="CX193" s="221"/>
      <c r="CY193" s="44" t="str">
        <f>IF(SUMIFS($BZ$6:BZ193,$DC$6:DC193,VALIDATURNO[[#This Row],[Colaborador]])-hope_hours-SUMIFS($CO$6:CO193,$DC$6:DC193,VALIDATURNO[[#This Row],[Colaborador]])-SUMIFS($CP$6:CP193,$DC$6:DC193,VALIDATURNO[[#This Row],[Colaborador]])&gt;0.5,SUMIFS($BZ$6:BZ193,$DC$6:DC193,VALIDATURNO[[#This Row],[Colaborador]])-hope_hours-SUMIFS($CO$6:CO193,$DC$6:DC193,VALIDATURNO[[#This Row],[Colaborador]])-SUMIFS($CP$6:CP193,$DC$6:DC193,VALIDATURNO[[#This Row],[Colaborador]]),"")</f>
        <v/>
      </c>
      <c r="CZ193" s="44" t="str">
        <f>IF(SUMIFS($BZ$6:BZ193,$DC$6:DC193,VALIDATURNO[[#This Row],[Colaborador]])-hope_hours&gt;0.5,SUMIFS($BZ$6:BZ193,$DC$6:DC193,VALIDATURNO[[#This Row],[Colaborador]])-hope_hours - SUMIFS($CZ$6:CZ192,$DC$6:DC192,DC193),"")</f>
        <v/>
      </c>
      <c r="DA193" s="44" t="str">
        <f>IF(SUMIFS($BZ$6:BZ193,$DC$6:DC193,VALIDATURNO[[#This Row],[Colaborador]])-hope_hours&gt;0.5,SUMIFS($BZ$6:BZ193,$DC$6:DC193,VALIDATURNO[[#This Row],[Colaborador]])-hope_hours,"")</f>
        <v/>
      </c>
      <c r="DB193" s="44" t="str">
        <f>IF(E193="","",IF(VALIDATURNO[[#This Row],[Cambia sede]]="",E193,VALIDATURNO[[#This Row],[Cambia sede]]))</f>
        <v/>
      </c>
      <c r="DC193" s="222" t="str">
        <f t="shared" si="9"/>
        <v/>
      </c>
      <c r="DD193" s="223" t="e">
        <f>IF(VALIDATURNO[[#This Row],[VALIDA_QNA]]="","",I193+0)</f>
        <v>#VALUE!</v>
      </c>
      <c r="DE193" s="219" t="e">
        <f>IF(VALIDATURNO[[#This Row],[Marcacion]]="","",D193)</f>
        <v>#VALUE!</v>
      </c>
      <c r="DF193" s="219" t="e">
        <f>IF(VALIDATURNO[[#This Row],[turno1]]="","",H193)</f>
        <v>#VALUE!</v>
      </c>
      <c r="DG193" s="219" t="e">
        <f>IF(VALIDATURNO[[#This Row],[turno2]]="","",AL193)</f>
        <v>#VALUE!</v>
      </c>
      <c r="DH193" s="219" t="e">
        <f>IF(VALIDATURNO[[#This Row],[turno1AM]]="","",AM193)</f>
        <v>#VALUE!</v>
      </c>
      <c r="DI193" s="219" t="e">
        <f>IF(VALIDATURNO[[#This Row],[turno2AM]]="","",AN193)</f>
        <v>#VALUE!</v>
      </c>
      <c r="DJ193" s="219" t="e">
        <f>IF(VALIDATURNO[[#This Row],[turno1AH]]="","",AO193)</f>
        <v>#VALUE!</v>
      </c>
      <c r="DK193" s="219" t="e">
        <f>IF(VALIDATURNO[[#This Row],[turno2AH]]="","",AP193)</f>
        <v>#VALUE!</v>
      </c>
      <c r="DL193" s="224" t="str">
        <f>IF(SUMIFS(VALIDATURNO[TOTAL],VALIDATURNO[Colaborador],VALIDATURNO[[#This Row],[Colaborador]])=0,"RET","OK")</f>
        <v>RET</v>
      </c>
      <c r="DM193" s="224"/>
      <c r="DN193" s="224" t="e">
        <f>IF(DN192=$DN$5,1,IF(DC192=VALIDATURNO[[#This Row],[Colaborador]],0,1))</f>
        <v>#VALUE!</v>
      </c>
      <c r="DO193" s="224"/>
      <c r="DP193" s="224"/>
      <c r="DQ193" s="224"/>
      <c r="DR193" s="224"/>
      <c r="DS193" s="224"/>
      <c r="DT193" s="224"/>
    </row>
    <row r="194" spans="46:124">
      <c r="AT194" s="218" t="e">
        <f>IF(VALIDATURNO[[#This Row],[VALIDA_QNA]]="","",IF(AL194="",0,1))</f>
        <v>#VALUE!</v>
      </c>
      <c r="AU194" s="47" t="e">
        <f>IF(VALIDATURNO[[#This Row],[VALIDA_QNA]]="","",IF(AL195="",0,1))</f>
        <v>#VALUE!</v>
      </c>
      <c r="AV194" s="47" t="e">
        <f>IF(VALIDATURNO[[#This Row],[VALIDA_QNA]]="","",IF(AM194="",0,1))</f>
        <v>#VALUE!</v>
      </c>
      <c r="AW194" s="47" t="e">
        <f>IF(VALIDATURNO[[#This Row],[VALIDA_QNA]]="","",IF(AN194="",0,1))</f>
        <v>#VALUE!</v>
      </c>
      <c r="AX194" s="47" t="e">
        <f>IF(VALIDATURNO[[#This Row],[VALIDA_QNA]]="","",IF(AO194="",0,1))</f>
        <v>#VALUE!</v>
      </c>
      <c r="AY194" s="47" t="e">
        <f>IF(VALIDATURNO[[#This Row],[VALIDA_QNA]]="","",IF(AP194="",0,1))</f>
        <v>#VALUE!</v>
      </c>
      <c r="AZ194" s="42" t="e">
        <f>IF(VALIDATURNO[[#This Row],[VALIDA_QNA]]="","",IF(AL195="",0,1)*IF(AL195="",0,AL195))</f>
        <v>#VALUE!</v>
      </c>
      <c r="BA194" s="42" t="e">
        <f>IF(VALIDATURNO[[#This Row],[VALIDA_QNA]]="","",IF(AL194="",0,1)*IF(AL194="",0,AL194))</f>
        <v>#VALUE!</v>
      </c>
      <c r="BB194" s="42" t="e">
        <f>IF(VALIDATURNO[[#This Row],[VALIDA_QNA]]="","",IF(AM194="",0,1)*IF(AM194="",0,AM194))</f>
        <v>#VALUE!</v>
      </c>
      <c r="BC194" s="42" t="e">
        <f>IF(VALIDATURNO[[#This Row],[VALIDA_QNA]]="","",IF(AN194="",0,1)*IF(AN194="",0,AN194))</f>
        <v>#VALUE!</v>
      </c>
      <c r="BD194" s="42" t="e">
        <f>IF(VALIDATURNO[[#This Row],[VALIDA_QNA]]="","",IF(AO194="",0,1)*IF(AO194="",0,AO194))</f>
        <v>#VALUE!</v>
      </c>
      <c r="BE194" s="42" t="e">
        <f>IF(VALIDATURNO[[#This Row],[VALIDA_QNA]]="","",IF(AP194="",0,1)*IF(AP194="",0,AP194))</f>
        <v>#VALUE!</v>
      </c>
      <c r="BF194" s="42" t="e">
        <f>IF(VALIDATURNO[[#This Row],[VALIDA_QNA]]="","",5-COUNTBLANK(AM194:AP194)-COUNTBLANK(AL195))</f>
        <v>#VALUE!</v>
      </c>
      <c r="BG194" s="41" t="e">
        <f>VALIDATURNO[[#This Row],[SALAM_H_BIN]]&amp;AU194&amp;AV194&amp;AW194&amp;AX194&amp;AY194</f>
        <v>#VALUE!</v>
      </c>
      <c r="BH194" s="43" t="str">
        <f>IF(A194="","",IF(AND((DIA_INI+0)=1,DAY(I194)&lt;16,MONTH(I194)=MES_QNA),1,IF(AND((DIA_INI+0)=16,MONTH(I194)= MES_QNA + 0),1,0)))</f>
        <v/>
      </c>
      <c r="BI194" s="42" t="str">
        <f>IF(A194="","",IF(AND(AN194&lt;AM194,AN194&lt;&gt;""),"ERROR MARCA",IF(AND(VALIDATURNO[[#This Row],[ENT_2]]&lt;&gt;0,VALIDATURNO[[#This Row],[ENT_2]]&lt;VALIDATURNO[[#This Row],[SAL_1]]),"ERROR MARCA",IF(VALIDATURNO[[#This Row],[VALIDA_QNA]]=1,IF(OR(BG194="001100",BG194="011000",BG194="011110",BG194="001111",BG194="101100",BG194="111000",BG194="111110",BG194="101111"),"OK",IF(OR(BG194="000000",VALIDATURNO[[#This Row],[Escenario]]="100000"),"NULO","ERROR MARCA")),"NULO"))))</f>
        <v/>
      </c>
      <c r="BJ194" s="47" t="e">
        <f>IF(VALIDATURNO[[#This Row],[VALIDA_QNA]]="","",IF(OR(BG194="101100",BG194="101111",BG194="001100",BG194="001111",BG194="111110",BG194="011110"),BC194-BB194,0)*24)</f>
        <v>#VALUE!</v>
      </c>
      <c r="BK194" s="42" t="e">
        <f>IF(VALIDATURNO[[#This Row],[VALIDA_QNA]]="","",IF(OR(BG194="101111",BG194="001111"),BE194-BD194,0)*24)</f>
        <v>#VALUE!</v>
      </c>
      <c r="BL194" s="47" t="e">
        <f>IF(VALIDATURNO[[#This Row],[VALIDA_QNA]]="","",IF(OR(BG194="111000",BG194="011000"),AZ194-BB194+1,0)*24)</f>
        <v>#VALUE!</v>
      </c>
      <c r="BM194" s="47" t="e">
        <f>IF(VALIDATURNO[[#This Row],[VALIDA_QNA]]="","",IF(OR(BG194="111110",BG194="011110"),AZ194+1-BD194,0)*24)</f>
        <v>#VALUE!</v>
      </c>
      <c r="BN194" s="42" t="e">
        <f>IF(VALIDATURNO[[#This Row],[VALIDA_QNA]]="","",IF(OR(BG194="011000",BG194="111000"),1-BB194,0)*24)</f>
        <v>#VALUE!</v>
      </c>
      <c r="BO194" s="47" t="e">
        <f>IF(VALIDATURNO[[#This Row],[VALIDA_QNA]]="","",IF(OR(BG194="011110",BG194="111110"),1-BD194,0)*24)</f>
        <v>#VALUE!</v>
      </c>
      <c r="BP19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4" s="42" t="e">
        <f>IF(VALIDATURNO[[#This Row],[VALIDA_QNA]]="","",VALIDATURNO[[#This Row],[turno1]]+VALIDATURNO[[#This Row],[turno2]]+VALIDATURNO[[#This Row],[turno1AM]]+VALIDATURNO[[#This Row],[turno2AM]])</f>
        <v>#VALUE!</v>
      </c>
      <c r="BR194" s="44" t="e">
        <f>IF(VALIDATURNO[[#This Row],[VALIDA_QNA]]=0,"",IFERROR(LEFT(AD194,FIND(".",AD194)-1)+((RIGHT(AD194,2)+0)/100),""))</f>
        <v>#VALUE!</v>
      </c>
      <c r="BS19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descuentos]]="",0,IF(AND(BP194&gt;=9.5,AO194=""),1,0))+IF(AL195&lt;&gt;"",AL195*24,0)-IF(AL194&lt;&gt;"",AL194*24,0),"")))</f>
        <v>#VALUE!</v>
      </c>
      <c r="BT194" s="219" t="e">
        <f>IF(VALIDATURNO[[#This Row],[VALIDA_QNA]]=0,"",IF(A194="","",IFERROR((IF(IF(AL194="",0,AL194+0)&lt;=(6/24),IF(AL194="",0,AL194+0),(6/24))*24),0)+IFERROR(IF(AM194="",0,IF((IF(AND(AO194="",AN194&lt;&gt;""),IF(AN194="",0,AN194+0),IF(AP194&lt;&gt;"",IF(AP194="",0,AP194+0),1))-#REF!)*24&gt;0,IF(AND(AO194="",AN194&lt;&gt;""),IF(AN194="",0,AN194+0),IF(AP194&lt;&gt;"",IF(AP194="",0,AP194+0),1))-#REF!))*24,0)))</f>
        <v>#VALUE!</v>
      </c>
      <c r="BU194" s="44" t="e">
        <f>IF(VALIDATURNO[[#This Row],[VALIDA_QNA]]="","",IFERROR(LEFT(K194,FIND(".",K194)-1)+((RIGHT(K194,2)+0)/100),0))</f>
        <v>#VALUE!</v>
      </c>
      <c r="BV194" s="44" t="e">
        <f>IF(VALIDATURNO[[#This Row],[VALIDA_QNA]]=0,0,IF(VALIDATURNO[[#This Row],[Marcacion]]="ERROR MARCA", 0,IF(VALIDATURNO[[#This Row],[VALIDA_QNA]]="","",IF(ROUND(IFERROR(LEFT(K194,FIND(".",K194)-1)+((RIGHT(K194,2)+0)/100),0)+(IF(H195="Domingo",0,IF(AL195="",0,AL195*24)))-(IF(H194="Domingo",0,IF(AL194="",0,AL194*24))),2)&gt;=0,ROUND(IFERROR(LEFT(K194,FIND(".",K194)-1)+((RIGHT(K194,2)+0)/100),0)+(IF(H195="Domingo",0,IF(AL195="",0,AL195*24)))-(IF(H194="Domingo",0,IF(AL194="",0,AL194*24))),2),0))))</f>
        <v>#VALUE!</v>
      </c>
      <c r="BW194" s="44" t="e">
        <f>IF(VALIDATURNO[[#This Row],[VALIDA_QNA]]="","",IFERROR(LEFT(T194,FIND(".",T194)-1)+((RIGHT(T194,2)+0)/100),0)+IF(N194="",0,IFERROR(LEFT(N194,FIND(".",N194)-1)+((RIGHT(N194,2)+0)/100),0)))</f>
        <v>#VALUE!</v>
      </c>
      <c r="BX194" s="44" t="e">
        <f>IF(VALIDATURNO[[#This Row],[VALIDA_QNA]]=0,0,IF(VALIDATURNO[[#This Row],[Marcacion]]="ERROR MARCA", 0,IF(VALIDATURNO[[#This Row],[VALIDA_QNA]]="","",IF(VALIDATURNO[[#This Row],[Dom Noct calc]]+(IF(OR(H195="Domingo",M195&lt;&gt;"",N195&lt;&gt;""),IF(AL195="",0,AL195*24),0))-(IF(OR(H194="Domingo",M194&lt;&gt;"",N194&lt;&gt;""),IF(AL194="",0,AL194*24),0))&gt;=0,VALIDATURNO[[#This Row],[Dom Noct calc]]+(IF(OR(H195="Domingo",M195&lt;&gt;"",N195&lt;&gt;""),IF(AL195="",0,AL195*24),0))-(IF(OR(H194="Domingo",M194&lt;&gt;"",N194&lt;&gt;""),IF(AL194="",0,AL194*24),0)),0))))</f>
        <v>#VALUE!</v>
      </c>
      <c r="BY194" s="44" t="e">
        <f>IF(VALIDATURNO[[#This Row],[VALIDA_QNA]]="","",IFERROR(LEFT(AD194,FIND(".",AD194)-1)+((RIGHT(AD194,2)+0)/100),0))</f>
        <v>#VALUE!</v>
      </c>
      <c r="BZ19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4" s="45" t="e">
        <f>IF(VALIDATURNO[[#This Row],[VALIDA_QNA]]="","",IF(VALIDATURNO[[#This Row],[Trabajado real]]+0=0,0,1))</f>
        <v>#VALUE!</v>
      </c>
      <c r="CB19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4" s="44"/>
      <c r="CD194" s="44"/>
      <c r="CE194" s="44"/>
      <c r="CF194" s="44"/>
      <c r="CG194" s="44"/>
      <c r="CH194" s="45"/>
      <c r="CI194" s="44"/>
      <c r="CJ194" s="44" t="str">
        <f>IF(AND(M194="",S194=""),"",IF(VALIDATURNO[[#This Row],[Marcacion]]="ERROR MARCA",6,IF(IFERROR(LEFT(M194,FIND(".",M194)-1)+((RIGHT(M194,2)+0)/100),0)+IFERROR(LEFT(S194,FIND(".",S194)-1)+((RIGHT(S194,2)+0)/100),0)=0,"",IFERROR(LEFT(M194,FIND(".",M194)-1)+((RIGHT(M194,2)+0)/100),0)+IFERROR(LEFT(S194,FIND(".",S194)-1)+((RIGHT(S194,2)+0)/100),0))))</f>
        <v/>
      </c>
      <c r="CK194" s="44" t="e">
        <f>IF(VALIDATURNO[[#This Row],[VALIDA_QNA]]="","",IF(VALIDATURNO[[#This Row],[Dom Noct Real]]=0,"",ROUND(VALIDATURNO[[#This Row],[Dom Noct Real]],2)))</f>
        <v>#VALUE!</v>
      </c>
      <c r="CL194" s="44"/>
      <c r="CM194" s="44"/>
      <c r="CN194" s="44"/>
      <c r="CO19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4" s="44"/>
      <c r="CR194" s="44"/>
      <c r="CS194" s="44"/>
      <c r="CT194" s="44"/>
      <c r="CU194" s="44" t="e">
        <f>IF(VALIDATURNO[[#This Row],[VALIDA_QNA]]="","",IF(VALIDATURNO[[#This Row],[Trabajado real]]=0,"",ROUND(VALIDATURNO[[#This Row],[Trabajado real]],2)))</f>
        <v>#VALUE!</v>
      </c>
      <c r="CV194" s="220" t="str">
        <f>IFERROR(VLOOKUP(VALIDATURNO[[#This Row],[Colaborador]]&amp;VALIDATURNO[[#This Row],[fecha]],Tabla2[],4,0),"")</f>
        <v/>
      </c>
      <c r="CW194" s="221"/>
      <c r="CX194" s="221"/>
      <c r="CY194" s="44" t="str">
        <f>IF(SUMIFS($BZ$6:BZ194,$DC$6:DC194,VALIDATURNO[[#This Row],[Colaborador]])-hope_hours-SUMIFS($CO$6:CO194,$DC$6:DC194,VALIDATURNO[[#This Row],[Colaborador]])-SUMIFS($CP$6:CP194,$DC$6:DC194,VALIDATURNO[[#This Row],[Colaborador]])&gt;0.5,SUMIFS($BZ$6:BZ194,$DC$6:DC194,VALIDATURNO[[#This Row],[Colaborador]])-hope_hours-SUMIFS($CO$6:CO194,$DC$6:DC194,VALIDATURNO[[#This Row],[Colaborador]])-SUMIFS($CP$6:CP194,$DC$6:DC194,VALIDATURNO[[#This Row],[Colaborador]]),"")</f>
        <v/>
      </c>
      <c r="CZ194" s="44" t="str">
        <f>IF(SUMIFS($BZ$6:BZ194,$DC$6:DC194,VALIDATURNO[[#This Row],[Colaborador]])-hope_hours&gt;0.5,SUMIFS($BZ$6:BZ194,$DC$6:DC194,VALIDATURNO[[#This Row],[Colaborador]])-hope_hours - SUMIFS($CZ$6:CZ193,$DC$6:DC193,DC194),"")</f>
        <v/>
      </c>
      <c r="DA194" s="44" t="str">
        <f>IF(SUMIFS($BZ$6:BZ194,$DC$6:DC194,VALIDATURNO[[#This Row],[Colaborador]])-hope_hours&gt;0.5,SUMIFS($BZ$6:BZ194,$DC$6:DC194,VALIDATURNO[[#This Row],[Colaborador]])-hope_hours,"")</f>
        <v/>
      </c>
      <c r="DB194" s="44" t="str">
        <f>IF(E194="","",IF(VALIDATURNO[[#This Row],[Cambia sede]]="",E194,VALIDATURNO[[#This Row],[Cambia sede]]))</f>
        <v/>
      </c>
      <c r="DC194" s="222" t="str">
        <f t="shared" si="9"/>
        <v/>
      </c>
      <c r="DD194" s="223" t="e">
        <f>IF(VALIDATURNO[[#This Row],[VALIDA_QNA]]="","",I194+0)</f>
        <v>#VALUE!</v>
      </c>
      <c r="DE194" s="219" t="e">
        <f>IF(VALIDATURNO[[#This Row],[Marcacion]]="","",D194)</f>
        <v>#VALUE!</v>
      </c>
      <c r="DF194" s="219" t="e">
        <f>IF(VALIDATURNO[[#This Row],[turno1]]="","",H194)</f>
        <v>#VALUE!</v>
      </c>
      <c r="DG194" s="219" t="e">
        <f>IF(VALIDATURNO[[#This Row],[turno2]]="","",AL194)</f>
        <v>#VALUE!</v>
      </c>
      <c r="DH194" s="219" t="e">
        <f>IF(VALIDATURNO[[#This Row],[turno1AM]]="","",AM194)</f>
        <v>#VALUE!</v>
      </c>
      <c r="DI194" s="219" t="e">
        <f>IF(VALIDATURNO[[#This Row],[turno2AM]]="","",AN194)</f>
        <v>#VALUE!</v>
      </c>
      <c r="DJ194" s="219" t="e">
        <f>IF(VALIDATURNO[[#This Row],[turno1AH]]="","",AO194)</f>
        <v>#VALUE!</v>
      </c>
      <c r="DK194" s="219" t="e">
        <f>IF(VALIDATURNO[[#This Row],[turno2AH]]="","",AP194)</f>
        <v>#VALUE!</v>
      </c>
      <c r="DL194" s="224" t="str">
        <f>IF(SUMIFS(VALIDATURNO[TOTAL],VALIDATURNO[Colaborador],VALIDATURNO[[#This Row],[Colaborador]])=0,"RET","OK")</f>
        <v>RET</v>
      </c>
      <c r="DM194" s="224"/>
      <c r="DN194" s="224" t="e">
        <f>IF(DN193=$DN$5,1,IF(DC193=VALIDATURNO[[#This Row],[Colaborador]],0,1))</f>
        <v>#VALUE!</v>
      </c>
      <c r="DO194" s="224"/>
      <c r="DP194" s="224"/>
      <c r="DQ194" s="224"/>
      <c r="DR194" s="224"/>
      <c r="DS194" s="224"/>
      <c r="DT194" s="224"/>
    </row>
    <row r="195" spans="46:124">
      <c r="AT195" s="218" t="e">
        <f>IF(VALIDATURNO[[#This Row],[VALIDA_QNA]]="","",IF(AL195="",0,1))</f>
        <v>#VALUE!</v>
      </c>
      <c r="AU195" s="47" t="e">
        <f>IF(VALIDATURNO[[#This Row],[VALIDA_QNA]]="","",IF(AL196="",0,1))</f>
        <v>#VALUE!</v>
      </c>
      <c r="AV195" s="47" t="e">
        <f>IF(VALIDATURNO[[#This Row],[VALIDA_QNA]]="","",IF(AM195="",0,1))</f>
        <v>#VALUE!</v>
      </c>
      <c r="AW195" s="47" t="e">
        <f>IF(VALIDATURNO[[#This Row],[VALIDA_QNA]]="","",IF(AN195="",0,1))</f>
        <v>#VALUE!</v>
      </c>
      <c r="AX195" s="47" t="e">
        <f>IF(VALIDATURNO[[#This Row],[VALIDA_QNA]]="","",IF(AO195="",0,1))</f>
        <v>#VALUE!</v>
      </c>
      <c r="AY195" s="47" t="e">
        <f>IF(VALIDATURNO[[#This Row],[VALIDA_QNA]]="","",IF(AP195="",0,1))</f>
        <v>#VALUE!</v>
      </c>
      <c r="AZ195" s="42" t="e">
        <f>IF(VALIDATURNO[[#This Row],[VALIDA_QNA]]="","",IF(AL196="",0,1)*IF(AL196="",0,AL196))</f>
        <v>#VALUE!</v>
      </c>
      <c r="BA195" s="42" t="e">
        <f>IF(VALIDATURNO[[#This Row],[VALIDA_QNA]]="","",IF(AL195="",0,1)*IF(AL195="",0,AL195))</f>
        <v>#VALUE!</v>
      </c>
      <c r="BB195" s="42" t="e">
        <f>IF(VALIDATURNO[[#This Row],[VALIDA_QNA]]="","",IF(AM195="",0,1)*IF(AM195="",0,AM195))</f>
        <v>#VALUE!</v>
      </c>
      <c r="BC195" s="42" t="e">
        <f>IF(VALIDATURNO[[#This Row],[VALIDA_QNA]]="","",IF(AN195="",0,1)*IF(AN195="",0,AN195))</f>
        <v>#VALUE!</v>
      </c>
      <c r="BD195" s="42" t="e">
        <f>IF(VALIDATURNO[[#This Row],[VALIDA_QNA]]="","",IF(AO195="",0,1)*IF(AO195="",0,AO195))</f>
        <v>#VALUE!</v>
      </c>
      <c r="BE195" s="42" t="e">
        <f>IF(VALIDATURNO[[#This Row],[VALIDA_QNA]]="","",IF(AP195="",0,1)*IF(AP195="",0,AP195))</f>
        <v>#VALUE!</v>
      </c>
      <c r="BF195" s="42" t="e">
        <f>IF(VALIDATURNO[[#This Row],[VALIDA_QNA]]="","",5-COUNTBLANK(AM195:AP195)-COUNTBLANK(AL196))</f>
        <v>#VALUE!</v>
      </c>
      <c r="BG195" s="41" t="e">
        <f>VALIDATURNO[[#This Row],[SALAM_H_BIN]]&amp;AU195&amp;AV195&amp;AW195&amp;AX195&amp;AY195</f>
        <v>#VALUE!</v>
      </c>
      <c r="BH195" s="43" t="str">
        <f>IF(A195="","",IF(AND((DIA_INI+0)=1,DAY(I195)&lt;16,MONTH(I195)=MES_QNA),1,IF(AND((DIA_INI+0)=16,MONTH(I195)= MES_QNA + 0),1,0)))</f>
        <v/>
      </c>
      <c r="BI195" s="42" t="str">
        <f>IF(A195="","",IF(AND(AN195&lt;AM195,AN195&lt;&gt;""),"ERROR MARCA",IF(AND(VALIDATURNO[[#This Row],[ENT_2]]&lt;&gt;0,VALIDATURNO[[#This Row],[ENT_2]]&lt;VALIDATURNO[[#This Row],[SAL_1]]),"ERROR MARCA",IF(VALIDATURNO[[#This Row],[VALIDA_QNA]]=1,IF(OR(BG195="001100",BG195="011000",BG195="011110",BG195="001111",BG195="101100",BG195="111000",BG195="111110",BG195="101111"),"OK",IF(OR(BG195="000000",VALIDATURNO[[#This Row],[Escenario]]="100000"),"NULO","ERROR MARCA")),"NULO"))))</f>
        <v/>
      </c>
      <c r="BJ195" s="47" t="e">
        <f>IF(VALIDATURNO[[#This Row],[VALIDA_QNA]]="","",IF(OR(BG195="101100",BG195="101111",BG195="001100",BG195="001111",BG195="111110",BG195="011110"),BC195-BB195,0)*24)</f>
        <v>#VALUE!</v>
      </c>
      <c r="BK195" s="42" t="e">
        <f>IF(VALIDATURNO[[#This Row],[VALIDA_QNA]]="","",IF(OR(BG195="101111",BG195="001111"),BE195-BD195,0)*24)</f>
        <v>#VALUE!</v>
      </c>
      <c r="BL195" s="47" t="e">
        <f>IF(VALIDATURNO[[#This Row],[VALIDA_QNA]]="","",IF(OR(BG195="111000",BG195="011000"),AZ195-BB195+1,0)*24)</f>
        <v>#VALUE!</v>
      </c>
      <c r="BM195" s="47" t="e">
        <f>IF(VALIDATURNO[[#This Row],[VALIDA_QNA]]="","",IF(OR(BG195="111110",BG195="011110"),AZ195+1-BD195,0)*24)</f>
        <v>#VALUE!</v>
      </c>
      <c r="BN195" s="42" t="e">
        <f>IF(VALIDATURNO[[#This Row],[VALIDA_QNA]]="","",IF(OR(BG195="011000",BG195="111000"),1-BB195,0)*24)</f>
        <v>#VALUE!</v>
      </c>
      <c r="BO195" s="47" t="e">
        <f>IF(VALIDATURNO[[#This Row],[VALIDA_QNA]]="","",IF(OR(BG195="011110",BG195="111110"),1-BD195,0)*24)</f>
        <v>#VALUE!</v>
      </c>
      <c r="BP19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5" s="42" t="e">
        <f>IF(VALIDATURNO[[#This Row],[VALIDA_QNA]]="","",VALIDATURNO[[#This Row],[turno1]]+VALIDATURNO[[#This Row],[turno2]]+VALIDATURNO[[#This Row],[turno1AM]]+VALIDATURNO[[#This Row],[turno2AM]])</f>
        <v>#VALUE!</v>
      </c>
      <c r="BR195" s="44" t="e">
        <f>IF(VALIDATURNO[[#This Row],[VALIDA_QNA]]=0,"",IFERROR(LEFT(AD195,FIND(".",AD195)-1)+((RIGHT(AD195,2)+0)/100),""))</f>
        <v>#VALUE!</v>
      </c>
      <c r="BS19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descuentos]]="",0,IF(AND(BP195&gt;=9.5,AO195=""),1,0))+IF(AL196&lt;&gt;"",AL196*24,0)-IF(AL195&lt;&gt;"",AL195*24,0),"")))</f>
        <v>#VALUE!</v>
      </c>
      <c r="BT195" s="219" t="e">
        <f>IF(VALIDATURNO[[#This Row],[VALIDA_QNA]]=0,"",IF(A195="","",IFERROR((IF(IF(AL195="",0,AL195+0)&lt;=(6/24),IF(AL195="",0,AL195+0),(6/24))*24),0)+IFERROR(IF(AM195="",0,IF((IF(AND(AO195="",AN195&lt;&gt;""),IF(AN195="",0,AN195+0),IF(AP195&lt;&gt;"",IF(AP195="",0,AP195+0),1))-#REF!)*24&gt;0,IF(AND(AO195="",AN195&lt;&gt;""),IF(AN195="",0,AN195+0),IF(AP195&lt;&gt;"",IF(AP195="",0,AP195+0),1))-#REF!))*24,0)))</f>
        <v>#VALUE!</v>
      </c>
      <c r="BU195" s="44" t="e">
        <f>IF(VALIDATURNO[[#This Row],[VALIDA_QNA]]="","",IFERROR(LEFT(K195,FIND(".",K195)-1)+((RIGHT(K195,2)+0)/100),0))</f>
        <v>#VALUE!</v>
      </c>
      <c r="BV195" s="44" t="e">
        <f>IF(VALIDATURNO[[#This Row],[VALIDA_QNA]]=0,0,IF(VALIDATURNO[[#This Row],[Marcacion]]="ERROR MARCA", 0,IF(VALIDATURNO[[#This Row],[VALIDA_QNA]]="","",IF(ROUND(IFERROR(LEFT(K195,FIND(".",K195)-1)+((RIGHT(K195,2)+0)/100),0)+(IF(H196="Domingo",0,IF(AL196="",0,AL196*24)))-(IF(H195="Domingo",0,IF(AL195="",0,AL195*24))),2)&gt;=0,ROUND(IFERROR(LEFT(K195,FIND(".",K195)-1)+((RIGHT(K195,2)+0)/100),0)+(IF(H196="Domingo",0,IF(AL196="",0,AL196*24)))-(IF(H195="Domingo",0,IF(AL195="",0,AL195*24))),2),0))))</f>
        <v>#VALUE!</v>
      </c>
      <c r="BW195" s="44" t="e">
        <f>IF(VALIDATURNO[[#This Row],[VALIDA_QNA]]="","",IFERROR(LEFT(T195,FIND(".",T195)-1)+((RIGHT(T195,2)+0)/100),0)+IF(N195="",0,IFERROR(LEFT(N195,FIND(".",N195)-1)+((RIGHT(N195,2)+0)/100),0)))</f>
        <v>#VALUE!</v>
      </c>
      <c r="BX195" s="44" t="e">
        <f>IF(VALIDATURNO[[#This Row],[VALIDA_QNA]]=0,0,IF(VALIDATURNO[[#This Row],[Marcacion]]="ERROR MARCA", 0,IF(VALIDATURNO[[#This Row],[VALIDA_QNA]]="","",IF(VALIDATURNO[[#This Row],[Dom Noct calc]]+(IF(OR(H196="Domingo",M196&lt;&gt;"",N196&lt;&gt;""),IF(AL196="",0,AL196*24),0))-(IF(OR(H195="Domingo",M195&lt;&gt;"",N195&lt;&gt;""),IF(AL195="",0,AL195*24),0))&gt;=0,VALIDATURNO[[#This Row],[Dom Noct calc]]+(IF(OR(H196="Domingo",M196&lt;&gt;"",N196&lt;&gt;""),IF(AL196="",0,AL196*24),0))-(IF(OR(H195="Domingo",M195&lt;&gt;"",N195&lt;&gt;""),IF(AL195="",0,AL195*24),0)),0))))</f>
        <v>#VALUE!</v>
      </c>
      <c r="BY195" s="44" t="e">
        <f>IF(VALIDATURNO[[#This Row],[VALIDA_QNA]]="","",IFERROR(LEFT(AD195,FIND(".",AD195)-1)+((RIGHT(AD195,2)+0)/100),0))</f>
        <v>#VALUE!</v>
      </c>
      <c r="BZ19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5" s="45" t="e">
        <f>IF(VALIDATURNO[[#This Row],[VALIDA_QNA]]="","",IF(VALIDATURNO[[#This Row],[Trabajado real]]+0=0,0,1))</f>
        <v>#VALUE!</v>
      </c>
      <c r="CB19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5" s="44"/>
      <c r="CD195" s="44"/>
      <c r="CE195" s="44"/>
      <c r="CF195" s="44"/>
      <c r="CG195" s="44"/>
      <c r="CH195" s="45"/>
      <c r="CI195" s="44"/>
      <c r="CJ195" s="44" t="str">
        <f>IF(AND(M195="",S195=""),"",IF(VALIDATURNO[[#This Row],[Marcacion]]="ERROR MARCA",6,IF(IFERROR(LEFT(M195,FIND(".",M195)-1)+((RIGHT(M195,2)+0)/100),0)+IFERROR(LEFT(S195,FIND(".",S195)-1)+((RIGHT(S195,2)+0)/100),0)=0,"",IFERROR(LEFT(M195,FIND(".",M195)-1)+((RIGHT(M195,2)+0)/100),0)+IFERROR(LEFT(S195,FIND(".",S195)-1)+((RIGHT(S195,2)+0)/100),0))))</f>
        <v/>
      </c>
      <c r="CK195" s="44" t="e">
        <f>IF(VALIDATURNO[[#This Row],[VALIDA_QNA]]="","",IF(VALIDATURNO[[#This Row],[Dom Noct Real]]=0,"",ROUND(VALIDATURNO[[#This Row],[Dom Noct Real]],2)))</f>
        <v>#VALUE!</v>
      </c>
      <c r="CL195" s="44"/>
      <c r="CM195" s="44"/>
      <c r="CN195" s="44"/>
      <c r="CO19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5" s="44"/>
      <c r="CR195" s="44"/>
      <c r="CS195" s="44"/>
      <c r="CT195" s="44"/>
      <c r="CU195" s="44" t="e">
        <f>IF(VALIDATURNO[[#This Row],[VALIDA_QNA]]="","",IF(VALIDATURNO[[#This Row],[Trabajado real]]=0,"",ROUND(VALIDATURNO[[#This Row],[Trabajado real]],2)))</f>
        <v>#VALUE!</v>
      </c>
      <c r="CV195" s="220" t="str">
        <f>IFERROR(VLOOKUP(VALIDATURNO[[#This Row],[Colaborador]]&amp;VALIDATURNO[[#This Row],[fecha]],Tabla2[],4,0),"")</f>
        <v/>
      </c>
      <c r="CW195" s="221"/>
      <c r="CX195" s="221"/>
      <c r="CY195" s="44" t="str">
        <f>IF(SUMIFS($BZ$6:BZ195,$DC$6:DC195,VALIDATURNO[[#This Row],[Colaborador]])-hope_hours-SUMIFS($CO$6:CO195,$DC$6:DC195,VALIDATURNO[[#This Row],[Colaborador]])-SUMIFS($CP$6:CP195,$DC$6:DC195,VALIDATURNO[[#This Row],[Colaborador]])&gt;0.5,SUMIFS($BZ$6:BZ195,$DC$6:DC195,VALIDATURNO[[#This Row],[Colaborador]])-hope_hours-SUMIFS($CO$6:CO195,$DC$6:DC195,VALIDATURNO[[#This Row],[Colaborador]])-SUMIFS($CP$6:CP195,$DC$6:DC195,VALIDATURNO[[#This Row],[Colaborador]]),"")</f>
        <v/>
      </c>
      <c r="CZ195" s="44" t="str">
        <f>IF(SUMIFS($BZ$6:BZ195,$DC$6:DC195,VALIDATURNO[[#This Row],[Colaborador]])-hope_hours&gt;0.5,SUMIFS($BZ$6:BZ195,$DC$6:DC195,VALIDATURNO[[#This Row],[Colaborador]])-hope_hours - SUMIFS($CZ$6:CZ194,$DC$6:DC194,DC195),"")</f>
        <v/>
      </c>
      <c r="DA195" s="44" t="str">
        <f>IF(SUMIFS($BZ$6:BZ195,$DC$6:DC195,VALIDATURNO[[#This Row],[Colaborador]])-hope_hours&gt;0.5,SUMIFS($BZ$6:BZ195,$DC$6:DC195,VALIDATURNO[[#This Row],[Colaborador]])-hope_hours,"")</f>
        <v/>
      </c>
      <c r="DB195" s="44" t="str">
        <f>IF(E195="","",IF(VALIDATURNO[[#This Row],[Cambia sede]]="",E195,VALIDATURNO[[#This Row],[Cambia sede]]))</f>
        <v/>
      </c>
      <c r="DC195" s="222" t="str">
        <f t="shared" si="9"/>
        <v/>
      </c>
      <c r="DD195" s="223" t="e">
        <f>IF(VALIDATURNO[[#This Row],[VALIDA_QNA]]="","",I195+0)</f>
        <v>#VALUE!</v>
      </c>
      <c r="DE195" s="219" t="e">
        <f>IF(VALIDATURNO[[#This Row],[Marcacion]]="","",D195)</f>
        <v>#VALUE!</v>
      </c>
      <c r="DF195" s="219" t="e">
        <f>IF(VALIDATURNO[[#This Row],[turno1]]="","",H195)</f>
        <v>#VALUE!</v>
      </c>
      <c r="DG195" s="219" t="e">
        <f>IF(VALIDATURNO[[#This Row],[turno2]]="","",AL195)</f>
        <v>#VALUE!</v>
      </c>
      <c r="DH195" s="219" t="e">
        <f>IF(VALIDATURNO[[#This Row],[turno1AM]]="","",AM195)</f>
        <v>#VALUE!</v>
      </c>
      <c r="DI195" s="219" t="e">
        <f>IF(VALIDATURNO[[#This Row],[turno2AM]]="","",AN195)</f>
        <v>#VALUE!</v>
      </c>
      <c r="DJ195" s="219" t="e">
        <f>IF(VALIDATURNO[[#This Row],[turno1AH]]="","",AO195)</f>
        <v>#VALUE!</v>
      </c>
      <c r="DK195" s="219" t="e">
        <f>IF(VALIDATURNO[[#This Row],[turno2AH]]="","",AP195)</f>
        <v>#VALUE!</v>
      </c>
      <c r="DL195" s="224" t="str">
        <f>IF(SUMIFS(VALIDATURNO[TOTAL],VALIDATURNO[Colaborador],VALIDATURNO[[#This Row],[Colaborador]])=0,"RET","OK")</f>
        <v>RET</v>
      </c>
      <c r="DM195" s="224"/>
      <c r="DN195" s="224" t="e">
        <f>IF(DN194=$DN$5,1,IF(DC194=VALIDATURNO[[#This Row],[Colaborador]],0,1))</f>
        <v>#VALUE!</v>
      </c>
      <c r="DO195" s="224"/>
      <c r="DP195" s="224"/>
      <c r="DQ195" s="224"/>
      <c r="DR195" s="224"/>
      <c r="DS195" s="224"/>
      <c r="DT195" s="224"/>
    </row>
    <row r="196" spans="46:124">
      <c r="AT196" s="218" t="e">
        <f>IF(VALIDATURNO[[#This Row],[VALIDA_QNA]]="","",IF(AL196="",0,1))</f>
        <v>#VALUE!</v>
      </c>
      <c r="AU196" s="47" t="e">
        <f>IF(VALIDATURNO[[#This Row],[VALIDA_QNA]]="","",IF(AL197="",0,1))</f>
        <v>#VALUE!</v>
      </c>
      <c r="AV196" s="47" t="e">
        <f>IF(VALIDATURNO[[#This Row],[VALIDA_QNA]]="","",IF(AM196="",0,1))</f>
        <v>#VALUE!</v>
      </c>
      <c r="AW196" s="47" t="e">
        <f>IF(VALIDATURNO[[#This Row],[VALIDA_QNA]]="","",IF(AN196="",0,1))</f>
        <v>#VALUE!</v>
      </c>
      <c r="AX196" s="47" t="e">
        <f>IF(VALIDATURNO[[#This Row],[VALIDA_QNA]]="","",IF(AO196="",0,1))</f>
        <v>#VALUE!</v>
      </c>
      <c r="AY196" s="47" t="e">
        <f>IF(VALIDATURNO[[#This Row],[VALIDA_QNA]]="","",IF(AP196="",0,1))</f>
        <v>#VALUE!</v>
      </c>
      <c r="AZ196" s="42" t="e">
        <f>IF(VALIDATURNO[[#This Row],[VALIDA_QNA]]="","",IF(AL197="",0,1)*IF(AL197="",0,AL197))</f>
        <v>#VALUE!</v>
      </c>
      <c r="BA196" s="42" t="e">
        <f>IF(VALIDATURNO[[#This Row],[VALIDA_QNA]]="","",IF(AL196="",0,1)*IF(AL196="",0,AL196))</f>
        <v>#VALUE!</v>
      </c>
      <c r="BB196" s="42" t="e">
        <f>IF(VALIDATURNO[[#This Row],[VALIDA_QNA]]="","",IF(AM196="",0,1)*IF(AM196="",0,AM196))</f>
        <v>#VALUE!</v>
      </c>
      <c r="BC196" s="42" t="e">
        <f>IF(VALIDATURNO[[#This Row],[VALIDA_QNA]]="","",IF(AN196="",0,1)*IF(AN196="",0,AN196))</f>
        <v>#VALUE!</v>
      </c>
      <c r="BD196" s="42" t="e">
        <f>IF(VALIDATURNO[[#This Row],[VALIDA_QNA]]="","",IF(AO196="",0,1)*IF(AO196="",0,AO196))</f>
        <v>#VALUE!</v>
      </c>
      <c r="BE196" s="42" t="e">
        <f>IF(VALIDATURNO[[#This Row],[VALIDA_QNA]]="","",IF(AP196="",0,1)*IF(AP196="",0,AP196))</f>
        <v>#VALUE!</v>
      </c>
      <c r="BF196" s="42" t="e">
        <f>IF(VALIDATURNO[[#This Row],[VALIDA_QNA]]="","",5-COUNTBLANK(AM196:AP196)-COUNTBLANK(AL197))</f>
        <v>#VALUE!</v>
      </c>
      <c r="BG196" s="41" t="e">
        <f>VALIDATURNO[[#This Row],[SALAM_H_BIN]]&amp;AU196&amp;AV196&amp;AW196&amp;AX196&amp;AY196</f>
        <v>#VALUE!</v>
      </c>
      <c r="BH196" s="43" t="str">
        <f>IF(A196="","",IF(AND((DIA_INI+0)=1,DAY(I196)&lt;16,MONTH(I196)=MES_QNA),1,IF(AND((DIA_INI+0)=16,MONTH(I196)= MES_QNA + 0),1,0)))</f>
        <v/>
      </c>
      <c r="BI196" s="42" t="str">
        <f>IF(A196="","",IF(AND(AN196&lt;AM196,AN196&lt;&gt;""),"ERROR MARCA",IF(AND(VALIDATURNO[[#This Row],[ENT_2]]&lt;&gt;0,VALIDATURNO[[#This Row],[ENT_2]]&lt;VALIDATURNO[[#This Row],[SAL_1]]),"ERROR MARCA",IF(VALIDATURNO[[#This Row],[VALIDA_QNA]]=1,IF(OR(BG196="001100",BG196="011000",BG196="011110",BG196="001111",BG196="101100",BG196="111000",BG196="111110",BG196="101111"),"OK",IF(OR(BG196="000000",VALIDATURNO[[#This Row],[Escenario]]="100000"),"NULO","ERROR MARCA")),"NULO"))))</f>
        <v/>
      </c>
      <c r="BJ196" s="47" t="e">
        <f>IF(VALIDATURNO[[#This Row],[VALIDA_QNA]]="","",IF(OR(BG196="101100",BG196="101111",BG196="001100",BG196="001111",BG196="111110",BG196="011110"),BC196-BB196,0)*24)</f>
        <v>#VALUE!</v>
      </c>
      <c r="BK196" s="42" t="e">
        <f>IF(VALIDATURNO[[#This Row],[VALIDA_QNA]]="","",IF(OR(BG196="101111",BG196="001111"),BE196-BD196,0)*24)</f>
        <v>#VALUE!</v>
      </c>
      <c r="BL196" s="47" t="e">
        <f>IF(VALIDATURNO[[#This Row],[VALIDA_QNA]]="","",IF(OR(BG196="111000",BG196="011000"),AZ196-BB196+1,0)*24)</f>
        <v>#VALUE!</v>
      </c>
      <c r="BM196" s="47" t="e">
        <f>IF(VALIDATURNO[[#This Row],[VALIDA_QNA]]="","",IF(OR(BG196="111110",BG196="011110"),AZ196+1-BD196,0)*24)</f>
        <v>#VALUE!</v>
      </c>
      <c r="BN196" s="42" t="e">
        <f>IF(VALIDATURNO[[#This Row],[VALIDA_QNA]]="","",IF(OR(BG196="011000",BG196="111000"),1-BB196,0)*24)</f>
        <v>#VALUE!</v>
      </c>
      <c r="BO196" s="47" t="e">
        <f>IF(VALIDATURNO[[#This Row],[VALIDA_QNA]]="","",IF(OR(BG196="011110",BG196="111110"),1-BD196,0)*24)</f>
        <v>#VALUE!</v>
      </c>
      <c r="BP19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6" s="42" t="e">
        <f>IF(VALIDATURNO[[#This Row],[VALIDA_QNA]]="","",VALIDATURNO[[#This Row],[turno1]]+VALIDATURNO[[#This Row],[turno2]]+VALIDATURNO[[#This Row],[turno1AM]]+VALIDATURNO[[#This Row],[turno2AM]])</f>
        <v>#VALUE!</v>
      </c>
      <c r="BR196" s="44" t="e">
        <f>IF(VALIDATURNO[[#This Row],[VALIDA_QNA]]=0,"",IFERROR(LEFT(AD196,FIND(".",AD196)-1)+((RIGHT(AD196,2)+0)/100),""))</f>
        <v>#VALUE!</v>
      </c>
      <c r="BS19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descuentos]]="",0,IF(AND(BP196&gt;=9.5,AO196=""),1,0))+IF(AL197&lt;&gt;"",AL197*24,0)-IF(AL196&lt;&gt;"",AL196*24,0),"")))</f>
        <v>#VALUE!</v>
      </c>
      <c r="BT196" s="219" t="e">
        <f>IF(VALIDATURNO[[#This Row],[VALIDA_QNA]]=0,"",IF(A196="","",IFERROR((IF(IF(AL196="",0,AL196+0)&lt;=(6/24),IF(AL196="",0,AL196+0),(6/24))*24),0)+IFERROR(IF(AM196="",0,IF((IF(AND(AO196="",AN196&lt;&gt;""),IF(AN196="",0,AN196+0),IF(AP196&lt;&gt;"",IF(AP196="",0,AP196+0),1))-#REF!)*24&gt;0,IF(AND(AO196="",AN196&lt;&gt;""),IF(AN196="",0,AN196+0),IF(AP196&lt;&gt;"",IF(AP196="",0,AP196+0),1))-#REF!))*24,0)))</f>
        <v>#VALUE!</v>
      </c>
      <c r="BU196" s="44" t="e">
        <f>IF(VALIDATURNO[[#This Row],[VALIDA_QNA]]="","",IFERROR(LEFT(K196,FIND(".",K196)-1)+((RIGHT(K196,2)+0)/100),0))</f>
        <v>#VALUE!</v>
      </c>
      <c r="BV196" s="44" t="e">
        <f>IF(VALIDATURNO[[#This Row],[VALIDA_QNA]]=0,0,IF(VALIDATURNO[[#This Row],[Marcacion]]="ERROR MARCA", 0,IF(VALIDATURNO[[#This Row],[VALIDA_QNA]]="","",IF(ROUND(IFERROR(LEFT(K196,FIND(".",K196)-1)+((RIGHT(K196,2)+0)/100),0)+(IF(H197="Domingo",0,IF(AL197="",0,AL197*24)))-(IF(H196="Domingo",0,IF(AL196="",0,AL196*24))),2)&gt;=0,ROUND(IFERROR(LEFT(K196,FIND(".",K196)-1)+((RIGHT(K196,2)+0)/100),0)+(IF(H197="Domingo",0,IF(AL197="",0,AL197*24)))-(IF(H196="Domingo",0,IF(AL196="",0,AL196*24))),2),0))))</f>
        <v>#VALUE!</v>
      </c>
      <c r="BW196" s="44" t="e">
        <f>IF(VALIDATURNO[[#This Row],[VALIDA_QNA]]="","",IFERROR(LEFT(T196,FIND(".",T196)-1)+((RIGHT(T196,2)+0)/100),0)+IF(N196="",0,IFERROR(LEFT(N196,FIND(".",N196)-1)+((RIGHT(N196,2)+0)/100),0)))</f>
        <v>#VALUE!</v>
      </c>
      <c r="BX196" s="44" t="e">
        <f>IF(VALIDATURNO[[#This Row],[VALIDA_QNA]]=0,0,IF(VALIDATURNO[[#This Row],[Marcacion]]="ERROR MARCA", 0,IF(VALIDATURNO[[#This Row],[VALIDA_QNA]]="","",IF(VALIDATURNO[[#This Row],[Dom Noct calc]]+(IF(OR(H197="Domingo",M197&lt;&gt;"",N197&lt;&gt;""),IF(AL197="",0,AL197*24),0))-(IF(OR(H196="Domingo",M196&lt;&gt;"",N196&lt;&gt;""),IF(AL196="",0,AL196*24),0))&gt;=0,VALIDATURNO[[#This Row],[Dom Noct calc]]+(IF(OR(H197="Domingo",M197&lt;&gt;"",N197&lt;&gt;""),IF(AL197="",0,AL197*24),0))-(IF(OR(H196="Domingo",M196&lt;&gt;"",N196&lt;&gt;""),IF(AL196="",0,AL196*24),0)),0))))</f>
        <v>#VALUE!</v>
      </c>
      <c r="BY196" s="44" t="e">
        <f>IF(VALIDATURNO[[#This Row],[VALIDA_QNA]]="","",IFERROR(LEFT(AD196,FIND(".",AD196)-1)+((RIGHT(AD196,2)+0)/100),0))</f>
        <v>#VALUE!</v>
      </c>
      <c r="BZ19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6" s="45" t="e">
        <f>IF(VALIDATURNO[[#This Row],[VALIDA_QNA]]="","",IF(VALIDATURNO[[#This Row],[Trabajado real]]+0=0,0,1))</f>
        <v>#VALUE!</v>
      </c>
      <c r="CB19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6" s="44"/>
      <c r="CD196" s="44"/>
      <c r="CE196" s="44"/>
      <c r="CF196" s="44"/>
      <c r="CG196" s="44"/>
      <c r="CH196" s="45"/>
      <c r="CI196" s="44"/>
      <c r="CJ196" s="44" t="str">
        <f>IF(AND(M196="",S196=""),"",IF(VALIDATURNO[[#This Row],[Marcacion]]="ERROR MARCA",6,IF(IFERROR(LEFT(M196,FIND(".",M196)-1)+((RIGHT(M196,2)+0)/100),0)+IFERROR(LEFT(S196,FIND(".",S196)-1)+((RIGHT(S196,2)+0)/100),0)=0,"",IFERROR(LEFT(M196,FIND(".",M196)-1)+((RIGHT(M196,2)+0)/100),0)+IFERROR(LEFT(S196,FIND(".",S196)-1)+((RIGHT(S196,2)+0)/100),0))))</f>
        <v/>
      </c>
      <c r="CK196" s="44" t="e">
        <f>IF(VALIDATURNO[[#This Row],[VALIDA_QNA]]="","",IF(VALIDATURNO[[#This Row],[Dom Noct Real]]=0,"",ROUND(VALIDATURNO[[#This Row],[Dom Noct Real]],2)))</f>
        <v>#VALUE!</v>
      </c>
      <c r="CL196" s="44"/>
      <c r="CM196" s="44"/>
      <c r="CN196" s="44"/>
      <c r="CO19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6" s="44"/>
      <c r="CR196" s="44"/>
      <c r="CS196" s="44"/>
      <c r="CT196" s="44"/>
      <c r="CU196" s="44" t="e">
        <f>IF(VALIDATURNO[[#This Row],[VALIDA_QNA]]="","",IF(VALIDATURNO[[#This Row],[Trabajado real]]=0,"",ROUND(VALIDATURNO[[#This Row],[Trabajado real]],2)))</f>
        <v>#VALUE!</v>
      </c>
      <c r="CV196" s="220" t="str">
        <f>IFERROR(VLOOKUP(VALIDATURNO[[#This Row],[Colaborador]]&amp;VALIDATURNO[[#This Row],[fecha]],Tabla2[],4,0),"")</f>
        <v/>
      </c>
      <c r="CW196" s="221"/>
      <c r="CX196" s="221"/>
      <c r="CY196" s="44" t="str">
        <f>IF(SUMIFS($BZ$6:BZ196,$DC$6:DC196,VALIDATURNO[[#This Row],[Colaborador]])-hope_hours-SUMIFS($CO$6:CO196,$DC$6:DC196,VALIDATURNO[[#This Row],[Colaborador]])-SUMIFS($CP$6:CP196,$DC$6:DC196,VALIDATURNO[[#This Row],[Colaborador]])&gt;0.5,SUMIFS($BZ$6:BZ196,$DC$6:DC196,VALIDATURNO[[#This Row],[Colaborador]])-hope_hours-SUMIFS($CO$6:CO196,$DC$6:DC196,VALIDATURNO[[#This Row],[Colaborador]])-SUMIFS($CP$6:CP196,$DC$6:DC196,VALIDATURNO[[#This Row],[Colaborador]]),"")</f>
        <v/>
      </c>
      <c r="CZ196" s="44" t="str">
        <f>IF(SUMIFS($BZ$6:BZ196,$DC$6:DC196,VALIDATURNO[[#This Row],[Colaborador]])-hope_hours&gt;0.5,SUMIFS($BZ$6:BZ196,$DC$6:DC196,VALIDATURNO[[#This Row],[Colaborador]])-hope_hours - SUMIFS($CZ$6:CZ195,$DC$6:DC195,DC196),"")</f>
        <v/>
      </c>
      <c r="DA196" s="44" t="str">
        <f>IF(SUMIFS($BZ$6:BZ196,$DC$6:DC196,VALIDATURNO[[#This Row],[Colaborador]])-hope_hours&gt;0.5,SUMIFS($BZ$6:BZ196,$DC$6:DC196,VALIDATURNO[[#This Row],[Colaborador]])-hope_hours,"")</f>
        <v/>
      </c>
      <c r="DB196" s="44" t="str">
        <f>IF(E196="","",IF(VALIDATURNO[[#This Row],[Cambia sede]]="",E196,VALIDATURNO[[#This Row],[Cambia sede]]))</f>
        <v/>
      </c>
      <c r="DC196" s="222" t="str">
        <f t="shared" si="9"/>
        <v/>
      </c>
      <c r="DD196" s="223" t="e">
        <f>IF(VALIDATURNO[[#This Row],[VALIDA_QNA]]="","",I196+0)</f>
        <v>#VALUE!</v>
      </c>
      <c r="DE196" s="219" t="e">
        <f>IF(VALIDATURNO[[#This Row],[Marcacion]]="","",D196)</f>
        <v>#VALUE!</v>
      </c>
      <c r="DF196" s="219" t="e">
        <f>IF(VALIDATURNO[[#This Row],[turno1]]="","",H196)</f>
        <v>#VALUE!</v>
      </c>
      <c r="DG196" s="219" t="e">
        <f>IF(VALIDATURNO[[#This Row],[turno2]]="","",AL196)</f>
        <v>#VALUE!</v>
      </c>
      <c r="DH196" s="219" t="e">
        <f>IF(VALIDATURNO[[#This Row],[turno1AM]]="","",AM196)</f>
        <v>#VALUE!</v>
      </c>
      <c r="DI196" s="219" t="e">
        <f>IF(VALIDATURNO[[#This Row],[turno2AM]]="","",AN196)</f>
        <v>#VALUE!</v>
      </c>
      <c r="DJ196" s="219" t="e">
        <f>IF(VALIDATURNO[[#This Row],[turno1AH]]="","",AO196)</f>
        <v>#VALUE!</v>
      </c>
      <c r="DK196" s="219" t="e">
        <f>IF(VALIDATURNO[[#This Row],[turno2AH]]="","",AP196)</f>
        <v>#VALUE!</v>
      </c>
      <c r="DL196" s="224" t="str">
        <f>IF(SUMIFS(VALIDATURNO[TOTAL],VALIDATURNO[Colaborador],VALIDATURNO[[#This Row],[Colaborador]])=0,"RET","OK")</f>
        <v>RET</v>
      </c>
      <c r="DM196" s="224"/>
      <c r="DN196" s="224" t="e">
        <f>IF(DN195=$DN$5,1,IF(DC195=VALIDATURNO[[#This Row],[Colaborador]],0,1))</f>
        <v>#VALUE!</v>
      </c>
      <c r="DO196" s="224"/>
      <c r="DP196" s="224"/>
      <c r="DQ196" s="224"/>
      <c r="DR196" s="224"/>
      <c r="DS196" s="224"/>
      <c r="DT196" s="224"/>
    </row>
    <row r="197" spans="46:124">
      <c r="AT197" s="218" t="e">
        <f>IF(VALIDATURNO[[#This Row],[VALIDA_QNA]]="","",IF(AL197="",0,1))</f>
        <v>#VALUE!</v>
      </c>
      <c r="AU197" s="47" t="e">
        <f>IF(VALIDATURNO[[#This Row],[VALIDA_QNA]]="","",IF(AL198="",0,1))</f>
        <v>#VALUE!</v>
      </c>
      <c r="AV197" s="47" t="e">
        <f>IF(VALIDATURNO[[#This Row],[VALIDA_QNA]]="","",IF(AM197="",0,1))</f>
        <v>#VALUE!</v>
      </c>
      <c r="AW197" s="47" t="e">
        <f>IF(VALIDATURNO[[#This Row],[VALIDA_QNA]]="","",IF(AN197="",0,1))</f>
        <v>#VALUE!</v>
      </c>
      <c r="AX197" s="47" t="e">
        <f>IF(VALIDATURNO[[#This Row],[VALIDA_QNA]]="","",IF(AO197="",0,1))</f>
        <v>#VALUE!</v>
      </c>
      <c r="AY197" s="47" t="e">
        <f>IF(VALIDATURNO[[#This Row],[VALIDA_QNA]]="","",IF(AP197="",0,1))</f>
        <v>#VALUE!</v>
      </c>
      <c r="AZ197" s="42" t="e">
        <f>IF(VALIDATURNO[[#This Row],[VALIDA_QNA]]="","",IF(AL198="",0,1)*IF(AL198="",0,AL198))</f>
        <v>#VALUE!</v>
      </c>
      <c r="BA197" s="42" t="e">
        <f>IF(VALIDATURNO[[#This Row],[VALIDA_QNA]]="","",IF(AL197="",0,1)*IF(AL197="",0,AL197))</f>
        <v>#VALUE!</v>
      </c>
      <c r="BB197" s="42" t="e">
        <f>IF(VALIDATURNO[[#This Row],[VALIDA_QNA]]="","",IF(AM197="",0,1)*IF(AM197="",0,AM197))</f>
        <v>#VALUE!</v>
      </c>
      <c r="BC197" s="42" t="e">
        <f>IF(VALIDATURNO[[#This Row],[VALIDA_QNA]]="","",IF(AN197="",0,1)*IF(AN197="",0,AN197))</f>
        <v>#VALUE!</v>
      </c>
      <c r="BD197" s="42" t="e">
        <f>IF(VALIDATURNO[[#This Row],[VALIDA_QNA]]="","",IF(AO197="",0,1)*IF(AO197="",0,AO197))</f>
        <v>#VALUE!</v>
      </c>
      <c r="BE197" s="42" t="e">
        <f>IF(VALIDATURNO[[#This Row],[VALIDA_QNA]]="","",IF(AP197="",0,1)*IF(AP197="",0,AP197))</f>
        <v>#VALUE!</v>
      </c>
      <c r="BF197" s="42" t="e">
        <f>IF(VALIDATURNO[[#This Row],[VALIDA_QNA]]="","",5-COUNTBLANK(AM197:AP197)-COUNTBLANK(AL198))</f>
        <v>#VALUE!</v>
      </c>
      <c r="BG197" s="41" t="e">
        <f>VALIDATURNO[[#This Row],[SALAM_H_BIN]]&amp;AU197&amp;AV197&amp;AW197&amp;AX197&amp;AY197</f>
        <v>#VALUE!</v>
      </c>
      <c r="BH197" s="43" t="str">
        <f>IF(A197="","",IF(AND((DIA_INI+0)=1,DAY(I197)&lt;16,MONTH(I197)=MES_QNA),1,IF(AND((DIA_INI+0)=16,MONTH(I197)= MES_QNA + 0),1,0)))</f>
        <v/>
      </c>
      <c r="BI197" s="42" t="str">
        <f>IF(A197="","",IF(AND(AN197&lt;AM197,AN197&lt;&gt;""),"ERROR MARCA",IF(AND(VALIDATURNO[[#This Row],[ENT_2]]&lt;&gt;0,VALIDATURNO[[#This Row],[ENT_2]]&lt;VALIDATURNO[[#This Row],[SAL_1]]),"ERROR MARCA",IF(VALIDATURNO[[#This Row],[VALIDA_QNA]]=1,IF(OR(BG197="001100",BG197="011000",BG197="011110",BG197="001111",BG197="101100",BG197="111000",BG197="111110",BG197="101111"),"OK",IF(OR(BG197="000000",VALIDATURNO[[#This Row],[Escenario]]="100000"),"NULO","ERROR MARCA")),"NULO"))))</f>
        <v/>
      </c>
      <c r="BJ197" s="47" t="e">
        <f>IF(VALIDATURNO[[#This Row],[VALIDA_QNA]]="","",IF(OR(BG197="101100",BG197="101111",BG197="001100",BG197="001111",BG197="111110",BG197="011110"),BC197-BB197,0)*24)</f>
        <v>#VALUE!</v>
      </c>
      <c r="BK197" s="42" t="e">
        <f>IF(VALIDATURNO[[#This Row],[VALIDA_QNA]]="","",IF(OR(BG197="101111",BG197="001111"),BE197-BD197,0)*24)</f>
        <v>#VALUE!</v>
      </c>
      <c r="BL197" s="47" t="e">
        <f>IF(VALIDATURNO[[#This Row],[VALIDA_QNA]]="","",IF(OR(BG197="111000",BG197="011000"),AZ197-BB197+1,0)*24)</f>
        <v>#VALUE!</v>
      </c>
      <c r="BM197" s="47" t="e">
        <f>IF(VALIDATURNO[[#This Row],[VALIDA_QNA]]="","",IF(OR(BG197="111110",BG197="011110"),AZ197+1-BD197,0)*24)</f>
        <v>#VALUE!</v>
      </c>
      <c r="BN197" s="42" t="e">
        <f>IF(VALIDATURNO[[#This Row],[VALIDA_QNA]]="","",IF(OR(BG197="011000",BG197="111000"),1-BB197,0)*24)</f>
        <v>#VALUE!</v>
      </c>
      <c r="BO197" s="47" t="e">
        <f>IF(VALIDATURNO[[#This Row],[VALIDA_QNA]]="","",IF(OR(BG197="011110",BG197="111110"),1-BD197,0)*24)</f>
        <v>#VALUE!</v>
      </c>
      <c r="BP19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7" s="42" t="e">
        <f>IF(VALIDATURNO[[#This Row],[VALIDA_QNA]]="","",VALIDATURNO[[#This Row],[turno1]]+VALIDATURNO[[#This Row],[turno2]]+VALIDATURNO[[#This Row],[turno1AM]]+VALIDATURNO[[#This Row],[turno2AM]])</f>
        <v>#VALUE!</v>
      </c>
      <c r="BR197" s="44" t="e">
        <f>IF(VALIDATURNO[[#This Row],[VALIDA_QNA]]=0,"",IFERROR(LEFT(AD197,FIND(".",AD197)-1)+((RIGHT(AD197,2)+0)/100),""))</f>
        <v>#VALUE!</v>
      </c>
      <c r="BS19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descuentos]]="",0,IF(AND(BP197&gt;=9.5,AO197=""),1,0))+IF(AL198&lt;&gt;"",AL198*24,0)-IF(AL197&lt;&gt;"",AL197*24,0),"")))</f>
        <v>#VALUE!</v>
      </c>
      <c r="BT197" s="219" t="e">
        <f>IF(VALIDATURNO[[#This Row],[VALIDA_QNA]]=0,"",IF(A197="","",IFERROR((IF(IF(AL197="",0,AL197+0)&lt;=(6/24),IF(AL197="",0,AL197+0),(6/24))*24),0)+IFERROR(IF(AM197="",0,IF((IF(AND(AO197="",AN197&lt;&gt;""),IF(AN197="",0,AN197+0),IF(AP197&lt;&gt;"",IF(AP197="",0,AP197+0),1))-#REF!)*24&gt;0,IF(AND(AO197="",AN197&lt;&gt;""),IF(AN197="",0,AN197+0),IF(AP197&lt;&gt;"",IF(AP197="",0,AP197+0),1))-#REF!))*24,0)))</f>
        <v>#VALUE!</v>
      </c>
      <c r="BU197" s="44" t="e">
        <f>IF(VALIDATURNO[[#This Row],[VALIDA_QNA]]="","",IFERROR(LEFT(K197,FIND(".",K197)-1)+((RIGHT(K197,2)+0)/100),0))</f>
        <v>#VALUE!</v>
      </c>
      <c r="BV197" s="44" t="e">
        <f>IF(VALIDATURNO[[#This Row],[VALIDA_QNA]]=0,0,IF(VALIDATURNO[[#This Row],[Marcacion]]="ERROR MARCA", 0,IF(VALIDATURNO[[#This Row],[VALIDA_QNA]]="","",IF(ROUND(IFERROR(LEFT(K197,FIND(".",K197)-1)+((RIGHT(K197,2)+0)/100),0)+(IF(H198="Domingo",0,IF(AL198="",0,AL198*24)))-(IF(H197="Domingo",0,IF(AL197="",0,AL197*24))),2)&gt;=0,ROUND(IFERROR(LEFT(K197,FIND(".",K197)-1)+((RIGHT(K197,2)+0)/100),0)+(IF(H198="Domingo",0,IF(AL198="",0,AL198*24)))-(IF(H197="Domingo",0,IF(AL197="",0,AL197*24))),2),0))))</f>
        <v>#VALUE!</v>
      </c>
      <c r="BW197" s="44" t="e">
        <f>IF(VALIDATURNO[[#This Row],[VALIDA_QNA]]="","",IFERROR(LEFT(T197,FIND(".",T197)-1)+((RIGHT(T197,2)+0)/100),0)+IF(N197="",0,IFERROR(LEFT(N197,FIND(".",N197)-1)+((RIGHT(N197,2)+0)/100),0)))</f>
        <v>#VALUE!</v>
      </c>
      <c r="BX197" s="44" t="e">
        <f>IF(VALIDATURNO[[#This Row],[VALIDA_QNA]]=0,0,IF(VALIDATURNO[[#This Row],[Marcacion]]="ERROR MARCA", 0,IF(VALIDATURNO[[#This Row],[VALIDA_QNA]]="","",IF(VALIDATURNO[[#This Row],[Dom Noct calc]]+(IF(OR(H198="Domingo",M198&lt;&gt;"",N198&lt;&gt;""),IF(AL198="",0,AL198*24),0))-(IF(OR(H197="Domingo",M197&lt;&gt;"",N197&lt;&gt;""),IF(AL197="",0,AL197*24),0))&gt;=0,VALIDATURNO[[#This Row],[Dom Noct calc]]+(IF(OR(H198="Domingo",M198&lt;&gt;"",N198&lt;&gt;""),IF(AL198="",0,AL198*24),0))-(IF(OR(H197="Domingo",M197&lt;&gt;"",N197&lt;&gt;""),IF(AL197="",0,AL197*24),0)),0))))</f>
        <v>#VALUE!</v>
      </c>
      <c r="BY197" s="44" t="e">
        <f>IF(VALIDATURNO[[#This Row],[VALIDA_QNA]]="","",IFERROR(LEFT(AD197,FIND(".",AD197)-1)+((RIGHT(AD197,2)+0)/100),0))</f>
        <v>#VALUE!</v>
      </c>
      <c r="BZ19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7" s="45" t="e">
        <f>IF(VALIDATURNO[[#This Row],[VALIDA_QNA]]="","",IF(VALIDATURNO[[#This Row],[Trabajado real]]+0=0,0,1))</f>
        <v>#VALUE!</v>
      </c>
      <c r="CB19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7" s="44"/>
      <c r="CD197" s="44"/>
      <c r="CE197" s="44"/>
      <c r="CF197" s="44"/>
      <c r="CG197" s="44"/>
      <c r="CH197" s="45"/>
      <c r="CI197" s="44"/>
      <c r="CJ197" s="44" t="str">
        <f>IF(AND(M197="",S197=""),"",IF(VALIDATURNO[[#This Row],[Marcacion]]="ERROR MARCA",6,IF(IFERROR(LEFT(M197,FIND(".",M197)-1)+((RIGHT(M197,2)+0)/100),0)+IFERROR(LEFT(S197,FIND(".",S197)-1)+((RIGHT(S197,2)+0)/100),0)=0,"",IFERROR(LEFT(M197,FIND(".",M197)-1)+((RIGHT(M197,2)+0)/100),0)+IFERROR(LEFT(S197,FIND(".",S197)-1)+((RIGHT(S197,2)+0)/100),0))))</f>
        <v/>
      </c>
      <c r="CK197" s="44" t="e">
        <f>IF(VALIDATURNO[[#This Row],[VALIDA_QNA]]="","",IF(VALIDATURNO[[#This Row],[Dom Noct Real]]=0,"",ROUND(VALIDATURNO[[#This Row],[Dom Noct Real]],2)))</f>
        <v>#VALUE!</v>
      </c>
      <c r="CL197" s="44"/>
      <c r="CM197" s="44"/>
      <c r="CN197" s="44"/>
      <c r="CO19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7" s="44"/>
      <c r="CR197" s="44"/>
      <c r="CS197" s="44"/>
      <c r="CT197" s="44"/>
      <c r="CU197" s="44" t="e">
        <f>IF(VALIDATURNO[[#This Row],[VALIDA_QNA]]="","",IF(VALIDATURNO[[#This Row],[Trabajado real]]=0,"",ROUND(VALIDATURNO[[#This Row],[Trabajado real]],2)))</f>
        <v>#VALUE!</v>
      </c>
      <c r="CV197" s="220" t="str">
        <f>IFERROR(VLOOKUP(VALIDATURNO[[#This Row],[Colaborador]]&amp;VALIDATURNO[[#This Row],[fecha]],Tabla2[],4,0),"")</f>
        <v/>
      </c>
      <c r="CW197" s="221"/>
      <c r="CX197" s="221"/>
      <c r="CY197" s="44" t="str">
        <f>IF(SUMIFS($BZ$6:BZ197,$DC$6:DC197,VALIDATURNO[[#This Row],[Colaborador]])-hope_hours-SUMIFS($CO$6:CO197,$DC$6:DC197,VALIDATURNO[[#This Row],[Colaborador]])-SUMIFS($CP$6:CP197,$DC$6:DC197,VALIDATURNO[[#This Row],[Colaborador]])&gt;0.5,SUMIFS($BZ$6:BZ197,$DC$6:DC197,VALIDATURNO[[#This Row],[Colaborador]])-hope_hours-SUMIFS($CO$6:CO197,$DC$6:DC197,VALIDATURNO[[#This Row],[Colaborador]])-SUMIFS($CP$6:CP197,$DC$6:DC197,VALIDATURNO[[#This Row],[Colaborador]]),"")</f>
        <v/>
      </c>
      <c r="CZ197" s="44" t="str">
        <f>IF(SUMIFS($BZ$6:BZ197,$DC$6:DC197,VALIDATURNO[[#This Row],[Colaborador]])-hope_hours&gt;0.5,SUMIFS($BZ$6:BZ197,$DC$6:DC197,VALIDATURNO[[#This Row],[Colaborador]])-hope_hours - SUMIFS($CZ$6:CZ196,$DC$6:DC196,DC197),"")</f>
        <v/>
      </c>
      <c r="DA197" s="44" t="str">
        <f>IF(SUMIFS($BZ$6:BZ197,$DC$6:DC197,VALIDATURNO[[#This Row],[Colaborador]])-hope_hours&gt;0.5,SUMIFS($BZ$6:BZ197,$DC$6:DC197,VALIDATURNO[[#This Row],[Colaborador]])-hope_hours,"")</f>
        <v/>
      </c>
      <c r="DB197" s="44" t="str">
        <f>IF(E197="","",IF(VALIDATURNO[[#This Row],[Cambia sede]]="",E197,VALIDATURNO[[#This Row],[Cambia sede]]))</f>
        <v/>
      </c>
      <c r="DC197" s="222" t="str">
        <f t="shared" si="9"/>
        <v/>
      </c>
      <c r="DD197" s="223" t="e">
        <f>IF(VALIDATURNO[[#This Row],[VALIDA_QNA]]="","",I197+0)</f>
        <v>#VALUE!</v>
      </c>
      <c r="DE197" s="219" t="e">
        <f>IF(VALIDATURNO[[#This Row],[Marcacion]]="","",D197)</f>
        <v>#VALUE!</v>
      </c>
      <c r="DF197" s="219" t="e">
        <f>IF(VALIDATURNO[[#This Row],[turno1]]="","",H197)</f>
        <v>#VALUE!</v>
      </c>
      <c r="DG197" s="219" t="e">
        <f>IF(VALIDATURNO[[#This Row],[turno2]]="","",AL197)</f>
        <v>#VALUE!</v>
      </c>
      <c r="DH197" s="219" t="e">
        <f>IF(VALIDATURNO[[#This Row],[turno1AM]]="","",AM197)</f>
        <v>#VALUE!</v>
      </c>
      <c r="DI197" s="219" t="e">
        <f>IF(VALIDATURNO[[#This Row],[turno2AM]]="","",AN197)</f>
        <v>#VALUE!</v>
      </c>
      <c r="DJ197" s="219" t="e">
        <f>IF(VALIDATURNO[[#This Row],[turno1AH]]="","",AO197)</f>
        <v>#VALUE!</v>
      </c>
      <c r="DK197" s="219" t="e">
        <f>IF(VALIDATURNO[[#This Row],[turno2AH]]="","",AP197)</f>
        <v>#VALUE!</v>
      </c>
      <c r="DL197" s="224" t="str">
        <f>IF(SUMIFS(VALIDATURNO[TOTAL],VALIDATURNO[Colaborador],VALIDATURNO[[#This Row],[Colaborador]])=0,"RET","OK")</f>
        <v>RET</v>
      </c>
      <c r="DM197" s="224"/>
      <c r="DN197" s="224" t="e">
        <f>IF(DN196=$DN$5,1,IF(DC196=VALIDATURNO[[#This Row],[Colaborador]],0,1))</f>
        <v>#VALUE!</v>
      </c>
      <c r="DO197" s="224"/>
      <c r="DP197" s="224"/>
      <c r="DQ197" s="224"/>
      <c r="DR197" s="224"/>
      <c r="DS197" s="224"/>
      <c r="DT197" s="224"/>
    </row>
    <row r="198" spans="46:124">
      <c r="AT198" s="218" t="e">
        <f>IF(VALIDATURNO[[#This Row],[VALIDA_QNA]]="","",IF(AL198="",0,1))</f>
        <v>#VALUE!</v>
      </c>
      <c r="AU198" s="47" t="e">
        <f>IF(VALIDATURNO[[#This Row],[VALIDA_QNA]]="","",IF(AL199="",0,1))</f>
        <v>#VALUE!</v>
      </c>
      <c r="AV198" s="47" t="e">
        <f>IF(VALIDATURNO[[#This Row],[VALIDA_QNA]]="","",IF(AM198="",0,1))</f>
        <v>#VALUE!</v>
      </c>
      <c r="AW198" s="47" t="e">
        <f>IF(VALIDATURNO[[#This Row],[VALIDA_QNA]]="","",IF(AN198="",0,1))</f>
        <v>#VALUE!</v>
      </c>
      <c r="AX198" s="47" t="e">
        <f>IF(VALIDATURNO[[#This Row],[VALIDA_QNA]]="","",IF(AO198="",0,1))</f>
        <v>#VALUE!</v>
      </c>
      <c r="AY198" s="47" t="e">
        <f>IF(VALIDATURNO[[#This Row],[VALIDA_QNA]]="","",IF(AP198="",0,1))</f>
        <v>#VALUE!</v>
      </c>
      <c r="AZ198" s="42" t="e">
        <f>IF(VALIDATURNO[[#This Row],[VALIDA_QNA]]="","",IF(AL199="",0,1)*IF(AL199="",0,AL199))</f>
        <v>#VALUE!</v>
      </c>
      <c r="BA198" s="42" t="e">
        <f>IF(VALIDATURNO[[#This Row],[VALIDA_QNA]]="","",IF(AL198="",0,1)*IF(AL198="",0,AL198))</f>
        <v>#VALUE!</v>
      </c>
      <c r="BB198" s="42" t="e">
        <f>IF(VALIDATURNO[[#This Row],[VALIDA_QNA]]="","",IF(AM198="",0,1)*IF(AM198="",0,AM198))</f>
        <v>#VALUE!</v>
      </c>
      <c r="BC198" s="42" t="e">
        <f>IF(VALIDATURNO[[#This Row],[VALIDA_QNA]]="","",IF(AN198="",0,1)*IF(AN198="",0,AN198))</f>
        <v>#VALUE!</v>
      </c>
      <c r="BD198" s="42" t="e">
        <f>IF(VALIDATURNO[[#This Row],[VALIDA_QNA]]="","",IF(AO198="",0,1)*IF(AO198="",0,AO198))</f>
        <v>#VALUE!</v>
      </c>
      <c r="BE198" s="42" t="e">
        <f>IF(VALIDATURNO[[#This Row],[VALIDA_QNA]]="","",IF(AP198="",0,1)*IF(AP198="",0,AP198))</f>
        <v>#VALUE!</v>
      </c>
      <c r="BF198" s="42" t="e">
        <f>IF(VALIDATURNO[[#This Row],[VALIDA_QNA]]="","",5-COUNTBLANK(AM198:AP198)-COUNTBLANK(AL199))</f>
        <v>#VALUE!</v>
      </c>
      <c r="BG198" s="41" t="e">
        <f>VALIDATURNO[[#This Row],[SALAM_H_BIN]]&amp;AU198&amp;AV198&amp;AW198&amp;AX198&amp;AY198</f>
        <v>#VALUE!</v>
      </c>
      <c r="BH198" s="43" t="str">
        <f>IF(A198="","",IF(AND((DIA_INI+0)=1,DAY(I198)&lt;16,MONTH(I198)=MES_QNA),1,IF(AND((DIA_INI+0)=16,MONTH(I198)= MES_QNA + 0),1,0)))</f>
        <v/>
      </c>
      <c r="BI198" s="42" t="str">
        <f>IF(A198="","",IF(AND(AN198&lt;AM198,AN198&lt;&gt;""),"ERROR MARCA",IF(AND(VALIDATURNO[[#This Row],[ENT_2]]&lt;&gt;0,VALIDATURNO[[#This Row],[ENT_2]]&lt;VALIDATURNO[[#This Row],[SAL_1]]),"ERROR MARCA",IF(VALIDATURNO[[#This Row],[VALIDA_QNA]]=1,IF(OR(BG198="001100",BG198="011000",BG198="011110",BG198="001111",BG198="101100",BG198="111000",BG198="111110",BG198="101111"),"OK",IF(OR(BG198="000000",VALIDATURNO[[#This Row],[Escenario]]="100000"),"NULO","ERROR MARCA")),"NULO"))))</f>
        <v/>
      </c>
      <c r="BJ198" s="47" t="e">
        <f>IF(VALIDATURNO[[#This Row],[VALIDA_QNA]]="","",IF(OR(BG198="101100",BG198="101111",BG198="001100",BG198="001111",BG198="111110",BG198="011110"),BC198-BB198,0)*24)</f>
        <v>#VALUE!</v>
      </c>
      <c r="BK198" s="42" t="e">
        <f>IF(VALIDATURNO[[#This Row],[VALIDA_QNA]]="","",IF(OR(BG198="101111",BG198="001111"),BE198-BD198,0)*24)</f>
        <v>#VALUE!</v>
      </c>
      <c r="BL198" s="47" t="e">
        <f>IF(VALIDATURNO[[#This Row],[VALIDA_QNA]]="","",IF(OR(BG198="111000",BG198="011000"),AZ198-BB198+1,0)*24)</f>
        <v>#VALUE!</v>
      </c>
      <c r="BM198" s="47" t="e">
        <f>IF(VALIDATURNO[[#This Row],[VALIDA_QNA]]="","",IF(OR(BG198="111110",BG198="011110"),AZ198+1-BD198,0)*24)</f>
        <v>#VALUE!</v>
      </c>
      <c r="BN198" s="42" t="e">
        <f>IF(VALIDATURNO[[#This Row],[VALIDA_QNA]]="","",IF(OR(BG198="011000",BG198="111000"),1-BB198,0)*24)</f>
        <v>#VALUE!</v>
      </c>
      <c r="BO198" s="47" t="e">
        <f>IF(VALIDATURNO[[#This Row],[VALIDA_QNA]]="","",IF(OR(BG198="011110",BG198="111110"),1-BD198,0)*24)</f>
        <v>#VALUE!</v>
      </c>
      <c r="BP19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8" s="42" t="e">
        <f>IF(VALIDATURNO[[#This Row],[VALIDA_QNA]]="","",VALIDATURNO[[#This Row],[turno1]]+VALIDATURNO[[#This Row],[turno2]]+VALIDATURNO[[#This Row],[turno1AM]]+VALIDATURNO[[#This Row],[turno2AM]])</f>
        <v>#VALUE!</v>
      </c>
      <c r="BR198" s="44" t="e">
        <f>IF(VALIDATURNO[[#This Row],[VALIDA_QNA]]=0,"",IFERROR(LEFT(AD198,FIND(".",AD198)-1)+((RIGHT(AD198,2)+0)/100),""))</f>
        <v>#VALUE!</v>
      </c>
      <c r="BS19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descuentos]]="",0,IF(AND(BP198&gt;=9.5,AO198=""),1,0))+IF(AL199&lt;&gt;"",AL199*24,0)-IF(AL198&lt;&gt;"",AL198*24,0),"")))</f>
        <v>#VALUE!</v>
      </c>
      <c r="BT198" s="219" t="e">
        <f>IF(VALIDATURNO[[#This Row],[VALIDA_QNA]]=0,"",IF(A198="","",IFERROR((IF(IF(AL198="",0,AL198+0)&lt;=(6/24),IF(AL198="",0,AL198+0),(6/24))*24),0)+IFERROR(IF(AM198="",0,IF((IF(AND(AO198="",AN198&lt;&gt;""),IF(AN198="",0,AN198+0),IF(AP198&lt;&gt;"",IF(AP198="",0,AP198+0),1))-#REF!)*24&gt;0,IF(AND(AO198="",AN198&lt;&gt;""),IF(AN198="",0,AN198+0),IF(AP198&lt;&gt;"",IF(AP198="",0,AP198+0),1))-#REF!))*24,0)))</f>
        <v>#VALUE!</v>
      </c>
      <c r="BU198" s="44" t="e">
        <f>IF(VALIDATURNO[[#This Row],[VALIDA_QNA]]="","",IFERROR(LEFT(K198,FIND(".",K198)-1)+((RIGHT(K198,2)+0)/100),0))</f>
        <v>#VALUE!</v>
      </c>
      <c r="BV198" s="44" t="e">
        <f>IF(VALIDATURNO[[#This Row],[VALIDA_QNA]]=0,0,IF(VALIDATURNO[[#This Row],[Marcacion]]="ERROR MARCA", 0,IF(VALIDATURNO[[#This Row],[VALIDA_QNA]]="","",IF(ROUND(IFERROR(LEFT(K198,FIND(".",K198)-1)+((RIGHT(K198,2)+0)/100),0)+(IF(H199="Domingo",0,IF(AL199="",0,AL199*24)))-(IF(H198="Domingo",0,IF(AL198="",0,AL198*24))),2)&gt;=0,ROUND(IFERROR(LEFT(K198,FIND(".",K198)-1)+((RIGHT(K198,2)+0)/100),0)+(IF(H199="Domingo",0,IF(AL199="",0,AL199*24)))-(IF(H198="Domingo",0,IF(AL198="",0,AL198*24))),2),0))))</f>
        <v>#VALUE!</v>
      </c>
      <c r="BW198" s="44" t="e">
        <f>IF(VALIDATURNO[[#This Row],[VALIDA_QNA]]="","",IFERROR(LEFT(T198,FIND(".",T198)-1)+((RIGHT(T198,2)+0)/100),0)+IF(N198="",0,IFERROR(LEFT(N198,FIND(".",N198)-1)+((RIGHT(N198,2)+0)/100),0)))</f>
        <v>#VALUE!</v>
      </c>
      <c r="BX198" s="44" t="e">
        <f>IF(VALIDATURNO[[#This Row],[VALIDA_QNA]]=0,0,IF(VALIDATURNO[[#This Row],[Marcacion]]="ERROR MARCA", 0,IF(VALIDATURNO[[#This Row],[VALIDA_QNA]]="","",IF(VALIDATURNO[[#This Row],[Dom Noct calc]]+(IF(OR(H199="Domingo",M199&lt;&gt;"",N199&lt;&gt;""),IF(AL199="",0,AL199*24),0))-(IF(OR(H198="Domingo",M198&lt;&gt;"",N198&lt;&gt;""),IF(AL198="",0,AL198*24),0))&gt;=0,VALIDATURNO[[#This Row],[Dom Noct calc]]+(IF(OR(H199="Domingo",M199&lt;&gt;"",N199&lt;&gt;""),IF(AL199="",0,AL199*24),0))-(IF(OR(H198="Domingo",M198&lt;&gt;"",N198&lt;&gt;""),IF(AL198="",0,AL198*24),0)),0))))</f>
        <v>#VALUE!</v>
      </c>
      <c r="BY198" s="44" t="e">
        <f>IF(VALIDATURNO[[#This Row],[VALIDA_QNA]]="","",IFERROR(LEFT(AD198,FIND(".",AD198)-1)+((RIGHT(AD198,2)+0)/100),0))</f>
        <v>#VALUE!</v>
      </c>
      <c r="BZ19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8" s="45" t="e">
        <f>IF(VALIDATURNO[[#This Row],[VALIDA_QNA]]="","",IF(VALIDATURNO[[#This Row],[Trabajado real]]+0=0,0,1))</f>
        <v>#VALUE!</v>
      </c>
      <c r="CB19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8" s="44"/>
      <c r="CD198" s="44"/>
      <c r="CE198" s="44"/>
      <c r="CF198" s="44"/>
      <c r="CG198" s="44"/>
      <c r="CH198" s="45"/>
      <c r="CI198" s="44"/>
      <c r="CJ198" s="44" t="str">
        <f>IF(AND(M198="",S198=""),"",IF(VALIDATURNO[[#This Row],[Marcacion]]="ERROR MARCA",6,IF(IFERROR(LEFT(M198,FIND(".",M198)-1)+((RIGHT(M198,2)+0)/100),0)+IFERROR(LEFT(S198,FIND(".",S198)-1)+((RIGHT(S198,2)+0)/100),0)=0,"",IFERROR(LEFT(M198,FIND(".",M198)-1)+((RIGHT(M198,2)+0)/100),0)+IFERROR(LEFT(S198,FIND(".",S198)-1)+((RIGHT(S198,2)+0)/100),0))))</f>
        <v/>
      </c>
      <c r="CK198" s="44" t="e">
        <f>IF(VALIDATURNO[[#This Row],[VALIDA_QNA]]="","",IF(VALIDATURNO[[#This Row],[Dom Noct Real]]=0,"",ROUND(VALIDATURNO[[#This Row],[Dom Noct Real]],2)))</f>
        <v>#VALUE!</v>
      </c>
      <c r="CL198" s="44"/>
      <c r="CM198" s="44"/>
      <c r="CN198" s="44"/>
      <c r="CO19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8" s="44"/>
      <c r="CR198" s="44"/>
      <c r="CS198" s="44"/>
      <c r="CT198" s="44"/>
      <c r="CU198" s="44" t="e">
        <f>IF(VALIDATURNO[[#This Row],[VALIDA_QNA]]="","",IF(VALIDATURNO[[#This Row],[Trabajado real]]=0,"",ROUND(VALIDATURNO[[#This Row],[Trabajado real]],2)))</f>
        <v>#VALUE!</v>
      </c>
      <c r="CV198" s="220" t="str">
        <f>IFERROR(VLOOKUP(VALIDATURNO[[#This Row],[Colaborador]]&amp;VALIDATURNO[[#This Row],[fecha]],Tabla2[],4,0),"")</f>
        <v/>
      </c>
      <c r="CW198" s="221"/>
      <c r="CX198" s="221"/>
      <c r="CY198" s="44" t="str">
        <f>IF(SUMIFS($BZ$6:BZ198,$DC$6:DC198,VALIDATURNO[[#This Row],[Colaborador]])-hope_hours-SUMIFS($CO$6:CO198,$DC$6:DC198,VALIDATURNO[[#This Row],[Colaborador]])-SUMIFS($CP$6:CP198,$DC$6:DC198,VALIDATURNO[[#This Row],[Colaborador]])&gt;0.5,SUMIFS($BZ$6:BZ198,$DC$6:DC198,VALIDATURNO[[#This Row],[Colaborador]])-hope_hours-SUMIFS($CO$6:CO198,$DC$6:DC198,VALIDATURNO[[#This Row],[Colaborador]])-SUMIFS($CP$6:CP198,$DC$6:DC198,VALIDATURNO[[#This Row],[Colaborador]]),"")</f>
        <v/>
      </c>
      <c r="CZ198" s="44" t="str">
        <f>IF(SUMIFS($BZ$6:BZ198,$DC$6:DC198,VALIDATURNO[[#This Row],[Colaborador]])-hope_hours&gt;0.5,SUMIFS($BZ$6:BZ198,$DC$6:DC198,VALIDATURNO[[#This Row],[Colaborador]])-hope_hours - SUMIFS($CZ$6:CZ197,$DC$6:DC197,DC198),"")</f>
        <v/>
      </c>
      <c r="DA198" s="44" t="str">
        <f>IF(SUMIFS($BZ$6:BZ198,$DC$6:DC198,VALIDATURNO[[#This Row],[Colaborador]])-hope_hours&gt;0.5,SUMIFS($BZ$6:BZ198,$DC$6:DC198,VALIDATURNO[[#This Row],[Colaborador]])-hope_hours,"")</f>
        <v/>
      </c>
      <c r="DB198" s="44" t="str">
        <f>IF(E198="","",IF(VALIDATURNO[[#This Row],[Cambia sede]]="",E198,VALIDATURNO[[#This Row],[Cambia sede]]))</f>
        <v/>
      </c>
      <c r="DC198" s="222" t="str">
        <f t="shared" si="9"/>
        <v/>
      </c>
      <c r="DD198" s="223" t="e">
        <f>IF(VALIDATURNO[[#This Row],[VALIDA_QNA]]="","",I198+0)</f>
        <v>#VALUE!</v>
      </c>
      <c r="DE198" s="219" t="e">
        <f>IF(VALIDATURNO[[#This Row],[Marcacion]]="","",D198)</f>
        <v>#VALUE!</v>
      </c>
      <c r="DF198" s="219" t="e">
        <f>IF(VALIDATURNO[[#This Row],[turno1]]="","",H198)</f>
        <v>#VALUE!</v>
      </c>
      <c r="DG198" s="219" t="e">
        <f>IF(VALIDATURNO[[#This Row],[turno2]]="","",AL198)</f>
        <v>#VALUE!</v>
      </c>
      <c r="DH198" s="219" t="e">
        <f>IF(VALIDATURNO[[#This Row],[turno1AM]]="","",AM198)</f>
        <v>#VALUE!</v>
      </c>
      <c r="DI198" s="219" t="e">
        <f>IF(VALIDATURNO[[#This Row],[turno2AM]]="","",AN198)</f>
        <v>#VALUE!</v>
      </c>
      <c r="DJ198" s="219" t="e">
        <f>IF(VALIDATURNO[[#This Row],[turno1AH]]="","",AO198)</f>
        <v>#VALUE!</v>
      </c>
      <c r="DK198" s="219" t="e">
        <f>IF(VALIDATURNO[[#This Row],[turno2AH]]="","",AP198)</f>
        <v>#VALUE!</v>
      </c>
      <c r="DL198" s="224" t="str">
        <f>IF(SUMIFS(VALIDATURNO[TOTAL],VALIDATURNO[Colaborador],VALIDATURNO[[#This Row],[Colaborador]])=0,"RET","OK")</f>
        <v>RET</v>
      </c>
      <c r="DM198" s="224"/>
      <c r="DN198" s="224" t="e">
        <f>IF(DN197=$DN$5,1,IF(DC197=VALIDATURNO[[#This Row],[Colaborador]],0,1))</f>
        <v>#VALUE!</v>
      </c>
      <c r="DO198" s="224"/>
      <c r="DP198" s="224"/>
      <c r="DQ198" s="224"/>
      <c r="DR198" s="224"/>
      <c r="DS198" s="224"/>
      <c r="DT198" s="224"/>
    </row>
    <row r="199" spans="46:124">
      <c r="AT199" s="218" t="e">
        <f>IF(VALIDATURNO[[#This Row],[VALIDA_QNA]]="","",IF(AL199="",0,1))</f>
        <v>#VALUE!</v>
      </c>
      <c r="AU199" s="47" t="e">
        <f>IF(VALIDATURNO[[#This Row],[VALIDA_QNA]]="","",IF(AL200="",0,1))</f>
        <v>#VALUE!</v>
      </c>
      <c r="AV199" s="47" t="e">
        <f>IF(VALIDATURNO[[#This Row],[VALIDA_QNA]]="","",IF(AM199="",0,1))</f>
        <v>#VALUE!</v>
      </c>
      <c r="AW199" s="47" t="e">
        <f>IF(VALIDATURNO[[#This Row],[VALIDA_QNA]]="","",IF(AN199="",0,1))</f>
        <v>#VALUE!</v>
      </c>
      <c r="AX199" s="47" t="e">
        <f>IF(VALIDATURNO[[#This Row],[VALIDA_QNA]]="","",IF(AO199="",0,1))</f>
        <v>#VALUE!</v>
      </c>
      <c r="AY199" s="47" t="e">
        <f>IF(VALIDATURNO[[#This Row],[VALIDA_QNA]]="","",IF(AP199="",0,1))</f>
        <v>#VALUE!</v>
      </c>
      <c r="AZ199" s="42" t="e">
        <f>IF(VALIDATURNO[[#This Row],[VALIDA_QNA]]="","",IF(AL200="",0,1)*IF(AL200="",0,AL200))</f>
        <v>#VALUE!</v>
      </c>
      <c r="BA199" s="42" t="e">
        <f>IF(VALIDATURNO[[#This Row],[VALIDA_QNA]]="","",IF(AL199="",0,1)*IF(AL199="",0,AL199))</f>
        <v>#VALUE!</v>
      </c>
      <c r="BB199" s="42" t="e">
        <f>IF(VALIDATURNO[[#This Row],[VALIDA_QNA]]="","",IF(AM199="",0,1)*IF(AM199="",0,AM199))</f>
        <v>#VALUE!</v>
      </c>
      <c r="BC199" s="42" t="e">
        <f>IF(VALIDATURNO[[#This Row],[VALIDA_QNA]]="","",IF(AN199="",0,1)*IF(AN199="",0,AN199))</f>
        <v>#VALUE!</v>
      </c>
      <c r="BD199" s="42" t="e">
        <f>IF(VALIDATURNO[[#This Row],[VALIDA_QNA]]="","",IF(AO199="",0,1)*IF(AO199="",0,AO199))</f>
        <v>#VALUE!</v>
      </c>
      <c r="BE199" s="42" t="e">
        <f>IF(VALIDATURNO[[#This Row],[VALIDA_QNA]]="","",IF(AP199="",0,1)*IF(AP199="",0,AP199))</f>
        <v>#VALUE!</v>
      </c>
      <c r="BF199" s="42" t="e">
        <f>IF(VALIDATURNO[[#This Row],[VALIDA_QNA]]="","",5-COUNTBLANK(AM199:AP199)-COUNTBLANK(AL200))</f>
        <v>#VALUE!</v>
      </c>
      <c r="BG199" s="41" t="e">
        <f>VALIDATURNO[[#This Row],[SALAM_H_BIN]]&amp;AU199&amp;AV199&amp;AW199&amp;AX199&amp;AY199</f>
        <v>#VALUE!</v>
      </c>
      <c r="BH199" s="43" t="str">
        <f>IF(A199="","",IF(AND((DIA_INI+0)=1,DAY(I199)&lt;16,MONTH(I199)=MES_QNA),1,IF(AND((DIA_INI+0)=16,MONTH(I199)= MES_QNA + 0),1,0)))</f>
        <v/>
      </c>
      <c r="BI199" s="42" t="str">
        <f>IF(A199="","",IF(AND(AN199&lt;AM199,AN199&lt;&gt;""),"ERROR MARCA",IF(AND(VALIDATURNO[[#This Row],[ENT_2]]&lt;&gt;0,VALIDATURNO[[#This Row],[ENT_2]]&lt;VALIDATURNO[[#This Row],[SAL_1]]),"ERROR MARCA",IF(VALIDATURNO[[#This Row],[VALIDA_QNA]]=1,IF(OR(BG199="001100",BG199="011000",BG199="011110",BG199="001111",BG199="101100",BG199="111000",BG199="111110",BG199="101111"),"OK",IF(OR(BG199="000000",VALIDATURNO[[#This Row],[Escenario]]="100000"),"NULO","ERROR MARCA")),"NULO"))))</f>
        <v/>
      </c>
      <c r="BJ199" s="47" t="e">
        <f>IF(VALIDATURNO[[#This Row],[VALIDA_QNA]]="","",IF(OR(BG199="101100",BG199="101111",BG199="001100",BG199="001111",BG199="111110",BG199="011110"),BC199-BB199,0)*24)</f>
        <v>#VALUE!</v>
      </c>
      <c r="BK199" s="42" t="e">
        <f>IF(VALIDATURNO[[#This Row],[VALIDA_QNA]]="","",IF(OR(BG199="101111",BG199="001111"),BE199-BD199,0)*24)</f>
        <v>#VALUE!</v>
      </c>
      <c r="BL199" s="47" t="e">
        <f>IF(VALIDATURNO[[#This Row],[VALIDA_QNA]]="","",IF(OR(BG199="111000",BG199="011000"),AZ199-BB199+1,0)*24)</f>
        <v>#VALUE!</v>
      </c>
      <c r="BM199" s="47" t="e">
        <f>IF(VALIDATURNO[[#This Row],[VALIDA_QNA]]="","",IF(OR(BG199="111110",BG199="011110"),AZ199+1-BD199,0)*24)</f>
        <v>#VALUE!</v>
      </c>
      <c r="BN199" s="42" t="e">
        <f>IF(VALIDATURNO[[#This Row],[VALIDA_QNA]]="","",IF(OR(BG199="011000",BG199="111000"),1-BB199,0)*24)</f>
        <v>#VALUE!</v>
      </c>
      <c r="BO199" s="47" t="e">
        <f>IF(VALIDATURNO[[#This Row],[VALIDA_QNA]]="","",IF(OR(BG199="011110",BG199="111110"),1-BD199,0)*24)</f>
        <v>#VALUE!</v>
      </c>
      <c r="BP19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199" s="42" t="e">
        <f>IF(VALIDATURNO[[#This Row],[VALIDA_QNA]]="","",VALIDATURNO[[#This Row],[turno1]]+VALIDATURNO[[#This Row],[turno2]]+VALIDATURNO[[#This Row],[turno1AM]]+VALIDATURNO[[#This Row],[turno2AM]])</f>
        <v>#VALUE!</v>
      </c>
      <c r="BR199" s="44" t="e">
        <f>IF(VALIDATURNO[[#This Row],[VALIDA_QNA]]=0,"",IFERROR(LEFT(AD199,FIND(".",AD199)-1)+((RIGHT(AD199,2)+0)/100),""))</f>
        <v>#VALUE!</v>
      </c>
      <c r="BS19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descuentos]]="",0,IF(AND(BP199&gt;=9.5,AO199=""),1,0))+IF(AL200&lt;&gt;"",AL200*24,0)-IF(AL199&lt;&gt;"",AL199*24,0),"")))</f>
        <v>#VALUE!</v>
      </c>
      <c r="BT199" s="219" t="e">
        <f>IF(VALIDATURNO[[#This Row],[VALIDA_QNA]]=0,"",IF(A199="","",IFERROR((IF(IF(AL199="",0,AL199+0)&lt;=(6/24),IF(AL199="",0,AL199+0),(6/24))*24),0)+IFERROR(IF(AM199="",0,IF((IF(AND(AO199="",AN199&lt;&gt;""),IF(AN199="",0,AN199+0),IF(AP199&lt;&gt;"",IF(AP199="",0,AP199+0),1))-#REF!)*24&gt;0,IF(AND(AO199="",AN199&lt;&gt;""),IF(AN199="",0,AN199+0),IF(AP199&lt;&gt;"",IF(AP199="",0,AP199+0),1))-#REF!))*24,0)))</f>
        <v>#VALUE!</v>
      </c>
      <c r="BU199" s="44" t="e">
        <f>IF(VALIDATURNO[[#This Row],[VALIDA_QNA]]="","",IFERROR(LEFT(K199,FIND(".",K199)-1)+((RIGHT(K199,2)+0)/100),0))</f>
        <v>#VALUE!</v>
      </c>
      <c r="BV199" s="44" t="e">
        <f>IF(VALIDATURNO[[#This Row],[VALIDA_QNA]]=0,0,IF(VALIDATURNO[[#This Row],[Marcacion]]="ERROR MARCA", 0,IF(VALIDATURNO[[#This Row],[VALIDA_QNA]]="","",IF(ROUND(IFERROR(LEFT(K199,FIND(".",K199)-1)+((RIGHT(K199,2)+0)/100),0)+(IF(H200="Domingo",0,IF(AL200="",0,AL200*24)))-(IF(H199="Domingo",0,IF(AL199="",0,AL199*24))),2)&gt;=0,ROUND(IFERROR(LEFT(K199,FIND(".",K199)-1)+((RIGHT(K199,2)+0)/100),0)+(IF(H200="Domingo",0,IF(AL200="",0,AL200*24)))-(IF(H199="Domingo",0,IF(AL199="",0,AL199*24))),2),0))))</f>
        <v>#VALUE!</v>
      </c>
      <c r="BW199" s="44" t="e">
        <f>IF(VALIDATURNO[[#This Row],[VALIDA_QNA]]="","",IFERROR(LEFT(T199,FIND(".",T199)-1)+((RIGHT(T199,2)+0)/100),0)+IF(N199="",0,IFERROR(LEFT(N199,FIND(".",N199)-1)+((RIGHT(N199,2)+0)/100),0)))</f>
        <v>#VALUE!</v>
      </c>
      <c r="BX199" s="44" t="e">
        <f>IF(VALIDATURNO[[#This Row],[VALIDA_QNA]]=0,0,IF(VALIDATURNO[[#This Row],[Marcacion]]="ERROR MARCA", 0,IF(VALIDATURNO[[#This Row],[VALIDA_QNA]]="","",IF(VALIDATURNO[[#This Row],[Dom Noct calc]]+(IF(OR(H200="Domingo",M200&lt;&gt;"",N200&lt;&gt;""),IF(AL200="",0,AL200*24),0))-(IF(OR(H199="Domingo",M199&lt;&gt;"",N199&lt;&gt;""),IF(AL199="",0,AL199*24),0))&gt;=0,VALIDATURNO[[#This Row],[Dom Noct calc]]+(IF(OR(H200="Domingo",M200&lt;&gt;"",N200&lt;&gt;""),IF(AL200="",0,AL200*24),0))-(IF(OR(H199="Domingo",M199&lt;&gt;"",N199&lt;&gt;""),IF(AL199="",0,AL199*24),0)),0))))</f>
        <v>#VALUE!</v>
      </c>
      <c r="BY199" s="44" t="e">
        <f>IF(VALIDATURNO[[#This Row],[VALIDA_QNA]]="","",IFERROR(LEFT(AD199,FIND(".",AD199)-1)+((RIGHT(AD199,2)+0)/100),0))</f>
        <v>#VALUE!</v>
      </c>
      <c r="BZ19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199" s="45" t="e">
        <f>IF(VALIDATURNO[[#This Row],[VALIDA_QNA]]="","",IF(VALIDATURNO[[#This Row],[Trabajado real]]+0=0,0,1))</f>
        <v>#VALUE!</v>
      </c>
      <c r="CB19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199" s="44"/>
      <c r="CD199" s="44"/>
      <c r="CE199" s="44"/>
      <c r="CF199" s="44"/>
      <c r="CG199" s="44"/>
      <c r="CH199" s="45"/>
      <c r="CI199" s="44"/>
      <c r="CJ199" s="44" t="str">
        <f>IF(AND(M199="",S199=""),"",IF(VALIDATURNO[[#This Row],[Marcacion]]="ERROR MARCA",6,IF(IFERROR(LEFT(M199,FIND(".",M199)-1)+((RIGHT(M199,2)+0)/100),0)+IFERROR(LEFT(S199,FIND(".",S199)-1)+((RIGHT(S199,2)+0)/100),0)=0,"",IFERROR(LEFT(M199,FIND(".",M199)-1)+((RIGHT(M199,2)+0)/100),0)+IFERROR(LEFT(S199,FIND(".",S199)-1)+((RIGHT(S199,2)+0)/100),0))))</f>
        <v/>
      </c>
      <c r="CK199" s="44" t="e">
        <f>IF(VALIDATURNO[[#This Row],[VALIDA_QNA]]="","",IF(VALIDATURNO[[#This Row],[Dom Noct Real]]=0,"",ROUND(VALIDATURNO[[#This Row],[Dom Noct Real]],2)))</f>
        <v>#VALUE!</v>
      </c>
      <c r="CL199" s="44"/>
      <c r="CM199" s="44"/>
      <c r="CN199" s="44"/>
      <c r="CO19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19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199" s="44"/>
      <c r="CR199" s="44"/>
      <c r="CS199" s="44"/>
      <c r="CT199" s="44"/>
      <c r="CU199" s="44" t="e">
        <f>IF(VALIDATURNO[[#This Row],[VALIDA_QNA]]="","",IF(VALIDATURNO[[#This Row],[Trabajado real]]=0,"",ROUND(VALIDATURNO[[#This Row],[Trabajado real]],2)))</f>
        <v>#VALUE!</v>
      </c>
      <c r="CV199" s="220" t="str">
        <f>IFERROR(VLOOKUP(VALIDATURNO[[#This Row],[Colaborador]]&amp;VALIDATURNO[[#This Row],[fecha]],Tabla2[],4,0),"")</f>
        <v/>
      </c>
      <c r="CW199" s="221"/>
      <c r="CX199" s="221"/>
      <c r="CY199" s="44" t="str">
        <f>IF(SUMIFS($BZ$6:BZ199,$DC$6:DC199,VALIDATURNO[[#This Row],[Colaborador]])-hope_hours-SUMIFS($CO$6:CO199,$DC$6:DC199,VALIDATURNO[[#This Row],[Colaborador]])-SUMIFS($CP$6:CP199,$DC$6:DC199,VALIDATURNO[[#This Row],[Colaborador]])&gt;0.5,SUMIFS($BZ$6:BZ199,$DC$6:DC199,VALIDATURNO[[#This Row],[Colaborador]])-hope_hours-SUMIFS($CO$6:CO199,$DC$6:DC199,VALIDATURNO[[#This Row],[Colaborador]])-SUMIFS($CP$6:CP199,$DC$6:DC199,VALIDATURNO[[#This Row],[Colaborador]]),"")</f>
        <v/>
      </c>
      <c r="CZ199" s="44" t="str">
        <f>IF(SUMIFS($BZ$6:BZ199,$DC$6:DC199,VALIDATURNO[[#This Row],[Colaborador]])-hope_hours&gt;0.5,SUMIFS($BZ$6:BZ199,$DC$6:DC199,VALIDATURNO[[#This Row],[Colaborador]])-hope_hours - SUMIFS($CZ$6:CZ198,$DC$6:DC198,DC199),"")</f>
        <v/>
      </c>
      <c r="DA199" s="44" t="str">
        <f>IF(SUMIFS($BZ$6:BZ199,$DC$6:DC199,VALIDATURNO[[#This Row],[Colaborador]])-hope_hours&gt;0.5,SUMIFS($BZ$6:BZ199,$DC$6:DC199,VALIDATURNO[[#This Row],[Colaborador]])-hope_hours,"")</f>
        <v/>
      </c>
      <c r="DB199" s="44" t="str">
        <f>IF(E199="","",IF(VALIDATURNO[[#This Row],[Cambia sede]]="",E199,VALIDATURNO[[#This Row],[Cambia sede]]))</f>
        <v/>
      </c>
      <c r="DC199" s="222" t="str">
        <f t="shared" si="9"/>
        <v/>
      </c>
      <c r="DD199" s="223" t="e">
        <f>IF(VALIDATURNO[[#This Row],[VALIDA_QNA]]="","",I199+0)</f>
        <v>#VALUE!</v>
      </c>
      <c r="DE199" s="219" t="e">
        <f>IF(VALIDATURNO[[#This Row],[Marcacion]]="","",D199)</f>
        <v>#VALUE!</v>
      </c>
      <c r="DF199" s="219" t="e">
        <f>IF(VALIDATURNO[[#This Row],[turno1]]="","",H199)</f>
        <v>#VALUE!</v>
      </c>
      <c r="DG199" s="219" t="e">
        <f>IF(VALIDATURNO[[#This Row],[turno2]]="","",AL199)</f>
        <v>#VALUE!</v>
      </c>
      <c r="DH199" s="219" t="e">
        <f>IF(VALIDATURNO[[#This Row],[turno1AM]]="","",AM199)</f>
        <v>#VALUE!</v>
      </c>
      <c r="DI199" s="219" t="e">
        <f>IF(VALIDATURNO[[#This Row],[turno2AM]]="","",AN199)</f>
        <v>#VALUE!</v>
      </c>
      <c r="DJ199" s="219" t="e">
        <f>IF(VALIDATURNO[[#This Row],[turno1AH]]="","",AO199)</f>
        <v>#VALUE!</v>
      </c>
      <c r="DK199" s="219" t="e">
        <f>IF(VALIDATURNO[[#This Row],[turno2AH]]="","",AP199)</f>
        <v>#VALUE!</v>
      </c>
      <c r="DL199" s="224" t="str">
        <f>IF(SUMIFS(VALIDATURNO[TOTAL],VALIDATURNO[Colaborador],VALIDATURNO[[#This Row],[Colaborador]])=0,"RET","OK")</f>
        <v>RET</v>
      </c>
      <c r="DM199" s="224"/>
      <c r="DN199" s="224" t="e">
        <f>IF(DN198=$DN$5,1,IF(DC198=VALIDATURNO[[#This Row],[Colaborador]],0,1))</f>
        <v>#VALUE!</v>
      </c>
      <c r="DO199" s="224"/>
      <c r="DP199" s="224"/>
      <c r="DQ199" s="224"/>
      <c r="DR199" s="224"/>
      <c r="DS199" s="224"/>
      <c r="DT199" s="224"/>
    </row>
    <row r="200" spans="46:124">
      <c r="AT200" s="218" t="e">
        <f>IF(VALIDATURNO[[#This Row],[VALIDA_QNA]]="","",IF(AL200="",0,1))</f>
        <v>#VALUE!</v>
      </c>
      <c r="AU200" s="47" t="e">
        <f>IF(VALIDATURNO[[#This Row],[VALIDA_QNA]]="","",IF(AL201="",0,1))</f>
        <v>#VALUE!</v>
      </c>
      <c r="AV200" s="47" t="e">
        <f>IF(VALIDATURNO[[#This Row],[VALIDA_QNA]]="","",IF(AM200="",0,1))</f>
        <v>#VALUE!</v>
      </c>
      <c r="AW200" s="47" t="e">
        <f>IF(VALIDATURNO[[#This Row],[VALIDA_QNA]]="","",IF(AN200="",0,1))</f>
        <v>#VALUE!</v>
      </c>
      <c r="AX200" s="47" t="e">
        <f>IF(VALIDATURNO[[#This Row],[VALIDA_QNA]]="","",IF(AO200="",0,1))</f>
        <v>#VALUE!</v>
      </c>
      <c r="AY200" s="47" t="e">
        <f>IF(VALIDATURNO[[#This Row],[VALIDA_QNA]]="","",IF(AP200="",0,1))</f>
        <v>#VALUE!</v>
      </c>
      <c r="AZ200" s="42" t="e">
        <f>IF(VALIDATURNO[[#This Row],[VALIDA_QNA]]="","",IF(AL201="",0,1)*IF(AL201="",0,AL201))</f>
        <v>#VALUE!</v>
      </c>
      <c r="BA200" s="42" t="e">
        <f>IF(VALIDATURNO[[#This Row],[VALIDA_QNA]]="","",IF(AL200="",0,1)*IF(AL200="",0,AL200))</f>
        <v>#VALUE!</v>
      </c>
      <c r="BB200" s="42" t="e">
        <f>IF(VALIDATURNO[[#This Row],[VALIDA_QNA]]="","",IF(AM200="",0,1)*IF(AM200="",0,AM200))</f>
        <v>#VALUE!</v>
      </c>
      <c r="BC200" s="42" t="e">
        <f>IF(VALIDATURNO[[#This Row],[VALIDA_QNA]]="","",IF(AN200="",0,1)*IF(AN200="",0,AN200))</f>
        <v>#VALUE!</v>
      </c>
      <c r="BD200" s="42" t="e">
        <f>IF(VALIDATURNO[[#This Row],[VALIDA_QNA]]="","",IF(AO200="",0,1)*IF(AO200="",0,AO200))</f>
        <v>#VALUE!</v>
      </c>
      <c r="BE200" s="42" t="e">
        <f>IF(VALIDATURNO[[#This Row],[VALIDA_QNA]]="","",IF(AP200="",0,1)*IF(AP200="",0,AP200))</f>
        <v>#VALUE!</v>
      </c>
      <c r="BF200" s="42" t="e">
        <f>IF(VALIDATURNO[[#This Row],[VALIDA_QNA]]="","",5-COUNTBLANK(AM200:AP200)-COUNTBLANK(AL201))</f>
        <v>#VALUE!</v>
      </c>
      <c r="BG200" s="41" t="e">
        <f>VALIDATURNO[[#This Row],[SALAM_H_BIN]]&amp;AU200&amp;AV200&amp;AW200&amp;AX200&amp;AY200</f>
        <v>#VALUE!</v>
      </c>
      <c r="BH200" s="43" t="str">
        <f>IF(A200="","",IF(AND((DIA_INI+0)=1,DAY(I200)&lt;16,MONTH(I200)=MES_QNA),1,IF(AND((DIA_INI+0)=16,MONTH(I200)= MES_QNA + 0),1,0)))</f>
        <v/>
      </c>
      <c r="BI200" s="42" t="str">
        <f>IF(A200="","",IF(AND(AN200&lt;AM200,AN200&lt;&gt;""),"ERROR MARCA",IF(AND(VALIDATURNO[[#This Row],[ENT_2]]&lt;&gt;0,VALIDATURNO[[#This Row],[ENT_2]]&lt;VALIDATURNO[[#This Row],[SAL_1]]),"ERROR MARCA",IF(VALIDATURNO[[#This Row],[VALIDA_QNA]]=1,IF(OR(BG200="001100",BG200="011000",BG200="011110",BG200="001111",BG200="101100",BG200="111000",BG200="111110",BG200="101111"),"OK",IF(OR(BG200="000000",VALIDATURNO[[#This Row],[Escenario]]="100000"),"NULO","ERROR MARCA")),"NULO"))))</f>
        <v/>
      </c>
      <c r="BJ200" s="47" t="e">
        <f>IF(VALIDATURNO[[#This Row],[VALIDA_QNA]]="","",IF(OR(BG200="101100",BG200="101111",BG200="001100",BG200="001111",BG200="111110",BG200="011110"),BC200-BB200,0)*24)</f>
        <v>#VALUE!</v>
      </c>
      <c r="BK200" s="42" t="e">
        <f>IF(VALIDATURNO[[#This Row],[VALIDA_QNA]]="","",IF(OR(BG200="101111",BG200="001111"),BE200-BD200,0)*24)</f>
        <v>#VALUE!</v>
      </c>
      <c r="BL200" s="47" t="e">
        <f>IF(VALIDATURNO[[#This Row],[VALIDA_QNA]]="","",IF(OR(BG200="111000",BG200="011000"),AZ200-BB200+1,0)*24)</f>
        <v>#VALUE!</v>
      </c>
      <c r="BM200" s="47" t="e">
        <f>IF(VALIDATURNO[[#This Row],[VALIDA_QNA]]="","",IF(OR(BG200="111110",BG200="011110"),AZ200+1-BD200,0)*24)</f>
        <v>#VALUE!</v>
      </c>
      <c r="BN200" s="42" t="e">
        <f>IF(VALIDATURNO[[#This Row],[VALIDA_QNA]]="","",IF(OR(BG200="011000",BG200="111000"),1-BB200,0)*24)</f>
        <v>#VALUE!</v>
      </c>
      <c r="BO200" s="47" t="e">
        <f>IF(VALIDATURNO[[#This Row],[VALIDA_QNA]]="","",IF(OR(BG200="011110",BG200="111110"),1-BD200,0)*24)</f>
        <v>#VALUE!</v>
      </c>
      <c r="BP20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0" s="42" t="e">
        <f>IF(VALIDATURNO[[#This Row],[VALIDA_QNA]]="","",VALIDATURNO[[#This Row],[turno1]]+VALIDATURNO[[#This Row],[turno2]]+VALIDATURNO[[#This Row],[turno1AM]]+VALIDATURNO[[#This Row],[turno2AM]])</f>
        <v>#VALUE!</v>
      </c>
      <c r="BR200" s="44" t="e">
        <f>IF(VALIDATURNO[[#This Row],[VALIDA_QNA]]=0,"",IFERROR(LEFT(AD200,FIND(".",AD200)-1)+((RIGHT(AD200,2)+0)/100),""))</f>
        <v>#VALUE!</v>
      </c>
      <c r="BS20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descuentos]]="",0,IF(AND(BP200&gt;=9.5,AO200=""),1,0))+IF(AL201&lt;&gt;"",AL201*24,0)-IF(AL200&lt;&gt;"",AL200*24,0),"")))</f>
        <v>#VALUE!</v>
      </c>
      <c r="BT200" s="219" t="e">
        <f>IF(VALIDATURNO[[#This Row],[VALIDA_QNA]]=0,"",IF(A200="","",IFERROR((IF(IF(AL200="",0,AL200+0)&lt;=(6/24),IF(AL200="",0,AL200+0),(6/24))*24),0)+IFERROR(IF(AM200="",0,IF((IF(AND(AO200="",AN200&lt;&gt;""),IF(AN200="",0,AN200+0),IF(AP200&lt;&gt;"",IF(AP200="",0,AP200+0),1))-#REF!)*24&gt;0,IF(AND(AO200="",AN200&lt;&gt;""),IF(AN200="",0,AN200+0),IF(AP200&lt;&gt;"",IF(AP200="",0,AP200+0),1))-#REF!))*24,0)))</f>
        <v>#VALUE!</v>
      </c>
      <c r="BU200" s="44" t="e">
        <f>IF(VALIDATURNO[[#This Row],[VALIDA_QNA]]="","",IFERROR(LEFT(K200,FIND(".",K200)-1)+((RIGHT(K200,2)+0)/100),0))</f>
        <v>#VALUE!</v>
      </c>
      <c r="BV200" s="44" t="e">
        <f>IF(VALIDATURNO[[#This Row],[VALIDA_QNA]]=0,0,IF(VALIDATURNO[[#This Row],[Marcacion]]="ERROR MARCA", 0,IF(VALIDATURNO[[#This Row],[VALIDA_QNA]]="","",IF(ROUND(IFERROR(LEFT(K200,FIND(".",K200)-1)+((RIGHT(K200,2)+0)/100),0)+(IF(H201="Domingo",0,IF(AL201="",0,AL201*24)))-(IF(H200="Domingo",0,IF(AL200="",0,AL200*24))),2)&gt;=0,ROUND(IFERROR(LEFT(K200,FIND(".",K200)-1)+((RIGHT(K200,2)+0)/100),0)+(IF(H201="Domingo",0,IF(AL201="",0,AL201*24)))-(IF(H200="Domingo",0,IF(AL200="",0,AL200*24))),2),0))))</f>
        <v>#VALUE!</v>
      </c>
      <c r="BW200" s="44" t="e">
        <f>IF(VALIDATURNO[[#This Row],[VALIDA_QNA]]="","",IFERROR(LEFT(T200,FIND(".",T200)-1)+((RIGHT(T200,2)+0)/100),0)+IF(N200="",0,IFERROR(LEFT(N200,FIND(".",N200)-1)+((RIGHT(N200,2)+0)/100),0)))</f>
        <v>#VALUE!</v>
      </c>
      <c r="BX200" s="44" t="e">
        <f>IF(VALIDATURNO[[#This Row],[VALIDA_QNA]]=0,0,IF(VALIDATURNO[[#This Row],[Marcacion]]="ERROR MARCA", 0,IF(VALIDATURNO[[#This Row],[VALIDA_QNA]]="","",IF(VALIDATURNO[[#This Row],[Dom Noct calc]]+(IF(OR(H201="Domingo",M201&lt;&gt;"",N201&lt;&gt;""),IF(AL201="",0,AL201*24),0))-(IF(OR(H200="Domingo",M200&lt;&gt;"",N200&lt;&gt;""),IF(AL200="",0,AL200*24),0))&gt;=0,VALIDATURNO[[#This Row],[Dom Noct calc]]+(IF(OR(H201="Domingo",M201&lt;&gt;"",N201&lt;&gt;""),IF(AL201="",0,AL201*24),0))-(IF(OR(H200="Domingo",M200&lt;&gt;"",N200&lt;&gt;""),IF(AL200="",0,AL200*24),0)),0))))</f>
        <v>#VALUE!</v>
      </c>
      <c r="BY200" s="44" t="e">
        <f>IF(VALIDATURNO[[#This Row],[VALIDA_QNA]]="","",IFERROR(LEFT(AD200,FIND(".",AD200)-1)+((RIGHT(AD200,2)+0)/100),0))</f>
        <v>#VALUE!</v>
      </c>
      <c r="BZ20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0" s="45" t="e">
        <f>IF(VALIDATURNO[[#This Row],[VALIDA_QNA]]="","",IF(VALIDATURNO[[#This Row],[Trabajado real]]+0=0,0,1))</f>
        <v>#VALUE!</v>
      </c>
      <c r="CB20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0" s="44"/>
      <c r="CD200" s="44"/>
      <c r="CE200" s="44"/>
      <c r="CF200" s="44"/>
      <c r="CG200" s="44"/>
      <c r="CH200" s="45"/>
      <c r="CI200" s="44"/>
      <c r="CJ200" s="44" t="str">
        <f>IF(AND(M200="",S200=""),"",IF(VALIDATURNO[[#This Row],[Marcacion]]="ERROR MARCA",6,IF(IFERROR(LEFT(M200,FIND(".",M200)-1)+((RIGHT(M200,2)+0)/100),0)+IFERROR(LEFT(S200,FIND(".",S200)-1)+((RIGHT(S200,2)+0)/100),0)=0,"",IFERROR(LEFT(M200,FIND(".",M200)-1)+((RIGHT(M200,2)+0)/100),0)+IFERROR(LEFT(S200,FIND(".",S200)-1)+((RIGHT(S200,2)+0)/100),0))))</f>
        <v/>
      </c>
      <c r="CK200" s="44" t="e">
        <f>IF(VALIDATURNO[[#This Row],[VALIDA_QNA]]="","",IF(VALIDATURNO[[#This Row],[Dom Noct Real]]=0,"",ROUND(VALIDATURNO[[#This Row],[Dom Noct Real]],2)))</f>
        <v>#VALUE!</v>
      </c>
      <c r="CL200" s="44"/>
      <c r="CM200" s="44"/>
      <c r="CN200" s="44"/>
      <c r="CO20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0" s="44"/>
      <c r="CR200" s="44"/>
      <c r="CS200" s="44"/>
      <c r="CT200" s="44"/>
      <c r="CU200" s="44" t="e">
        <f>IF(VALIDATURNO[[#This Row],[VALIDA_QNA]]="","",IF(VALIDATURNO[[#This Row],[Trabajado real]]=0,"",ROUND(VALIDATURNO[[#This Row],[Trabajado real]],2)))</f>
        <v>#VALUE!</v>
      </c>
      <c r="CV200" s="220" t="str">
        <f>IFERROR(VLOOKUP(VALIDATURNO[[#This Row],[Colaborador]]&amp;VALIDATURNO[[#This Row],[fecha]],Tabla2[],4,0),"")</f>
        <v/>
      </c>
      <c r="CW200" s="221"/>
      <c r="CX200" s="221"/>
      <c r="CY200" s="44" t="str">
        <f>IF(SUMIFS($BZ$6:BZ200,$DC$6:DC200,VALIDATURNO[[#This Row],[Colaborador]])-hope_hours-SUMIFS($CO$6:CO200,$DC$6:DC200,VALIDATURNO[[#This Row],[Colaborador]])-SUMIFS($CP$6:CP200,$DC$6:DC200,VALIDATURNO[[#This Row],[Colaborador]])&gt;0.5,SUMIFS($BZ$6:BZ200,$DC$6:DC200,VALIDATURNO[[#This Row],[Colaborador]])-hope_hours-SUMIFS($CO$6:CO200,$DC$6:DC200,VALIDATURNO[[#This Row],[Colaborador]])-SUMIFS($CP$6:CP200,$DC$6:DC200,VALIDATURNO[[#This Row],[Colaborador]]),"")</f>
        <v/>
      </c>
      <c r="CZ200" s="44" t="str">
        <f>IF(SUMIFS($BZ$6:BZ200,$DC$6:DC200,VALIDATURNO[[#This Row],[Colaborador]])-hope_hours&gt;0.5,SUMIFS($BZ$6:BZ200,$DC$6:DC200,VALIDATURNO[[#This Row],[Colaborador]])-hope_hours - SUMIFS($CZ$6:CZ199,$DC$6:DC199,DC200),"")</f>
        <v/>
      </c>
      <c r="DA200" s="44" t="str">
        <f>IF(SUMIFS($BZ$6:BZ200,$DC$6:DC200,VALIDATURNO[[#This Row],[Colaborador]])-hope_hours&gt;0.5,SUMIFS($BZ$6:BZ200,$DC$6:DC200,VALIDATURNO[[#This Row],[Colaborador]])-hope_hours,"")</f>
        <v/>
      </c>
      <c r="DB200" s="44" t="str">
        <f>IF(E200="","",IF(VALIDATURNO[[#This Row],[Cambia sede]]="",E200,VALIDATURNO[[#This Row],[Cambia sede]]))</f>
        <v/>
      </c>
      <c r="DC200" s="222" t="str">
        <f t="shared" si="9"/>
        <v/>
      </c>
      <c r="DD200" s="223" t="e">
        <f>IF(VALIDATURNO[[#This Row],[VALIDA_QNA]]="","",I200+0)</f>
        <v>#VALUE!</v>
      </c>
      <c r="DE200" s="219" t="e">
        <f>IF(VALIDATURNO[[#This Row],[Marcacion]]="","",D200)</f>
        <v>#VALUE!</v>
      </c>
      <c r="DF200" s="219" t="e">
        <f>IF(VALIDATURNO[[#This Row],[turno1]]="","",H200)</f>
        <v>#VALUE!</v>
      </c>
      <c r="DG200" s="219" t="e">
        <f>IF(VALIDATURNO[[#This Row],[turno2]]="","",AL200)</f>
        <v>#VALUE!</v>
      </c>
      <c r="DH200" s="219" t="e">
        <f>IF(VALIDATURNO[[#This Row],[turno1AM]]="","",AM200)</f>
        <v>#VALUE!</v>
      </c>
      <c r="DI200" s="219" t="e">
        <f>IF(VALIDATURNO[[#This Row],[turno2AM]]="","",AN200)</f>
        <v>#VALUE!</v>
      </c>
      <c r="DJ200" s="219" t="e">
        <f>IF(VALIDATURNO[[#This Row],[turno1AH]]="","",AO200)</f>
        <v>#VALUE!</v>
      </c>
      <c r="DK200" s="219" t="e">
        <f>IF(VALIDATURNO[[#This Row],[turno2AH]]="","",AP200)</f>
        <v>#VALUE!</v>
      </c>
      <c r="DL200" s="224" t="str">
        <f>IF(SUMIFS(VALIDATURNO[TOTAL],VALIDATURNO[Colaborador],VALIDATURNO[[#This Row],[Colaborador]])=0,"RET","OK")</f>
        <v>RET</v>
      </c>
      <c r="DM200" s="224"/>
      <c r="DN200" s="224" t="e">
        <f>IF(DN199=$DN$5,1,IF(DC199=VALIDATURNO[[#This Row],[Colaborador]],0,1))</f>
        <v>#VALUE!</v>
      </c>
      <c r="DO200" s="224"/>
      <c r="DP200" s="224"/>
      <c r="DQ200" s="224"/>
      <c r="DR200" s="224"/>
      <c r="DS200" s="224"/>
      <c r="DT200" s="224"/>
    </row>
    <row r="201" spans="46:124">
      <c r="AT201" s="218" t="e">
        <f>IF(VALIDATURNO[[#This Row],[VALIDA_QNA]]="","",IF(AL201="",0,1))</f>
        <v>#VALUE!</v>
      </c>
      <c r="AU201" s="47" t="e">
        <f>IF(VALIDATURNO[[#This Row],[VALIDA_QNA]]="","",IF(AL202="",0,1))</f>
        <v>#VALUE!</v>
      </c>
      <c r="AV201" s="47" t="e">
        <f>IF(VALIDATURNO[[#This Row],[VALIDA_QNA]]="","",IF(AM201="",0,1))</f>
        <v>#VALUE!</v>
      </c>
      <c r="AW201" s="47" t="e">
        <f>IF(VALIDATURNO[[#This Row],[VALIDA_QNA]]="","",IF(AN201="",0,1))</f>
        <v>#VALUE!</v>
      </c>
      <c r="AX201" s="47" t="e">
        <f>IF(VALIDATURNO[[#This Row],[VALIDA_QNA]]="","",IF(AO201="",0,1))</f>
        <v>#VALUE!</v>
      </c>
      <c r="AY201" s="47" t="e">
        <f>IF(VALIDATURNO[[#This Row],[VALIDA_QNA]]="","",IF(AP201="",0,1))</f>
        <v>#VALUE!</v>
      </c>
      <c r="AZ201" s="42" t="e">
        <f>IF(VALIDATURNO[[#This Row],[VALIDA_QNA]]="","",IF(AL202="",0,1)*IF(AL202="",0,AL202))</f>
        <v>#VALUE!</v>
      </c>
      <c r="BA201" s="42" t="e">
        <f>IF(VALIDATURNO[[#This Row],[VALIDA_QNA]]="","",IF(AL201="",0,1)*IF(AL201="",0,AL201))</f>
        <v>#VALUE!</v>
      </c>
      <c r="BB201" s="42" t="e">
        <f>IF(VALIDATURNO[[#This Row],[VALIDA_QNA]]="","",IF(AM201="",0,1)*IF(AM201="",0,AM201))</f>
        <v>#VALUE!</v>
      </c>
      <c r="BC201" s="42" t="e">
        <f>IF(VALIDATURNO[[#This Row],[VALIDA_QNA]]="","",IF(AN201="",0,1)*IF(AN201="",0,AN201))</f>
        <v>#VALUE!</v>
      </c>
      <c r="BD201" s="42" t="e">
        <f>IF(VALIDATURNO[[#This Row],[VALIDA_QNA]]="","",IF(AO201="",0,1)*IF(AO201="",0,AO201))</f>
        <v>#VALUE!</v>
      </c>
      <c r="BE201" s="42" t="e">
        <f>IF(VALIDATURNO[[#This Row],[VALIDA_QNA]]="","",IF(AP201="",0,1)*IF(AP201="",0,AP201))</f>
        <v>#VALUE!</v>
      </c>
      <c r="BF201" s="42" t="e">
        <f>IF(VALIDATURNO[[#This Row],[VALIDA_QNA]]="","",5-COUNTBLANK(AM201:AP201)-COUNTBLANK(AL202))</f>
        <v>#VALUE!</v>
      </c>
      <c r="BG201" s="41" t="e">
        <f>VALIDATURNO[[#This Row],[SALAM_H_BIN]]&amp;AU201&amp;AV201&amp;AW201&amp;AX201&amp;AY201</f>
        <v>#VALUE!</v>
      </c>
      <c r="BH201" s="43" t="str">
        <f>IF(A201="","",IF(AND((DIA_INI+0)=1,DAY(I201)&lt;16,MONTH(I201)=MES_QNA),1,IF(AND((DIA_INI+0)=16,MONTH(I201)= MES_QNA + 0),1,0)))</f>
        <v/>
      </c>
      <c r="BI201" s="42" t="str">
        <f>IF(A201="","",IF(AND(AN201&lt;AM201,AN201&lt;&gt;""),"ERROR MARCA",IF(AND(VALIDATURNO[[#This Row],[ENT_2]]&lt;&gt;0,VALIDATURNO[[#This Row],[ENT_2]]&lt;VALIDATURNO[[#This Row],[SAL_1]]),"ERROR MARCA",IF(VALIDATURNO[[#This Row],[VALIDA_QNA]]=1,IF(OR(BG201="001100",BG201="011000",BG201="011110",BG201="001111",BG201="101100",BG201="111000",BG201="111110",BG201="101111"),"OK",IF(OR(BG201="000000",VALIDATURNO[[#This Row],[Escenario]]="100000"),"NULO","ERROR MARCA")),"NULO"))))</f>
        <v/>
      </c>
      <c r="BJ201" s="47" t="e">
        <f>IF(VALIDATURNO[[#This Row],[VALIDA_QNA]]="","",IF(OR(BG201="101100",BG201="101111",BG201="001100",BG201="001111",BG201="111110",BG201="011110"),BC201-BB201,0)*24)</f>
        <v>#VALUE!</v>
      </c>
      <c r="BK201" s="42" t="e">
        <f>IF(VALIDATURNO[[#This Row],[VALIDA_QNA]]="","",IF(OR(BG201="101111",BG201="001111"),BE201-BD201,0)*24)</f>
        <v>#VALUE!</v>
      </c>
      <c r="BL201" s="47" t="e">
        <f>IF(VALIDATURNO[[#This Row],[VALIDA_QNA]]="","",IF(OR(BG201="111000",BG201="011000"),AZ201-BB201+1,0)*24)</f>
        <v>#VALUE!</v>
      </c>
      <c r="BM201" s="47" t="e">
        <f>IF(VALIDATURNO[[#This Row],[VALIDA_QNA]]="","",IF(OR(BG201="111110",BG201="011110"),AZ201+1-BD201,0)*24)</f>
        <v>#VALUE!</v>
      </c>
      <c r="BN201" s="42" t="e">
        <f>IF(VALIDATURNO[[#This Row],[VALIDA_QNA]]="","",IF(OR(BG201="011000",BG201="111000"),1-BB201,0)*24)</f>
        <v>#VALUE!</v>
      </c>
      <c r="BO201" s="47" t="e">
        <f>IF(VALIDATURNO[[#This Row],[VALIDA_QNA]]="","",IF(OR(BG201="011110",BG201="111110"),1-BD201,0)*24)</f>
        <v>#VALUE!</v>
      </c>
      <c r="BP20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1" s="42" t="e">
        <f>IF(VALIDATURNO[[#This Row],[VALIDA_QNA]]="","",VALIDATURNO[[#This Row],[turno1]]+VALIDATURNO[[#This Row],[turno2]]+VALIDATURNO[[#This Row],[turno1AM]]+VALIDATURNO[[#This Row],[turno2AM]])</f>
        <v>#VALUE!</v>
      </c>
      <c r="BR201" s="44" t="e">
        <f>IF(VALIDATURNO[[#This Row],[VALIDA_QNA]]=0,"",IFERROR(LEFT(AD201,FIND(".",AD201)-1)+((RIGHT(AD201,2)+0)/100),""))</f>
        <v>#VALUE!</v>
      </c>
      <c r="BS20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descuentos]]="",0,IF(AND(BP201&gt;=9.5,AO201=""),1,0))+IF(AL202&lt;&gt;"",AL202*24,0)-IF(AL201&lt;&gt;"",AL201*24,0),"")))</f>
        <v>#VALUE!</v>
      </c>
      <c r="BT201" s="219" t="e">
        <f>IF(VALIDATURNO[[#This Row],[VALIDA_QNA]]=0,"",IF(A201="","",IFERROR((IF(IF(AL201="",0,AL201+0)&lt;=(6/24),IF(AL201="",0,AL201+0),(6/24))*24),0)+IFERROR(IF(AM201="",0,IF((IF(AND(AO201="",AN201&lt;&gt;""),IF(AN201="",0,AN201+0),IF(AP201&lt;&gt;"",IF(AP201="",0,AP201+0),1))-#REF!)*24&gt;0,IF(AND(AO201="",AN201&lt;&gt;""),IF(AN201="",0,AN201+0),IF(AP201&lt;&gt;"",IF(AP201="",0,AP201+0),1))-#REF!))*24,0)))</f>
        <v>#VALUE!</v>
      </c>
      <c r="BU201" s="44" t="e">
        <f>IF(VALIDATURNO[[#This Row],[VALIDA_QNA]]="","",IFERROR(LEFT(K201,FIND(".",K201)-1)+((RIGHT(K201,2)+0)/100),0))</f>
        <v>#VALUE!</v>
      </c>
      <c r="BV201" s="44" t="e">
        <f>IF(VALIDATURNO[[#This Row],[VALIDA_QNA]]=0,0,IF(VALIDATURNO[[#This Row],[Marcacion]]="ERROR MARCA", 0,IF(VALIDATURNO[[#This Row],[VALIDA_QNA]]="","",IF(ROUND(IFERROR(LEFT(K201,FIND(".",K201)-1)+((RIGHT(K201,2)+0)/100),0)+(IF(H202="Domingo",0,IF(AL202="",0,AL202*24)))-(IF(H201="Domingo",0,IF(AL201="",0,AL201*24))),2)&gt;=0,ROUND(IFERROR(LEFT(K201,FIND(".",K201)-1)+((RIGHT(K201,2)+0)/100),0)+(IF(H202="Domingo",0,IF(AL202="",0,AL202*24)))-(IF(H201="Domingo",0,IF(AL201="",0,AL201*24))),2),0))))</f>
        <v>#VALUE!</v>
      </c>
      <c r="BW201" s="44" t="e">
        <f>IF(VALIDATURNO[[#This Row],[VALIDA_QNA]]="","",IFERROR(LEFT(T201,FIND(".",T201)-1)+((RIGHT(T201,2)+0)/100),0)+IF(N201="",0,IFERROR(LEFT(N201,FIND(".",N201)-1)+((RIGHT(N201,2)+0)/100),0)))</f>
        <v>#VALUE!</v>
      </c>
      <c r="BX201" s="44" t="e">
        <f>IF(VALIDATURNO[[#This Row],[VALIDA_QNA]]=0,0,IF(VALIDATURNO[[#This Row],[Marcacion]]="ERROR MARCA", 0,IF(VALIDATURNO[[#This Row],[VALIDA_QNA]]="","",IF(VALIDATURNO[[#This Row],[Dom Noct calc]]+(IF(OR(H202="Domingo",M202&lt;&gt;"",N202&lt;&gt;""),IF(AL202="",0,AL202*24),0))-(IF(OR(H201="Domingo",M201&lt;&gt;"",N201&lt;&gt;""),IF(AL201="",0,AL201*24),0))&gt;=0,VALIDATURNO[[#This Row],[Dom Noct calc]]+(IF(OR(H202="Domingo",M202&lt;&gt;"",N202&lt;&gt;""),IF(AL202="",0,AL202*24),0))-(IF(OR(H201="Domingo",M201&lt;&gt;"",N201&lt;&gt;""),IF(AL201="",0,AL201*24),0)),0))))</f>
        <v>#VALUE!</v>
      </c>
      <c r="BY201" s="44" t="e">
        <f>IF(VALIDATURNO[[#This Row],[VALIDA_QNA]]="","",IFERROR(LEFT(AD201,FIND(".",AD201)-1)+((RIGHT(AD201,2)+0)/100),0))</f>
        <v>#VALUE!</v>
      </c>
      <c r="BZ20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1" s="45" t="e">
        <f>IF(VALIDATURNO[[#This Row],[VALIDA_QNA]]="","",IF(VALIDATURNO[[#This Row],[Trabajado real]]+0=0,0,1))</f>
        <v>#VALUE!</v>
      </c>
      <c r="CB20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1" s="44"/>
      <c r="CD201" s="44"/>
      <c r="CE201" s="44"/>
      <c r="CF201" s="44"/>
      <c r="CG201" s="44"/>
      <c r="CH201" s="45"/>
      <c r="CI201" s="44"/>
      <c r="CJ201" s="44" t="str">
        <f>IF(AND(M201="",S201=""),"",IF(VALIDATURNO[[#This Row],[Marcacion]]="ERROR MARCA",6,IF(IFERROR(LEFT(M201,FIND(".",M201)-1)+((RIGHT(M201,2)+0)/100),0)+IFERROR(LEFT(S201,FIND(".",S201)-1)+((RIGHT(S201,2)+0)/100),0)=0,"",IFERROR(LEFT(M201,FIND(".",M201)-1)+((RIGHT(M201,2)+0)/100),0)+IFERROR(LEFT(S201,FIND(".",S201)-1)+((RIGHT(S201,2)+0)/100),0))))</f>
        <v/>
      </c>
      <c r="CK201" s="44" t="e">
        <f>IF(VALIDATURNO[[#This Row],[VALIDA_QNA]]="","",IF(VALIDATURNO[[#This Row],[Dom Noct Real]]=0,"",ROUND(VALIDATURNO[[#This Row],[Dom Noct Real]],2)))</f>
        <v>#VALUE!</v>
      </c>
      <c r="CL201" s="44"/>
      <c r="CM201" s="44"/>
      <c r="CN201" s="44"/>
      <c r="CO20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1" s="44"/>
      <c r="CR201" s="44"/>
      <c r="CS201" s="44"/>
      <c r="CT201" s="44"/>
      <c r="CU201" s="44" t="e">
        <f>IF(VALIDATURNO[[#This Row],[VALIDA_QNA]]="","",IF(VALIDATURNO[[#This Row],[Trabajado real]]=0,"",ROUND(VALIDATURNO[[#This Row],[Trabajado real]],2)))</f>
        <v>#VALUE!</v>
      </c>
      <c r="CV201" s="220" t="str">
        <f>IFERROR(VLOOKUP(VALIDATURNO[[#This Row],[Colaborador]]&amp;VALIDATURNO[[#This Row],[fecha]],Tabla2[],4,0),"")</f>
        <v/>
      </c>
      <c r="CW201" s="221"/>
      <c r="CX201" s="221"/>
      <c r="CY201" s="44" t="str">
        <f>IF(SUMIFS($BZ$6:BZ201,$DC$6:DC201,VALIDATURNO[[#This Row],[Colaborador]])-hope_hours-SUMIFS($CO$6:CO201,$DC$6:DC201,VALIDATURNO[[#This Row],[Colaborador]])-SUMIFS($CP$6:CP201,$DC$6:DC201,VALIDATURNO[[#This Row],[Colaborador]])&gt;0.5,SUMIFS($BZ$6:BZ201,$DC$6:DC201,VALIDATURNO[[#This Row],[Colaborador]])-hope_hours-SUMIFS($CO$6:CO201,$DC$6:DC201,VALIDATURNO[[#This Row],[Colaborador]])-SUMIFS($CP$6:CP201,$DC$6:DC201,VALIDATURNO[[#This Row],[Colaborador]]),"")</f>
        <v/>
      </c>
      <c r="CZ201" s="44" t="str">
        <f>IF(SUMIFS($BZ$6:BZ201,$DC$6:DC201,VALIDATURNO[[#This Row],[Colaborador]])-hope_hours&gt;0.5,SUMIFS($BZ$6:BZ201,$DC$6:DC201,VALIDATURNO[[#This Row],[Colaborador]])-hope_hours - SUMIFS($CZ$6:CZ200,$DC$6:DC200,DC201),"")</f>
        <v/>
      </c>
      <c r="DA201" s="44" t="str">
        <f>IF(SUMIFS($BZ$6:BZ201,$DC$6:DC201,VALIDATURNO[[#This Row],[Colaborador]])-hope_hours&gt;0.5,SUMIFS($BZ$6:BZ201,$DC$6:DC201,VALIDATURNO[[#This Row],[Colaborador]])-hope_hours,"")</f>
        <v/>
      </c>
      <c r="DB201" s="44" t="str">
        <f>IF(E201="","",IF(VALIDATURNO[[#This Row],[Cambia sede]]="",E201,VALIDATURNO[[#This Row],[Cambia sede]]))</f>
        <v/>
      </c>
      <c r="DC201" s="222" t="str">
        <f t="shared" si="9"/>
        <v/>
      </c>
      <c r="DD201" s="223" t="e">
        <f>IF(VALIDATURNO[[#This Row],[VALIDA_QNA]]="","",I201+0)</f>
        <v>#VALUE!</v>
      </c>
      <c r="DE201" s="219" t="e">
        <f>IF(VALIDATURNO[[#This Row],[Marcacion]]="","",D201)</f>
        <v>#VALUE!</v>
      </c>
      <c r="DF201" s="219" t="e">
        <f>IF(VALIDATURNO[[#This Row],[turno1]]="","",H201)</f>
        <v>#VALUE!</v>
      </c>
      <c r="DG201" s="219" t="e">
        <f>IF(VALIDATURNO[[#This Row],[turno2]]="","",AL201)</f>
        <v>#VALUE!</v>
      </c>
      <c r="DH201" s="219" t="e">
        <f>IF(VALIDATURNO[[#This Row],[turno1AM]]="","",AM201)</f>
        <v>#VALUE!</v>
      </c>
      <c r="DI201" s="219" t="e">
        <f>IF(VALIDATURNO[[#This Row],[turno2AM]]="","",AN201)</f>
        <v>#VALUE!</v>
      </c>
      <c r="DJ201" s="219" t="e">
        <f>IF(VALIDATURNO[[#This Row],[turno1AH]]="","",AO201)</f>
        <v>#VALUE!</v>
      </c>
      <c r="DK201" s="219" t="e">
        <f>IF(VALIDATURNO[[#This Row],[turno2AH]]="","",AP201)</f>
        <v>#VALUE!</v>
      </c>
      <c r="DL201" s="224" t="str">
        <f>IF(SUMIFS(VALIDATURNO[TOTAL],VALIDATURNO[Colaborador],VALIDATURNO[[#This Row],[Colaborador]])=0,"RET","OK")</f>
        <v>RET</v>
      </c>
      <c r="DM201" s="224"/>
      <c r="DN201" s="224" t="e">
        <f>IF(DN200=$DN$5,1,IF(DC200=VALIDATURNO[[#This Row],[Colaborador]],0,1))</f>
        <v>#VALUE!</v>
      </c>
      <c r="DO201" s="224"/>
      <c r="DP201" s="224"/>
      <c r="DQ201" s="224"/>
      <c r="DR201" s="224"/>
      <c r="DS201" s="224"/>
      <c r="DT201" s="224"/>
    </row>
    <row r="202" spans="46:124">
      <c r="AT202" s="218" t="e">
        <f>IF(VALIDATURNO[[#This Row],[VALIDA_QNA]]="","",IF(AL202="",0,1))</f>
        <v>#VALUE!</v>
      </c>
      <c r="AU202" s="47" t="e">
        <f>IF(VALIDATURNO[[#This Row],[VALIDA_QNA]]="","",IF(AL203="",0,1))</f>
        <v>#VALUE!</v>
      </c>
      <c r="AV202" s="47" t="e">
        <f>IF(VALIDATURNO[[#This Row],[VALIDA_QNA]]="","",IF(AM202="",0,1))</f>
        <v>#VALUE!</v>
      </c>
      <c r="AW202" s="47" t="e">
        <f>IF(VALIDATURNO[[#This Row],[VALIDA_QNA]]="","",IF(AN202="",0,1))</f>
        <v>#VALUE!</v>
      </c>
      <c r="AX202" s="47" t="e">
        <f>IF(VALIDATURNO[[#This Row],[VALIDA_QNA]]="","",IF(AO202="",0,1))</f>
        <v>#VALUE!</v>
      </c>
      <c r="AY202" s="47" t="e">
        <f>IF(VALIDATURNO[[#This Row],[VALIDA_QNA]]="","",IF(AP202="",0,1))</f>
        <v>#VALUE!</v>
      </c>
      <c r="AZ202" s="42" t="e">
        <f>IF(VALIDATURNO[[#This Row],[VALIDA_QNA]]="","",IF(AL203="",0,1)*IF(AL203="",0,AL203))</f>
        <v>#VALUE!</v>
      </c>
      <c r="BA202" s="42" t="e">
        <f>IF(VALIDATURNO[[#This Row],[VALIDA_QNA]]="","",IF(AL202="",0,1)*IF(AL202="",0,AL202))</f>
        <v>#VALUE!</v>
      </c>
      <c r="BB202" s="42" t="e">
        <f>IF(VALIDATURNO[[#This Row],[VALIDA_QNA]]="","",IF(AM202="",0,1)*IF(AM202="",0,AM202))</f>
        <v>#VALUE!</v>
      </c>
      <c r="BC202" s="42" t="e">
        <f>IF(VALIDATURNO[[#This Row],[VALIDA_QNA]]="","",IF(AN202="",0,1)*IF(AN202="",0,AN202))</f>
        <v>#VALUE!</v>
      </c>
      <c r="BD202" s="42" t="e">
        <f>IF(VALIDATURNO[[#This Row],[VALIDA_QNA]]="","",IF(AO202="",0,1)*IF(AO202="",0,AO202))</f>
        <v>#VALUE!</v>
      </c>
      <c r="BE202" s="42" t="e">
        <f>IF(VALIDATURNO[[#This Row],[VALIDA_QNA]]="","",IF(AP202="",0,1)*IF(AP202="",0,AP202))</f>
        <v>#VALUE!</v>
      </c>
      <c r="BF202" s="42" t="e">
        <f>IF(VALIDATURNO[[#This Row],[VALIDA_QNA]]="","",5-COUNTBLANK(AM202:AP202)-COUNTBLANK(AL203))</f>
        <v>#VALUE!</v>
      </c>
      <c r="BG202" s="41" t="e">
        <f>VALIDATURNO[[#This Row],[SALAM_H_BIN]]&amp;AU202&amp;AV202&amp;AW202&amp;AX202&amp;AY202</f>
        <v>#VALUE!</v>
      </c>
      <c r="BH202" s="43" t="str">
        <f>IF(A202="","",IF(AND((DIA_INI+0)=1,DAY(I202)&lt;16,MONTH(I202)=MES_QNA),1,IF(AND((DIA_INI+0)=16,MONTH(I202)= MES_QNA + 0),1,0)))</f>
        <v/>
      </c>
      <c r="BI202" s="42" t="str">
        <f>IF(A202="","",IF(AND(AN202&lt;AM202,AN202&lt;&gt;""),"ERROR MARCA",IF(AND(VALIDATURNO[[#This Row],[ENT_2]]&lt;&gt;0,VALIDATURNO[[#This Row],[ENT_2]]&lt;VALIDATURNO[[#This Row],[SAL_1]]),"ERROR MARCA",IF(VALIDATURNO[[#This Row],[VALIDA_QNA]]=1,IF(OR(BG202="001100",BG202="011000",BG202="011110",BG202="001111",BG202="101100",BG202="111000",BG202="111110",BG202="101111"),"OK",IF(OR(BG202="000000",VALIDATURNO[[#This Row],[Escenario]]="100000"),"NULO","ERROR MARCA")),"NULO"))))</f>
        <v/>
      </c>
      <c r="BJ202" s="47" t="e">
        <f>IF(VALIDATURNO[[#This Row],[VALIDA_QNA]]="","",IF(OR(BG202="101100",BG202="101111",BG202="001100",BG202="001111",BG202="111110",BG202="011110"),BC202-BB202,0)*24)</f>
        <v>#VALUE!</v>
      </c>
      <c r="BK202" s="42" t="e">
        <f>IF(VALIDATURNO[[#This Row],[VALIDA_QNA]]="","",IF(OR(BG202="101111",BG202="001111"),BE202-BD202,0)*24)</f>
        <v>#VALUE!</v>
      </c>
      <c r="BL202" s="47" t="e">
        <f>IF(VALIDATURNO[[#This Row],[VALIDA_QNA]]="","",IF(OR(BG202="111000",BG202="011000"),AZ202-BB202+1,0)*24)</f>
        <v>#VALUE!</v>
      </c>
      <c r="BM202" s="47" t="e">
        <f>IF(VALIDATURNO[[#This Row],[VALIDA_QNA]]="","",IF(OR(BG202="111110",BG202="011110"),AZ202+1-BD202,0)*24)</f>
        <v>#VALUE!</v>
      </c>
      <c r="BN202" s="42" t="e">
        <f>IF(VALIDATURNO[[#This Row],[VALIDA_QNA]]="","",IF(OR(BG202="011000",BG202="111000"),1-BB202,0)*24)</f>
        <v>#VALUE!</v>
      </c>
      <c r="BO202" s="47" t="e">
        <f>IF(VALIDATURNO[[#This Row],[VALIDA_QNA]]="","",IF(OR(BG202="011110",BG202="111110"),1-BD202,0)*24)</f>
        <v>#VALUE!</v>
      </c>
      <c r="BP20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2" s="42" t="e">
        <f>IF(VALIDATURNO[[#This Row],[VALIDA_QNA]]="","",VALIDATURNO[[#This Row],[turno1]]+VALIDATURNO[[#This Row],[turno2]]+VALIDATURNO[[#This Row],[turno1AM]]+VALIDATURNO[[#This Row],[turno2AM]])</f>
        <v>#VALUE!</v>
      </c>
      <c r="BR202" s="44" t="e">
        <f>IF(VALIDATURNO[[#This Row],[VALIDA_QNA]]=0,"",IFERROR(LEFT(AD202,FIND(".",AD202)-1)+((RIGHT(AD202,2)+0)/100),""))</f>
        <v>#VALUE!</v>
      </c>
      <c r="BS20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descuentos]]="",0,IF(AND(BP202&gt;=9.5,AO202=""),1,0))+IF(AL203&lt;&gt;"",AL203*24,0)-IF(AL202&lt;&gt;"",AL202*24,0),"")))</f>
        <v>#VALUE!</v>
      </c>
      <c r="BT202" s="219" t="e">
        <f>IF(VALIDATURNO[[#This Row],[VALIDA_QNA]]=0,"",IF(A202="","",IFERROR((IF(IF(AL202="",0,AL202+0)&lt;=(6/24),IF(AL202="",0,AL202+0),(6/24))*24),0)+IFERROR(IF(AM202="",0,IF((IF(AND(AO202="",AN202&lt;&gt;""),IF(AN202="",0,AN202+0),IF(AP202&lt;&gt;"",IF(AP202="",0,AP202+0),1))-#REF!)*24&gt;0,IF(AND(AO202="",AN202&lt;&gt;""),IF(AN202="",0,AN202+0),IF(AP202&lt;&gt;"",IF(AP202="",0,AP202+0),1))-#REF!))*24,0)))</f>
        <v>#VALUE!</v>
      </c>
      <c r="BU202" s="44" t="e">
        <f>IF(VALIDATURNO[[#This Row],[VALIDA_QNA]]="","",IFERROR(LEFT(K202,FIND(".",K202)-1)+((RIGHT(K202,2)+0)/100),0))</f>
        <v>#VALUE!</v>
      </c>
      <c r="BV202" s="44" t="e">
        <f>IF(VALIDATURNO[[#This Row],[VALIDA_QNA]]=0,0,IF(VALIDATURNO[[#This Row],[Marcacion]]="ERROR MARCA", 0,IF(VALIDATURNO[[#This Row],[VALIDA_QNA]]="","",IF(ROUND(IFERROR(LEFT(K202,FIND(".",K202)-1)+((RIGHT(K202,2)+0)/100),0)+(IF(H203="Domingo",0,IF(AL203="",0,AL203*24)))-(IF(H202="Domingo",0,IF(AL202="",0,AL202*24))),2)&gt;=0,ROUND(IFERROR(LEFT(K202,FIND(".",K202)-1)+((RIGHT(K202,2)+0)/100),0)+(IF(H203="Domingo",0,IF(AL203="",0,AL203*24)))-(IF(H202="Domingo",0,IF(AL202="",0,AL202*24))),2),0))))</f>
        <v>#VALUE!</v>
      </c>
      <c r="BW202" s="44" t="e">
        <f>IF(VALIDATURNO[[#This Row],[VALIDA_QNA]]="","",IFERROR(LEFT(T202,FIND(".",T202)-1)+((RIGHT(T202,2)+0)/100),0)+IF(N202="",0,IFERROR(LEFT(N202,FIND(".",N202)-1)+((RIGHT(N202,2)+0)/100),0)))</f>
        <v>#VALUE!</v>
      </c>
      <c r="BX202" s="44" t="e">
        <f>IF(VALIDATURNO[[#This Row],[VALIDA_QNA]]=0,0,IF(VALIDATURNO[[#This Row],[Marcacion]]="ERROR MARCA", 0,IF(VALIDATURNO[[#This Row],[VALIDA_QNA]]="","",IF(VALIDATURNO[[#This Row],[Dom Noct calc]]+(IF(OR(H203="Domingo",M203&lt;&gt;"",N203&lt;&gt;""),IF(AL203="",0,AL203*24),0))-(IF(OR(H202="Domingo",M202&lt;&gt;"",N202&lt;&gt;""),IF(AL202="",0,AL202*24),0))&gt;=0,VALIDATURNO[[#This Row],[Dom Noct calc]]+(IF(OR(H203="Domingo",M203&lt;&gt;"",N203&lt;&gt;""),IF(AL203="",0,AL203*24),0))-(IF(OR(H202="Domingo",M202&lt;&gt;"",N202&lt;&gt;""),IF(AL202="",0,AL202*24),0)),0))))</f>
        <v>#VALUE!</v>
      </c>
      <c r="BY202" s="44" t="e">
        <f>IF(VALIDATURNO[[#This Row],[VALIDA_QNA]]="","",IFERROR(LEFT(AD202,FIND(".",AD202)-1)+((RIGHT(AD202,2)+0)/100),0))</f>
        <v>#VALUE!</v>
      </c>
      <c r="BZ20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2" s="45" t="e">
        <f>IF(VALIDATURNO[[#This Row],[VALIDA_QNA]]="","",IF(VALIDATURNO[[#This Row],[Trabajado real]]+0=0,0,1))</f>
        <v>#VALUE!</v>
      </c>
      <c r="CB20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2" s="44"/>
      <c r="CD202" s="44"/>
      <c r="CE202" s="44"/>
      <c r="CF202" s="44"/>
      <c r="CG202" s="44"/>
      <c r="CH202" s="45"/>
      <c r="CI202" s="44"/>
      <c r="CJ202" s="44" t="str">
        <f>IF(AND(M202="",S202=""),"",IF(VALIDATURNO[[#This Row],[Marcacion]]="ERROR MARCA",6,IF(IFERROR(LEFT(M202,FIND(".",M202)-1)+((RIGHT(M202,2)+0)/100),0)+IFERROR(LEFT(S202,FIND(".",S202)-1)+((RIGHT(S202,2)+0)/100),0)=0,"",IFERROR(LEFT(M202,FIND(".",M202)-1)+((RIGHT(M202,2)+0)/100),0)+IFERROR(LEFT(S202,FIND(".",S202)-1)+((RIGHT(S202,2)+0)/100),0))))</f>
        <v/>
      </c>
      <c r="CK202" s="44" t="e">
        <f>IF(VALIDATURNO[[#This Row],[VALIDA_QNA]]="","",IF(VALIDATURNO[[#This Row],[Dom Noct Real]]=0,"",ROUND(VALIDATURNO[[#This Row],[Dom Noct Real]],2)))</f>
        <v>#VALUE!</v>
      </c>
      <c r="CL202" s="44"/>
      <c r="CM202" s="44"/>
      <c r="CN202" s="44"/>
      <c r="CO20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2" s="44"/>
      <c r="CR202" s="44"/>
      <c r="CS202" s="44"/>
      <c r="CT202" s="44"/>
      <c r="CU202" s="44" t="e">
        <f>IF(VALIDATURNO[[#This Row],[VALIDA_QNA]]="","",IF(VALIDATURNO[[#This Row],[Trabajado real]]=0,"",ROUND(VALIDATURNO[[#This Row],[Trabajado real]],2)))</f>
        <v>#VALUE!</v>
      </c>
      <c r="CV202" s="220" t="str">
        <f>IFERROR(VLOOKUP(VALIDATURNO[[#This Row],[Colaborador]]&amp;VALIDATURNO[[#This Row],[fecha]],Tabla2[],4,0),"")</f>
        <v/>
      </c>
      <c r="CW202" s="221"/>
      <c r="CX202" s="221"/>
      <c r="CY202" s="44" t="str">
        <f>IF(SUMIFS($BZ$6:BZ202,$DC$6:DC202,VALIDATURNO[[#This Row],[Colaborador]])-hope_hours-SUMIFS($CO$6:CO202,$DC$6:DC202,VALIDATURNO[[#This Row],[Colaborador]])-SUMIFS($CP$6:CP202,$DC$6:DC202,VALIDATURNO[[#This Row],[Colaborador]])&gt;0.5,SUMIFS($BZ$6:BZ202,$DC$6:DC202,VALIDATURNO[[#This Row],[Colaborador]])-hope_hours-SUMIFS($CO$6:CO202,$DC$6:DC202,VALIDATURNO[[#This Row],[Colaborador]])-SUMIFS($CP$6:CP202,$DC$6:DC202,VALIDATURNO[[#This Row],[Colaborador]]),"")</f>
        <v/>
      </c>
      <c r="CZ202" s="44" t="str">
        <f>IF(SUMIFS($BZ$6:BZ202,$DC$6:DC202,VALIDATURNO[[#This Row],[Colaborador]])-hope_hours&gt;0.5,SUMIFS($BZ$6:BZ202,$DC$6:DC202,VALIDATURNO[[#This Row],[Colaborador]])-hope_hours - SUMIFS($CZ$6:CZ201,$DC$6:DC201,DC202),"")</f>
        <v/>
      </c>
      <c r="DA202" s="44" t="str">
        <f>IF(SUMIFS($BZ$6:BZ202,$DC$6:DC202,VALIDATURNO[[#This Row],[Colaborador]])-hope_hours&gt;0.5,SUMIFS($BZ$6:BZ202,$DC$6:DC202,VALIDATURNO[[#This Row],[Colaborador]])-hope_hours,"")</f>
        <v/>
      </c>
      <c r="DB202" s="44" t="str">
        <f>IF(E202="","",IF(VALIDATURNO[[#This Row],[Cambia sede]]="",E202,VALIDATURNO[[#This Row],[Cambia sede]]))</f>
        <v/>
      </c>
      <c r="DC202" s="222" t="str">
        <f t="shared" si="9"/>
        <v/>
      </c>
      <c r="DD202" s="223" t="e">
        <f>IF(VALIDATURNO[[#This Row],[VALIDA_QNA]]="","",I202+0)</f>
        <v>#VALUE!</v>
      </c>
      <c r="DE202" s="219" t="e">
        <f>IF(VALIDATURNO[[#This Row],[Marcacion]]="","",D202)</f>
        <v>#VALUE!</v>
      </c>
      <c r="DF202" s="219" t="e">
        <f>IF(VALIDATURNO[[#This Row],[turno1]]="","",H202)</f>
        <v>#VALUE!</v>
      </c>
      <c r="DG202" s="219" t="e">
        <f>IF(VALIDATURNO[[#This Row],[turno2]]="","",AL202)</f>
        <v>#VALUE!</v>
      </c>
      <c r="DH202" s="219" t="e">
        <f>IF(VALIDATURNO[[#This Row],[turno1AM]]="","",AM202)</f>
        <v>#VALUE!</v>
      </c>
      <c r="DI202" s="219" t="e">
        <f>IF(VALIDATURNO[[#This Row],[turno2AM]]="","",AN202)</f>
        <v>#VALUE!</v>
      </c>
      <c r="DJ202" s="219" t="e">
        <f>IF(VALIDATURNO[[#This Row],[turno1AH]]="","",AO202)</f>
        <v>#VALUE!</v>
      </c>
      <c r="DK202" s="219" t="e">
        <f>IF(VALIDATURNO[[#This Row],[turno2AH]]="","",AP202)</f>
        <v>#VALUE!</v>
      </c>
      <c r="DL202" s="224" t="str">
        <f>IF(SUMIFS(VALIDATURNO[TOTAL],VALIDATURNO[Colaborador],VALIDATURNO[[#This Row],[Colaborador]])=0,"RET","OK")</f>
        <v>RET</v>
      </c>
      <c r="DM202" s="224"/>
      <c r="DN202" s="224" t="e">
        <f>IF(DN201=$DN$5,1,IF(DC201=VALIDATURNO[[#This Row],[Colaborador]],0,1))</f>
        <v>#VALUE!</v>
      </c>
      <c r="DO202" s="224"/>
      <c r="DP202" s="224"/>
      <c r="DQ202" s="224"/>
      <c r="DR202" s="224"/>
      <c r="DS202" s="224"/>
      <c r="DT202" s="224"/>
    </row>
    <row r="203" spans="46:124">
      <c r="AT203" s="218" t="e">
        <f>IF(VALIDATURNO[[#This Row],[VALIDA_QNA]]="","",IF(AL203="",0,1))</f>
        <v>#VALUE!</v>
      </c>
      <c r="AU203" s="47" t="e">
        <f>IF(VALIDATURNO[[#This Row],[VALIDA_QNA]]="","",IF(AL204="",0,1))</f>
        <v>#VALUE!</v>
      </c>
      <c r="AV203" s="47" t="e">
        <f>IF(VALIDATURNO[[#This Row],[VALIDA_QNA]]="","",IF(AM203="",0,1))</f>
        <v>#VALUE!</v>
      </c>
      <c r="AW203" s="47" t="e">
        <f>IF(VALIDATURNO[[#This Row],[VALIDA_QNA]]="","",IF(AN203="",0,1))</f>
        <v>#VALUE!</v>
      </c>
      <c r="AX203" s="47" t="e">
        <f>IF(VALIDATURNO[[#This Row],[VALIDA_QNA]]="","",IF(AO203="",0,1))</f>
        <v>#VALUE!</v>
      </c>
      <c r="AY203" s="47" t="e">
        <f>IF(VALIDATURNO[[#This Row],[VALIDA_QNA]]="","",IF(AP203="",0,1))</f>
        <v>#VALUE!</v>
      </c>
      <c r="AZ203" s="42" t="e">
        <f>IF(VALIDATURNO[[#This Row],[VALIDA_QNA]]="","",IF(AL204="",0,1)*IF(AL204="",0,AL204))</f>
        <v>#VALUE!</v>
      </c>
      <c r="BA203" s="42" t="e">
        <f>IF(VALIDATURNO[[#This Row],[VALIDA_QNA]]="","",IF(AL203="",0,1)*IF(AL203="",0,AL203))</f>
        <v>#VALUE!</v>
      </c>
      <c r="BB203" s="42" t="e">
        <f>IF(VALIDATURNO[[#This Row],[VALIDA_QNA]]="","",IF(AM203="",0,1)*IF(AM203="",0,AM203))</f>
        <v>#VALUE!</v>
      </c>
      <c r="BC203" s="42" t="e">
        <f>IF(VALIDATURNO[[#This Row],[VALIDA_QNA]]="","",IF(AN203="",0,1)*IF(AN203="",0,AN203))</f>
        <v>#VALUE!</v>
      </c>
      <c r="BD203" s="42" t="e">
        <f>IF(VALIDATURNO[[#This Row],[VALIDA_QNA]]="","",IF(AO203="",0,1)*IF(AO203="",0,AO203))</f>
        <v>#VALUE!</v>
      </c>
      <c r="BE203" s="42" t="e">
        <f>IF(VALIDATURNO[[#This Row],[VALIDA_QNA]]="","",IF(AP203="",0,1)*IF(AP203="",0,AP203))</f>
        <v>#VALUE!</v>
      </c>
      <c r="BF203" s="42" t="e">
        <f>IF(VALIDATURNO[[#This Row],[VALIDA_QNA]]="","",5-COUNTBLANK(AM203:AP203)-COUNTBLANK(AL204))</f>
        <v>#VALUE!</v>
      </c>
      <c r="BG203" s="41" t="e">
        <f>VALIDATURNO[[#This Row],[SALAM_H_BIN]]&amp;AU203&amp;AV203&amp;AW203&amp;AX203&amp;AY203</f>
        <v>#VALUE!</v>
      </c>
      <c r="BH203" s="43" t="str">
        <f>IF(A203="","",IF(AND((DIA_INI+0)=1,DAY(I203)&lt;16,MONTH(I203)=MES_QNA),1,IF(AND((DIA_INI+0)=16,MONTH(I203)= MES_QNA + 0),1,0)))</f>
        <v/>
      </c>
      <c r="BI203" s="42" t="str">
        <f>IF(A203="","",IF(AND(AN203&lt;AM203,AN203&lt;&gt;""),"ERROR MARCA",IF(AND(VALIDATURNO[[#This Row],[ENT_2]]&lt;&gt;0,VALIDATURNO[[#This Row],[ENT_2]]&lt;VALIDATURNO[[#This Row],[SAL_1]]),"ERROR MARCA",IF(VALIDATURNO[[#This Row],[VALIDA_QNA]]=1,IF(OR(BG203="001100",BG203="011000",BG203="011110",BG203="001111",BG203="101100",BG203="111000",BG203="111110",BG203="101111"),"OK",IF(OR(BG203="000000",VALIDATURNO[[#This Row],[Escenario]]="100000"),"NULO","ERROR MARCA")),"NULO"))))</f>
        <v/>
      </c>
      <c r="BJ203" s="47" t="e">
        <f>IF(VALIDATURNO[[#This Row],[VALIDA_QNA]]="","",IF(OR(BG203="101100",BG203="101111",BG203="001100",BG203="001111",BG203="111110",BG203="011110"),BC203-BB203,0)*24)</f>
        <v>#VALUE!</v>
      </c>
      <c r="BK203" s="42" t="e">
        <f>IF(VALIDATURNO[[#This Row],[VALIDA_QNA]]="","",IF(OR(BG203="101111",BG203="001111"),BE203-BD203,0)*24)</f>
        <v>#VALUE!</v>
      </c>
      <c r="BL203" s="47" t="e">
        <f>IF(VALIDATURNO[[#This Row],[VALIDA_QNA]]="","",IF(OR(BG203="111000",BG203="011000"),AZ203-BB203+1,0)*24)</f>
        <v>#VALUE!</v>
      </c>
      <c r="BM203" s="47" t="e">
        <f>IF(VALIDATURNO[[#This Row],[VALIDA_QNA]]="","",IF(OR(BG203="111110",BG203="011110"),AZ203+1-BD203,0)*24)</f>
        <v>#VALUE!</v>
      </c>
      <c r="BN203" s="42" t="e">
        <f>IF(VALIDATURNO[[#This Row],[VALIDA_QNA]]="","",IF(OR(BG203="011000",BG203="111000"),1-BB203,0)*24)</f>
        <v>#VALUE!</v>
      </c>
      <c r="BO203" s="47" t="e">
        <f>IF(VALIDATURNO[[#This Row],[VALIDA_QNA]]="","",IF(OR(BG203="011110",BG203="111110"),1-BD203,0)*24)</f>
        <v>#VALUE!</v>
      </c>
      <c r="BP20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3" s="42" t="e">
        <f>IF(VALIDATURNO[[#This Row],[VALIDA_QNA]]="","",VALIDATURNO[[#This Row],[turno1]]+VALIDATURNO[[#This Row],[turno2]]+VALIDATURNO[[#This Row],[turno1AM]]+VALIDATURNO[[#This Row],[turno2AM]])</f>
        <v>#VALUE!</v>
      </c>
      <c r="BR203" s="44" t="e">
        <f>IF(VALIDATURNO[[#This Row],[VALIDA_QNA]]=0,"",IFERROR(LEFT(AD203,FIND(".",AD203)-1)+((RIGHT(AD203,2)+0)/100),""))</f>
        <v>#VALUE!</v>
      </c>
      <c r="BS20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descuentos]]="",0,IF(AND(BP203&gt;=9.5,AO203=""),1,0))+IF(AL204&lt;&gt;"",AL204*24,0)-IF(AL203&lt;&gt;"",AL203*24,0),"")))</f>
        <v>#VALUE!</v>
      </c>
      <c r="BT203" s="219" t="e">
        <f>IF(VALIDATURNO[[#This Row],[VALIDA_QNA]]=0,"",IF(A203="","",IFERROR((IF(IF(AL203="",0,AL203+0)&lt;=(6/24),IF(AL203="",0,AL203+0),(6/24))*24),0)+IFERROR(IF(AM203="",0,IF((IF(AND(AO203="",AN203&lt;&gt;""),IF(AN203="",0,AN203+0),IF(AP203&lt;&gt;"",IF(AP203="",0,AP203+0),1))-#REF!)*24&gt;0,IF(AND(AO203="",AN203&lt;&gt;""),IF(AN203="",0,AN203+0),IF(AP203&lt;&gt;"",IF(AP203="",0,AP203+0),1))-#REF!))*24,0)))</f>
        <v>#VALUE!</v>
      </c>
      <c r="BU203" s="44" t="e">
        <f>IF(VALIDATURNO[[#This Row],[VALIDA_QNA]]="","",IFERROR(LEFT(K203,FIND(".",K203)-1)+((RIGHT(K203,2)+0)/100),0))</f>
        <v>#VALUE!</v>
      </c>
      <c r="BV203" s="44" t="e">
        <f>IF(VALIDATURNO[[#This Row],[VALIDA_QNA]]=0,0,IF(VALIDATURNO[[#This Row],[Marcacion]]="ERROR MARCA", 0,IF(VALIDATURNO[[#This Row],[VALIDA_QNA]]="","",IF(ROUND(IFERROR(LEFT(K203,FIND(".",K203)-1)+((RIGHT(K203,2)+0)/100),0)+(IF(H204="Domingo",0,IF(AL204="",0,AL204*24)))-(IF(H203="Domingo",0,IF(AL203="",0,AL203*24))),2)&gt;=0,ROUND(IFERROR(LEFT(K203,FIND(".",K203)-1)+((RIGHT(K203,2)+0)/100),0)+(IF(H204="Domingo",0,IF(AL204="",0,AL204*24)))-(IF(H203="Domingo",0,IF(AL203="",0,AL203*24))),2),0))))</f>
        <v>#VALUE!</v>
      </c>
      <c r="BW203" s="44" t="e">
        <f>IF(VALIDATURNO[[#This Row],[VALIDA_QNA]]="","",IFERROR(LEFT(T203,FIND(".",T203)-1)+((RIGHT(T203,2)+0)/100),0)+IF(N203="",0,IFERROR(LEFT(N203,FIND(".",N203)-1)+((RIGHT(N203,2)+0)/100),0)))</f>
        <v>#VALUE!</v>
      </c>
      <c r="BX203" s="44" t="e">
        <f>IF(VALIDATURNO[[#This Row],[VALIDA_QNA]]=0,0,IF(VALIDATURNO[[#This Row],[Marcacion]]="ERROR MARCA", 0,IF(VALIDATURNO[[#This Row],[VALIDA_QNA]]="","",IF(VALIDATURNO[[#This Row],[Dom Noct calc]]+(IF(OR(H204="Domingo",M204&lt;&gt;"",N204&lt;&gt;""),IF(AL204="",0,AL204*24),0))-(IF(OR(H203="Domingo",M203&lt;&gt;"",N203&lt;&gt;""),IF(AL203="",0,AL203*24),0))&gt;=0,VALIDATURNO[[#This Row],[Dom Noct calc]]+(IF(OR(H204="Domingo",M204&lt;&gt;"",N204&lt;&gt;""),IF(AL204="",0,AL204*24),0))-(IF(OR(H203="Domingo",M203&lt;&gt;"",N203&lt;&gt;""),IF(AL203="",0,AL203*24),0)),0))))</f>
        <v>#VALUE!</v>
      </c>
      <c r="BY203" s="44" t="e">
        <f>IF(VALIDATURNO[[#This Row],[VALIDA_QNA]]="","",IFERROR(LEFT(AD203,FIND(".",AD203)-1)+((RIGHT(AD203,2)+0)/100),0))</f>
        <v>#VALUE!</v>
      </c>
      <c r="BZ20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3" s="45" t="e">
        <f>IF(VALIDATURNO[[#This Row],[VALIDA_QNA]]="","",IF(VALIDATURNO[[#This Row],[Trabajado real]]+0=0,0,1))</f>
        <v>#VALUE!</v>
      </c>
      <c r="CB20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3" s="44"/>
      <c r="CD203" s="44"/>
      <c r="CE203" s="44"/>
      <c r="CF203" s="44"/>
      <c r="CG203" s="44"/>
      <c r="CH203" s="45"/>
      <c r="CI203" s="44"/>
      <c r="CJ203" s="44" t="str">
        <f>IF(AND(M203="",S203=""),"",IF(VALIDATURNO[[#This Row],[Marcacion]]="ERROR MARCA",6,IF(IFERROR(LEFT(M203,FIND(".",M203)-1)+((RIGHT(M203,2)+0)/100),0)+IFERROR(LEFT(S203,FIND(".",S203)-1)+((RIGHT(S203,2)+0)/100),0)=0,"",IFERROR(LEFT(M203,FIND(".",M203)-1)+((RIGHT(M203,2)+0)/100),0)+IFERROR(LEFT(S203,FIND(".",S203)-1)+((RIGHT(S203,2)+0)/100),0))))</f>
        <v/>
      </c>
      <c r="CK203" s="44" t="e">
        <f>IF(VALIDATURNO[[#This Row],[VALIDA_QNA]]="","",IF(VALIDATURNO[[#This Row],[Dom Noct Real]]=0,"",ROUND(VALIDATURNO[[#This Row],[Dom Noct Real]],2)))</f>
        <v>#VALUE!</v>
      </c>
      <c r="CL203" s="44"/>
      <c r="CM203" s="44"/>
      <c r="CN203" s="44"/>
      <c r="CO20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3" s="44"/>
      <c r="CR203" s="44"/>
      <c r="CS203" s="44"/>
      <c r="CT203" s="44"/>
      <c r="CU203" s="44" t="e">
        <f>IF(VALIDATURNO[[#This Row],[VALIDA_QNA]]="","",IF(VALIDATURNO[[#This Row],[Trabajado real]]=0,"",ROUND(VALIDATURNO[[#This Row],[Trabajado real]],2)))</f>
        <v>#VALUE!</v>
      </c>
      <c r="CV203" s="220" t="str">
        <f>IFERROR(VLOOKUP(VALIDATURNO[[#This Row],[Colaborador]]&amp;VALIDATURNO[[#This Row],[fecha]],Tabla2[],4,0),"")</f>
        <v/>
      </c>
      <c r="CW203" s="221"/>
      <c r="CX203" s="221"/>
      <c r="CY203" s="44" t="str">
        <f>IF(SUMIFS($BZ$6:BZ203,$DC$6:DC203,VALIDATURNO[[#This Row],[Colaborador]])-hope_hours-SUMIFS($CO$6:CO203,$DC$6:DC203,VALIDATURNO[[#This Row],[Colaborador]])-SUMIFS($CP$6:CP203,$DC$6:DC203,VALIDATURNO[[#This Row],[Colaborador]])&gt;0.5,SUMIFS($BZ$6:BZ203,$DC$6:DC203,VALIDATURNO[[#This Row],[Colaborador]])-hope_hours-SUMIFS($CO$6:CO203,$DC$6:DC203,VALIDATURNO[[#This Row],[Colaborador]])-SUMIFS($CP$6:CP203,$DC$6:DC203,VALIDATURNO[[#This Row],[Colaborador]]),"")</f>
        <v/>
      </c>
      <c r="CZ203" s="44" t="str">
        <f>IF(SUMIFS($BZ$6:BZ203,$DC$6:DC203,VALIDATURNO[[#This Row],[Colaborador]])-hope_hours&gt;0.5,SUMIFS($BZ$6:BZ203,$DC$6:DC203,VALIDATURNO[[#This Row],[Colaborador]])-hope_hours - SUMIFS($CZ$6:CZ202,$DC$6:DC202,DC203),"")</f>
        <v/>
      </c>
      <c r="DA203" s="44" t="str">
        <f>IF(SUMIFS($BZ$6:BZ203,$DC$6:DC203,VALIDATURNO[[#This Row],[Colaborador]])-hope_hours&gt;0.5,SUMIFS($BZ$6:BZ203,$DC$6:DC203,VALIDATURNO[[#This Row],[Colaborador]])-hope_hours,"")</f>
        <v/>
      </c>
      <c r="DB203" s="44" t="str">
        <f>IF(E203="","",IF(VALIDATURNO[[#This Row],[Cambia sede]]="",E203,VALIDATURNO[[#This Row],[Cambia sede]]))</f>
        <v/>
      </c>
      <c r="DC203" s="222" t="str">
        <f t="shared" si="9"/>
        <v/>
      </c>
      <c r="DD203" s="223" t="e">
        <f>IF(VALIDATURNO[[#This Row],[VALIDA_QNA]]="","",I203+0)</f>
        <v>#VALUE!</v>
      </c>
      <c r="DE203" s="219" t="e">
        <f>IF(VALIDATURNO[[#This Row],[Marcacion]]="","",D203)</f>
        <v>#VALUE!</v>
      </c>
      <c r="DF203" s="219" t="e">
        <f>IF(VALIDATURNO[[#This Row],[turno1]]="","",H203)</f>
        <v>#VALUE!</v>
      </c>
      <c r="DG203" s="219" t="e">
        <f>IF(VALIDATURNO[[#This Row],[turno2]]="","",AL203)</f>
        <v>#VALUE!</v>
      </c>
      <c r="DH203" s="219" t="e">
        <f>IF(VALIDATURNO[[#This Row],[turno1AM]]="","",AM203)</f>
        <v>#VALUE!</v>
      </c>
      <c r="DI203" s="219" t="e">
        <f>IF(VALIDATURNO[[#This Row],[turno2AM]]="","",AN203)</f>
        <v>#VALUE!</v>
      </c>
      <c r="DJ203" s="219" t="e">
        <f>IF(VALIDATURNO[[#This Row],[turno1AH]]="","",AO203)</f>
        <v>#VALUE!</v>
      </c>
      <c r="DK203" s="219" t="e">
        <f>IF(VALIDATURNO[[#This Row],[turno2AH]]="","",AP203)</f>
        <v>#VALUE!</v>
      </c>
      <c r="DL203" s="224" t="str">
        <f>IF(SUMIFS(VALIDATURNO[TOTAL],VALIDATURNO[Colaborador],VALIDATURNO[[#This Row],[Colaborador]])=0,"RET","OK")</f>
        <v>RET</v>
      </c>
      <c r="DM203" s="224"/>
      <c r="DN203" s="224" t="e">
        <f>IF(DN202=$DN$5,1,IF(DC202=VALIDATURNO[[#This Row],[Colaborador]],0,1))</f>
        <v>#VALUE!</v>
      </c>
      <c r="DO203" s="224"/>
      <c r="DP203" s="224"/>
      <c r="DQ203" s="224"/>
      <c r="DR203" s="224"/>
      <c r="DS203" s="224"/>
      <c r="DT203" s="224"/>
    </row>
    <row r="204" spans="46:124">
      <c r="AT204" s="218" t="e">
        <f>IF(VALIDATURNO[[#This Row],[VALIDA_QNA]]="","",IF(AL204="",0,1))</f>
        <v>#VALUE!</v>
      </c>
      <c r="AU204" s="47" t="e">
        <f>IF(VALIDATURNO[[#This Row],[VALIDA_QNA]]="","",IF(AL205="",0,1))</f>
        <v>#VALUE!</v>
      </c>
      <c r="AV204" s="47" t="e">
        <f>IF(VALIDATURNO[[#This Row],[VALIDA_QNA]]="","",IF(AM204="",0,1))</f>
        <v>#VALUE!</v>
      </c>
      <c r="AW204" s="47" t="e">
        <f>IF(VALIDATURNO[[#This Row],[VALIDA_QNA]]="","",IF(AN204="",0,1))</f>
        <v>#VALUE!</v>
      </c>
      <c r="AX204" s="47" t="e">
        <f>IF(VALIDATURNO[[#This Row],[VALIDA_QNA]]="","",IF(AO204="",0,1))</f>
        <v>#VALUE!</v>
      </c>
      <c r="AY204" s="47" t="e">
        <f>IF(VALIDATURNO[[#This Row],[VALIDA_QNA]]="","",IF(AP204="",0,1))</f>
        <v>#VALUE!</v>
      </c>
      <c r="AZ204" s="42" t="e">
        <f>IF(VALIDATURNO[[#This Row],[VALIDA_QNA]]="","",IF(AL205="",0,1)*IF(AL205="",0,AL205))</f>
        <v>#VALUE!</v>
      </c>
      <c r="BA204" s="42" t="e">
        <f>IF(VALIDATURNO[[#This Row],[VALIDA_QNA]]="","",IF(AL204="",0,1)*IF(AL204="",0,AL204))</f>
        <v>#VALUE!</v>
      </c>
      <c r="BB204" s="42" t="e">
        <f>IF(VALIDATURNO[[#This Row],[VALIDA_QNA]]="","",IF(AM204="",0,1)*IF(AM204="",0,AM204))</f>
        <v>#VALUE!</v>
      </c>
      <c r="BC204" s="42" t="e">
        <f>IF(VALIDATURNO[[#This Row],[VALIDA_QNA]]="","",IF(AN204="",0,1)*IF(AN204="",0,AN204))</f>
        <v>#VALUE!</v>
      </c>
      <c r="BD204" s="42" t="e">
        <f>IF(VALIDATURNO[[#This Row],[VALIDA_QNA]]="","",IF(AO204="",0,1)*IF(AO204="",0,AO204))</f>
        <v>#VALUE!</v>
      </c>
      <c r="BE204" s="42" t="e">
        <f>IF(VALIDATURNO[[#This Row],[VALIDA_QNA]]="","",IF(AP204="",0,1)*IF(AP204="",0,AP204))</f>
        <v>#VALUE!</v>
      </c>
      <c r="BF204" s="42" t="e">
        <f>IF(VALIDATURNO[[#This Row],[VALIDA_QNA]]="","",5-COUNTBLANK(AM204:AP204)-COUNTBLANK(AL205))</f>
        <v>#VALUE!</v>
      </c>
      <c r="BG204" s="41" t="e">
        <f>VALIDATURNO[[#This Row],[SALAM_H_BIN]]&amp;AU204&amp;AV204&amp;AW204&amp;AX204&amp;AY204</f>
        <v>#VALUE!</v>
      </c>
      <c r="BH204" s="43" t="str">
        <f>IF(A204="","",IF(AND((DIA_INI+0)=1,DAY(I204)&lt;16,MONTH(I204)=MES_QNA),1,IF(AND((DIA_INI+0)=16,MONTH(I204)= MES_QNA + 0),1,0)))</f>
        <v/>
      </c>
      <c r="BI204" s="42" t="str">
        <f>IF(A204="","",IF(AND(AN204&lt;AM204,AN204&lt;&gt;""),"ERROR MARCA",IF(AND(VALIDATURNO[[#This Row],[ENT_2]]&lt;&gt;0,VALIDATURNO[[#This Row],[ENT_2]]&lt;VALIDATURNO[[#This Row],[SAL_1]]),"ERROR MARCA",IF(VALIDATURNO[[#This Row],[VALIDA_QNA]]=1,IF(OR(BG204="001100",BG204="011000",BG204="011110",BG204="001111",BG204="101100",BG204="111000",BG204="111110",BG204="101111"),"OK",IF(OR(BG204="000000",VALIDATURNO[[#This Row],[Escenario]]="100000"),"NULO","ERROR MARCA")),"NULO"))))</f>
        <v/>
      </c>
      <c r="BJ204" s="47" t="e">
        <f>IF(VALIDATURNO[[#This Row],[VALIDA_QNA]]="","",IF(OR(BG204="101100",BG204="101111",BG204="001100",BG204="001111",BG204="111110",BG204="011110"),BC204-BB204,0)*24)</f>
        <v>#VALUE!</v>
      </c>
      <c r="BK204" s="42" t="e">
        <f>IF(VALIDATURNO[[#This Row],[VALIDA_QNA]]="","",IF(OR(BG204="101111",BG204="001111"),BE204-BD204,0)*24)</f>
        <v>#VALUE!</v>
      </c>
      <c r="BL204" s="47" t="e">
        <f>IF(VALIDATURNO[[#This Row],[VALIDA_QNA]]="","",IF(OR(BG204="111000",BG204="011000"),AZ204-BB204+1,0)*24)</f>
        <v>#VALUE!</v>
      </c>
      <c r="BM204" s="47" t="e">
        <f>IF(VALIDATURNO[[#This Row],[VALIDA_QNA]]="","",IF(OR(BG204="111110",BG204="011110"),AZ204+1-BD204,0)*24)</f>
        <v>#VALUE!</v>
      </c>
      <c r="BN204" s="42" t="e">
        <f>IF(VALIDATURNO[[#This Row],[VALIDA_QNA]]="","",IF(OR(BG204="011000",BG204="111000"),1-BB204,0)*24)</f>
        <v>#VALUE!</v>
      </c>
      <c r="BO204" s="47" t="e">
        <f>IF(VALIDATURNO[[#This Row],[VALIDA_QNA]]="","",IF(OR(BG204="011110",BG204="111110"),1-BD204,0)*24)</f>
        <v>#VALUE!</v>
      </c>
      <c r="BP20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4" s="42" t="e">
        <f>IF(VALIDATURNO[[#This Row],[VALIDA_QNA]]="","",VALIDATURNO[[#This Row],[turno1]]+VALIDATURNO[[#This Row],[turno2]]+VALIDATURNO[[#This Row],[turno1AM]]+VALIDATURNO[[#This Row],[turno2AM]])</f>
        <v>#VALUE!</v>
      </c>
      <c r="BR204" s="44" t="e">
        <f>IF(VALIDATURNO[[#This Row],[VALIDA_QNA]]=0,"",IFERROR(LEFT(AD204,FIND(".",AD204)-1)+((RIGHT(AD204,2)+0)/100),""))</f>
        <v>#VALUE!</v>
      </c>
      <c r="BS20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descuentos]]="",0,IF(AND(BP204&gt;=9.5,AO204=""),1,0))+IF(AL205&lt;&gt;"",AL205*24,0)-IF(AL204&lt;&gt;"",AL204*24,0),"")))</f>
        <v>#VALUE!</v>
      </c>
      <c r="BT204" s="219" t="e">
        <f>IF(VALIDATURNO[[#This Row],[VALIDA_QNA]]=0,"",IF(A204="","",IFERROR((IF(IF(AL204="",0,AL204+0)&lt;=(6/24),IF(AL204="",0,AL204+0),(6/24))*24),0)+IFERROR(IF(AM204="",0,IF((IF(AND(AO204="",AN204&lt;&gt;""),IF(AN204="",0,AN204+0),IF(AP204&lt;&gt;"",IF(AP204="",0,AP204+0),1))-#REF!)*24&gt;0,IF(AND(AO204="",AN204&lt;&gt;""),IF(AN204="",0,AN204+0),IF(AP204&lt;&gt;"",IF(AP204="",0,AP204+0),1))-#REF!))*24,0)))</f>
        <v>#VALUE!</v>
      </c>
      <c r="BU204" s="44" t="e">
        <f>IF(VALIDATURNO[[#This Row],[VALIDA_QNA]]="","",IFERROR(LEFT(K204,FIND(".",K204)-1)+((RIGHT(K204,2)+0)/100),0))</f>
        <v>#VALUE!</v>
      </c>
      <c r="BV204" s="44" t="e">
        <f>IF(VALIDATURNO[[#This Row],[VALIDA_QNA]]=0,0,IF(VALIDATURNO[[#This Row],[Marcacion]]="ERROR MARCA", 0,IF(VALIDATURNO[[#This Row],[VALIDA_QNA]]="","",IF(ROUND(IFERROR(LEFT(K204,FIND(".",K204)-1)+((RIGHT(K204,2)+0)/100),0)+(IF(H205="Domingo",0,IF(AL205="",0,AL205*24)))-(IF(H204="Domingo",0,IF(AL204="",0,AL204*24))),2)&gt;=0,ROUND(IFERROR(LEFT(K204,FIND(".",K204)-1)+((RIGHT(K204,2)+0)/100),0)+(IF(H205="Domingo",0,IF(AL205="",0,AL205*24)))-(IF(H204="Domingo",0,IF(AL204="",0,AL204*24))),2),0))))</f>
        <v>#VALUE!</v>
      </c>
      <c r="BW204" s="44" t="e">
        <f>IF(VALIDATURNO[[#This Row],[VALIDA_QNA]]="","",IFERROR(LEFT(T204,FIND(".",T204)-1)+((RIGHT(T204,2)+0)/100),0)+IF(N204="",0,IFERROR(LEFT(N204,FIND(".",N204)-1)+((RIGHT(N204,2)+0)/100),0)))</f>
        <v>#VALUE!</v>
      </c>
      <c r="BX204" s="44" t="e">
        <f>IF(VALIDATURNO[[#This Row],[VALIDA_QNA]]=0,0,IF(VALIDATURNO[[#This Row],[Marcacion]]="ERROR MARCA", 0,IF(VALIDATURNO[[#This Row],[VALIDA_QNA]]="","",IF(VALIDATURNO[[#This Row],[Dom Noct calc]]+(IF(OR(H205="Domingo",M205&lt;&gt;"",N205&lt;&gt;""),IF(AL205="",0,AL205*24),0))-(IF(OR(H204="Domingo",M204&lt;&gt;"",N204&lt;&gt;""),IF(AL204="",0,AL204*24),0))&gt;=0,VALIDATURNO[[#This Row],[Dom Noct calc]]+(IF(OR(H205="Domingo",M205&lt;&gt;"",N205&lt;&gt;""),IF(AL205="",0,AL205*24),0))-(IF(OR(H204="Domingo",M204&lt;&gt;"",N204&lt;&gt;""),IF(AL204="",0,AL204*24),0)),0))))</f>
        <v>#VALUE!</v>
      </c>
      <c r="BY204" s="44" t="e">
        <f>IF(VALIDATURNO[[#This Row],[VALIDA_QNA]]="","",IFERROR(LEFT(AD204,FIND(".",AD204)-1)+((RIGHT(AD204,2)+0)/100),0))</f>
        <v>#VALUE!</v>
      </c>
      <c r="BZ20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4" s="45" t="e">
        <f>IF(VALIDATURNO[[#This Row],[VALIDA_QNA]]="","",IF(VALIDATURNO[[#This Row],[Trabajado real]]+0=0,0,1))</f>
        <v>#VALUE!</v>
      </c>
      <c r="CB20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4" s="44"/>
      <c r="CD204" s="44"/>
      <c r="CE204" s="44"/>
      <c r="CF204" s="44"/>
      <c r="CG204" s="44"/>
      <c r="CH204" s="45"/>
      <c r="CI204" s="44"/>
      <c r="CJ204" s="44" t="str">
        <f>IF(AND(M204="",S204=""),"",IF(VALIDATURNO[[#This Row],[Marcacion]]="ERROR MARCA",6,IF(IFERROR(LEFT(M204,FIND(".",M204)-1)+((RIGHT(M204,2)+0)/100),0)+IFERROR(LEFT(S204,FIND(".",S204)-1)+((RIGHT(S204,2)+0)/100),0)=0,"",IFERROR(LEFT(M204,FIND(".",M204)-1)+((RIGHT(M204,2)+0)/100),0)+IFERROR(LEFT(S204,FIND(".",S204)-1)+((RIGHT(S204,2)+0)/100),0))))</f>
        <v/>
      </c>
      <c r="CK204" s="44" t="e">
        <f>IF(VALIDATURNO[[#This Row],[VALIDA_QNA]]="","",IF(VALIDATURNO[[#This Row],[Dom Noct Real]]=0,"",ROUND(VALIDATURNO[[#This Row],[Dom Noct Real]],2)))</f>
        <v>#VALUE!</v>
      </c>
      <c r="CL204" s="44"/>
      <c r="CM204" s="44"/>
      <c r="CN204" s="44"/>
      <c r="CO20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4" s="44"/>
      <c r="CR204" s="44"/>
      <c r="CS204" s="44"/>
      <c r="CT204" s="44"/>
      <c r="CU204" s="44" t="e">
        <f>IF(VALIDATURNO[[#This Row],[VALIDA_QNA]]="","",IF(VALIDATURNO[[#This Row],[Trabajado real]]=0,"",ROUND(VALIDATURNO[[#This Row],[Trabajado real]],2)))</f>
        <v>#VALUE!</v>
      </c>
      <c r="CV204" s="220" t="str">
        <f>IFERROR(VLOOKUP(VALIDATURNO[[#This Row],[Colaborador]]&amp;VALIDATURNO[[#This Row],[fecha]],Tabla2[],4,0),"")</f>
        <v/>
      </c>
      <c r="CW204" s="221"/>
      <c r="CX204" s="221"/>
      <c r="CY204" s="44" t="str">
        <f>IF(SUMIFS($BZ$6:BZ204,$DC$6:DC204,VALIDATURNO[[#This Row],[Colaborador]])-hope_hours-SUMIFS($CO$6:CO204,$DC$6:DC204,VALIDATURNO[[#This Row],[Colaborador]])-SUMIFS($CP$6:CP204,$DC$6:DC204,VALIDATURNO[[#This Row],[Colaborador]])&gt;0.5,SUMIFS($BZ$6:BZ204,$DC$6:DC204,VALIDATURNO[[#This Row],[Colaborador]])-hope_hours-SUMIFS($CO$6:CO204,$DC$6:DC204,VALIDATURNO[[#This Row],[Colaborador]])-SUMIFS($CP$6:CP204,$DC$6:DC204,VALIDATURNO[[#This Row],[Colaborador]]),"")</f>
        <v/>
      </c>
      <c r="CZ204" s="44" t="str">
        <f>IF(SUMIFS($BZ$6:BZ204,$DC$6:DC204,VALIDATURNO[[#This Row],[Colaborador]])-hope_hours&gt;0.5,SUMIFS($BZ$6:BZ204,$DC$6:DC204,VALIDATURNO[[#This Row],[Colaborador]])-hope_hours - SUMIFS($CZ$6:CZ203,$DC$6:DC203,DC204),"")</f>
        <v/>
      </c>
      <c r="DA204" s="44" t="str">
        <f>IF(SUMIFS($BZ$6:BZ204,$DC$6:DC204,VALIDATURNO[[#This Row],[Colaborador]])-hope_hours&gt;0.5,SUMIFS($BZ$6:BZ204,$DC$6:DC204,VALIDATURNO[[#This Row],[Colaborador]])-hope_hours,"")</f>
        <v/>
      </c>
      <c r="DB204" s="44" t="str">
        <f>IF(E204="","",IF(VALIDATURNO[[#This Row],[Cambia sede]]="",E204,VALIDATURNO[[#This Row],[Cambia sede]]))</f>
        <v/>
      </c>
      <c r="DC204" s="222" t="str">
        <f t="shared" si="9"/>
        <v/>
      </c>
      <c r="DD204" s="223" t="e">
        <f>IF(VALIDATURNO[[#This Row],[VALIDA_QNA]]="","",I204+0)</f>
        <v>#VALUE!</v>
      </c>
      <c r="DE204" s="219" t="e">
        <f>IF(VALIDATURNO[[#This Row],[Marcacion]]="","",D204)</f>
        <v>#VALUE!</v>
      </c>
      <c r="DF204" s="219" t="e">
        <f>IF(VALIDATURNO[[#This Row],[turno1]]="","",H204)</f>
        <v>#VALUE!</v>
      </c>
      <c r="DG204" s="219" t="e">
        <f>IF(VALIDATURNO[[#This Row],[turno2]]="","",AL204)</f>
        <v>#VALUE!</v>
      </c>
      <c r="DH204" s="219" t="e">
        <f>IF(VALIDATURNO[[#This Row],[turno1AM]]="","",AM204)</f>
        <v>#VALUE!</v>
      </c>
      <c r="DI204" s="219" t="e">
        <f>IF(VALIDATURNO[[#This Row],[turno2AM]]="","",AN204)</f>
        <v>#VALUE!</v>
      </c>
      <c r="DJ204" s="219" t="e">
        <f>IF(VALIDATURNO[[#This Row],[turno1AH]]="","",AO204)</f>
        <v>#VALUE!</v>
      </c>
      <c r="DK204" s="219" t="e">
        <f>IF(VALIDATURNO[[#This Row],[turno2AH]]="","",AP204)</f>
        <v>#VALUE!</v>
      </c>
      <c r="DL204" s="224" t="str">
        <f>IF(SUMIFS(VALIDATURNO[TOTAL],VALIDATURNO[Colaborador],VALIDATURNO[[#This Row],[Colaborador]])=0,"RET","OK")</f>
        <v>RET</v>
      </c>
      <c r="DM204" s="224"/>
      <c r="DN204" s="224" t="e">
        <f>IF(DN203=$DN$5,1,IF(DC203=VALIDATURNO[[#This Row],[Colaborador]],0,1))</f>
        <v>#VALUE!</v>
      </c>
      <c r="DO204" s="224"/>
      <c r="DP204" s="224"/>
      <c r="DQ204" s="224"/>
      <c r="DR204" s="224"/>
      <c r="DS204" s="224"/>
      <c r="DT204" s="224"/>
    </row>
    <row r="205" spans="46:124">
      <c r="AT205" s="218" t="e">
        <f>IF(VALIDATURNO[[#This Row],[VALIDA_QNA]]="","",IF(AL205="",0,1))</f>
        <v>#VALUE!</v>
      </c>
      <c r="AU205" s="47" t="e">
        <f>IF(VALIDATURNO[[#This Row],[VALIDA_QNA]]="","",IF(AL206="",0,1))</f>
        <v>#VALUE!</v>
      </c>
      <c r="AV205" s="47" t="e">
        <f>IF(VALIDATURNO[[#This Row],[VALIDA_QNA]]="","",IF(AM205="",0,1))</f>
        <v>#VALUE!</v>
      </c>
      <c r="AW205" s="47" t="e">
        <f>IF(VALIDATURNO[[#This Row],[VALIDA_QNA]]="","",IF(AN205="",0,1))</f>
        <v>#VALUE!</v>
      </c>
      <c r="AX205" s="47" t="e">
        <f>IF(VALIDATURNO[[#This Row],[VALIDA_QNA]]="","",IF(AO205="",0,1))</f>
        <v>#VALUE!</v>
      </c>
      <c r="AY205" s="47" t="e">
        <f>IF(VALIDATURNO[[#This Row],[VALIDA_QNA]]="","",IF(AP205="",0,1))</f>
        <v>#VALUE!</v>
      </c>
      <c r="AZ205" s="42" t="e">
        <f>IF(VALIDATURNO[[#This Row],[VALIDA_QNA]]="","",IF(AL206="",0,1)*IF(AL206="",0,AL206))</f>
        <v>#VALUE!</v>
      </c>
      <c r="BA205" s="42" t="e">
        <f>IF(VALIDATURNO[[#This Row],[VALIDA_QNA]]="","",IF(AL205="",0,1)*IF(AL205="",0,AL205))</f>
        <v>#VALUE!</v>
      </c>
      <c r="BB205" s="42" t="e">
        <f>IF(VALIDATURNO[[#This Row],[VALIDA_QNA]]="","",IF(AM205="",0,1)*IF(AM205="",0,AM205))</f>
        <v>#VALUE!</v>
      </c>
      <c r="BC205" s="42" t="e">
        <f>IF(VALIDATURNO[[#This Row],[VALIDA_QNA]]="","",IF(AN205="",0,1)*IF(AN205="",0,AN205))</f>
        <v>#VALUE!</v>
      </c>
      <c r="BD205" s="42" t="e">
        <f>IF(VALIDATURNO[[#This Row],[VALIDA_QNA]]="","",IF(AO205="",0,1)*IF(AO205="",0,AO205))</f>
        <v>#VALUE!</v>
      </c>
      <c r="BE205" s="42" t="e">
        <f>IF(VALIDATURNO[[#This Row],[VALIDA_QNA]]="","",IF(AP205="",0,1)*IF(AP205="",0,AP205))</f>
        <v>#VALUE!</v>
      </c>
      <c r="BF205" s="42" t="e">
        <f>IF(VALIDATURNO[[#This Row],[VALIDA_QNA]]="","",5-COUNTBLANK(AM205:AP205)-COUNTBLANK(AL206))</f>
        <v>#VALUE!</v>
      </c>
      <c r="BG205" s="41" t="e">
        <f>VALIDATURNO[[#This Row],[SALAM_H_BIN]]&amp;AU205&amp;AV205&amp;AW205&amp;AX205&amp;AY205</f>
        <v>#VALUE!</v>
      </c>
      <c r="BH205" s="43" t="str">
        <f>IF(A205="","",IF(AND((DIA_INI+0)=1,DAY(I205)&lt;16,MONTH(I205)=MES_QNA),1,IF(AND((DIA_INI+0)=16,MONTH(I205)= MES_QNA + 0),1,0)))</f>
        <v/>
      </c>
      <c r="BI205" s="42" t="str">
        <f>IF(A205="","",IF(AND(AN205&lt;AM205,AN205&lt;&gt;""),"ERROR MARCA",IF(AND(VALIDATURNO[[#This Row],[ENT_2]]&lt;&gt;0,VALIDATURNO[[#This Row],[ENT_2]]&lt;VALIDATURNO[[#This Row],[SAL_1]]),"ERROR MARCA",IF(VALIDATURNO[[#This Row],[VALIDA_QNA]]=1,IF(OR(BG205="001100",BG205="011000",BG205="011110",BG205="001111",BG205="101100",BG205="111000",BG205="111110",BG205="101111"),"OK",IF(OR(BG205="000000",VALIDATURNO[[#This Row],[Escenario]]="100000"),"NULO","ERROR MARCA")),"NULO"))))</f>
        <v/>
      </c>
      <c r="BJ205" s="47" t="e">
        <f>IF(VALIDATURNO[[#This Row],[VALIDA_QNA]]="","",IF(OR(BG205="101100",BG205="101111",BG205="001100",BG205="001111",BG205="111110",BG205="011110"),BC205-BB205,0)*24)</f>
        <v>#VALUE!</v>
      </c>
      <c r="BK205" s="42" t="e">
        <f>IF(VALIDATURNO[[#This Row],[VALIDA_QNA]]="","",IF(OR(BG205="101111",BG205="001111"),BE205-BD205,0)*24)</f>
        <v>#VALUE!</v>
      </c>
      <c r="BL205" s="47" t="e">
        <f>IF(VALIDATURNO[[#This Row],[VALIDA_QNA]]="","",IF(OR(BG205="111000",BG205="011000"),AZ205-BB205+1,0)*24)</f>
        <v>#VALUE!</v>
      </c>
      <c r="BM205" s="47" t="e">
        <f>IF(VALIDATURNO[[#This Row],[VALIDA_QNA]]="","",IF(OR(BG205="111110",BG205="011110"),AZ205+1-BD205,0)*24)</f>
        <v>#VALUE!</v>
      </c>
      <c r="BN205" s="42" t="e">
        <f>IF(VALIDATURNO[[#This Row],[VALIDA_QNA]]="","",IF(OR(BG205="011000",BG205="111000"),1-BB205,0)*24)</f>
        <v>#VALUE!</v>
      </c>
      <c r="BO205" s="47" t="e">
        <f>IF(VALIDATURNO[[#This Row],[VALIDA_QNA]]="","",IF(OR(BG205="011110",BG205="111110"),1-BD205,0)*24)</f>
        <v>#VALUE!</v>
      </c>
      <c r="BP20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5" s="42" t="e">
        <f>IF(VALIDATURNO[[#This Row],[VALIDA_QNA]]="","",VALIDATURNO[[#This Row],[turno1]]+VALIDATURNO[[#This Row],[turno2]]+VALIDATURNO[[#This Row],[turno1AM]]+VALIDATURNO[[#This Row],[turno2AM]])</f>
        <v>#VALUE!</v>
      </c>
      <c r="BR205" s="44" t="e">
        <f>IF(VALIDATURNO[[#This Row],[VALIDA_QNA]]=0,"",IFERROR(LEFT(AD205,FIND(".",AD205)-1)+((RIGHT(AD205,2)+0)/100),""))</f>
        <v>#VALUE!</v>
      </c>
      <c r="BS20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descuentos]]="",0,IF(AND(BP205&gt;=9.5,AO205=""),1,0))+IF(AL206&lt;&gt;"",AL206*24,0)-IF(AL205&lt;&gt;"",AL205*24,0),"")))</f>
        <v>#VALUE!</v>
      </c>
      <c r="BT205" s="219" t="e">
        <f>IF(VALIDATURNO[[#This Row],[VALIDA_QNA]]=0,"",IF(A205="","",IFERROR((IF(IF(AL205="",0,AL205+0)&lt;=(6/24),IF(AL205="",0,AL205+0),(6/24))*24),0)+IFERROR(IF(AM205="",0,IF((IF(AND(AO205="",AN205&lt;&gt;""),IF(AN205="",0,AN205+0),IF(AP205&lt;&gt;"",IF(AP205="",0,AP205+0),1))-#REF!)*24&gt;0,IF(AND(AO205="",AN205&lt;&gt;""),IF(AN205="",0,AN205+0),IF(AP205&lt;&gt;"",IF(AP205="",0,AP205+0),1))-#REF!))*24,0)))</f>
        <v>#VALUE!</v>
      </c>
      <c r="BU205" s="44" t="e">
        <f>IF(VALIDATURNO[[#This Row],[VALIDA_QNA]]="","",IFERROR(LEFT(K205,FIND(".",K205)-1)+((RIGHT(K205,2)+0)/100),0))</f>
        <v>#VALUE!</v>
      </c>
      <c r="BV205" s="44" t="e">
        <f>IF(VALIDATURNO[[#This Row],[VALIDA_QNA]]=0,0,IF(VALIDATURNO[[#This Row],[Marcacion]]="ERROR MARCA", 0,IF(VALIDATURNO[[#This Row],[VALIDA_QNA]]="","",IF(ROUND(IFERROR(LEFT(K205,FIND(".",K205)-1)+((RIGHT(K205,2)+0)/100),0)+(IF(H206="Domingo",0,IF(AL206="",0,AL206*24)))-(IF(H205="Domingo",0,IF(AL205="",0,AL205*24))),2)&gt;=0,ROUND(IFERROR(LEFT(K205,FIND(".",K205)-1)+((RIGHT(K205,2)+0)/100),0)+(IF(H206="Domingo",0,IF(AL206="",0,AL206*24)))-(IF(H205="Domingo",0,IF(AL205="",0,AL205*24))),2),0))))</f>
        <v>#VALUE!</v>
      </c>
      <c r="BW205" s="44" t="e">
        <f>IF(VALIDATURNO[[#This Row],[VALIDA_QNA]]="","",IFERROR(LEFT(T205,FIND(".",T205)-1)+((RIGHT(T205,2)+0)/100),0)+IF(N205="",0,IFERROR(LEFT(N205,FIND(".",N205)-1)+((RIGHT(N205,2)+0)/100),0)))</f>
        <v>#VALUE!</v>
      </c>
      <c r="BX205" s="44" t="e">
        <f>IF(VALIDATURNO[[#This Row],[VALIDA_QNA]]=0,0,IF(VALIDATURNO[[#This Row],[Marcacion]]="ERROR MARCA", 0,IF(VALIDATURNO[[#This Row],[VALIDA_QNA]]="","",IF(VALIDATURNO[[#This Row],[Dom Noct calc]]+(IF(OR(H206="Domingo",M206&lt;&gt;"",N206&lt;&gt;""),IF(AL206="",0,AL206*24),0))-(IF(OR(H205="Domingo",M205&lt;&gt;"",N205&lt;&gt;""),IF(AL205="",0,AL205*24),0))&gt;=0,VALIDATURNO[[#This Row],[Dom Noct calc]]+(IF(OR(H206="Domingo",M206&lt;&gt;"",N206&lt;&gt;""),IF(AL206="",0,AL206*24),0))-(IF(OR(H205="Domingo",M205&lt;&gt;"",N205&lt;&gt;""),IF(AL205="",0,AL205*24),0)),0))))</f>
        <v>#VALUE!</v>
      </c>
      <c r="BY205" s="44" t="e">
        <f>IF(VALIDATURNO[[#This Row],[VALIDA_QNA]]="","",IFERROR(LEFT(AD205,FIND(".",AD205)-1)+((RIGHT(AD205,2)+0)/100),0))</f>
        <v>#VALUE!</v>
      </c>
      <c r="BZ20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5" s="45" t="e">
        <f>IF(VALIDATURNO[[#This Row],[VALIDA_QNA]]="","",IF(VALIDATURNO[[#This Row],[Trabajado real]]+0=0,0,1))</f>
        <v>#VALUE!</v>
      </c>
      <c r="CB20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5" s="44"/>
      <c r="CD205" s="44"/>
      <c r="CE205" s="44"/>
      <c r="CF205" s="44"/>
      <c r="CG205" s="44"/>
      <c r="CH205" s="45"/>
      <c r="CI205" s="44"/>
      <c r="CJ205" s="44" t="str">
        <f>IF(AND(M205="",S205=""),"",IF(VALIDATURNO[[#This Row],[Marcacion]]="ERROR MARCA",6,IF(IFERROR(LEFT(M205,FIND(".",M205)-1)+((RIGHT(M205,2)+0)/100),0)+IFERROR(LEFT(S205,FIND(".",S205)-1)+((RIGHT(S205,2)+0)/100),0)=0,"",IFERROR(LEFT(M205,FIND(".",M205)-1)+((RIGHT(M205,2)+0)/100),0)+IFERROR(LEFT(S205,FIND(".",S205)-1)+((RIGHT(S205,2)+0)/100),0))))</f>
        <v/>
      </c>
      <c r="CK205" s="44" t="e">
        <f>IF(VALIDATURNO[[#This Row],[VALIDA_QNA]]="","",IF(VALIDATURNO[[#This Row],[Dom Noct Real]]=0,"",ROUND(VALIDATURNO[[#This Row],[Dom Noct Real]],2)))</f>
        <v>#VALUE!</v>
      </c>
      <c r="CL205" s="44"/>
      <c r="CM205" s="44"/>
      <c r="CN205" s="44"/>
      <c r="CO20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5" s="44"/>
      <c r="CR205" s="44"/>
      <c r="CS205" s="44"/>
      <c r="CT205" s="44"/>
      <c r="CU205" s="44" t="e">
        <f>IF(VALIDATURNO[[#This Row],[VALIDA_QNA]]="","",IF(VALIDATURNO[[#This Row],[Trabajado real]]=0,"",ROUND(VALIDATURNO[[#This Row],[Trabajado real]],2)))</f>
        <v>#VALUE!</v>
      </c>
      <c r="CV205" s="220" t="str">
        <f>IFERROR(VLOOKUP(VALIDATURNO[[#This Row],[Colaborador]]&amp;VALIDATURNO[[#This Row],[fecha]],Tabla2[],4,0),"")</f>
        <v/>
      </c>
      <c r="CW205" s="221"/>
      <c r="CX205" s="221"/>
      <c r="CY205" s="44" t="str">
        <f>IF(SUMIFS($BZ$6:BZ205,$DC$6:DC205,VALIDATURNO[[#This Row],[Colaborador]])-hope_hours-SUMIFS($CO$6:CO205,$DC$6:DC205,VALIDATURNO[[#This Row],[Colaborador]])-SUMIFS($CP$6:CP205,$DC$6:DC205,VALIDATURNO[[#This Row],[Colaborador]])&gt;0.5,SUMIFS($BZ$6:BZ205,$DC$6:DC205,VALIDATURNO[[#This Row],[Colaborador]])-hope_hours-SUMIFS($CO$6:CO205,$DC$6:DC205,VALIDATURNO[[#This Row],[Colaborador]])-SUMIFS($CP$6:CP205,$DC$6:DC205,VALIDATURNO[[#This Row],[Colaborador]]),"")</f>
        <v/>
      </c>
      <c r="CZ205" s="44" t="str">
        <f>IF(SUMIFS($BZ$6:BZ205,$DC$6:DC205,VALIDATURNO[[#This Row],[Colaborador]])-hope_hours&gt;0.5,SUMIFS($BZ$6:BZ205,$DC$6:DC205,VALIDATURNO[[#This Row],[Colaborador]])-hope_hours - SUMIFS($CZ$6:CZ204,$DC$6:DC204,DC205),"")</f>
        <v/>
      </c>
      <c r="DA205" s="44" t="str">
        <f>IF(SUMIFS($BZ$6:BZ205,$DC$6:DC205,VALIDATURNO[[#This Row],[Colaborador]])-hope_hours&gt;0.5,SUMIFS($BZ$6:BZ205,$DC$6:DC205,VALIDATURNO[[#This Row],[Colaborador]])-hope_hours,"")</f>
        <v/>
      </c>
      <c r="DB205" s="44" t="str">
        <f>IF(E205="","",IF(VALIDATURNO[[#This Row],[Cambia sede]]="",E205,VALIDATURNO[[#This Row],[Cambia sede]]))</f>
        <v/>
      </c>
      <c r="DC205" s="222" t="str">
        <f t="shared" si="9"/>
        <v/>
      </c>
      <c r="DD205" s="223" t="e">
        <f>IF(VALIDATURNO[[#This Row],[VALIDA_QNA]]="","",I205+0)</f>
        <v>#VALUE!</v>
      </c>
      <c r="DE205" s="219" t="e">
        <f>IF(VALIDATURNO[[#This Row],[Marcacion]]="","",D205)</f>
        <v>#VALUE!</v>
      </c>
      <c r="DF205" s="219" t="e">
        <f>IF(VALIDATURNO[[#This Row],[turno1]]="","",H205)</f>
        <v>#VALUE!</v>
      </c>
      <c r="DG205" s="219" t="e">
        <f>IF(VALIDATURNO[[#This Row],[turno2]]="","",AL205)</f>
        <v>#VALUE!</v>
      </c>
      <c r="DH205" s="219" t="e">
        <f>IF(VALIDATURNO[[#This Row],[turno1AM]]="","",AM205)</f>
        <v>#VALUE!</v>
      </c>
      <c r="DI205" s="219" t="e">
        <f>IF(VALIDATURNO[[#This Row],[turno2AM]]="","",AN205)</f>
        <v>#VALUE!</v>
      </c>
      <c r="DJ205" s="219" t="e">
        <f>IF(VALIDATURNO[[#This Row],[turno1AH]]="","",AO205)</f>
        <v>#VALUE!</v>
      </c>
      <c r="DK205" s="219" t="e">
        <f>IF(VALIDATURNO[[#This Row],[turno2AH]]="","",AP205)</f>
        <v>#VALUE!</v>
      </c>
      <c r="DL205" s="224" t="str">
        <f>IF(SUMIFS(VALIDATURNO[TOTAL],VALIDATURNO[Colaborador],VALIDATURNO[[#This Row],[Colaborador]])=0,"RET","OK")</f>
        <v>RET</v>
      </c>
      <c r="DM205" s="224"/>
      <c r="DN205" s="224" t="e">
        <f>IF(DN204=$DN$5,1,IF(DC204=VALIDATURNO[[#This Row],[Colaborador]],0,1))</f>
        <v>#VALUE!</v>
      </c>
      <c r="DO205" s="224"/>
      <c r="DP205" s="224"/>
      <c r="DQ205" s="224"/>
      <c r="DR205" s="224"/>
      <c r="DS205" s="224"/>
      <c r="DT205" s="224"/>
    </row>
    <row r="206" spans="46:124">
      <c r="AT206" s="218" t="e">
        <f>IF(VALIDATURNO[[#This Row],[VALIDA_QNA]]="","",IF(AL206="",0,1))</f>
        <v>#VALUE!</v>
      </c>
      <c r="AU206" s="47" t="e">
        <f>IF(VALIDATURNO[[#This Row],[VALIDA_QNA]]="","",IF(AL207="",0,1))</f>
        <v>#VALUE!</v>
      </c>
      <c r="AV206" s="47" t="e">
        <f>IF(VALIDATURNO[[#This Row],[VALIDA_QNA]]="","",IF(AM206="",0,1))</f>
        <v>#VALUE!</v>
      </c>
      <c r="AW206" s="47" t="e">
        <f>IF(VALIDATURNO[[#This Row],[VALIDA_QNA]]="","",IF(AN206="",0,1))</f>
        <v>#VALUE!</v>
      </c>
      <c r="AX206" s="47" t="e">
        <f>IF(VALIDATURNO[[#This Row],[VALIDA_QNA]]="","",IF(AO206="",0,1))</f>
        <v>#VALUE!</v>
      </c>
      <c r="AY206" s="47" t="e">
        <f>IF(VALIDATURNO[[#This Row],[VALIDA_QNA]]="","",IF(AP206="",0,1))</f>
        <v>#VALUE!</v>
      </c>
      <c r="AZ206" s="42" t="e">
        <f>IF(VALIDATURNO[[#This Row],[VALIDA_QNA]]="","",IF(AL207="",0,1)*IF(AL207="",0,AL207))</f>
        <v>#VALUE!</v>
      </c>
      <c r="BA206" s="42" t="e">
        <f>IF(VALIDATURNO[[#This Row],[VALIDA_QNA]]="","",IF(AL206="",0,1)*IF(AL206="",0,AL206))</f>
        <v>#VALUE!</v>
      </c>
      <c r="BB206" s="42" t="e">
        <f>IF(VALIDATURNO[[#This Row],[VALIDA_QNA]]="","",IF(AM206="",0,1)*IF(AM206="",0,AM206))</f>
        <v>#VALUE!</v>
      </c>
      <c r="BC206" s="42" t="e">
        <f>IF(VALIDATURNO[[#This Row],[VALIDA_QNA]]="","",IF(AN206="",0,1)*IF(AN206="",0,AN206))</f>
        <v>#VALUE!</v>
      </c>
      <c r="BD206" s="42" t="e">
        <f>IF(VALIDATURNO[[#This Row],[VALIDA_QNA]]="","",IF(AO206="",0,1)*IF(AO206="",0,AO206))</f>
        <v>#VALUE!</v>
      </c>
      <c r="BE206" s="42" t="e">
        <f>IF(VALIDATURNO[[#This Row],[VALIDA_QNA]]="","",IF(AP206="",0,1)*IF(AP206="",0,AP206))</f>
        <v>#VALUE!</v>
      </c>
      <c r="BF206" s="42" t="e">
        <f>IF(VALIDATURNO[[#This Row],[VALIDA_QNA]]="","",5-COUNTBLANK(AM206:AP206)-COUNTBLANK(AL207))</f>
        <v>#VALUE!</v>
      </c>
      <c r="BG206" s="41" t="e">
        <f>VALIDATURNO[[#This Row],[SALAM_H_BIN]]&amp;AU206&amp;AV206&amp;AW206&amp;AX206&amp;AY206</f>
        <v>#VALUE!</v>
      </c>
      <c r="BH206" s="43" t="str">
        <f>IF(A206="","",IF(AND((DIA_INI+0)=1,DAY(I206)&lt;16,MONTH(I206)=MES_QNA),1,IF(AND((DIA_INI+0)=16,MONTH(I206)= MES_QNA + 0),1,0)))</f>
        <v/>
      </c>
      <c r="BI206" s="42" t="str">
        <f>IF(A206="","",IF(AND(AN206&lt;AM206,AN206&lt;&gt;""),"ERROR MARCA",IF(AND(VALIDATURNO[[#This Row],[ENT_2]]&lt;&gt;0,VALIDATURNO[[#This Row],[ENT_2]]&lt;VALIDATURNO[[#This Row],[SAL_1]]),"ERROR MARCA",IF(VALIDATURNO[[#This Row],[VALIDA_QNA]]=1,IF(OR(BG206="001100",BG206="011000",BG206="011110",BG206="001111",BG206="101100",BG206="111000",BG206="111110",BG206="101111"),"OK",IF(OR(BG206="000000",VALIDATURNO[[#This Row],[Escenario]]="100000"),"NULO","ERROR MARCA")),"NULO"))))</f>
        <v/>
      </c>
      <c r="BJ206" s="47" t="e">
        <f>IF(VALIDATURNO[[#This Row],[VALIDA_QNA]]="","",IF(OR(BG206="101100",BG206="101111",BG206="001100",BG206="001111",BG206="111110",BG206="011110"),BC206-BB206,0)*24)</f>
        <v>#VALUE!</v>
      </c>
      <c r="BK206" s="42" t="e">
        <f>IF(VALIDATURNO[[#This Row],[VALIDA_QNA]]="","",IF(OR(BG206="101111",BG206="001111"),BE206-BD206,0)*24)</f>
        <v>#VALUE!</v>
      </c>
      <c r="BL206" s="47" t="e">
        <f>IF(VALIDATURNO[[#This Row],[VALIDA_QNA]]="","",IF(OR(BG206="111000",BG206="011000"),AZ206-BB206+1,0)*24)</f>
        <v>#VALUE!</v>
      </c>
      <c r="BM206" s="47" t="e">
        <f>IF(VALIDATURNO[[#This Row],[VALIDA_QNA]]="","",IF(OR(BG206="111110",BG206="011110"),AZ206+1-BD206,0)*24)</f>
        <v>#VALUE!</v>
      </c>
      <c r="BN206" s="42" t="e">
        <f>IF(VALIDATURNO[[#This Row],[VALIDA_QNA]]="","",IF(OR(BG206="011000",BG206="111000"),1-BB206,0)*24)</f>
        <v>#VALUE!</v>
      </c>
      <c r="BO206" s="47" t="e">
        <f>IF(VALIDATURNO[[#This Row],[VALIDA_QNA]]="","",IF(OR(BG206="011110",BG206="111110"),1-BD206,0)*24)</f>
        <v>#VALUE!</v>
      </c>
      <c r="BP20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6" s="42" t="e">
        <f>IF(VALIDATURNO[[#This Row],[VALIDA_QNA]]="","",VALIDATURNO[[#This Row],[turno1]]+VALIDATURNO[[#This Row],[turno2]]+VALIDATURNO[[#This Row],[turno1AM]]+VALIDATURNO[[#This Row],[turno2AM]])</f>
        <v>#VALUE!</v>
      </c>
      <c r="BR206" s="44" t="e">
        <f>IF(VALIDATURNO[[#This Row],[VALIDA_QNA]]=0,"",IFERROR(LEFT(AD206,FIND(".",AD206)-1)+((RIGHT(AD206,2)+0)/100),""))</f>
        <v>#VALUE!</v>
      </c>
      <c r="BS20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descuentos]]="",0,IF(AND(BP206&gt;=9.5,AO206=""),1,0))+IF(AL207&lt;&gt;"",AL207*24,0)-IF(AL206&lt;&gt;"",AL206*24,0),"")))</f>
        <v>#VALUE!</v>
      </c>
      <c r="BT206" s="219" t="e">
        <f>IF(VALIDATURNO[[#This Row],[VALIDA_QNA]]=0,"",IF(A206="","",IFERROR((IF(IF(AL206="",0,AL206+0)&lt;=(6/24),IF(AL206="",0,AL206+0),(6/24))*24),0)+IFERROR(IF(AM206="",0,IF((IF(AND(AO206="",AN206&lt;&gt;""),IF(AN206="",0,AN206+0),IF(AP206&lt;&gt;"",IF(AP206="",0,AP206+0),1))-#REF!)*24&gt;0,IF(AND(AO206="",AN206&lt;&gt;""),IF(AN206="",0,AN206+0),IF(AP206&lt;&gt;"",IF(AP206="",0,AP206+0),1))-#REF!))*24,0)))</f>
        <v>#VALUE!</v>
      </c>
      <c r="BU206" s="44" t="e">
        <f>IF(VALIDATURNO[[#This Row],[VALIDA_QNA]]="","",IFERROR(LEFT(K206,FIND(".",K206)-1)+((RIGHT(K206,2)+0)/100),0))</f>
        <v>#VALUE!</v>
      </c>
      <c r="BV206" s="44" t="e">
        <f>IF(VALIDATURNO[[#This Row],[VALIDA_QNA]]=0,0,IF(VALIDATURNO[[#This Row],[Marcacion]]="ERROR MARCA", 0,IF(VALIDATURNO[[#This Row],[VALIDA_QNA]]="","",IF(ROUND(IFERROR(LEFT(K206,FIND(".",K206)-1)+((RIGHT(K206,2)+0)/100),0)+(IF(H207="Domingo",0,IF(AL207="",0,AL207*24)))-(IF(H206="Domingo",0,IF(AL206="",0,AL206*24))),2)&gt;=0,ROUND(IFERROR(LEFT(K206,FIND(".",K206)-1)+((RIGHT(K206,2)+0)/100),0)+(IF(H207="Domingo",0,IF(AL207="",0,AL207*24)))-(IF(H206="Domingo",0,IF(AL206="",0,AL206*24))),2),0))))</f>
        <v>#VALUE!</v>
      </c>
      <c r="BW206" s="44" t="e">
        <f>IF(VALIDATURNO[[#This Row],[VALIDA_QNA]]="","",IFERROR(LEFT(T206,FIND(".",T206)-1)+((RIGHT(T206,2)+0)/100),0)+IF(N206="",0,IFERROR(LEFT(N206,FIND(".",N206)-1)+((RIGHT(N206,2)+0)/100),0)))</f>
        <v>#VALUE!</v>
      </c>
      <c r="BX206" s="44" t="e">
        <f>IF(VALIDATURNO[[#This Row],[VALIDA_QNA]]=0,0,IF(VALIDATURNO[[#This Row],[Marcacion]]="ERROR MARCA", 0,IF(VALIDATURNO[[#This Row],[VALIDA_QNA]]="","",IF(VALIDATURNO[[#This Row],[Dom Noct calc]]+(IF(OR(H207="Domingo",M207&lt;&gt;"",N207&lt;&gt;""),IF(AL207="",0,AL207*24),0))-(IF(OR(H206="Domingo",M206&lt;&gt;"",N206&lt;&gt;""),IF(AL206="",0,AL206*24),0))&gt;=0,VALIDATURNO[[#This Row],[Dom Noct calc]]+(IF(OR(H207="Domingo",M207&lt;&gt;"",N207&lt;&gt;""),IF(AL207="",0,AL207*24),0))-(IF(OR(H206="Domingo",M206&lt;&gt;"",N206&lt;&gt;""),IF(AL206="",0,AL206*24),0)),0))))</f>
        <v>#VALUE!</v>
      </c>
      <c r="BY206" s="44" t="e">
        <f>IF(VALIDATURNO[[#This Row],[VALIDA_QNA]]="","",IFERROR(LEFT(AD206,FIND(".",AD206)-1)+((RIGHT(AD206,2)+0)/100),0))</f>
        <v>#VALUE!</v>
      </c>
      <c r="BZ20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6" s="45" t="e">
        <f>IF(VALIDATURNO[[#This Row],[VALIDA_QNA]]="","",IF(VALIDATURNO[[#This Row],[Trabajado real]]+0=0,0,1))</f>
        <v>#VALUE!</v>
      </c>
      <c r="CB20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6" s="44"/>
      <c r="CD206" s="44"/>
      <c r="CE206" s="44"/>
      <c r="CF206" s="44"/>
      <c r="CG206" s="44"/>
      <c r="CH206" s="45"/>
      <c r="CI206" s="44"/>
      <c r="CJ206" s="44" t="str">
        <f>IF(AND(M206="",S206=""),"",IF(VALIDATURNO[[#This Row],[Marcacion]]="ERROR MARCA",6,IF(IFERROR(LEFT(M206,FIND(".",M206)-1)+((RIGHT(M206,2)+0)/100),0)+IFERROR(LEFT(S206,FIND(".",S206)-1)+((RIGHT(S206,2)+0)/100),0)=0,"",IFERROR(LEFT(M206,FIND(".",M206)-1)+((RIGHT(M206,2)+0)/100),0)+IFERROR(LEFT(S206,FIND(".",S206)-1)+((RIGHT(S206,2)+0)/100),0))))</f>
        <v/>
      </c>
      <c r="CK206" s="44" t="e">
        <f>IF(VALIDATURNO[[#This Row],[VALIDA_QNA]]="","",IF(VALIDATURNO[[#This Row],[Dom Noct Real]]=0,"",ROUND(VALIDATURNO[[#This Row],[Dom Noct Real]],2)))</f>
        <v>#VALUE!</v>
      </c>
      <c r="CL206" s="44"/>
      <c r="CM206" s="44"/>
      <c r="CN206" s="44"/>
      <c r="CO20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6" s="44"/>
      <c r="CR206" s="44"/>
      <c r="CS206" s="44"/>
      <c r="CT206" s="44"/>
      <c r="CU206" s="44" t="e">
        <f>IF(VALIDATURNO[[#This Row],[VALIDA_QNA]]="","",IF(VALIDATURNO[[#This Row],[Trabajado real]]=0,"",ROUND(VALIDATURNO[[#This Row],[Trabajado real]],2)))</f>
        <v>#VALUE!</v>
      </c>
      <c r="CV206" s="220" t="str">
        <f>IFERROR(VLOOKUP(VALIDATURNO[[#This Row],[Colaborador]]&amp;VALIDATURNO[[#This Row],[fecha]],Tabla2[],4,0),"")</f>
        <v/>
      </c>
      <c r="CW206" s="221"/>
      <c r="CX206" s="221"/>
      <c r="CY206" s="44" t="str">
        <f>IF(SUMIFS($BZ$6:BZ206,$DC$6:DC206,VALIDATURNO[[#This Row],[Colaborador]])-hope_hours-SUMIFS($CO$6:CO206,$DC$6:DC206,VALIDATURNO[[#This Row],[Colaborador]])-SUMIFS($CP$6:CP206,$DC$6:DC206,VALIDATURNO[[#This Row],[Colaborador]])&gt;0.5,SUMIFS($BZ$6:BZ206,$DC$6:DC206,VALIDATURNO[[#This Row],[Colaborador]])-hope_hours-SUMIFS($CO$6:CO206,$DC$6:DC206,VALIDATURNO[[#This Row],[Colaborador]])-SUMIFS($CP$6:CP206,$DC$6:DC206,VALIDATURNO[[#This Row],[Colaborador]]),"")</f>
        <v/>
      </c>
      <c r="CZ206" s="44" t="str">
        <f>IF(SUMIFS($BZ$6:BZ206,$DC$6:DC206,VALIDATURNO[[#This Row],[Colaborador]])-hope_hours&gt;0.5,SUMIFS($BZ$6:BZ206,$DC$6:DC206,VALIDATURNO[[#This Row],[Colaborador]])-hope_hours - SUMIFS($CZ$6:CZ205,$DC$6:DC205,DC206),"")</f>
        <v/>
      </c>
      <c r="DA206" s="44" t="str">
        <f>IF(SUMIFS($BZ$6:BZ206,$DC$6:DC206,VALIDATURNO[[#This Row],[Colaborador]])-hope_hours&gt;0.5,SUMIFS($BZ$6:BZ206,$DC$6:DC206,VALIDATURNO[[#This Row],[Colaborador]])-hope_hours,"")</f>
        <v/>
      </c>
      <c r="DB206" s="44" t="str">
        <f>IF(E206="","",IF(VALIDATURNO[[#This Row],[Cambia sede]]="",E206,VALIDATURNO[[#This Row],[Cambia sede]]))</f>
        <v/>
      </c>
      <c r="DC206" s="222" t="str">
        <f t="shared" si="9"/>
        <v/>
      </c>
      <c r="DD206" s="223" t="e">
        <f>IF(VALIDATURNO[[#This Row],[VALIDA_QNA]]="","",I206+0)</f>
        <v>#VALUE!</v>
      </c>
      <c r="DE206" s="219" t="e">
        <f>IF(VALIDATURNO[[#This Row],[Marcacion]]="","",D206)</f>
        <v>#VALUE!</v>
      </c>
      <c r="DF206" s="219" t="e">
        <f>IF(VALIDATURNO[[#This Row],[turno1]]="","",H206)</f>
        <v>#VALUE!</v>
      </c>
      <c r="DG206" s="219" t="e">
        <f>IF(VALIDATURNO[[#This Row],[turno2]]="","",AL206)</f>
        <v>#VALUE!</v>
      </c>
      <c r="DH206" s="219" t="e">
        <f>IF(VALIDATURNO[[#This Row],[turno1AM]]="","",AM206)</f>
        <v>#VALUE!</v>
      </c>
      <c r="DI206" s="219" t="e">
        <f>IF(VALIDATURNO[[#This Row],[turno2AM]]="","",AN206)</f>
        <v>#VALUE!</v>
      </c>
      <c r="DJ206" s="219" t="e">
        <f>IF(VALIDATURNO[[#This Row],[turno1AH]]="","",AO206)</f>
        <v>#VALUE!</v>
      </c>
      <c r="DK206" s="219" t="e">
        <f>IF(VALIDATURNO[[#This Row],[turno2AH]]="","",AP206)</f>
        <v>#VALUE!</v>
      </c>
      <c r="DL206" s="224" t="str">
        <f>IF(SUMIFS(VALIDATURNO[TOTAL],VALIDATURNO[Colaborador],VALIDATURNO[[#This Row],[Colaborador]])=0,"RET","OK")</f>
        <v>RET</v>
      </c>
      <c r="DM206" s="224"/>
      <c r="DN206" s="224" t="e">
        <f>IF(DN205=$DN$5,1,IF(DC205=VALIDATURNO[[#This Row],[Colaborador]],0,1))</f>
        <v>#VALUE!</v>
      </c>
      <c r="DO206" s="224"/>
      <c r="DP206" s="224"/>
      <c r="DQ206" s="224"/>
      <c r="DR206" s="224"/>
      <c r="DS206" s="224"/>
      <c r="DT206" s="224"/>
    </row>
    <row r="207" spans="46:124">
      <c r="AT207" s="218" t="e">
        <f>IF(VALIDATURNO[[#This Row],[VALIDA_QNA]]="","",IF(AL207="",0,1))</f>
        <v>#VALUE!</v>
      </c>
      <c r="AU207" s="47" t="e">
        <f>IF(VALIDATURNO[[#This Row],[VALIDA_QNA]]="","",IF(AL208="",0,1))</f>
        <v>#VALUE!</v>
      </c>
      <c r="AV207" s="47" t="e">
        <f>IF(VALIDATURNO[[#This Row],[VALIDA_QNA]]="","",IF(AM207="",0,1))</f>
        <v>#VALUE!</v>
      </c>
      <c r="AW207" s="47" t="e">
        <f>IF(VALIDATURNO[[#This Row],[VALIDA_QNA]]="","",IF(AN207="",0,1))</f>
        <v>#VALUE!</v>
      </c>
      <c r="AX207" s="47" t="e">
        <f>IF(VALIDATURNO[[#This Row],[VALIDA_QNA]]="","",IF(AO207="",0,1))</f>
        <v>#VALUE!</v>
      </c>
      <c r="AY207" s="47" t="e">
        <f>IF(VALIDATURNO[[#This Row],[VALIDA_QNA]]="","",IF(AP207="",0,1))</f>
        <v>#VALUE!</v>
      </c>
      <c r="AZ207" s="42" t="e">
        <f>IF(VALIDATURNO[[#This Row],[VALIDA_QNA]]="","",IF(AL208="",0,1)*IF(AL208="",0,AL208))</f>
        <v>#VALUE!</v>
      </c>
      <c r="BA207" s="42" t="e">
        <f>IF(VALIDATURNO[[#This Row],[VALIDA_QNA]]="","",IF(AL207="",0,1)*IF(AL207="",0,AL207))</f>
        <v>#VALUE!</v>
      </c>
      <c r="BB207" s="42" t="e">
        <f>IF(VALIDATURNO[[#This Row],[VALIDA_QNA]]="","",IF(AM207="",0,1)*IF(AM207="",0,AM207))</f>
        <v>#VALUE!</v>
      </c>
      <c r="BC207" s="42" t="e">
        <f>IF(VALIDATURNO[[#This Row],[VALIDA_QNA]]="","",IF(AN207="",0,1)*IF(AN207="",0,AN207))</f>
        <v>#VALUE!</v>
      </c>
      <c r="BD207" s="42" t="e">
        <f>IF(VALIDATURNO[[#This Row],[VALIDA_QNA]]="","",IF(AO207="",0,1)*IF(AO207="",0,AO207))</f>
        <v>#VALUE!</v>
      </c>
      <c r="BE207" s="42" t="e">
        <f>IF(VALIDATURNO[[#This Row],[VALIDA_QNA]]="","",IF(AP207="",0,1)*IF(AP207="",0,AP207))</f>
        <v>#VALUE!</v>
      </c>
      <c r="BF207" s="42" t="e">
        <f>IF(VALIDATURNO[[#This Row],[VALIDA_QNA]]="","",5-COUNTBLANK(AM207:AP207)-COUNTBLANK(AL208))</f>
        <v>#VALUE!</v>
      </c>
      <c r="BG207" s="41" t="e">
        <f>VALIDATURNO[[#This Row],[SALAM_H_BIN]]&amp;AU207&amp;AV207&amp;AW207&amp;AX207&amp;AY207</f>
        <v>#VALUE!</v>
      </c>
      <c r="BH207" s="43" t="str">
        <f>IF(A207="","",IF(AND((DIA_INI+0)=1,DAY(I207)&lt;16,MONTH(I207)=MES_QNA),1,IF(AND((DIA_INI+0)=16,MONTH(I207)= MES_QNA + 0),1,0)))</f>
        <v/>
      </c>
      <c r="BI207" s="42" t="str">
        <f>IF(A207="","",IF(AND(AN207&lt;AM207,AN207&lt;&gt;""),"ERROR MARCA",IF(AND(VALIDATURNO[[#This Row],[ENT_2]]&lt;&gt;0,VALIDATURNO[[#This Row],[ENT_2]]&lt;VALIDATURNO[[#This Row],[SAL_1]]),"ERROR MARCA",IF(VALIDATURNO[[#This Row],[VALIDA_QNA]]=1,IF(OR(BG207="001100",BG207="011000",BG207="011110",BG207="001111",BG207="101100",BG207="111000",BG207="111110",BG207="101111"),"OK",IF(OR(BG207="000000",VALIDATURNO[[#This Row],[Escenario]]="100000"),"NULO","ERROR MARCA")),"NULO"))))</f>
        <v/>
      </c>
      <c r="BJ207" s="47" t="e">
        <f>IF(VALIDATURNO[[#This Row],[VALIDA_QNA]]="","",IF(OR(BG207="101100",BG207="101111",BG207="001100",BG207="001111",BG207="111110",BG207="011110"),BC207-BB207,0)*24)</f>
        <v>#VALUE!</v>
      </c>
      <c r="BK207" s="42" t="e">
        <f>IF(VALIDATURNO[[#This Row],[VALIDA_QNA]]="","",IF(OR(BG207="101111",BG207="001111"),BE207-BD207,0)*24)</f>
        <v>#VALUE!</v>
      </c>
      <c r="BL207" s="47" t="e">
        <f>IF(VALIDATURNO[[#This Row],[VALIDA_QNA]]="","",IF(OR(BG207="111000",BG207="011000"),AZ207-BB207+1,0)*24)</f>
        <v>#VALUE!</v>
      </c>
      <c r="BM207" s="47" t="e">
        <f>IF(VALIDATURNO[[#This Row],[VALIDA_QNA]]="","",IF(OR(BG207="111110",BG207="011110"),AZ207+1-BD207,0)*24)</f>
        <v>#VALUE!</v>
      </c>
      <c r="BN207" s="42" t="e">
        <f>IF(VALIDATURNO[[#This Row],[VALIDA_QNA]]="","",IF(OR(BG207="011000",BG207="111000"),1-BB207,0)*24)</f>
        <v>#VALUE!</v>
      </c>
      <c r="BO207" s="47" t="e">
        <f>IF(VALIDATURNO[[#This Row],[VALIDA_QNA]]="","",IF(OR(BG207="011110",BG207="111110"),1-BD207,0)*24)</f>
        <v>#VALUE!</v>
      </c>
      <c r="BP20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7" s="42" t="e">
        <f>IF(VALIDATURNO[[#This Row],[VALIDA_QNA]]="","",VALIDATURNO[[#This Row],[turno1]]+VALIDATURNO[[#This Row],[turno2]]+VALIDATURNO[[#This Row],[turno1AM]]+VALIDATURNO[[#This Row],[turno2AM]])</f>
        <v>#VALUE!</v>
      </c>
      <c r="BR207" s="44" t="e">
        <f>IF(VALIDATURNO[[#This Row],[VALIDA_QNA]]=0,"",IFERROR(LEFT(AD207,FIND(".",AD207)-1)+((RIGHT(AD207,2)+0)/100),""))</f>
        <v>#VALUE!</v>
      </c>
      <c r="BS20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descuentos]]="",0,IF(AND(BP207&gt;=9.5,AO207=""),1,0))+IF(AL208&lt;&gt;"",AL208*24,0)-IF(AL207&lt;&gt;"",AL207*24,0),"")))</f>
        <v>#VALUE!</v>
      </c>
      <c r="BT207" s="219" t="e">
        <f>IF(VALIDATURNO[[#This Row],[VALIDA_QNA]]=0,"",IF(A207="","",IFERROR((IF(IF(AL207="",0,AL207+0)&lt;=(6/24),IF(AL207="",0,AL207+0),(6/24))*24),0)+IFERROR(IF(AM207="",0,IF((IF(AND(AO207="",AN207&lt;&gt;""),IF(AN207="",0,AN207+0),IF(AP207&lt;&gt;"",IF(AP207="",0,AP207+0),1))-#REF!)*24&gt;0,IF(AND(AO207="",AN207&lt;&gt;""),IF(AN207="",0,AN207+0),IF(AP207&lt;&gt;"",IF(AP207="",0,AP207+0),1))-#REF!))*24,0)))</f>
        <v>#VALUE!</v>
      </c>
      <c r="BU207" s="44" t="e">
        <f>IF(VALIDATURNO[[#This Row],[VALIDA_QNA]]="","",IFERROR(LEFT(K207,FIND(".",K207)-1)+((RIGHT(K207,2)+0)/100),0))</f>
        <v>#VALUE!</v>
      </c>
      <c r="BV207" s="44" t="e">
        <f>IF(VALIDATURNO[[#This Row],[VALIDA_QNA]]=0,0,IF(VALIDATURNO[[#This Row],[Marcacion]]="ERROR MARCA", 0,IF(VALIDATURNO[[#This Row],[VALIDA_QNA]]="","",IF(ROUND(IFERROR(LEFT(K207,FIND(".",K207)-1)+((RIGHT(K207,2)+0)/100),0)+(IF(H208="Domingo",0,IF(AL208="",0,AL208*24)))-(IF(H207="Domingo",0,IF(AL207="",0,AL207*24))),2)&gt;=0,ROUND(IFERROR(LEFT(K207,FIND(".",K207)-1)+((RIGHT(K207,2)+0)/100),0)+(IF(H208="Domingo",0,IF(AL208="",0,AL208*24)))-(IF(H207="Domingo",0,IF(AL207="",0,AL207*24))),2),0))))</f>
        <v>#VALUE!</v>
      </c>
      <c r="BW207" s="44" t="e">
        <f>IF(VALIDATURNO[[#This Row],[VALIDA_QNA]]="","",IFERROR(LEFT(T207,FIND(".",T207)-1)+((RIGHT(T207,2)+0)/100),0)+IF(N207="",0,IFERROR(LEFT(N207,FIND(".",N207)-1)+((RIGHT(N207,2)+0)/100),0)))</f>
        <v>#VALUE!</v>
      </c>
      <c r="BX207" s="44" t="e">
        <f>IF(VALIDATURNO[[#This Row],[VALIDA_QNA]]=0,0,IF(VALIDATURNO[[#This Row],[Marcacion]]="ERROR MARCA", 0,IF(VALIDATURNO[[#This Row],[VALIDA_QNA]]="","",IF(VALIDATURNO[[#This Row],[Dom Noct calc]]+(IF(OR(H208="Domingo",M208&lt;&gt;"",N208&lt;&gt;""),IF(AL208="",0,AL208*24),0))-(IF(OR(H207="Domingo",M207&lt;&gt;"",N207&lt;&gt;""),IF(AL207="",0,AL207*24),0))&gt;=0,VALIDATURNO[[#This Row],[Dom Noct calc]]+(IF(OR(H208="Domingo",M208&lt;&gt;"",N208&lt;&gt;""),IF(AL208="",0,AL208*24),0))-(IF(OR(H207="Domingo",M207&lt;&gt;"",N207&lt;&gt;""),IF(AL207="",0,AL207*24),0)),0))))</f>
        <v>#VALUE!</v>
      </c>
      <c r="BY207" s="44" t="e">
        <f>IF(VALIDATURNO[[#This Row],[VALIDA_QNA]]="","",IFERROR(LEFT(AD207,FIND(".",AD207)-1)+((RIGHT(AD207,2)+0)/100),0))</f>
        <v>#VALUE!</v>
      </c>
      <c r="BZ20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7" s="45" t="e">
        <f>IF(VALIDATURNO[[#This Row],[VALIDA_QNA]]="","",IF(VALIDATURNO[[#This Row],[Trabajado real]]+0=0,0,1))</f>
        <v>#VALUE!</v>
      </c>
      <c r="CB20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7" s="44"/>
      <c r="CD207" s="44"/>
      <c r="CE207" s="44"/>
      <c r="CF207" s="44"/>
      <c r="CG207" s="44"/>
      <c r="CH207" s="45"/>
      <c r="CI207" s="44"/>
      <c r="CJ207" s="44" t="str">
        <f>IF(AND(M207="",S207=""),"",IF(VALIDATURNO[[#This Row],[Marcacion]]="ERROR MARCA",6,IF(IFERROR(LEFT(M207,FIND(".",M207)-1)+((RIGHT(M207,2)+0)/100),0)+IFERROR(LEFT(S207,FIND(".",S207)-1)+((RIGHT(S207,2)+0)/100),0)=0,"",IFERROR(LEFT(M207,FIND(".",M207)-1)+((RIGHT(M207,2)+0)/100),0)+IFERROR(LEFT(S207,FIND(".",S207)-1)+((RIGHT(S207,2)+0)/100),0))))</f>
        <v/>
      </c>
      <c r="CK207" s="44" t="e">
        <f>IF(VALIDATURNO[[#This Row],[VALIDA_QNA]]="","",IF(VALIDATURNO[[#This Row],[Dom Noct Real]]=0,"",ROUND(VALIDATURNO[[#This Row],[Dom Noct Real]],2)))</f>
        <v>#VALUE!</v>
      </c>
      <c r="CL207" s="44"/>
      <c r="CM207" s="44"/>
      <c r="CN207" s="44"/>
      <c r="CO20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7" s="44"/>
      <c r="CR207" s="44"/>
      <c r="CS207" s="44"/>
      <c r="CT207" s="44"/>
      <c r="CU207" s="44" t="e">
        <f>IF(VALIDATURNO[[#This Row],[VALIDA_QNA]]="","",IF(VALIDATURNO[[#This Row],[Trabajado real]]=0,"",ROUND(VALIDATURNO[[#This Row],[Trabajado real]],2)))</f>
        <v>#VALUE!</v>
      </c>
      <c r="CV207" s="220" t="str">
        <f>IFERROR(VLOOKUP(VALIDATURNO[[#This Row],[Colaborador]]&amp;VALIDATURNO[[#This Row],[fecha]],Tabla2[],4,0),"")</f>
        <v/>
      </c>
      <c r="CW207" s="221"/>
      <c r="CX207" s="221"/>
      <c r="CY207" s="44" t="str">
        <f>IF(SUMIFS($BZ$6:BZ207,$DC$6:DC207,VALIDATURNO[[#This Row],[Colaborador]])-hope_hours-SUMIFS($CO$6:CO207,$DC$6:DC207,VALIDATURNO[[#This Row],[Colaborador]])-SUMIFS($CP$6:CP207,$DC$6:DC207,VALIDATURNO[[#This Row],[Colaborador]])&gt;0.5,SUMIFS($BZ$6:BZ207,$DC$6:DC207,VALIDATURNO[[#This Row],[Colaborador]])-hope_hours-SUMIFS($CO$6:CO207,$DC$6:DC207,VALIDATURNO[[#This Row],[Colaborador]])-SUMIFS($CP$6:CP207,$DC$6:DC207,VALIDATURNO[[#This Row],[Colaborador]]),"")</f>
        <v/>
      </c>
      <c r="CZ207" s="44" t="str">
        <f>IF(SUMIFS($BZ$6:BZ207,$DC$6:DC207,VALIDATURNO[[#This Row],[Colaborador]])-hope_hours&gt;0.5,SUMIFS($BZ$6:BZ207,$DC$6:DC207,VALIDATURNO[[#This Row],[Colaborador]])-hope_hours - SUMIFS($CZ$6:CZ206,$DC$6:DC206,DC207),"")</f>
        <v/>
      </c>
      <c r="DA207" s="44" t="str">
        <f>IF(SUMIFS($BZ$6:BZ207,$DC$6:DC207,VALIDATURNO[[#This Row],[Colaborador]])-hope_hours&gt;0.5,SUMIFS($BZ$6:BZ207,$DC$6:DC207,VALIDATURNO[[#This Row],[Colaborador]])-hope_hours,"")</f>
        <v/>
      </c>
      <c r="DB207" s="44" t="str">
        <f>IF(E207="","",IF(VALIDATURNO[[#This Row],[Cambia sede]]="",E207,VALIDATURNO[[#This Row],[Cambia sede]]))</f>
        <v/>
      </c>
      <c r="DC207" s="222" t="str">
        <f t="shared" si="9"/>
        <v/>
      </c>
      <c r="DD207" s="223" t="e">
        <f>IF(VALIDATURNO[[#This Row],[VALIDA_QNA]]="","",I207+0)</f>
        <v>#VALUE!</v>
      </c>
      <c r="DE207" s="219" t="e">
        <f>IF(VALIDATURNO[[#This Row],[Marcacion]]="","",D207)</f>
        <v>#VALUE!</v>
      </c>
      <c r="DF207" s="219" t="e">
        <f>IF(VALIDATURNO[[#This Row],[turno1]]="","",H207)</f>
        <v>#VALUE!</v>
      </c>
      <c r="DG207" s="219" t="e">
        <f>IF(VALIDATURNO[[#This Row],[turno2]]="","",AL207)</f>
        <v>#VALUE!</v>
      </c>
      <c r="DH207" s="219" t="e">
        <f>IF(VALIDATURNO[[#This Row],[turno1AM]]="","",AM207)</f>
        <v>#VALUE!</v>
      </c>
      <c r="DI207" s="219" t="e">
        <f>IF(VALIDATURNO[[#This Row],[turno2AM]]="","",AN207)</f>
        <v>#VALUE!</v>
      </c>
      <c r="DJ207" s="219" t="e">
        <f>IF(VALIDATURNO[[#This Row],[turno1AH]]="","",AO207)</f>
        <v>#VALUE!</v>
      </c>
      <c r="DK207" s="219" t="e">
        <f>IF(VALIDATURNO[[#This Row],[turno2AH]]="","",AP207)</f>
        <v>#VALUE!</v>
      </c>
      <c r="DL207" s="224" t="str">
        <f>IF(SUMIFS(VALIDATURNO[TOTAL],VALIDATURNO[Colaborador],VALIDATURNO[[#This Row],[Colaborador]])=0,"RET","OK")</f>
        <v>RET</v>
      </c>
      <c r="DM207" s="224"/>
      <c r="DN207" s="224" t="e">
        <f>IF(DN206=$DN$5,1,IF(DC206=VALIDATURNO[[#This Row],[Colaborador]],0,1))</f>
        <v>#VALUE!</v>
      </c>
      <c r="DO207" s="224"/>
      <c r="DP207" s="224"/>
      <c r="DQ207" s="224"/>
      <c r="DR207" s="224"/>
      <c r="DS207" s="224"/>
      <c r="DT207" s="224"/>
    </row>
    <row r="208" spans="46:124">
      <c r="AT208" s="218" t="e">
        <f>IF(VALIDATURNO[[#This Row],[VALIDA_QNA]]="","",IF(AL208="",0,1))</f>
        <v>#VALUE!</v>
      </c>
      <c r="AU208" s="47" t="e">
        <f>IF(VALIDATURNO[[#This Row],[VALIDA_QNA]]="","",IF(AL209="",0,1))</f>
        <v>#VALUE!</v>
      </c>
      <c r="AV208" s="47" t="e">
        <f>IF(VALIDATURNO[[#This Row],[VALIDA_QNA]]="","",IF(AM208="",0,1))</f>
        <v>#VALUE!</v>
      </c>
      <c r="AW208" s="47" t="e">
        <f>IF(VALIDATURNO[[#This Row],[VALIDA_QNA]]="","",IF(AN208="",0,1))</f>
        <v>#VALUE!</v>
      </c>
      <c r="AX208" s="47" t="e">
        <f>IF(VALIDATURNO[[#This Row],[VALIDA_QNA]]="","",IF(AO208="",0,1))</f>
        <v>#VALUE!</v>
      </c>
      <c r="AY208" s="47" t="e">
        <f>IF(VALIDATURNO[[#This Row],[VALIDA_QNA]]="","",IF(AP208="",0,1))</f>
        <v>#VALUE!</v>
      </c>
      <c r="AZ208" s="42" t="e">
        <f>IF(VALIDATURNO[[#This Row],[VALIDA_QNA]]="","",IF(AL209="",0,1)*IF(AL209="",0,AL209))</f>
        <v>#VALUE!</v>
      </c>
      <c r="BA208" s="42" t="e">
        <f>IF(VALIDATURNO[[#This Row],[VALIDA_QNA]]="","",IF(AL208="",0,1)*IF(AL208="",0,AL208))</f>
        <v>#VALUE!</v>
      </c>
      <c r="BB208" s="42" t="e">
        <f>IF(VALIDATURNO[[#This Row],[VALIDA_QNA]]="","",IF(AM208="",0,1)*IF(AM208="",0,AM208))</f>
        <v>#VALUE!</v>
      </c>
      <c r="BC208" s="42" t="e">
        <f>IF(VALIDATURNO[[#This Row],[VALIDA_QNA]]="","",IF(AN208="",0,1)*IF(AN208="",0,AN208))</f>
        <v>#VALUE!</v>
      </c>
      <c r="BD208" s="42" t="e">
        <f>IF(VALIDATURNO[[#This Row],[VALIDA_QNA]]="","",IF(AO208="",0,1)*IF(AO208="",0,AO208))</f>
        <v>#VALUE!</v>
      </c>
      <c r="BE208" s="42" t="e">
        <f>IF(VALIDATURNO[[#This Row],[VALIDA_QNA]]="","",IF(AP208="",0,1)*IF(AP208="",0,AP208))</f>
        <v>#VALUE!</v>
      </c>
      <c r="BF208" s="42" t="e">
        <f>IF(VALIDATURNO[[#This Row],[VALIDA_QNA]]="","",5-COUNTBLANK(AM208:AP208)-COUNTBLANK(AL209))</f>
        <v>#VALUE!</v>
      </c>
      <c r="BG208" s="41" t="e">
        <f>VALIDATURNO[[#This Row],[SALAM_H_BIN]]&amp;AU208&amp;AV208&amp;AW208&amp;AX208&amp;AY208</f>
        <v>#VALUE!</v>
      </c>
      <c r="BH208" s="43" t="str">
        <f>IF(A208="","",IF(AND((DIA_INI+0)=1,DAY(I208)&lt;16,MONTH(I208)=MES_QNA),1,IF(AND((DIA_INI+0)=16,MONTH(I208)= MES_QNA + 0),1,0)))</f>
        <v/>
      </c>
      <c r="BI208" s="42" t="str">
        <f>IF(A208="","",IF(AND(AN208&lt;AM208,AN208&lt;&gt;""),"ERROR MARCA",IF(AND(VALIDATURNO[[#This Row],[ENT_2]]&lt;&gt;0,VALIDATURNO[[#This Row],[ENT_2]]&lt;VALIDATURNO[[#This Row],[SAL_1]]),"ERROR MARCA",IF(VALIDATURNO[[#This Row],[VALIDA_QNA]]=1,IF(OR(BG208="001100",BG208="011000",BG208="011110",BG208="001111",BG208="101100",BG208="111000",BG208="111110",BG208="101111"),"OK",IF(OR(BG208="000000",VALIDATURNO[[#This Row],[Escenario]]="100000"),"NULO","ERROR MARCA")),"NULO"))))</f>
        <v/>
      </c>
      <c r="BJ208" s="47" t="e">
        <f>IF(VALIDATURNO[[#This Row],[VALIDA_QNA]]="","",IF(OR(BG208="101100",BG208="101111",BG208="001100",BG208="001111",BG208="111110",BG208="011110"),BC208-BB208,0)*24)</f>
        <v>#VALUE!</v>
      </c>
      <c r="BK208" s="42" t="e">
        <f>IF(VALIDATURNO[[#This Row],[VALIDA_QNA]]="","",IF(OR(BG208="101111",BG208="001111"),BE208-BD208,0)*24)</f>
        <v>#VALUE!</v>
      </c>
      <c r="BL208" s="47" t="e">
        <f>IF(VALIDATURNO[[#This Row],[VALIDA_QNA]]="","",IF(OR(BG208="111000",BG208="011000"),AZ208-BB208+1,0)*24)</f>
        <v>#VALUE!</v>
      </c>
      <c r="BM208" s="47" t="e">
        <f>IF(VALIDATURNO[[#This Row],[VALIDA_QNA]]="","",IF(OR(BG208="111110",BG208="011110"),AZ208+1-BD208,0)*24)</f>
        <v>#VALUE!</v>
      </c>
      <c r="BN208" s="42" t="e">
        <f>IF(VALIDATURNO[[#This Row],[VALIDA_QNA]]="","",IF(OR(BG208="011000",BG208="111000"),1-BB208,0)*24)</f>
        <v>#VALUE!</v>
      </c>
      <c r="BO208" s="47" t="e">
        <f>IF(VALIDATURNO[[#This Row],[VALIDA_QNA]]="","",IF(OR(BG208="011110",BG208="111110"),1-BD208,0)*24)</f>
        <v>#VALUE!</v>
      </c>
      <c r="BP20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8" s="42" t="e">
        <f>IF(VALIDATURNO[[#This Row],[VALIDA_QNA]]="","",VALIDATURNO[[#This Row],[turno1]]+VALIDATURNO[[#This Row],[turno2]]+VALIDATURNO[[#This Row],[turno1AM]]+VALIDATURNO[[#This Row],[turno2AM]])</f>
        <v>#VALUE!</v>
      </c>
      <c r="BR208" s="44" t="e">
        <f>IF(VALIDATURNO[[#This Row],[VALIDA_QNA]]=0,"",IFERROR(LEFT(AD208,FIND(".",AD208)-1)+((RIGHT(AD208,2)+0)/100),""))</f>
        <v>#VALUE!</v>
      </c>
      <c r="BS20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descuentos]]="",0,IF(AND(BP208&gt;=9.5,AO208=""),1,0))+IF(AL209&lt;&gt;"",AL209*24,0)-IF(AL208&lt;&gt;"",AL208*24,0),"")))</f>
        <v>#VALUE!</v>
      </c>
      <c r="BT208" s="219" t="e">
        <f>IF(VALIDATURNO[[#This Row],[VALIDA_QNA]]=0,"",IF(A208="","",IFERROR((IF(IF(AL208="",0,AL208+0)&lt;=(6/24),IF(AL208="",0,AL208+0),(6/24))*24),0)+IFERROR(IF(AM208="",0,IF((IF(AND(AO208="",AN208&lt;&gt;""),IF(AN208="",0,AN208+0),IF(AP208&lt;&gt;"",IF(AP208="",0,AP208+0),1))-#REF!)*24&gt;0,IF(AND(AO208="",AN208&lt;&gt;""),IF(AN208="",0,AN208+0),IF(AP208&lt;&gt;"",IF(AP208="",0,AP208+0),1))-#REF!))*24,0)))</f>
        <v>#VALUE!</v>
      </c>
      <c r="BU208" s="44" t="e">
        <f>IF(VALIDATURNO[[#This Row],[VALIDA_QNA]]="","",IFERROR(LEFT(K208,FIND(".",K208)-1)+((RIGHT(K208,2)+0)/100),0))</f>
        <v>#VALUE!</v>
      </c>
      <c r="BV208" s="44" t="e">
        <f>IF(VALIDATURNO[[#This Row],[VALIDA_QNA]]=0,0,IF(VALIDATURNO[[#This Row],[Marcacion]]="ERROR MARCA", 0,IF(VALIDATURNO[[#This Row],[VALIDA_QNA]]="","",IF(ROUND(IFERROR(LEFT(K208,FIND(".",K208)-1)+((RIGHT(K208,2)+0)/100),0)+(IF(H209="Domingo",0,IF(AL209="",0,AL209*24)))-(IF(H208="Domingo",0,IF(AL208="",0,AL208*24))),2)&gt;=0,ROUND(IFERROR(LEFT(K208,FIND(".",K208)-1)+((RIGHT(K208,2)+0)/100),0)+(IF(H209="Domingo",0,IF(AL209="",0,AL209*24)))-(IF(H208="Domingo",0,IF(AL208="",0,AL208*24))),2),0))))</f>
        <v>#VALUE!</v>
      </c>
      <c r="BW208" s="44" t="e">
        <f>IF(VALIDATURNO[[#This Row],[VALIDA_QNA]]="","",IFERROR(LEFT(T208,FIND(".",T208)-1)+((RIGHT(T208,2)+0)/100),0)+IF(N208="",0,IFERROR(LEFT(N208,FIND(".",N208)-1)+((RIGHT(N208,2)+0)/100),0)))</f>
        <v>#VALUE!</v>
      </c>
      <c r="BX208" s="44" t="e">
        <f>IF(VALIDATURNO[[#This Row],[VALIDA_QNA]]=0,0,IF(VALIDATURNO[[#This Row],[Marcacion]]="ERROR MARCA", 0,IF(VALIDATURNO[[#This Row],[VALIDA_QNA]]="","",IF(VALIDATURNO[[#This Row],[Dom Noct calc]]+(IF(OR(H209="Domingo",M209&lt;&gt;"",N209&lt;&gt;""),IF(AL209="",0,AL209*24),0))-(IF(OR(H208="Domingo",M208&lt;&gt;"",N208&lt;&gt;""),IF(AL208="",0,AL208*24),0))&gt;=0,VALIDATURNO[[#This Row],[Dom Noct calc]]+(IF(OR(H209="Domingo",M209&lt;&gt;"",N209&lt;&gt;""),IF(AL209="",0,AL209*24),0))-(IF(OR(H208="Domingo",M208&lt;&gt;"",N208&lt;&gt;""),IF(AL208="",0,AL208*24),0)),0))))</f>
        <v>#VALUE!</v>
      </c>
      <c r="BY208" s="44" t="e">
        <f>IF(VALIDATURNO[[#This Row],[VALIDA_QNA]]="","",IFERROR(LEFT(AD208,FIND(".",AD208)-1)+((RIGHT(AD208,2)+0)/100),0))</f>
        <v>#VALUE!</v>
      </c>
      <c r="BZ20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8" s="45" t="e">
        <f>IF(VALIDATURNO[[#This Row],[VALIDA_QNA]]="","",IF(VALIDATURNO[[#This Row],[Trabajado real]]+0=0,0,1))</f>
        <v>#VALUE!</v>
      </c>
      <c r="CB20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8" s="44"/>
      <c r="CD208" s="44"/>
      <c r="CE208" s="44"/>
      <c r="CF208" s="44"/>
      <c r="CG208" s="44"/>
      <c r="CH208" s="45"/>
      <c r="CI208" s="44"/>
      <c r="CJ208" s="44" t="str">
        <f>IF(AND(M208="",S208=""),"",IF(VALIDATURNO[[#This Row],[Marcacion]]="ERROR MARCA",6,IF(IFERROR(LEFT(M208,FIND(".",M208)-1)+((RIGHT(M208,2)+0)/100),0)+IFERROR(LEFT(S208,FIND(".",S208)-1)+((RIGHT(S208,2)+0)/100),0)=0,"",IFERROR(LEFT(M208,FIND(".",M208)-1)+((RIGHT(M208,2)+0)/100),0)+IFERROR(LEFT(S208,FIND(".",S208)-1)+((RIGHT(S208,2)+0)/100),0))))</f>
        <v/>
      </c>
      <c r="CK208" s="44" t="e">
        <f>IF(VALIDATURNO[[#This Row],[VALIDA_QNA]]="","",IF(VALIDATURNO[[#This Row],[Dom Noct Real]]=0,"",ROUND(VALIDATURNO[[#This Row],[Dom Noct Real]],2)))</f>
        <v>#VALUE!</v>
      </c>
      <c r="CL208" s="44"/>
      <c r="CM208" s="44"/>
      <c r="CN208" s="44"/>
      <c r="CO20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8" s="44"/>
      <c r="CR208" s="44"/>
      <c r="CS208" s="44"/>
      <c r="CT208" s="44"/>
      <c r="CU208" s="44" t="e">
        <f>IF(VALIDATURNO[[#This Row],[VALIDA_QNA]]="","",IF(VALIDATURNO[[#This Row],[Trabajado real]]=0,"",ROUND(VALIDATURNO[[#This Row],[Trabajado real]],2)))</f>
        <v>#VALUE!</v>
      </c>
      <c r="CV208" s="220" t="str">
        <f>IFERROR(VLOOKUP(VALIDATURNO[[#This Row],[Colaborador]]&amp;VALIDATURNO[[#This Row],[fecha]],Tabla2[],4,0),"")</f>
        <v/>
      </c>
      <c r="CW208" s="221"/>
      <c r="CX208" s="221"/>
      <c r="CY208" s="44" t="str">
        <f>IF(SUMIFS($BZ$6:BZ208,$DC$6:DC208,VALIDATURNO[[#This Row],[Colaborador]])-hope_hours-SUMIFS($CO$6:CO208,$DC$6:DC208,VALIDATURNO[[#This Row],[Colaborador]])-SUMIFS($CP$6:CP208,$DC$6:DC208,VALIDATURNO[[#This Row],[Colaborador]])&gt;0.5,SUMIFS($BZ$6:BZ208,$DC$6:DC208,VALIDATURNO[[#This Row],[Colaborador]])-hope_hours-SUMIFS($CO$6:CO208,$DC$6:DC208,VALIDATURNO[[#This Row],[Colaborador]])-SUMIFS($CP$6:CP208,$DC$6:DC208,VALIDATURNO[[#This Row],[Colaborador]]),"")</f>
        <v/>
      </c>
      <c r="CZ208" s="44" t="str">
        <f>IF(SUMIFS($BZ$6:BZ208,$DC$6:DC208,VALIDATURNO[[#This Row],[Colaborador]])-hope_hours&gt;0.5,SUMIFS($BZ$6:BZ208,$DC$6:DC208,VALIDATURNO[[#This Row],[Colaborador]])-hope_hours - SUMIFS($CZ$6:CZ207,$DC$6:DC207,DC208),"")</f>
        <v/>
      </c>
      <c r="DA208" s="44" t="str">
        <f>IF(SUMIFS($BZ$6:BZ208,$DC$6:DC208,VALIDATURNO[[#This Row],[Colaborador]])-hope_hours&gt;0.5,SUMIFS($BZ$6:BZ208,$DC$6:DC208,VALIDATURNO[[#This Row],[Colaborador]])-hope_hours,"")</f>
        <v/>
      </c>
      <c r="DB208" s="44" t="str">
        <f>IF(E208="","",IF(VALIDATURNO[[#This Row],[Cambia sede]]="",E208,VALIDATURNO[[#This Row],[Cambia sede]]))</f>
        <v/>
      </c>
      <c r="DC208" s="222" t="str">
        <f t="shared" si="9"/>
        <v/>
      </c>
      <c r="DD208" s="223" t="e">
        <f>IF(VALIDATURNO[[#This Row],[VALIDA_QNA]]="","",I208+0)</f>
        <v>#VALUE!</v>
      </c>
      <c r="DE208" s="219" t="e">
        <f>IF(VALIDATURNO[[#This Row],[Marcacion]]="","",D208)</f>
        <v>#VALUE!</v>
      </c>
      <c r="DF208" s="219" t="e">
        <f>IF(VALIDATURNO[[#This Row],[turno1]]="","",H208)</f>
        <v>#VALUE!</v>
      </c>
      <c r="DG208" s="219" t="e">
        <f>IF(VALIDATURNO[[#This Row],[turno2]]="","",AL208)</f>
        <v>#VALUE!</v>
      </c>
      <c r="DH208" s="219" t="e">
        <f>IF(VALIDATURNO[[#This Row],[turno1AM]]="","",AM208)</f>
        <v>#VALUE!</v>
      </c>
      <c r="DI208" s="219" t="e">
        <f>IF(VALIDATURNO[[#This Row],[turno2AM]]="","",AN208)</f>
        <v>#VALUE!</v>
      </c>
      <c r="DJ208" s="219" t="e">
        <f>IF(VALIDATURNO[[#This Row],[turno1AH]]="","",AO208)</f>
        <v>#VALUE!</v>
      </c>
      <c r="DK208" s="219" t="e">
        <f>IF(VALIDATURNO[[#This Row],[turno2AH]]="","",AP208)</f>
        <v>#VALUE!</v>
      </c>
      <c r="DL208" s="224" t="str">
        <f>IF(SUMIFS(VALIDATURNO[TOTAL],VALIDATURNO[Colaborador],VALIDATURNO[[#This Row],[Colaborador]])=0,"RET","OK")</f>
        <v>RET</v>
      </c>
      <c r="DM208" s="224"/>
      <c r="DN208" s="224" t="e">
        <f>IF(DN207=$DN$5,1,IF(DC207=VALIDATURNO[[#This Row],[Colaborador]],0,1))</f>
        <v>#VALUE!</v>
      </c>
      <c r="DO208" s="224"/>
      <c r="DP208" s="224"/>
      <c r="DQ208" s="224"/>
      <c r="DR208" s="224"/>
      <c r="DS208" s="224"/>
      <c r="DT208" s="224"/>
    </row>
    <row r="209" spans="46:124">
      <c r="AT209" s="218" t="e">
        <f>IF(VALIDATURNO[[#This Row],[VALIDA_QNA]]="","",IF(AL209="",0,1))</f>
        <v>#VALUE!</v>
      </c>
      <c r="AU209" s="47" t="e">
        <f>IF(VALIDATURNO[[#This Row],[VALIDA_QNA]]="","",IF(AL210="",0,1))</f>
        <v>#VALUE!</v>
      </c>
      <c r="AV209" s="47" t="e">
        <f>IF(VALIDATURNO[[#This Row],[VALIDA_QNA]]="","",IF(AM209="",0,1))</f>
        <v>#VALUE!</v>
      </c>
      <c r="AW209" s="47" t="e">
        <f>IF(VALIDATURNO[[#This Row],[VALIDA_QNA]]="","",IF(AN209="",0,1))</f>
        <v>#VALUE!</v>
      </c>
      <c r="AX209" s="47" t="e">
        <f>IF(VALIDATURNO[[#This Row],[VALIDA_QNA]]="","",IF(AO209="",0,1))</f>
        <v>#VALUE!</v>
      </c>
      <c r="AY209" s="47" t="e">
        <f>IF(VALIDATURNO[[#This Row],[VALIDA_QNA]]="","",IF(AP209="",0,1))</f>
        <v>#VALUE!</v>
      </c>
      <c r="AZ209" s="42" t="e">
        <f>IF(VALIDATURNO[[#This Row],[VALIDA_QNA]]="","",IF(AL210="",0,1)*IF(AL210="",0,AL210))</f>
        <v>#VALUE!</v>
      </c>
      <c r="BA209" s="42" t="e">
        <f>IF(VALIDATURNO[[#This Row],[VALIDA_QNA]]="","",IF(AL209="",0,1)*IF(AL209="",0,AL209))</f>
        <v>#VALUE!</v>
      </c>
      <c r="BB209" s="42" t="e">
        <f>IF(VALIDATURNO[[#This Row],[VALIDA_QNA]]="","",IF(AM209="",0,1)*IF(AM209="",0,AM209))</f>
        <v>#VALUE!</v>
      </c>
      <c r="BC209" s="42" t="e">
        <f>IF(VALIDATURNO[[#This Row],[VALIDA_QNA]]="","",IF(AN209="",0,1)*IF(AN209="",0,AN209))</f>
        <v>#VALUE!</v>
      </c>
      <c r="BD209" s="42" t="e">
        <f>IF(VALIDATURNO[[#This Row],[VALIDA_QNA]]="","",IF(AO209="",0,1)*IF(AO209="",0,AO209))</f>
        <v>#VALUE!</v>
      </c>
      <c r="BE209" s="42" t="e">
        <f>IF(VALIDATURNO[[#This Row],[VALIDA_QNA]]="","",IF(AP209="",0,1)*IF(AP209="",0,AP209))</f>
        <v>#VALUE!</v>
      </c>
      <c r="BF209" s="42" t="e">
        <f>IF(VALIDATURNO[[#This Row],[VALIDA_QNA]]="","",5-COUNTBLANK(AM209:AP209)-COUNTBLANK(AL210))</f>
        <v>#VALUE!</v>
      </c>
      <c r="BG209" s="41" t="e">
        <f>VALIDATURNO[[#This Row],[SALAM_H_BIN]]&amp;AU209&amp;AV209&amp;AW209&amp;AX209&amp;AY209</f>
        <v>#VALUE!</v>
      </c>
      <c r="BH209" s="43" t="str">
        <f>IF(A209="","",IF(AND((DIA_INI+0)=1,DAY(I209)&lt;16,MONTH(I209)=MES_QNA),1,IF(AND((DIA_INI+0)=16,MONTH(I209)= MES_QNA + 0),1,0)))</f>
        <v/>
      </c>
      <c r="BI209" s="42" t="str">
        <f>IF(A209="","",IF(AND(AN209&lt;AM209,AN209&lt;&gt;""),"ERROR MARCA",IF(AND(VALIDATURNO[[#This Row],[ENT_2]]&lt;&gt;0,VALIDATURNO[[#This Row],[ENT_2]]&lt;VALIDATURNO[[#This Row],[SAL_1]]),"ERROR MARCA",IF(VALIDATURNO[[#This Row],[VALIDA_QNA]]=1,IF(OR(BG209="001100",BG209="011000",BG209="011110",BG209="001111",BG209="101100",BG209="111000",BG209="111110",BG209="101111"),"OK",IF(OR(BG209="000000",VALIDATURNO[[#This Row],[Escenario]]="100000"),"NULO","ERROR MARCA")),"NULO"))))</f>
        <v/>
      </c>
      <c r="BJ209" s="47" t="e">
        <f>IF(VALIDATURNO[[#This Row],[VALIDA_QNA]]="","",IF(OR(BG209="101100",BG209="101111",BG209="001100",BG209="001111",BG209="111110",BG209="011110"),BC209-BB209,0)*24)</f>
        <v>#VALUE!</v>
      </c>
      <c r="BK209" s="42" t="e">
        <f>IF(VALIDATURNO[[#This Row],[VALIDA_QNA]]="","",IF(OR(BG209="101111",BG209="001111"),BE209-BD209,0)*24)</f>
        <v>#VALUE!</v>
      </c>
      <c r="BL209" s="47" t="e">
        <f>IF(VALIDATURNO[[#This Row],[VALIDA_QNA]]="","",IF(OR(BG209="111000",BG209="011000"),AZ209-BB209+1,0)*24)</f>
        <v>#VALUE!</v>
      </c>
      <c r="BM209" s="47" t="e">
        <f>IF(VALIDATURNO[[#This Row],[VALIDA_QNA]]="","",IF(OR(BG209="111110",BG209="011110"),AZ209+1-BD209,0)*24)</f>
        <v>#VALUE!</v>
      </c>
      <c r="BN209" s="42" t="e">
        <f>IF(VALIDATURNO[[#This Row],[VALIDA_QNA]]="","",IF(OR(BG209="011000",BG209="111000"),1-BB209,0)*24)</f>
        <v>#VALUE!</v>
      </c>
      <c r="BO209" s="47" t="e">
        <f>IF(VALIDATURNO[[#This Row],[VALIDA_QNA]]="","",IF(OR(BG209="011110",BG209="111110"),1-BD209,0)*24)</f>
        <v>#VALUE!</v>
      </c>
      <c r="BP20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09" s="42" t="e">
        <f>IF(VALIDATURNO[[#This Row],[VALIDA_QNA]]="","",VALIDATURNO[[#This Row],[turno1]]+VALIDATURNO[[#This Row],[turno2]]+VALIDATURNO[[#This Row],[turno1AM]]+VALIDATURNO[[#This Row],[turno2AM]])</f>
        <v>#VALUE!</v>
      </c>
      <c r="BR209" s="44" t="e">
        <f>IF(VALIDATURNO[[#This Row],[VALIDA_QNA]]=0,"",IFERROR(LEFT(AD209,FIND(".",AD209)-1)+((RIGHT(AD209,2)+0)/100),""))</f>
        <v>#VALUE!</v>
      </c>
      <c r="BS20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descuentos]]="",0,IF(AND(BP209&gt;=9.5,AO209=""),1,0))+IF(AL210&lt;&gt;"",AL210*24,0)-IF(AL209&lt;&gt;"",AL209*24,0),"")))</f>
        <v>#VALUE!</v>
      </c>
      <c r="BT209" s="219" t="e">
        <f>IF(VALIDATURNO[[#This Row],[VALIDA_QNA]]=0,"",IF(A209="","",IFERROR((IF(IF(AL209="",0,AL209+0)&lt;=(6/24),IF(AL209="",0,AL209+0),(6/24))*24),0)+IFERROR(IF(AM209="",0,IF((IF(AND(AO209="",AN209&lt;&gt;""),IF(AN209="",0,AN209+0),IF(AP209&lt;&gt;"",IF(AP209="",0,AP209+0),1))-#REF!)*24&gt;0,IF(AND(AO209="",AN209&lt;&gt;""),IF(AN209="",0,AN209+0),IF(AP209&lt;&gt;"",IF(AP209="",0,AP209+0),1))-#REF!))*24,0)))</f>
        <v>#VALUE!</v>
      </c>
      <c r="BU209" s="44" t="e">
        <f>IF(VALIDATURNO[[#This Row],[VALIDA_QNA]]="","",IFERROR(LEFT(K209,FIND(".",K209)-1)+((RIGHT(K209,2)+0)/100),0))</f>
        <v>#VALUE!</v>
      </c>
      <c r="BV209" s="44" t="e">
        <f>IF(VALIDATURNO[[#This Row],[VALIDA_QNA]]=0,0,IF(VALIDATURNO[[#This Row],[Marcacion]]="ERROR MARCA", 0,IF(VALIDATURNO[[#This Row],[VALIDA_QNA]]="","",IF(ROUND(IFERROR(LEFT(K209,FIND(".",K209)-1)+((RIGHT(K209,2)+0)/100),0)+(IF(H210="Domingo",0,IF(AL210="",0,AL210*24)))-(IF(H209="Domingo",0,IF(AL209="",0,AL209*24))),2)&gt;=0,ROUND(IFERROR(LEFT(K209,FIND(".",K209)-1)+((RIGHT(K209,2)+0)/100),0)+(IF(H210="Domingo",0,IF(AL210="",0,AL210*24)))-(IF(H209="Domingo",0,IF(AL209="",0,AL209*24))),2),0))))</f>
        <v>#VALUE!</v>
      </c>
      <c r="BW209" s="44" t="e">
        <f>IF(VALIDATURNO[[#This Row],[VALIDA_QNA]]="","",IFERROR(LEFT(T209,FIND(".",T209)-1)+((RIGHT(T209,2)+0)/100),0)+IF(N209="",0,IFERROR(LEFT(N209,FIND(".",N209)-1)+((RIGHT(N209,2)+0)/100),0)))</f>
        <v>#VALUE!</v>
      </c>
      <c r="BX209" s="44" t="e">
        <f>IF(VALIDATURNO[[#This Row],[VALIDA_QNA]]=0,0,IF(VALIDATURNO[[#This Row],[Marcacion]]="ERROR MARCA", 0,IF(VALIDATURNO[[#This Row],[VALIDA_QNA]]="","",IF(VALIDATURNO[[#This Row],[Dom Noct calc]]+(IF(OR(H210="Domingo",M210&lt;&gt;"",N210&lt;&gt;""),IF(AL210="",0,AL210*24),0))-(IF(OR(H209="Domingo",M209&lt;&gt;"",N209&lt;&gt;""),IF(AL209="",0,AL209*24),0))&gt;=0,VALIDATURNO[[#This Row],[Dom Noct calc]]+(IF(OR(H210="Domingo",M210&lt;&gt;"",N210&lt;&gt;""),IF(AL210="",0,AL210*24),0))-(IF(OR(H209="Domingo",M209&lt;&gt;"",N209&lt;&gt;""),IF(AL209="",0,AL209*24),0)),0))))</f>
        <v>#VALUE!</v>
      </c>
      <c r="BY209" s="44" t="e">
        <f>IF(VALIDATURNO[[#This Row],[VALIDA_QNA]]="","",IFERROR(LEFT(AD209,FIND(".",AD209)-1)+((RIGHT(AD209,2)+0)/100),0))</f>
        <v>#VALUE!</v>
      </c>
      <c r="BZ20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09" s="45" t="e">
        <f>IF(VALIDATURNO[[#This Row],[VALIDA_QNA]]="","",IF(VALIDATURNO[[#This Row],[Trabajado real]]+0=0,0,1))</f>
        <v>#VALUE!</v>
      </c>
      <c r="CB20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09" s="44"/>
      <c r="CD209" s="44"/>
      <c r="CE209" s="44"/>
      <c r="CF209" s="44"/>
      <c r="CG209" s="44"/>
      <c r="CH209" s="45"/>
      <c r="CI209" s="44"/>
      <c r="CJ209" s="44" t="str">
        <f>IF(AND(M209="",S209=""),"",IF(VALIDATURNO[[#This Row],[Marcacion]]="ERROR MARCA",6,IF(IFERROR(LEFT(M209,FIND(".",M209)-1)+((RIGHT(M209,2)+0)/100),0)+IFERROR(LEFT(S209,FIND(".",S209)-1)+((RIGHT(S209,2)+0)/100),0)=0,"",IFERROR(LEFT(M209,FIND(".",M209)-1)+((RIGHT(M209,2)+0)/100),0)+IFERROR(LEFT(S209,FIND(".",S209)-1)+((RIGHT(S209,2)+0)/100),0))))</f>
        <v/>
      </c>
      <c r="CK209" s="44" t="e">
        <f>IF(VALIDATURNO[[#This Row],[VALIDA_QNA]]="","",IF(VALIDATURNO[[#This Row],[Dom Noct Real]]=0,"",ROUND(VALIDATURNO[[#This Row],[Dom Noct Real]],2)))</f>
        <v>#VALUE!</v>
      </c>
      <c r="CL209" s="44"/>
      <c r="CM209" s="44"/>
      <c r="CN209" s="44"/>
      <c r="CO20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0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09" s="44"/>
      <c r="CR209" s="44"/>
      <c r="CS209" s="44"/>
      <c r="CT209" s="44"/>
      <c r="CU209" s="44" t="e">
        <f>IF(VALIDATURNO[[#This Row],[VALIDA_QNA]]="","",IF(VALIDATURNO[[#This Row],[Trabajado real]]=0,"",ROUND(VALIDATURNO[[#This Row],[Trabajado real]],2)))</f>
        <v>#VALUE!</v>
      </c>
      <c r="CV209" s="220" t="str">
        <f>IFERROR(VLOOKUP(VALIDATURNO[[#This Row],[Colaborador]]&amp;VALIDATURNO[[#This Row],[fecha]],Tabla2[],4,0),"")</f>
        <v/>
      </c>
      <c r="CW209" s="221"/>
      <c r="CX209" s="221"/>
      <c r="CY209" s="44" t="str">
        <f>IF(SUMIFS($BZ$6:BZ209,$DC$6:DC209,VALIDATURNO[[#This Row],[Colaborador]])-hope_hours-SUMIFS($CO$6:CO209,$DC$6:DC209,VALIDATURNO[[#This Row],[Colaborador]])-SUMIFS($CP$6:CP209,$DC$6:DC209,VALIDATURNO[[#This Row],[Colaborador]])&gt;0.5,SUMIFS($BZ$6:BZ209,$DC$6:DC209,VALIDATURNO[[#This Row],[Colaborador]])-hope_hours-SUMIFS($CO$6:CO209,$DC$6:DC209,VALIDATURNO[[#This Row],[Colaborador]])-SUMIFS($CP$6:CP209,$DC$6:DC209,VALIDATURNO[[#This Row],[Colaborador]]),"")</f>
        <v/>
      </c>
      <c r="CZ209" s="44" t="str">
        <f>IF(SUMIFS($BZ$6:BZ209,$DC$6:DC209,VALIDATURNO[[#This Row],[Colaborador]])-hope_hours&gt;0.5,SUMIFS($BZ$6:BZ209,$DC$6:DC209,VALIDATURNO[[#This Row],[Colaborador]])-hope_hours - SUMIFS($CZ$6:CZ208,$DC$6:DC208,DC209),"")</f>
        <v/>
      </c>
      <c r="DA209" s="44" t="str">
        <f>IF(SUMIFS($BZ$6:BZ209,$DC$6:DC209,VALIDATURNO[[#This Row],[Colaborador]])-hope_hours&gt;0.5,SUMIFS($BZ$6:BZ209,$DC$6:DC209,VALIDATURNO[[#This Row],[Colaborador]])-hope_hours,"")</f>
        <v/>
      </c>
      <c r="DB209" s="44" t="str">
        <f>IF(E209="","",IF(VALIDATURNO[[#This Row],[Cambia sede]]="",E209,VALIDATURNO[[#This Row],[Cambia sede]]))</f>
        <v/>
      </c>
      <c r="DC209" s="222" t="str">
        <f t="shared" si="9"/>
        <v/>
      </c>
      <c r="DD209" s="223" t="e">
        <f>IF(VALIDATURNO[[#This Row],[VALIDA_QNA]]="","",I209+0)</f>
        <v>#VALUE!</v>
      </c>
      <c r="DE209" s="219" t="e">
        <f>IF(VALIDATURNO[[#This Row],[Marcacion]]="","",D209)</f>
        <v>#VALUE!</v>
      </c>
      <c r="DF209" s="219" t="e">
        <f>IF(VALIDATURNO[[#This Row],[turno1]]="","",H209)</f>
        <v>#VALUE!</v>
      </c>
      <c r="DG209" s="219" t="e">
        <f>IF(VALIDATURNO[[#This Row],[turno2]]="","",AL209)</f>
        <v>#VALUE!</v>
      </c>
      <c r="DH209" s="219" t="e">
        <f>IF(VALIDATURNO[[#This Row],[turno1AM]]="","",AM209)</f>
        <v>#VALUE!</v>
      </c>
      <c r="DI209" s="219" t="e">
        <f>IF(VALIDATURNO[[#This Row],[turno2AM]]="","",AN209)</f>
        <v>#VALUE!</v>
      </c>
      <c r="DJ209" s="219" t="e">
        <f>IF(VALIDATURNO[[#This Row],[turno1AH]]="","",AO209)</f>
        <v>#VALUE!</v>
      </c>
      <c r="DK209" s="219" t="e">
        <f>IF(VALIDATURNO[[#This Row],[turno2AH]]="","",AP209)</f>
        <v>#VALUE!</v>
      </c>
      <c r="DL209" s="224" t="str">
        <f>IF(SUMIFS(VALIDATURNO[TOTAL],VALIDATURNO[Colaborador],VALIDATURNO[[#This Row],[Colaborador]])=0,"RET","OK")</f>
        <v>RET</v>
      </c>
      <c r="DM209" s="224"/>
      <c r="DN209" s="224" t="e">
        <f>IF(DN208=$DN$5,1,IF(DC208=VALIDATURNO[[#This Row],[Colaborador]],0,1))</f>
        <v>#VALUE!</v>
      </c>
      <c r="DO209" s="224"/>
      <c r="DP209" s="224"/>
      <c r="DQ209" s="224"/>
      <c r="DR209" s="224"/>
      <c r="DS209" s="224"/>
      <c r="DT209" s="224"/>
    </row>
    <row r="210" spans="46:124">
      <c r="AT210" s="218" t="e">
        <f>IF(VALIDATURNO[[#This Row],[VALIDA_QNA]]="","",IF(AL210="",0,1))</f>
        <v>#VALUE!</v>
      </c>
      <c r="AU210" s="47" t="e">
        <f>IF(VALIDATURNO[[#This Row],[VALIDA_QNA]]="","",IF(AL211="",0,1))</f>
        <v>#VALUE!</v>
      </c>
      <c r="AV210" s="47" t="e">
        <f>IF(VALIDATURNO[[#This Row],[VALIDA_QNA]]="","",IF(AM210="",0,1))</f>
        <v>#VALUE!</v>
      </c>
      <c r="AW210" s="47" t="e">
        <f>IF(VALIDATURNO[[#This Row],[VALIDA_QNA]]="","",IF(AN210="",0,1))</f>
        <v>#VALUE!</v>
      </c>
      <c r="AX210" s="47" t="e">
        <f>IF(VALIDATURNO[[#This Row],[VALIDA_QNA]]="","",IF(AO210="",0,1))</f>
        <v>#VALUE!</v>
      </c>
      <c r="AY210" s="47" t="e">
        <f>IF(VALIDATURNO[[#This Row],[VALIDA_QNA]]="","",IF(AP210="",0,1))</f>
        <v>#VALUE!</v>
      </c>
      <c r="AZ210" s="42" t="e">
        <f>IF(VALIDATURNO[[#This Row],[VALIDA_QNA]]="","",IF(AL211="",0,1)*IF(AL211="",0,AL211))</f>
        <v>#VALUE!</v>
      </c>
      <c r="BA210" s="42" t="e">
        <f>IF(VALIDATURNO[[#This Row],[VALIDA_QNA]]="","",IF(AL210="",0,1)*IF(AL210="",0,AL210))</f>
        <v>#VALUE!</v>
      </c>
      <c r="BB210" s="42" t="e">
        <f>IF(VALIDATURNO[[#This Row],[VALIDA_QNA]]="","",IF(AM210="",0,1)*IF(AM210="",0,AM210))</f>
        <v>#VALUE!</v>
      </c>
      <c r="BC210" s="42" t="e">
        <f>IF(VALIDATURNO[[#This Row],[VALIDA_QNA]]="","",IF(AN210="",0,1)*IF(AN210="",0,AN210))</f>
        <v>#VALUE!</v>
      </c>
      <c r="BD210" s="42" t="e">
        <f>IF(VALIDATURNO[[#This Row],[VALIDA_QNA]]="","",IF(AO210="",0,1)*IF(AO210="",0,AO210))</f>
        <v>#VALUE!</v>
      </c>
      <c r="BE210" s="42" t="e">
        <f>IF(VALIDATURNO[[#This Row],[VALIDA_QNA]]="","",IF(AP210="",0,1)*IF(AP210="",0,AP210))</f>
        <v>#VALUE!</v>
      </c>
      <c r="BF210" s="42" t="e">
        <f>IF(VALIDATURNO[[#This Row],[VALIDA_QNA]]="","",5-COUNTBLANK(AM210:AP210)-COUNTBLANK(AL211))</f>
        <v>#VALUE!</v>
      </c>
      <c r="BG210" s="41" t="e">
        <f>VALIDATURNO[[#This Row],[SALAM_H_BIN]]&amp;AU210&amp;AV210&amp;AW210&amp;AX210&amp;AY210</f>
        <v>#VALUE!</v>
      </c>
      <c r="BH210" s="43" t="str">
        <f>IF(A210="","",IF(AND((DIA_INI+0)=1,DAY(I210)&lt;16,MONTH(I210)=MES_QNA),1,IF(AND((DIA_INI+0)=16,MONTH(I210)= MES_QNA + 0),1,0)))</f>
        <v/>
      </c>
      <c r="BI210" s="42" t="str">
        <f>IF(A210="","",IF(AND(AN210&lt;AM210,AN210&lt;&gt;""),"ERROR MARCA",IF(AND(VALIDATURNO[[#This Row],[ENT_2]]&lt;&gt;0,VALIDATURNO[[#This Row],[ENT_2]]&lt;VALIDATURNO[[#This Row],[SAL_1]]),"ERROR MARCA",IF(VALIDATURNO[[#This Row],[VALIDA_QNA]]=1,IF(OR(BG210="001100",BG210="011000",BG210="011110",BG210="001111",BG210="101100",BG210="111000",BG210="111110",BG210="101111"),"OK",IF(OR(BG210="000000",VALIDATURNO[[#This Row],[Escenario]]="100000"),"NULO","ERROR MARCA")),"NULO"))))</f>
        <v/>
      </c>
      <c r="BJ210" s="47" t="e">
        <f>IF(VALIDATURNO[[#This Row],[VALIDA_QNA]]="","",IF(OR(BG210="101100",BG210="101111",BG210="001100",BG210="001111",BG210="111110",BG210="011110"),BC210-BB210,0)*24)</f>
        <v>#VALUE!</v>
      </c>
      <c r="BK210" s="42" t="e">
        <f>IF(VALIDATURNO[[#This Row],[VALIDA_QNA]]="","",IF(OR(BG210="101111",BG210="001111"),BE210-BD210,0)*24)</f>
        <v>#VALUE!</v>
      </c>
      <c r="BL210" s="47" t="e">
        <f>IF(VALIDATURNO[[#This Row],[VALIDA_QNA]]="","",IF(OR(BG210="111000",BG210="011000"),AZ210-BB210+1,0)*24)</f>
        <v>#VALUE!</v>
      </c>
      <c r="BM210" s="47" t="e">
        <f>IF(VALIDATURNO[[#This Row],[VALIDA_QNA]]="","",IF(OR(BG210="111110",BG210="011110"),AZ210+1-BD210,0)*24)</f>
        <v>#VALUE!</v>
      </c>
      <c r="BN210" s="42" t="e">
        <f>IF(VALIDATURNO[[#This Row],[VALIDA_QNA]]="","",IF(OR(BG210="011000",BG210="111000"),1-BB210,0)*24)</f>
        <v>#VALUE!</v>
      </c>
      <c r="BO210" s="47" t="e">
        <f>IF(VALIDATURNO[[#This Row],[VALIDA_QNA]]="","",IF(OR(BG210="011110",BG210="111110"),1-BD210,0)*24)</f>
        <v>#VALUE!</v>
      </c>
      <c r="BP21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0" s="42" t="e">
        <f>IF(VALIDATURNO[[#This Row],[VALIDA_QNA]]="","",VALIDATURNO[[#This Row],[turno1]]+VALIDATURNO[[#This Row],[turno2]]+VALIDATURNO[[#This Row],[turno1AM]]+VALIDATURNO[[#This Row],[turno2AM]])</f>
        <v>#VALUE!</v>
      </c>
      <c r="BR210" s="44" t="e">
        <f>IF(VALIDATURNO[[#This Row],[VALIDA_QNA]]=0,"",IFERROR(LEFT(AD210,FIND(".",AD210)-1)+((RIGHT(AD210,2)+0)/100),""))</f>
        <v>#VALUE!</v>
      </c>
      <c r="BS21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descuentos]]="",0,IF(AND(BP210&gt;=9.5,AO210=""),1,0))+IF(AL211&lt;&gt;"",AL211*24,0)-IF(AL210&lt;&gt;"",AL210*24,0),"")))</f>
        <v>#VALUE!</v>
      </c>
      <c r="BT210" s="219" t="e">
        <f>IF(VALIDATURNO[[#This Row],[VALIDA_QNA]]=0,"",IF(A210="","",IFERROR((IF(IF(AL210="",0,AL210+0)&lt;=(6/24),IF(AL210="",0,AL210+0),(6/24))*24),0)+IFERROR(IF(AM210="",0,IF((IF(AND(AO210="",AN210&lt;&gt;""),IF(AN210="",0,AN210+0),IF(AP210&lt;&gt;"",IF(AP210="",0,AP210+0),1))-#REF!)*24&gt;0,IF(AND(AO210="",AN210&lt;&gt;""),IF(AN210="",0,AN210+0),IF(AP210&lt;&gt;"",IF(AP210="",0,AP210+0),1))-#REF!))*24,0)))</f>
        <v>#VALUE!</v>
      </c>
      <c r="BU210" s="44" t="e">
        <f>IF(VALIDATURNO[[#This Row],[VALIDA_QNA]]="","",IFERROR(LEFT(K210,FIND(".",K210)-1)+((RIGHT(K210,2)+0)/100),0))</f>
        <v>#VALUE!</v>
      </c>
      <c r="BV210" s="44" t="e">
        <f>IF(VALIDATURNO[[#This Row],[VALIDA_QNA]]=0,0,IF(VALIDATURNO[[#This Row],[Marcacion]]="ERROR MARCA", 0,IF(VALIDATURNO[[#This Row],[VALIDA_QNA]]="","",IF(ROUND(IFERROR(LEFT(K210,FIND(".",K210)-1)+((RIGHT(K210,2)+0)/100),0)+(IF(H211="Domingo",0,IF(AL211="",0,AL211*24)))-(IF(H210="Domingo",0,IF(AL210="",0,AL210*24))),2)&gt;=0,ROUND(IFERROR(LEFT(K210,FIND(".",K210)-1)+((RIGHT(K210,2)+0)/100),0)+(IF(H211="Domingo",0,IF(AL211="",0,AL211*24)))-(IF(H210="Domingo",0,IF(AL210="",0,AL210*24))),2),0))))</f>
        <v>#VALUE!</v>
      </c>
      <c r="BW210" s="44" t="e">
        <f>IF(VALIDATURNO[[#This Row],[VALIDA_QNA]]="","",IFERROR(LEFT(T210,FIND(".",T210)-1)+((RIGHT(T210,2)+0)/100),0)+IF(N210="",0,IFERROR(LEFT(N210,FIND(".",N210)-1)+((RIGHT(N210,2)+0)/100),0)))</f>
        <v>#VALUE!</v>
      </c>
      <c r="BX210" s="44" t="e">
        <f>IF(VALIDATURNO[[#This Row],[VALIDA_QNA]]=0,0,IF(VALIDATURNO[[#This Row],[Marcacion]]="ERROR MARCA", 0,IF(VALIDATURNO[[#This Row],[VALIDA_QNA]]="","",IF(VALIDATURNO[[#This Row],[Dom Noct calc]]+(IF(OR(H211="Domingo",M211&lt;&gt;"",N211&lt;&gt;""),IF(AL211="",0,AL211*24),0))-(IF(OR(H210="Domingo",M210&lt;&gt;"",N210&lt;&gt;""),IF(AL210="",0,AL210*24),0))&gt;=0,VALIDATURNO[[#This Row],[Dom Noct calc]]+(IF(OR(H211="Domingo",M211&lt;&gt;"",N211&lt;&gt;""),IF(AL211="",0,AL211*24),0))-(IF(OR(H210="Domingo",M210&lt;&gt;"",N210&lt;&gt;""),IF(AL210="",0,AL210*24),0)),0))))</f>
        <v>#VALUE!</v>
      </c>
      <c r="BY210" s="44" t="e">
        <f>IF(VALIDATURNO[[#This Row],[VALIDA_QNA]]="","",IFERROR(LEFT(AD210,FIND(".",AD210)-1)+((RIGHT(AD210,2)+0)/100),0))</f>
        <v>#VALUE!</v>
      </c>
      <c r="BZ21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0" s="45" t="e">
        <f>IF(VALIDATURNO[[#This Row],[VALIDA_QNA]]="","",IF(VALIDATURNO[[#This Row],[Trabajado real]]+0=0,0,1))</f>
        <v>#VALUE!</v>
      </c>
      <c r="CB21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0" s="44"/>
      <c r="CD210" s="44"/>
      <c r="CE210" s="44"/>
      <c r="CF210" s="44"/>
      <c r="CG210" s="44"/>
      <c r="CH210" s="45"/>
      <c r="CI210" s="44"/>
      <c r="CJ210" s="44" t="str">
        <f>IF(AND(M210="",S210=""),"",IF(VALIDATURNO[[#This Row],[Marcacion]]="ERROR MARCA",6,IF(IFERROR(LEFT(M210,FIND(".",M210)-1)+((RIGHT(M210,2)+0)/100),0)+IFERROR(LEFT(S210,FIND(".",S210)-1)+((RIGHT(S210,2)+0)/100),0)=0,"",IFERROR(LEFT(M210,FIND(".",M210)-1)+((RIGHT(M210,2)+0)/100),0)+IFERROR(LEFT(S210,FIND(".",S210)-1)+((RIGHT(S210,2)+0)/100),0))))</f>
        <v/>
      </c>
      <c r="CK210" s="44" t="e">
        <f>IF(VALIDATURNO[[#This Row],[VALIDA_QNA]]="","",IF(VALIDATURNO[[#This Row],[Dom Noct Real]]=0,"",ROUND(VALIDATURNO[[#This Row],[Dom Noct Real]],2)))</f>
        <v>#VALUE!</v>
      </c>
      <c r="CL210" s="44"/>
      <c r="CM210" s="44"/>
      <c r="CN210" s="44"/>
      <c r="CO21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0" s="44"/>
      <c r="CR210" s="44"/>
      <c r="CS210" s="44"/>
      <c r="CT210" s="44"/>
      <c r="CU210" s="44" t="e">
        <f>IF(VALIDATURNO[[#This Row],[VALIDA_QNA]]="","",IF(VALIDATURNO[[#This Row],[Trabajado real]]=0,"",ROUND(VALIDATURNO[[#This Row],[Trabajado real]],2)))</f>
        <v>#VALUE!</v>
      </c>
      <c r="CV210" s="220" t="str">
        <f>IFERROR(VLOOKUP(VALIDATURNO[[#This Row],[Colaborador]]&amp;VALIDATURNO[[#This Row],[fecha]],Tabla2[],4,0),"")</f>
        <v/>
      </c>
      <c r="CW210" s="221"/>
      <c r="CX210" s="221"/>
      <c r="CY210" s="44" t="str">
        <f>IF(SUMIFS($BZ$6:BZ210,$DC$6:DC210,VALIDATURNO[[#This Row],[Colaborador]])-hope_hours-SUMIFS($CO$6:CO210,$DC$6:DC210,VALIDATURNO[[#This Row],[Colaborador]])-SUMIFS($CP$6:CP210,$DC$6:DC210,VALIDATURNO[[#This Row],[Colaborador]])&gt;0.5,SUMIFS($BZ$6:BZ210,$DC$6:DC210,VALIDATURNO[[#This Row],[Colaborador]])-hope_hours-SUMIFS($CO$6:CO210,$DC$6:DC210,VALIDATURNO[[#This Row],[Colaborador]])-SUMIFS($CP$6:CP210,$DC$6:DC210,VALIDATURNO[[#This Row],[Colaborador]]),"")</f>
        <v/>
      </c>
      <c r="CZ210" s="44" t="str">
        <f>IF(SUMIFS($BZ$6:BZ210,$DC$6:DC210,VALIDATURNO[[#This Row],[Colaborador]])-hope_hours&gt;0.5,SUMIFS($BZ$6:BZ210,$DC$6:DC210,VALIDATURNO[[#This Row],[Colaborador]])-hope_hours - SUMIFS($CZ$6:CZ209,$DC$6:DC209,DC210),"")</f>
        <v/>
      </c>
      <c r="DA210" s="44" t="str">
        <f>IF(SUMIFS($BZ$6:BZ210,$DC$6:DC210,VALIDATURNO[[#This Row],[Colaborador]])-hope_hours&gt;0.5,SUMIFS($BZ$6:BZ210,$DC$6:DC210,VALIDATURNO[[#This Row],[Colaborador]])-hope_hours,"")</f>
        <v/>
      </c>
      <c r="DB210" s="44" t="str">
        <f>IF(E210="","",IF(VALIDATURNO[[#This Row],[Cambia sede]]="",E210,VALIDATURNO[[#This Row],[Cambia sede]]))</f>
        <v/>
      </c>
      <c r="DC210" s="222" t="str">
        <f t="shared" si="9"/>
        <v/>
      </c>
      <c r="DD210" s="223" t="e">
        <f>IF(VALIDATURNO[[#This Row],[VALIDA_QNA]]="","",I210+0)</f>
        <v>#VALUE!</v>
      </c>
      <c r="DE210" s="219" t="e">
        <f>IF(VALIDATURNO[[#This Row],[Marcacion]]="","",D210)</f>
        <v>#VALUE!</v>
      </c>
      <c r="DF210" s="219" t="e">
        <f>IF(VALIDATURNO[[#This Row],[turno1]]="","",H210)</f>
        <v>#VALUE!</v>
      </c>
      <c r="DG210" s="219" t="e">
        <f>IF(VALIDATURNO[[#This Row],[turno2]]="","",AL210)</f>
        <v>#VALUE!</v>
      </c>
      <c r="DH210" s="219" t="e">
        <f>IF(VALIDATURNO[[#This Row],[turno1AM]]="","",AM210)</f>
        <v>#VALUE!</v>
      </c>
      <c r="DI210" s="219" t="e">
        <f>IF(VALIDATURNO[[#This Row],[turno2AM]]="","",AN210)</f>
        <v>#VALUE!</v>
      </c>
      <c r="DJ210" s="219" t="e">
        <f>IF(VALIDATURNO[[#This Row],[turno1AH]]="","",AO210)</f>
        <v>#VALUE!</v>
      </c>
      <c r="DK210" s="219" t="e">
        <f>IF(VALIDATURNO[[#This Row],[turno2AH]]="","",AP210)</f>
        <v>#VALUE!</v>
      </c>
      <c r="DL210" s="224" t="str">
        <f>IF(SUMIFS(VALIDATURNO[TOTAL],VALIDATURNO[Colaborador],VALIDATURNO[[#This Row],[Colaborador]])=0,"RET","OK")</f>
        <v>RET</v>
      </c>
      <c r="DM210" s="224"/>
      <c r="DN210" s="224" t="e">
        <f>IF(DN209=$DN$5,1,IF(DC209=VALIDATURNO[[#This Row],[Colaborador]],0,1))</f>
        <v>#VALUE!</v>
      </c>
      <c r="DO210" s="224"/>
      <c r="DP210" s="224"/>
      <c r="DQ210" s="224"/>
      <c r="DR210" s="224"/>
      <c r="DS210" s="224"/>
      <c r="DT210" s="224"/>
    </row>
    <row r="211" spans="46:124">
      <c r="AT211" s="218" t="e">
        <f>IF(VALIDATURNO[[#This Row],[VALIDA_QNA]]="","",IF(AL211="",0,1))</f>
        <v>#VALUE!</v>
      </c>
      <c r="AU211" s="47" t="e">
        <f>IF(VALIDATURNO[[#This Row],[VALIDA_QNA]]="","",IF(AL212="",0,1))</f>
        <v>#VALUE!</v>
      </c>
      <c r="AV211" s="47" t="e">
        <f>IF(VALIDATURNO[[#This Row],[VALIDA_QNA]]="","",IF(AM211="",0,1))</f>
        <v>#VALUE!</v>
      </c>
      <c r="AW211" s="47" t="e">
        <f>IF(VALIDATURNO[[#This Row],[VALIDA_QNA]]="","",IF(AN211="",0,1))</f>
        <v>#VALUE!</v>
      </c>
      <c r="AX211" s="47" t="e">
        <f>IF(VALIDATURNO[[#This Row],[VALIDA_QNA]]="","",IF(AO211="",0,1))</f>
        <v>#VALUE!</v>
      </c>
      <c r="AY211" s="47" t="e">
        <f>IF(VALIDATURNO[[#This Row],[VALIDA_QNA]]="","",IF(AP211="",0,1))</f>
        <v>#VALUE!</v>
      </c>
      <c r="AZ211" s="42" t="e">
        <f>IF(VALIDATURNO[[#This Row],[VALIDA_QNA]]="","",IF(AL212="",0,1)*IF(AL212="",0,AL212))</f>
        <v>#VALUE!</v>
      </c>
      <c r="BA211" s="42" t="e">
        <f>IF(VALIDATURNO[[#This Row],[VALIDA_QNA]]="","",IF(AL211="",0,1)*IF(AL211="",0,AL211))</f>
        <v>#VALUE!</v>
      </c>
      <c r="BB211" s="42" t="e">
        <f>IF(VALIDATURNO[[#This Row],[VALIDA_QNA]]="","",IF(AM211="",0,1)*IF(AM211="",0,AM211))</f>
        <v>#VALUE!</v>
      </c>
      <c r="BC211" s="42" t="e">
        <f>IF(VALIDATURNO[[#This Row],[VALIDA_QNA]]="","",IF(AN211="",0,1)*IF(AN211="",0,AN211))</f>
        <v>#VALUE!</v>
      </c>
      <c r="BD211" s="42" t="e">
        <f>IF(VALIDATURNO[[#This Row],[VALIDA_QNA]]="","",IF(AO211="",0,1)*IF(AO211="",0,AO211))</f>
        <v>#VALUE!</v>
      </c>
      <c r="BE211" s="42" t="e">
        <f>IF(VALIDATURNO[[#This Row],[VALIDA_QNA]]="","",IF(AP211="",0,1)*IF(AP211="",0,AP211))</f>
        <v>#VALUE!</v>
      </c>
      <c r="BF211" s="42" t="e">
        <f>IF(VALIDATURNO[[#This Row],[VALIDA_QNA]]="","",5-COUNTBLANK(AM211:AP211)-COUNTBLANK(AL212))</f>
        <v>#VALUE!</v>
      </c>
      <c r="BG211" s="41" t="e">
        <f>VALIDATURNO[[#This Row],[SALAM_H_BIN]]&amp;AU211&amp;AV211&amp;AW211&amp;AX211&amp;AY211</f>
        <v>#VALUE!</v>
      </c>
      <c r="BH211" s="43" t="str">
        <f>IF(A211="","",IF(AND((DIA_INI+0)=1,DAY(I211)&lt;16,MONTH(I211)=MES_QNA),1,IF(AND((DIA_INI+0)=16,MONTH(I211)= MES_QNA + 0),1,0)))</f>
        <v/>
      </c>
      <c r="BI211" s="42" t="str">
        <f>IF(A211="","",IF(AND(AN211&lt;AM211,AN211&lt;&gt;""),"ERROR MARCA",IF(AND(VALIDATURNO[[#This Row],[ENT_2]]&lt;&gt;0,VALIDATURNO[[#This Row],[ENT_2]]&lt;VALIDATURNO[[#This Row],[SAL_1]]),"ERROR MARCA",IF(VALIDATURNO[[#This Row],[VALIDA_QNA]]=1,IF(OR(BG211="001100",BG211="011000",BG211="011110",BG211="001111",BG211="101100",BG211="111000",BG211="111110",BG211="101111"),"OK",IF(OR(BG211="000000",VALIDATURNO[[#This Row],[Escenario]]="100000"),"NULO","ERROR MARCA")),"NULO"))))</f>
        <v/>
      </c>
      <c r="BJ211" s="47" t="e">
        <f>IF(VALIDATURNO[[#This Row],[VALIDA_QNA]]="","",IF(OR(BG211="101100",BG211="101111",BG211="001100",BG211="001111",BG211="111110",BG211="011110"),BC211-BB211,0)*24)</f>
        <v>#VALUE!</v>
      </c>
      <c r="BK211" s="42" t="e">
        <f>IF(VALIDATURNO[[#This Row],[VALIDA_QNA]]="","",IF(OR(BG211="101111",BG211="001111"),BE211-BD211,0)*24)</f>
        <v>#VALUE!</v>
      </c>
      <c r="BL211" s="47" t="e">
        <f>IF(VALIDATURNO[[#This Row],[VALIDA_QNA]]="","",IF(OR(BG211="111000",BG211="011000"),AZ211-BB211+1,0)*24)</f>
        <v>#VALUE!</v>
      </c>
      <c r="BM211" s="47" t="e">
        <f>IF(VALIDATURNO[[#This Row],[VALIDA_QNA]]="","",IF(OR(BG211="111110",BG211="011110"),AZ211+1-BD211,0)*24)</f>
        <v>#VALUE!</v>
      </c>
      <c r="BN211" s="42" t="e">
        <f>IF(VALIDATURNO[[#This Row],[VALIDA_QNA]]="","",IF(OR(BG211="011000",BG211="111000"),1-BB211,0)*24)</f>
        <v>#VALUE!</v>
      </c>
      <c r="BO211" s="47" t="e">
        <f>IF(VALIDATURNO[[#This Row],[VALIDA_QNA]]="","",IF(OR(BG211="011110",BG211="111110"),1-BD211,0)*24)</f>
        <v>#VALUE!</v>
      </c>
      <c r="BP21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1" s="42" t="e">
        <f>IF(VALIDATURNO[[#This Row],[VALIDA_QNA]]="","",VALIDATURNO[[#This Row],[turno1]]+VALIDATURNO[[#This Row],[turno2]]+VALIDATURNO[[#This Row],[turno1AM]]+VALIDATURNO[[#This Row],[turno2AM]])</f>
        <v>#VALUE!</v>
      </c>
      <c r="BR211" s="44" t="e">
        <f>IF(VALIDATURNO[[#This Row],[VALIDA_QNA]]=0,"",IFERROR(LEFT(AD211,FIND(".",AD211)-1)+((RIGHT(AD211,2)+0)/100),""))</f>
        <v>#VALUE!</v>
      </c>
      <c r="BS21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descuentos]]="",0,IF(AND(BP211&gt;=9.5,AO211=""),1,0))+IF(AL212&lt;&gt;"",AL212*24,0)-IF(AL211&lt;&gt;"",AL211*24,0),"")))</f>
        <v>#VALUE!</v>
      </c>
      <c r="BT211" s="219" t="e">
        <f>IF(VALIDATURNO[[#This Row],[VALIDA_QNA]]=0,"",IF(A211="","",IFERROR((IF(IF(AL211="",0,AL211+0)&lt;=(6/24),IF(AL211="",0,AL211+0),(6/24))*24),0)+IFERROR(IF(AM211="",0,IF((IF(AND(AO211="",AN211&lt;&gt;""),IF(AN211="",0,AN211+0),IF(AP211&lt;&gt;"",IF(AP211="",0,AP211+0),1))-#REF!)*24&gt;0,IF(AND(AO211="",AN211&lt;&gt;""),IF(AN211="",0,AN211+0),IF(AP211&lt;&gt;"",IF(AP211="",0,AP211+0),1))-#REF!))*24,0)))</f>
        <v>#VALUE!</v>
      </c>
      <c r="BU211" s="44" t="e">
        <f>IF(VALIDATURNO[[#This Row],[VALIDA_QNA]]="","",IFERROR(LEFT(K211,FIND(".",K211)-1)+((RIGHT(K211,2)+0)/100),0))</f>
        <v>#VALUE!</v>
      </c>
      <c r="BV211" s="44" t="e">
        <f>IF(VALIDATURNO[[#This Row],[VALIDA_QNA]]=0,0,IF(VALIDATURNO[[#This Row],[Marcacion]]="ERROR MARCA", 0,IF(VALIDATURNO[[#This Row],[VALIDA_QNA]]="","",IF(ROUND(IFERROR(LEFT(K211,FIND(".",K211)-1)+((RIGHT(K211,2)+0)/100),0)+(IF(H212="Domingo",0,IF(AL212="",0,AL212*24)))-(IF(H211="Domingo",0,IF(AL211="",0,AL211*24))),2)&gt;=0,ROUND(IFERROR(LEFT(K211,FIND(".",K211)-1)+((RIGHT(K211,2)+0)/100),0)+(IF(H212="Domingo",0,IF(AL212="",0,AL212*24)))-(IF(H211="Domingo",0,IF(AL211="",0,AL211*24))),2),0))))</f>
        <v>#VALUE!</v>
      </c>
      <c r="BW211" s="44" t="e">
        <f>IF(VALIDATURNO[[#This Row],[VALIDA_QNA]]="","",IFERROR(LEFT(T211,FIND(".",T211)-1)+((RIGHT(T211,2)+0)/100),0)+IF(N211="",0,IFERROR(LEFT(N211,FIND(".",N211)-1)+((RIGHT(N211,2)+0)/100),0)))</f>
        <v>#VALUE!</v>
      </c>
      <c r="BX211" s="44" t="e">
        <f>IF(VALIDATURNO[[#This Row],[VALIDA_QNA]]=0,0,IF(VALIDATURNO[[#This Row],[Marcacion]]="ERROR MARCA", 0,IF(VALIDATURNO[[#This Row],[VALIDA_QNA]]="","",IF(VALIDATURNO[[#This Row],[Dom Noct calc]]+(IF(OR(H212="Domingo",M212&lt;&gt;"",N212&lt;&gt;""),IF(AL212="",0,AL212*24),0))-(IF(OR(H211="Domingo",M211&lt;&gt;"",N211&lt;&gt;""),IF(AL211="",0,AL211*24),0))&gt;=0,VALIDATURNO[[#This Row],[Dom Noct calc]]+(IF(OR(H212="Domingo",M212&lt;&gt;"",N212&lt;&gt;""),IF(AL212="",0,AL212*24),0))-(IF(OR(H211="Domingo",M211&lt;&gt;"",N211&lt;&gt;""),IF(AL211="",0,AL211*24),0)),0))))</f>
        <v>#VALUE!</v>
      </c>
      <c r="BY211" s="44" t="e">
        <f>IF(VALIDATURNO[[#This Row],[VALIDA_QNA]]="","",IFERROR(LEFT(AD211,FIND(".",AD211)-1)+((RIGHT(AD211,2)+0)/100),0))</f>
        <v>#VALUE!</v>
      </c>
      <c r="BZ21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1" s="45" t="e">
        <f>IF(VALIDATURNO[[#This Row],[VALIDA_QNA]]="","",IF(VALIDATURNO[[#This Row],[Trabajado real]]+0=0,0,1))</f>
        <v>#VALUE!</v>
      </c>
      <c r="CB21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1" s="44"/>
      <c r="CD211" s="44"/>
      <c r="CE211" s="44"/>
      <c r="CF211" s="44"/>
      <c r="CG211" s="44"/>
      <c r="CH211" s="45"/>
      <c r="CI211" s="44"/>
      <c r="CJ211" s="44" t="str">
        <f>IF(AND(M211="",S211=""),"",IF(VALIDATURNO[[#This Row],[Marcacion]]="ERROR MARCA",6,IF(IFERROR(LEFT(M211,FIND(".",M211)-1)+((RIGHT(M211,2)+0)/100),0)+IFERROR(LEFT(S211,FIND(".",S211)-1)+((RIGHT(S211,2)+0)/100),0)=0,"",IFERROR(LEFT(M211,FIND(".",M211)-1)+((RIGHT(M211,2)+0)/100),0)+IFERROR(LEFT(S211,FIND(".",S211)-1)+((RIGHT(S211,2)+0)/100),0))))</f>
        <v/>
      </c>
      <c r="CK211" s="44" t="e">
        <f>IF(VALIDATURNO[[#This Row],[VALIDA_QNA]]="","",IF(VALIDATURNO[[#This Row],[Dom Noct Real]]=0,"",ROUND(VALIDATURNO[[#This Row],[Dom Noct Real]],2)))</f>
        <v>#VALUE!</v>
      </c>
      <c r="CL211" s="44"/>
      <c r="CM211" s="44"/>
      <c r="CN211" s="44"/>
      <c r="CO21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1" s="44"/>
      <c r="CR211" s="44"/>
      <c r="CS211" s="44"/>
      <c r="CT211" s="44"/>
      <c r="CU211" s="44" t="e">
        <f>IF(VALIDATURNO[[#This Row],[VALIDA_QNA]]="","",IF(VALIDATURNO[[#This Row],[Trabajado real]]=0,"",ROUND(VALIDATURNO[[#This Row],[Trabajado real]],2)))</f>
        <v>#VALUE!</v>
      </c>
      <c r="CV211" s="220" t="str">
        <f>IFERROR(VLOOKUP(VALIDATURNO[[#This Row],[Colaborador]]&amp;VALIDATURNO[[#This Row],[fecha]],Tabla2[],4,0),"")</f>
        <v/>
      </c>
      <c r="CW211" s="221"/>
      <c r="CX211" s="221"/>
      <c r="CY211" s="44" t="str">
        <f>IF(SUMIFS($BZ$6:BZ211,$DC$6:DC211,VALIDATURNO[[#This Row],[Colaborador]])-hope_hours-SUMIFS($CO$6:CO211,$DC$6:DC211,VALIDATURNO[[#This Row],[Colaborador]])-SUMIFS($CP$6:CP211,$DC$6:DC211,VALIDATURNO[[#This Row],[Colaborador]])&gt;0.5,SUMIFS($BZ$6:BZ211,$DC$6:DC211,VALIDATURNO[[#This Row],[Colaborador]])-hope_hours-SUMIFS($CO$6:CO211,$DC$6:DC211,VALIDATURNO[[#This Row],[Colaborador]])-SUMIFS($CP$6:CP211,$DC$6:DC211,VALIDATURNO[[#This Row],[Colaborador]]),"")</f>
        <v/>
      </c>
      <c r="CZ211" s="44" t="str">
        <f>IF(SUMIFS($BZ$6:BZ211,$DC$6:DC211,VALIDATURNO[[#This Row],[Colaborador]])-hope_hours&gt;0.5,SUMIFS($BZ$6:BZ211,$DC$6:DC211,VALIDATURNO[[#This Row],[Colaborador]])-hope_hours - SUMIFS($CZ$6:CZ210,$DC$6:DC210,DC211),"")</f>
        <v/>
      </c>
      <c r="DA211" s="44" t="str">
        <f>IF(SUMIFS($BZ$6:BZ211,$DC$6:DC211,VALIDATURNO[[#This Row],[Colaborador]])-hope_hours&gt;0.5,SUMIFS($BZ$6:BZ211,$DC$6:DC211,VALIDATURNO[[#This Row],[Colaborador]])-hope_hours,"")</f>
        <v/>
      </c>
      <c r="DB211" s="44" t="str">
        <f>IF(E211="","",IF(VALIDATURNO[[#This Row],[Cambia sede]]="",E211,VALIDATURNO[[#This Row],[Cambia sede]]))</f>
        <v/>
      </c>
      <c r="DC211" s="222" t="str">
        <f t="shared" si="9"/>
        <v/>
      </c>
      <c r="DD211" s="223" t="e">
        <f>IF(VALIDATURNO[[#This Row],[VALIDA_QNA]]="","",I211+0)</f>
        <v>#VALUE!</v>
      </c>
      <c r="DE211" s="219" t="e">
        <f>IF(VALIDATURNO[[#This Row],[Marcacion]]="","",D211)</f>
        <v>#VALUE!</v>
      </c>
      <c r="DF211" s="219" t="e">
        <f>IF(VALIDATURNO[[#This Row],[turno1]]="","",H211)</f>
        <v>#VALUE!</v>
      </c>
      <c r="DG211" s="219" t="e">
        <f>IF(VALIDATURNO[[#This Row],[turno2]]="","",AL211)</f>
        <v>#VALUE!</v>
      </c>
      <c r="DH211" s="219" t="e">
        <f>IF(VALIDATURNO[[#This Row],[turno1AM]]="","",AM211)</f>
        <v>#VALUE!</v>
      </c>
      <c r="DI211" s="219" t="e">
        <f>IF(VALIDATURNO[[#This Row],[turno2AM]]="","",AN211)</f>
        <v>#VALUE!</v>
      </c>
      <c r="DJ211" s="219" t="e">
        <f>IF(VALIDATURNO[[#This Row],[turno1AH]]="","",AO211)</f>
        <v>#VALUE!</v>
      </c>
      <c r="DK211" s="219" t="e">
        <f>IF(VALIDATURNO[[#This Row],[turno2AH]]="","",AP211)</f>
        <v>#VALUE!</v>
      </c>
      <c r="DL211" s="224" t="str">
        <f>IF(SUMIFS(VALIDATURNO[TOTAL],VALIDATURNO[Colaborador],VALIDATURNO[[#This Row],[Colaborador]])=0,"RET","OK")</f>
        <v>RET</v>
      </c>
      <c r="DM211" s="224"/>
      <c r="DN211" s="224" t="e">
        <f>IF(DN210=$DN$5,1,IF(DC210=VALIDATURNO[[#This Row],[Colaborador]],0,1))</f>
        <v>#VALUE!</v>
      </c>
      <c r="DO211" s="224"/>
      <c r="DP211" s="224"/>
      <c r="DQ211" s="224"/>
      <c r="DR211" s="224"/>
      <c r="DS211" s="224"/>
      <c r="DT211" s="224"/>
    </row>
    <row r="212" spans="46:124">
      <c r="AT212" s="218" t="e">
        <f>IF(VALIDATURNO[[#This Row],[VALIDA_QNA]]="","",IF(AL212="",0,1))</f>
        <v>#VALUE!</v>
      </c>
      <c r="AU212" s="47" t="e">
        <f>IF(VALIDATURNO[[#This Row],[VALIDA_QNA]]="","",IF(AL213="",0,1))</f>
        <v>#VALUE!</v>
      </c>
      <c r="AV212" s="47" t="e">
        <f>IF(VALIDATURNO[[#This Row],[VALIDA_QNA]]="","",IF(AM212="",0,1))</f>
        <v>#VALUE!</v>
      </c>
      <c r="AW212" s="47" t="e">
        <f>IF(VALIDATURNO[[#This Row],[VALIDA_QNA]]="","",IF(AN212="",0,1))</f>
        <v>#VALUE!</v>
      </c>
      <c r="AX212" s="47" t="e">
        <f>IF(VALIDATURNO[[#This Row],[VALIDA_QNA]]="","",IF(AO212="",0,1))</f>
        <v>#VALUE!</v>
      </c>
      <c r="AY212" s="47" t="e">
        <f>IF(VALIDATURNO[[#This Row],[VALIDA_QNA]]="","",IF(AP212="",0,1))</f>
        <v>#VALUE!</v>
      </c>
      <c r="AZ212" s="42" t="e">
        <f>IF(VALIDATURNO[[#This Row],[VALIDA_QNA]]="","",IF(AL213="",0,1)*IF(AL213="",0,AL213))</f>
        <v>#VALUE!</v>
      </c>
      <c r="BA212" s="42" t="e">
        <f>IF(VALIDATURNO[[#This Row],[VALIDA_QNA]]="","",IF(AL212="",0,1)*IF(AL212="",0,AL212))</f>
        <v>#VALUE!</v>
      </c>
      <c r="BB212" s="42" t="e">
        <f>IF(VALIDATURNO[[#This Row],[VALIDA_QNA]]="","",IF(AM212="",0,1)*IF(AM212="",0,AM212))</f>
        <v>#VALUE!</v>
      </c>
      <c r="BC212" s="42" t="e">
        <f>IF(VALIDATURNO[[#This Row],[VALIDA_QNA]]="","",IF(AN212="",0,1)*IF(AN212="",0,AN212))</f>
        <v>#VALUE!</v>
      </c>
      <c r="BD212" s="42" t="e">
        <f>IF(VALIDATURNO[[#This Row],[VALIDA_QNA]]="","",IF(AO212="",0,1)*IF(AO212="",0,AO212))</f>
        <v>#VALUE!</v>
      </c>
      <c r="BE212" s="42" t="e">
        <f>IF(VALIDATURNO[[#This Row],[VALIDA_QNA]]="","",IF(AP212="",0,1)*IF(AP212="",0,AP212))</f>
        <v>#VALUE!</v>
      </c>
      <c r="BF212" s="42" t="e">
        <f>IF(VALIDATURNO[[#This Row],[VALIDA_QNA]]="","",5-COUNTBLANK(AM212:AP212)-COUNTBLANK(AL213))</f>
        <v>#VALUE!</v>
      </c>
      <c r="BG212" s="41" t="e">
        <f>VALIDATURNO[[#This Row],[SALAM_H_BIN]]&amp;AU212&amp;AV212&amp;AW212&amp;AX212&amp;AY212</f>
        <v>#VALUE!</v>
      </c>
      <c r="BH212" s="43" t="str">
        <f>IF(A212="","",IF(AND((DIA_INI+0)=1,DAY(I212)&lt;16,MONTH(I212)=MES_QNA),1,IF(AND((DIA_INI+0)=16,MONTH(I212)= MES_QNA + 0),1,0)))</f>
        <v/>
      </c>
      <c r="BI212" s="42" t="str">
        <f>IF(A212="","",IF(AND(AN212&lt;AM212,AN212&lt;&gt;""),"ERROR MARCA",IF(AND(VALIDATURNO[[#This Row],[ENT_2]]&lt;&gt;0,VALIDATURNO[[#This Row],[ENT_2]]&lt;VALIDATURNO[[#This Row],[SAL_1]]),"ERROR MARCA",IF(VALIDATURNO[[#This Row],[VALIDA_QNA]]=1,IF(OR(BG212="001100",BG212="011000",BG212="011110",BG212="001111",BG212="101100",BG212="111000",BG212="111110",BG212="101111"),"OK",IF(OR(BG212="000000",VALIDATURNO[[#This Row],[Escenario]]="100000"),"NULO","ERROR MARCA")),"NULO"))))</f>
        <v/>
      </c>
      <c r="BJ212" s="47" t="e">
        <f>IF(VALIDATURNO[[#This Row],[VALIDA_QNA]]="","",IF(OR(BG212="101100",BG212="101111",BG212="001100",BG212="001111",BG212="111110",BG212="011110"),BC212-BB212,0)*24)</f>
        <v>#VALUE!</v>
      </c>
      <c r="BK212" s="42" t="e">
        <f>IF(VALIDATURNO[[#This Row],[VALIDA_QNA]]="","",IF(OR(BG212="101111",BG212="001111"),BE212-BD212,0)*24)</f>
        <v>#VALUE!</v>
      </c>
      <c r="BL212" s="47" t="e">
        <f>IF(VALIDATURNO[[#This Row],[VALIDA_QNA]]="","",IF(OR(BG212="111000",BG212="011000"),AZ212-BB212+1,0)*24)</f>
        <v>#VALUE!</v>
      </c>
      <c r="BM212" s="47" t="e">
        <f>IF(VALIDATURNO[[#This Row],[VALIDA_QNA]]="","",IF(OR(BG212="111110",BG212="011110"),AZ212+1-BD212,0)*24)</f>
        <v>#VALUE!</v>
      </c>
      <c r="BN212" s="42" t="e">
        <f>IF(VALIDATURNO[[#This Row],[VALIDA_QNA]]="","",IF(OR(BG212="011000",BG212="111000"),1-BB212,0)*24)</f>
        <v>#VALUE!</v>
      </c>
      <c r="BO212" s="47" t="e">
        <f>IF(VALIDATURNO[[#This Row],[VALIDA_QNA]]="","",IF(OR(BG212="011110",BG212="111110"),1-BD212,0)*24)</f>
        <v>#VALUE!</v>
      </c>
      <c r="BP21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2" s="42" t="e">
        <f>IF(VALIDATURNO[[#This Row],[VALIDA_QNA]]="","",VALIDATURNO[[#This Row],[turno1]]+VALIDATURNO[[#This Row],[turno2]]+VALIDATURNO[[#This Row],[turno1AM]]+VALIDATURNO[[#This Row],[turno2AM]])</f>
        <v>#VALUE!</v>
      </c>
      <c r="BR212" s="44" t="e">
        <f>IF(VALIDATURNO[[#This Row],[VALIDA_QNA]]=0,"",IFERROR(LEFT(AD212,FIND(".",AD212)-1)+((RIGHT(AD212,2)+0)/100),""))</f>
        <v>#VALUE!</v>
      </c>
      <c r="BS21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descuentos]]="",0,IF(AND(BP212&gt;=9.5,AO212=""),1,0))+IF(AL213&lt;&gt;"",AL213*24,0)-IF(AL212&lt;&gt;"",AL212*24,0),"")))</f>
        <v>#VALUE!</v>
      </c>
      <c r="BT212" s="219" t="e">
        <f>IF(VALIDATURNO[[#This Row],[VALIDA_QNA]]=0,"",IF(A212="","",IFERROR((IF(IF(AL212="",0,AL212+0)&lt;=(6/24),IF(AL212="",0,AL212+0),(6/24))*24),0)+IFERROR(IF(AM212="",0,IF((IF(AND(AO212="",AN212&lt;&gt;""),IF(AN212="",0,AN212+0),IF(AP212&lt;&gt;"",IF(AP212="",0,AP212+0),1))-#REF!)*24&gt;0,IF(AND(AO212="",AN212&lt;&gt;""),IF(AN212="",0,AN212+0),IF(AP212&lt;&gt;"",IF(AP212="",0,AP212+0),1))-#REF!))*24,0)))</f>
        <v>#VALUE!</v>
      </c>
      <c r="BU212" s="44" t="e">
        <f>IF(VALIDATURNO[[#This Row],[VALIDA_QNA]]="","",IFERROR(LEFT(K212,FIND(".",K212)-1)+((RIGHT(K212,2)+0)/100),0))</f>
        <v>#VALUE!</v>
      </c>
      <c r="BV212" s="44" t="e">
        <f>IF(VALIDATURNO[[#This Row],[VALIDA_QNA]]=0,0,IF(VALIDATURNO[[#This Row],[Marcacion]]="ERROR MARCA", 0,IF(VALIDATURNO[[#This Row],[VALIDA_QNA]]="","",IF(ROUND(IFERROR(LEFT(K212,FIND(".",K212)-1)+((RIGHT(K212,2)+0)/100),0)+(IF(H213="Domingo",0,IF(AL213="",0,AL213*24)))-(IF(H212="Domingo",0,IF(AL212="",0,AL212*24))),2)&gt;=0,ROUND(IFERROR(LEFT(K212,FIND(".",K212)-1)+((RIGHT(K212,2)+0)/100),0)+(IF(H213="Domingo",0,IF(AL213="",0,AL213*24)))-(IF(H212="Domingo",0,IF(AL212="",0,AL212*24))),2),0))))</f>
        <v>#VALUE!</v>
      </c>
      <c r="BW212" s="44" t="e">
        <f>IF(VALIDATURNO[[#This Row],[VALIDA_QNA]]="","",IFERROR(LEFT(T212,FIND(".",T212)-1)+((RIGHT(T212,2)+0)/100),0)+IF(N212="",0,IFERROR(LEFT(N212,FIND(".",N212)-1)+((RIGHT(N212,2)+0)/100),0)))</f>
        <v>#VALUE!</v>
      </c>
      <c r="BX212" s="44" t="e">
        <f>IF(VALIDATURNO[[#This Row],[VALIDA_QNA]]=0,0,IF(VALIDATURNO[[#This Row],[Marcacion]]="ERROR MARCA", 0,IF(VALIDATURNO[[#This Row],[VALIDA_QNA]]="","",IF(VALIDATURNO[[#This Row],[Dom Noct calc]]+(IF(OR(H213="Domingo",M213&lt;&gt;"",N213&lt;&gt;""),IF(AL213="",0,AL213*24),0))-(IF(OR(H212="Domingo",M212&lt;&gt;"",N212&lt;&gt;""),IF(AL212="",0,AL212*24),0))&gt;=0,VALIDATURNO[[#This Row],[Dom Noct calc]]+(IF(OR(H213="Domingo",M213&lt;&gt;"",N213&lt;&gt;""),IF(AL213="",0,AL213*24),0))-(IF(OR(H212="Domingo",M212&lt;&gt;"",N212&lt;&gt;""),IF(AL212="",0,AL212*24),0)),0))))</f>
        <v>#VALUE!</v>
      </c>
      <c r="BY212" s="44" t="e">
        <f>IF(VALIDATURNO[[#This Row],[VALIDA_QNA]]="","",IFERROR(LEFT(AD212,FIND(".",AD212)-1)+((RIGHT(AD212,2)+0)/100),0))</f>
        <v>#VALUE!</v>
      </c>
      <c r="BZ21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2" s="45" t="e">
        <f>IF(VALIDATURNO[[#This Row],[VALIDA_QNA]]="","",IF(VALIDATURNO[[#This Row],[Trabajado real]]+0=0,0,1))</f>
        <v>#VALUE!</v>
      </c>
      <c r="CB21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2" s="44"/>
      <c r="CD212" s="44"/>
      <c r="CE212" s="44"/>
      <c r="CF212" s="44"/>
      <c r="CG212" s="44"/>
      <c r="CH212" s="45"/>
      <c r="CI212" s="44"/>
      <c r="CJ212" s="44" t="str">
        <f>IF(AND(M212="",S212=""),"",IF(VALIDATURNO[[#This Row],[Marcacion]]="ERROR MARCA",6,IF(IFERROR(LEFT(M212,FIND(".",M212)-1)+((RIGHT(M212,2)+0)/100),0)+IFERROR(LEFT(S212,FIND(".",S212)-1)+((RIGHT(S212,2)+0)/100),0)=0,"",IFERROR(LEFT(M212,FIND(".",M212)-1)+((RIGHT(M212,2)+0)/100),0)+IFERROR(LEFT(S212,FIND(".",S212)-1)+((RIGHT(S212,2)+0)/100),0))))</f>
        <v/>
      </c>
      <c r="CK212" s="44" t="e">
        <f>IF(VALIDATURNO[[#This Row],[VALIDA_QNA]]="","",IF(VALIDATURNO[[#This Row],[Dom Noct Real]]=0,"",ROUND(VALIDATURNO[[#This Row],[Dom Noct Real]],2)))</f>
        <v>#VALUE!</v>
      </c>
      <c r="CL212" s="44"/>
      <c r="CM212" s="44"/>
      <c r="CN212" s="44"/>
      <c r="CO21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2" s="44"/>
      <c r="CR212" s="44"/>
      <c r="CS212" s="44"/>
      <c r="CT212" s="44"/>
      <c r="CU212" s="44" t="e">
        <f>IF(VALIDATURNO[[#This Row],[VALIDA_QNA]]="","",IF(VALIDATURNO[[#This Row],[Trabajado real]]=0,"",ROUND(VALIDATURNO[[#This Row],[Trabajado real]],2)))</f>
        <v>#VALUE!</v>
      </c>
      <c r="CV212" s="220" t="str">
        <f>IFERROR(VLOOKUP(VALIDATURNO[[#This Row],[Colaborador]]&amp;VALIDATURNO[[#This Row],[fecha]],Tabla2[],4,0),"")</f>
        <v/>
      </c>
      <c r="CW212" s="221"/>
      <c r="CX212" s="221"/>
      <c r="CY212" s="44" t="str">
        <f>IF(SUMIFS($BZ$6:BZ212,$DC$6:DC212,VALIDATURNO[[#This Row],[Colaborador]])-hope_hours-SUMIFS($CO$6:CO212,$DC$6:DC212,VALIDATURNO[[#This Row],[Colaborador]])-SUMIFS($CP$6:CP212,$DC$6:DC212,VALIDATURNO[[#This Row],[Colaborador]])&gt;0.5,SUMIFS($BZ$6:BZ212,$DC$6:DC212,VALIDATURNO[[#This Row],[Colaborador]])-hope_hours-SUMIFS($CO$6:CO212,$DC$6:DC212,VALIDATURNO[[#This Row],[Colaborador]])-SUMIFS($CP$6:CP212,$DC$6:DC212,VALIDATURNO[[#This Row],[Colaborador]]),"")</f>
        <v/>
      </c>
      <c r="CZ212" s="44" t="str">
        <f>IF(SUMIFS($BZ$6:BZ212,$DC$6:DC212,VALIDATURNO[[#This Row],[Colaborador]])-hope_hours&gt;0.5,SUMIFS($BZ$6:BZ212,$DC$6:DC212,VALIDATURNO[[#This Row],[Colaborador]])-hope_hours - SUMIFS($CZ$6:CZ211,$DC$6:DC211,DC212),"")</f>
        <v/>
      </c>
      <c r="DA212" s="44" t="str">
        <f>IF(SUMIFS($BZ$6:BZ212,$DC$6:DC212,VALIDATURNO[[#This Row],[Colaborador]])-hope_hours&gt;0.5,SUMIFS($BZ$6:BZ212,$DC$6:DC212,VALIDATURNO[[#This Row],[Colaborador]])-hope_hours,"")</f>
        <v/>
      </c>
      <c r="DB212" s="44" t="str">
        <f>IF(E212="","",IF(VALIDATURNO[[#This Row],[Cambia sede]]="",E212,VALIDATURNO[[#This Row],[Cambia sede]]))</f>
        <v/>
      </c>
      <c r="DC212" s="222" t="str">
        <f t="shared" si="9"/>
        <v/>
      </c>
      <c r="DD212" s="223" t="e">
        <f>IF(VALIDATURNO[[#This Row],[VALIDA_QNA]]="","",I212+0)</f>
        <v>#VALUE!</v>
      </c>
      <c r="DE212" s="219" t="e">
        <f>IF(VALIDATURNO[[#This Row],[Marcacion]]="","",D212)</f>
        <v>#VALUE!</v>
      </c>
      <c r="DF212" s="219" t="e">
        <f>IF(VALIDATURNO[[#This Row],[turno1]]="","",H212)</f>
        <v>#VALUE!</v>
      </c>
      <c r="DG212" s="219" t="e">
        <f>IF(VALIDATURNO[[#This Row],[turno2]]="","",AL212)</f>
        <v>#VALUE!</v>
      </c>
      <c r="DH212" s="219" t="e">
        <f>IF(VALIDATURNO[[#This Row],[turno1AM]]="","",AM212)</f>
        <v>#VALUE!</v>
      </c>
      <c r="DI212" s="219" t="e">
        <f>IF(VALIDATURNO[[#This Row],[turno2AM]]="","",AN212)</f>
        <v>#VALUE!</v>
      </c>
      <c r="DJ212" s="219" t="e">
        <f>IF(VALIDATURNO[[#This Row],[turno1AH]]="","",AO212)</f>
        <v>#VALUE!</v>
      </c>
      <c r="DK212" s="219" t="e">
        <f>IF(VALIDATURNO[[#This Row],[turno2AH]]="","",AP212)</f>
        <v>#VALUE!</v>
      </c>
      <c r="DL212" s="224" t="str">
        <f>IF(SUMIFS(VALIDATURNO[TOTAL],VALIDATURNO[Colaborador],VALIDATURNO[[#This Row],[Colaborador]])=0,"RET","OK")</f>
        <v>RET</v>
      </c>
      <c r="DM212" s="224"/>
      <c r="DN212" s="224" t="e">
        <f>IF(DN211=$DN$5,1,IF(DC211=VALIDATURNO[[#This Row],[Colaborador]],0,1))</f>
        <v>#VALUE!</v>
      </c>
      <c r="DO212" s="224"/>
      <c r="DP212" s="224"/>
      <c r="DQ212" s="224"/>
      <c r="DR212" s="224"/>
      <c r="DS212" s="224"/>
      <c r="DT212" s="224"/>
    </row>
    <row r="213" spans="46:124">
      <c r="AT213" s="218" t="e">
        <f>IF(VALIDATURNO[[#This Row],[VALIDA_QNA]]="","",IF(AL213="",0,1))</f>
        <v>#VALUE!</v>
      </c>
      <c r="AU213" s="47" t="e">
        <f>IF(VALIDATURNO[[#This Row],[VALIDA_QNA]]="","",IF(AL214="",0,1))</f>
        <v>#VALUE!</v>
      </c>
      <c r="AV213" s="47" t="e">
        <f>IF(VALIDATURNO[[#This Row],[VALIDA_QNA]]="","",IF(AM213="",0,1))</f>
        <v>#VALUE!</v>
      </c>
      <c r="AW213" s="47" t="e">
        <f>IF(VALIDATURNO[[#This Row],[VALIDA_QNA]]="","",IF(AN213="",0,1))</f>
        <v>#VALUE!</v>
      </c>
      <c r="AX213" s="47" t="e">
        <f>IF(VALIDATURNO[[#This Row],[VALIDA_QNA]]="","",IF(AO213="",0,1))</f>
        <v>#VALUE!</v>
      </c>
      <c r="AY213" s="47" t="e">
        <f>IF(VALIDATURNO[[#This Row],[VALIDA_QNA]]="","",IF(AP213="",0,1))</f>
        <v>#VALUE!</v>
      </c>
      <c r="AZ213" s="42" t="e">
        <f>IF(VALIDATURNO[[#This Row],[VALIDA_QNA]]="","",IF(AL214="",0,1)*IF(AL214="",0,AL214))</f>
        <v>#VALUE!</v>
      </c>
      <c r="BA213" s="42" t="e">
        <f>IF(VALIDATURNO[[#This Row],[VALIDA_QNA]]="","",IF(AL213="",0,1)*IF(AL213="",0,AL213))</f>
        <v>#VALUE!</v>
      </c>
      <c r="BB213" s="42" t="e">
        <f>IF(VALIDATURNO[[#This Row],[VALIDA_QNA]]="","",IF(AM213="",0,1)*IF(AM213="",0,AM213))</f>
        <v>#VALUE!</v>
      </c>
      <c r="BC213" s="42" t="e">
        <f>IF(VALIDATURNO[[#This Row],[VALIDA_QNA]]="","",IF(AN213="",0,1)*IF(AN213="",0,AN213))</f>
        <v>#VALUE!</v>
      </c>
      <c r="BD213" s="42" t="e">
        <f>IF(VALIDATURNO[[#This Row],[VALIDA_QNA]]="","",IF(AO213="",0,1)*IF(AO213="",0,AO213))</f>
        <v>#VALUE!</v>
      </c>
      <c r="BE213" s="42" t="e">
        <f>IF(VALIDATURNO[[#This Row],[VALIDA_QNA]]="","",IF(AP213="",0,1)*IF(AP213="",0,AP213))</f>
        <v>#VALUE!</v>
      </c>
      <c r="BF213" s="42" t="e">
        <f>IF(VALIDATURNO[[#This Row],[VALIDA_QNA]]="","",5-COUNTBLANK(AM213:AP213)-COUNTBLANK(AL214))</f>
        <v>#VALUE!</v>
      </c>
      <c r="BG213" s="41" t="e">
        <f>VALIDATURNO[[#This Row],[SALAM_H_BIN]]&amp;AU213&amp;AV213&amp;AW213&amp;AX213&amp;AY213</f>
        <v>#VALUE!</v>
      </c>
      <c r="BH213" s="43" t="str">
        <f>IF(A213="","",IF(AND((DIA_INI+0)=1,DAY(I213)&lt;16,MONTH(I213)=MES_QNA),1,IF(AND((DIA_INI+0)=16,MONTH(I213)= MES_QNA + 0),1,0)))</f>
        <v/>
      </c>
      <c r="BI213" s="42" t="str">
        <f>IF(A213="","",IF(AND(AN213&lt;AM213,AN213&lt;&gt;""),"ERROR MARCA",IF(AND(VALIDATURNO[[#This Row],[ENT_2]]&lt;&gt;0,VALIDATURNO[[#This Row],[ENT_2]]&lt;VALIDATURNO[[#This Row],[SAL_1]]),"ERROR MARCA",IF(VALIDATURNO[[#This Row],[VALIDA_QNA]]=1,IF(OR(BG213="001100",BG213="011000",BG213="011110",BG213="001111",BG213="101100",BG213="111000",BG213="111110",BG213="101111"),"OK",IF(OR(BG213="000000",VALIDATURNO[[#This Row],[Escenario]]="100000"),"NULO","ERROR MARCA")),"NULO"))))</f>
        <v/>
      </c>
      <c r="BJ213" s="47" t="e">
        <f>IF(VALIDATURNO[[#This Row],[VALIDA_QNA]]="","",IF(OR(BG213="101100",BG213="101111",BG213="001100",BG213="001111",BG213="111110",BG213="011110"),BC213-BB213,0)*24)</f>
        <v>#VALUE!</v>
      </c>
      <c r="BK213" s="42" t="e">
        <f>IF(VALIDATURNO[[#This Row],[VALIDA_QNA]]="","",IF(OR(BG213="101111",BG213="001111"),BE213-BD213,0)*24)</f>
        <v>#VALUE!</v>
      </c>
      <c r="BL213" s="47" t="e">
        <f>IF(VALIDATURNO[[#This Row],[VALIDA_QNA]]="","",IF(OR(BG213="111000",BG213="011000"),AZ213-BB213+1,0)*24)</f>
        <v>#VALUE!</v>
      </c>
      <c r="BM213" s="47" t="e">
        <f>IF(VALIDATURNO[[#This Row],[VALIDA_QNA]]="","",IF(OR(BG213="111110",BG213="011110"),AZ213+1-BD213,0)*24)</f>
        <v>#VALUE!</v>
      </c>
      <c r="BN213" s="42" t="e">
        <f>IF(VALIDATURNO[[#This Row],[VALIDA_QNA]]="","",IF(OR(BG213="011000",BG213="111000"),1-BB213,0)*24)</f>
        <v>#VALUE!</v>
      </c>
      <c r="BO213" s="47" t="e">
        <f>IF(VALIDATURNO[[#This Row],[VALIDA_QNA]]="","",IF(OR(BG213="011110",BG213="111110"),1-BD213,0)*24)</f>
        <v>#VALUE!</v>
      </c>
      <c r="BP21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3" s="42" t="e">
        <f>IF(VALIDATURNO[[#This Row],[VALIDA_QNA]]="","",VALIDATURNO[[#This Row],[turno1]]+VALIDATURNO[[#This Row],[turno2]]+VALIDATURNO[[#This Row],[turno1AM]]+VALIDATURNO[[#This Row],[turno2AM]])</f>
        <v>#VALUE!</v>
      </c>
      <c r="BR213" s="44" t="e">
        <f>IF(VALIDATURNO[[#This Row],[VALIDA_QNA]]=0,"",IFERROR(LEFT(AD213,FIND(".",AD213)-1)+((RIGHT(AD213,2)+0)/100),""))</f>
        <v>#VALUE!</v>
      </c>
      <c r="BS21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descuentos]]="",0,IF(AND(BP213&gt;=9.5,AO213=""),1,0))+IF(AL214&lt;&gt;"",AL214*24,0)-IF(AL213&lt;&gt;"",AL213*24,0),"")))</f>
        <v>#VALUE!</v>
      </c>
      <c r="BT213" s="219" t="e">
        <f>IF(VALIDATURNO[[#This Row],[VALIDA_QNA]]=0,"",IF(A213="","",IFERROR((IF(IF(AL213="",0,AL213+0)&lt;=(6/24),IF(AL213="",0,AL213+0),(6/24))*24),0)+IFERROR(IF(AM213="",0,IF((IF(AND(AO213="",AN213&lt;&gt;""),IF(AN213="",0,AN213+0),IF(AP213&lt;&gt;"",IF(AP213="",0,AP213+0),1))-#REF!)*24&gt;0,IF(AND(AO213="",AN213&lt;&gt;""),IF(AN213="",0,AN213+0),IF(AP213&lt;&gt;"",IF(AP213="",0,AP213+0),1))-#REF!))*24,0)))</f>
        <v>#VALUE!</v>
      </c>
      <c r="BU213" s="44" t="e">
        <f>IF(VALIDATURNO[[#This Row],[VALIDA_QNA]]="","",IFERROR(LEFT(K213,FIND(".",K213)-1)+((RIGHT(K213,2)+0)/100),0))</f>
        <v>#VALUE!</v>
      </c>
      <c r="BV213" s="44" t="e">
        <f>IF(VALIDATURNO[[#This Row],[VALIDA_QNA]]=0,0,IF(VALIDATURNO[[#This Row],[Marcacion]]="ERROR MARCA", 0,IF(VALIDATURNO[[#This Row],[VALIDA_QNA]]="","",IF(ROUND(IFERROR(LEFT(K213,FIND(".",K213)-1)+((RIGHT(K213,2)+0)/100),0)+(IF(H214="Domingo",0,IF(AL214="",0,AL214*24)))-(IF(H213="Domingo",0,IF(AL213="",0,AL213*24))),2)&gt;=0,ROUND(IFERROR(LEFT(K213,FIND(".",K213)-1)+((RIGHT(K213,2)+0)/100),0)+(IF(H214="Domingo",0,IF(AL214="",0,AL214*24)))-(IF(H213="Domingo",0,IF(AL213="",0,AL213*24))),2),0))))</f>
        <v>#VALUE!</v>
      </c>
      <c r="BW213" s="44" t="e">
        <f>IF(VALIDATURNO[[#This Row],[VALIDA_QNA]]="","",IFERROR(LEFT(T213,FIND(".",T213)-1)+((RIGHT(T213,2)+0)/100),0)+IF(N213="",0,IFERROR(LEFT(N213,FIND(".",N213)-1)+((RIGHT(N213,2)+0)/100),0)))</f>
        <v>#VALUE!</v>
      </c>
      <c r="BX213" s="44" t="e">
        <f>IF(VALIDATURNO[[#This Row],[VALIDA_QNA]]=0,0,IF(VALIDATURNO[[#This Row],[Marcacion]]="ERROR MARCA", 0,IF(VALIDATURNO[[#This Row],[VALIDA_QNA]]="","",IF(VALIDATURNO[[#This Row],[Dom Noct calc]]+(IF(OR(H214="Domingo",M214&lt;&gt;"",N214&lt;&gt;""),IF(AL214="",0,AL214*24),0))-(IF(OR(H213="Domingo",M213&lt;&gt;"",N213&lt;&gt;""),IF(AL213="",0,AL213*24),0))&gt;=0,VALIDATURNO[[#This Row],[Dom Noct calc]]+(IF(OR(H214="Domingo",M214&lt;&gt;"",N214&lt;&gt;""),IF(AL214="",0,AL214*24),0))-(IF(OR(H213="Domingo",M213&lt;&gt;"",N213&lt;&gt;""),IF(AL213="",0,AL213*24),0)),0))))</f>
        <v>#VALUE!</v>
      </c>
      <c r="BY213" s="44" t="e">
        <f>IF(VALIDATURNO[[#This Row],[VALIDA_QNA]]="","",IFERROR(LEFT(AD213,FIND(".",AD213)-1)+((RIGHT(AD213,2)+0)/100),0))</f>
        <v>#VALUE!</v>
      </c>
      <c r="BZ21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3" s="45" t="e">
        <f>IF(VALIDATURNO[[#This Row],[VALIDA_QNA]]="","",IF(VALIDATURNO[[#This Row],[Trabajado real]]+0=0,0,1))</f>
        <v>#VALUE!</v>
      </c>
      <c r="CB21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3" s="44"/>
      <c r="CD213" s="44"/>
      <c r="CE213" s="44"/>
      <c r="CF213" s="44"/>
      <c r="CG213" s="44"/>
      <c r="CH213" s="45"/>
      <c r="CI213" s="44"/>
      <c r="CJ213" s="44" t="str">
        <f>IF(AND(M213="",S213=""),"",IF(VALIDATURNO[[#This Row],[Marcacion]]="ERROR MARCA",6,IF(IFERROR(LEFT(M213,FIND(".",M213)-1)+((RIGHT(M213,2)+0)/100),0)+IFERROR(LEFT(S213,FIND(".",S213)-1)+((RIGHT(S213,2)+0)/100),0)=0,"",IFERROR(LEFT(M213,FIND(".",M213)-1)+((RIGHT(M213,2)+0)/100),0)+IFERROR(LEFT(S213,FIND(".",S213)-1)+((RIGHT(S213,2)+0)/100),0))))</f>
        <v/>
      </c>
      <c r="CK213" s="44" t="e">
        <f>IF(VALIDATURNO[[#This Row],[VALIDA_QNA]]="","",IF(VALIDATURNO[[#This Row],[Dom Noct Real]]=0,"",ROUND(VALIDATURNO[[#This Row],[Dom Noct Real]],2)))</f>
        <v>#VALUE!</v>
      </c>
      <c r="CL213" s="44"/>
      <c r="CM213" s="44"/>
      <c r="CN213" s="44"/>
      <c r="CO21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3" s="44"/>
      <c r="CR213" s="44"/>
      <c r="CS213" s="44"/>
      <c r="CT213" s="44"/>
      <c r="CU213" s="44" t="e">
        <f>IF(VALIDATURNO[[#This Row],[VALIDA_QNA]]="","",IF(VALIDATURNO[[#This Row],[Trabajado real]]=0,"",ROUND(VALIDATURNO[[#This Row],[Trabajado real]],2)))</f>
        <v>#VALUE!</v>
      </c>
      <c r="CV213" s="220" t="str">
        <f>IFERROR(VLOOKUP(VALIDATURNO[[#This Row],[Colaborador]]&amp;VALIDATURNO[[#This Row],[fecha]],Tabla2[],4,0),"")</f>
        <v/>
      </c>
      <c r="CW213" s="221"/>
      <c r="CX213" s="221"/>
      <c r="CY213" s="44" t="str">
        <f>IF(SUMIFS($BZ$6:BZ213,$DC$6:DC213,VALIDATURNO[[#This Row],[Colaborador]])-hope_hours-SUMIFS($CO$6:CO213,$DC$6:DC213,VALIDATURNO[[#This Row],[Colaborador]])-SUMIFS($CP$6:CP213,$DC$6:DC213,VALIDATURNO[[#This Row],[Colaborador]])&gt;0.5,SUMIFS($BZ$6:BZ213,$DC$6:DC213,VALIDATURNO[[#This Row],[Colaborador]])-hope_hours-SUMIFS($CO$6:CO213,$DC$6:DC213,VALIDATURNO[[#This Row],[Colaborador]])-SUMIFS($CP$6:CP213,$DC$6:DC213,VALIDATURNO[[#This Row],[Colaborador]]),"")</f>
        <v/>
      </c>
      <c r="CZ213" s="44" t="str">
        <f>IF(SUMIFS($BZ$6:BZ213,$DC$6:DC213,VALIDATURNO[[#This Row],[Colaborador]])-hope_hours&gt;0.5,SUMIFS($BZ$6:BZ213,$DC$6:DC213,VALIDATURNO[[#This Row],[Colaborador]])-hope_hours - SUMIFS($CZ$6:CZ212,$DC$6:DC212,DC213),"")</f>
        <v/>
      </c>
      <c r="DA213" s="44" t="str">
        <f>IF(SUMIFS($BZ$6:BZ213,$DC$6:DC213,VALIDATURNO[[#This Row],[Colaborador]])-hope_hours&gt;0.5,SUMIFS($BZ$6:BZ213,$DC$6:DC213,VALIDATURNO[[#This Row],[Colaborador]])-hope_hours,"")</f>
        <v/>
      </c>
      <c r="DB213" s="44" t="str">
        <f>IF(E213="","",IF(VALIDATURNO[[#This Row],[Cambia sede]]="",E213,VALIDATURNO[[#This Row],[Cambia sede]]))</f>
        <v/>
      </c>
      <c r="DC213" s="222" t="str">
        <f t="shared" si="9"/>
        <v/>
      </c>
      <c r="DD213" s="223" t="e">
        <f>IF(VALIDATURNO[[#This Row],[VALIDA_QNA]]="","",I213+0)</f>
        <v>#VALUE!</v>
      </c>
      <c r="DE213" s="219" t="e">
        <f>IF(VALIDATURNO[[#This Row],[Marcacion]]="","",D213)</f>
        <v>#VALUE!</v>
      </c>
      <c r="DF213" s="219" t="e">
        <f>IF(VALIDATURNO[[#This Row],[turno1]]="","",H213)</f>
        <v>#VALUE!</v>
      </c>
      <c r="DG213" s="219" t="e">
        <f>IF(VALIDATURNO[[#This Row],[turno2]]="","",AL213)</f>
        <v>#VALUE!</v>
      </c>
      <c r="DH213" s="219" t="e">
        <f>IF(VALIDATURNO[[#This Row],[turno1AM]]="","",AM213)</f>
        <v>#VALUE!</v>
      </c>
      <c r="DI213" s="219" t="e">
        <f>IF(VALIDATURNO[[#This Row],[turno2AM]]="","",AN213)</f>
        <v>#VALUE!</v>
      </c>
      <c r="DJ213" s="219" t="e">
        <f>IF(VALIDATURNO[[#This Row],[turno1AH]]="","",AO213)</f>
        <v>#VALUE!</v>
      </c>
      <c r="DK213" s="219" t="e">
        <f>IF(VALIDATURNO[[#This Row],[turno2AH]]="","",AP213)</f>
        <v>#VALUE!</v>
      </c>
      <c r="DL213" s="224" t="str">
        <f>IF(SUMIFS(VALIDATURNO[TOTAL],VALIDATURNO[Colaborador],VALIDATURNO[[#This Row],[Colaborador]])=0,"RET","OK")</f>
        <v>RET</v>
      </c>
      <c r="DM213" s="224"/>
      <c r="DN213" s="224" t="e">
        <f>IF(DN212=$DN$5,1,IF(DC212=VALIDATURNO[[#This Row],[Colaborador]],0,1))</f>
        <v>#VALUE!</v>
      </c>
      <c r="DO213" s="224"/>
      <c r="DP213" s="224"/>
      <c r="DQ213" s="224"/>
      <c r="DR213" s="224"/>
      <c r="DS213" s="224"/>
      <c r="DT213" s="224"/>
    </row>
    <row r="214" spans="46:124">
      <c r="AT214" s="218" t="e">
        <f>IF(VALIDATURNO[[#This Row],[VALIDA_QNA]]="","",IF(AL214="",0,1))</f>
        <v>#VALUE!</v>
      </c>
      <c r="AU214" s="47" t="e">
        <f>IF(VALIDATURNO[[#This Row],[VALIDA_QNA]]="","",IF(AL215="",0,1))</f>
        <v>#VALUE!</v>
      </c>
      <c r="AV214" s="47" t="e">
        <f>IF(VALIDATURNO[[#This Row],[VALIDA_QNA]]="","",IF(AM214="",0,1))</f>
        <v>#VALUE!</v>
      </c>
      <c r="AW214" s="47" t="e">
        <f>IF(VALIDATURNO[[#This Row],[VALIDA_QNA]]="","",IF(AN214="",0,1))</f>
        <v>#VALUE!</v>
      </c>
      <c r="AX214" s="47" t="e">
        <f>IF(VALIDATURNO[[#This Row],[VALIDA_QNA]]="","",IF(AO214="",0,1))</f>
        <v>#VALUE!</v>
      </c>
      <c r="AY214" s="47" t="e">
        <f>IF(VALIDATURNO[[#This Row],[VALIDA_QNA]]="","",IF(AP214="",0,1))</f>
        <v>#VALUE!</v>
      </c>
      <c r="AZ214" s="42" t="e">
        <f>IF(VALIDATURNO[[#This Row],[VALIDA_QNA]]="","",IF(AL215="",0,1)*IF(AL215="",0,AL215))</f>
        <v>#VALUE!</v>
      </c>
      <c r="BA214" s="42" t="e">
        <f>IF(VALIDATURNO[[#This Row],[VALIDA_QNA]]="","",IF(AL214="",0,1)*IF(AL214="",0,AL214))</f>
        <v>#VALUE!</v>
      </c>
      <c r="BB214" s="42" t="e">
        <f>IF(VALIDATURNO[[#This Row],[VALIDA_QNA]]="","",IF(AM214="",0,1)*IF(AM214="",0,AM214))</f>
        <v>#VALUE!</v>
      </c>
      <c r="BC214" s="42" t="e">
        <f>IF(VALIDATURNO[[#This Row],[VALIDA_QNA]]="","",IF(AN214="",0,1)*IF(AN214="",0,AN214))</f>
        <v>#VALUE!</v>
      </c>
      <c r="BD214" s="42" t="e">
        <f>IF(VALIDATURNO[[#This Row],[VALIDA_QNA]]="","",IF(AO214="",0,1)*IF(AO214="",0,AO214))</f>
        <v>#VALUE!</v>
      </c>
      <c r="BE214" s="42" t="e">
        <f>IF(VALIDATURNO[[#This Row],[VALIDA_QNA]]="","",IF(AP214="",0,1)*IF(AP214="",0,AP214))</f>
        <v>#VALUE!</v>
      </c>
      <c r="BF214" s="42" t="e">
        <f>IF(VALIDATURNO[[#This Row],[VALIDA_QNA]]="","",5-COUNTBLANK(AM214:AP214)-COUNTBLANK(AL215))</f>
        <v>#VALUE!</v>
      </c>
      <c r="BG214" s="41" t="e">
        <f>VALIDATURNO[[#This Row],[SALAM_H_BIN]]&amp;AU214&amp;AV214&amp;AW214&amp;AX214&amp;AY214</f>
        <v>#VALUE!</v>
      </c>
      <c r="BH214" s="43" t="str">
        <f>IF(A214="","",IF(AND((DIA_INI+0)=1,DAY(I214)&lt;16,MONTH(I214)=MES_QNA),1,IF(AND((DIA_INI+0)=16,MONTH(I214)= MES_QNA + 0),1,0)))</f>
        <v/>
      </c>
      <c r="BI214" s="42" t="str">
        <f>IF(A214="","",IF(AND(AN214&lt;AM214,AN214&lt;&gt;""),"ERROR MARCA",IF(AND(VALIDATURNO[[#This Row],[ENT_2]]&lt;&gt;0,VALIDATURNO[[#This Row],[ENT_2]]&lt;VALIDATURNO[[#This Row],[SAL_1]]),"ERROR MARCA",IF(VALIDATURNO[[#This Row],[VALIDA_QNA]]=1,IF(OR(BG214="001100",BG214="011000",BG214="011110",BG214="001111",BG214="101100",BG214="111000",BG214="111110",BG214="101111"),"OK",IF(OR(BG214="000000",VALIDATURNO[[#This Row],[Escenario]]="100000"),"NULO","ERROR MARCA")),"NULO"))))</f>
        <v/>
      </c>
      <c r="BJ214" s="47" t="e">
        <f>IF(VALIDATURNO[[#This Row],[VALIDA_QNA]]="","",IF(OR(BG214="101100",BG214="101111",BG214="001100",BG214="001111",BG214="111110",BG214="011110"),BC214-BB214,0)*24)</f>
        <v>#VALUE!</v>
      </c>
      <c r="BK214" s="42" t="e">
        <f>IF(VALIDATURNO[[#This Row],[VALIDA_QNA]]="","",IF(OR(BG214="101111",BG214="001111"),BE214-BD214,0)*24)</f>
        <v>#VALUE!</v>
      </c>
      <c r="BL214" s="47" t="e">
        <f>IF(VALIDATURNO[[#This Row],[VALIDA_QNA]]="","",IF(OR(BG214="111000",BG214="011000"),AZ214-BB214+1,0)*24)</f>
        <v>#VALUE!</v>
      </c>
      <c r="BM214" s="47" t="e">
        <f>IF(VALIDATURNO[[#This Row],[VALIDA_QNA]]="","",IF(OR(BG214="111110",BG214="011110"),AZ214+1-BD214,0)*24)</f>
        <v>#VALUE!</v>
      </c>
      <c r="BN214" s="42" t="e">
        <f>IF(VALIDATURNO[[#This Row],[VALIDA_QNA]]="","",IF(OR(BG214="011000",BG214="111000"),1-BB214,0)*24)</f>
        <v>#VALUE!</v>
      </c>
      <c r="BO214" s="47" t="e">
        <f>IF(VALIDATURNO[[#This Row],[VALIDA_QNA]]="","",IF(OR(BG214="011110",BG214="111110"),1-BD214,0)*24)</f>
        <v>#VALUE!</v>
      </c>
      <c r="BP21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4" s="42" t="e">
        <f>IF(VALIDATURNO[[#This Row],[VALIDA_QNA]]="","",VALIDATURNO[[#This Row],[turno1]]+VALIDATURNO[[#This Row],[turno2]]+VALIDATURNO[[#This Row],[turno1AM]]+VALIDATURNO[[#This Row],[turno2AM]])</f>
        <v>#VALUE!</v>
      </c>
      <c r="BR214" s="44" t="e">
        <f>IF(VALIDATURNO[[#This Row],[VALIDA_QNA]]=0,"",IFERROR(LEFT(AD214,FIND(".",AD214)-1)+((RIGHT(AD214,2)+0)/100),""))</f>
        <v>#VALUE!</v>
      </c>
      <c r="BS21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descuentos]]="",0,IF(AND(BP214&gt;=9.5,AO214=""),1,0))+IF(AL215&lt;&gt;"",AL215*24,0)-IF(AL214&lt;&gt;"",AL214*24,0),"")))</f>
        <v>#VALUE!</v>
      </c>
      <c r="BT214" s="219" t="e">
        <f>IF(VALIDATURNO[[#This Row],[VALIDA_QNA]]=0,"",IF(A214="","",IFERROR((IF(IF(AL214="",0,AL214+0)&lt;=(6/24),IF(AL214="",0,AL214+0),(6/24))*24),0)+IFERROR(IF(AM214="",0,IF((IF(AND(AO214="",AN214&lt;&gt;""),IF(AN214="",0,AN214+0),IF(AP214&lt;&gt;"",IF(AP214="",0,AP214+0),1))-#REF!)*24&gt;0,IF(AND(AO214="",AN214&lt;&gt;""),IF(AN214="",0,AN214+0),IF(AP214&lt;&gt;"",IF(AP214="",0,AP214+0),1))-#REF!))*24,0)))</f>
        <v>#VALUE!</v>
      </c>
      <c r="BU214" s="44" t="e">
        <f>IF(VALIDATURNO[[#This Row],[VALIDA_QNA]]="","",IFERROR(LEFT(K214,FIND(".",K214)-1)+((RIGHT(K214,2)+0)/100),0))</f>
        <v>#VALUE!</v>
      </c>
      <c r="BV214" s="44" t="e">
        <f>IF(VALIDATURNO[[#This Row],[VALIDA_QNA]]=0,0,IF(VALIDATURNO[[#This Row],[Marcacion]]="ERROR MARCA", 0,IF(VALIDATURNO[[#This Row],[VALIDA_QNA]]="","",IF(ROUND(IFERROR(LEFT(K214,FIND(".",K214)-1)+((RIGHT(K214,2)+0)/100),0)+(IF(H215="Domingo",0,IF(AL215="",0,AL215*24)))-(IF(H214="Domingo",0,IF(AL214="",0,AL214*24))),2)&gt;=0,ROUND(IFERROR(LEFT(K214,FIND(".",K214)-1)+((RIGHT(K214,2)+0)/100),0)+(IF(H215="Domingo",0,IF(AL215="",0,AL215*24)))-(IF(H214="Domingo",0,IF(AL214="",0,AL214*24))),2),0))))</f>
        <v>#VALUE!</v>
      </c>
      <c r="BW214" s="44" t="e">
        <f>IF(VALIDATURNO[[#This Row],[VALIDA_QNA]]="","",IFERROR(LEFT(T214,FIND(".",T214)-1)+((RIGHT(T214,2)+0)/100),0)+IF(N214="",0,IFERROR(LEFT(N214,FIND(".",N214)-1)+((RIGHT(N214,2)+0)/100),0)))</f>
        <v>#VALUE!</v>
      </c>
      <c r="BX214" s="44" t="e">
        <f>IF(VALIDATURNO[[#This Row],[VALIDA_QNA]]=0,0,IF(VALIDATURNO[[#This Row],[Marcacion]]="ERROR MARCA", 0,IF(VALIDATURNO[[#This Row],[VALIDA_QNA]]="","",IF(VALIDATURNO[[#This Row],[Dom Noct calc]]+(IF(OR(H215="Domingo",M215&lt;&gt;"",N215&lt;&gt;""),IF(AL215="",0,AL215*24),0))-(IF(OR(H214="Domingo",M214&lt;&gt;"",N214&lt;&gt;""),IF(AL214="",0,AL214*24),0))&gt;=0,VALIDATURNO[[#This Row],[Dom Noct calc]]+(IF(OR(H215="Domingo",M215&lt;&gt;"",N215&lt;&gt;""),IF(AL215="",0,AL215*24),0))-(IF(OR(H214="Domingo",M214&lt;&gt;"",N214&lt;&gt;""),IF(AL214="",0,AL214*24),0)),0))))</f>
        <v>#VALUE!</v>
      </c>
      <c r="BY214" s="44" t="e">
        <f>IF(VALIDATURNO[[#This Row],[VALIDA_QNA]]="","",IFERROR(LEFT(AD214,FIND(".",AD214)-1)+((RIGHT(AD214,2)+0)/100),0))</f>
        <v>#VALUE!</v>
      </c>
      <c r="BZ21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4" s="45" t="e">
        <f>IF(VALIDATURNO[[#This Row],[VALIDA_QNA]]="","",IF(VALIDATURNO[[#This Row],[Trabajado real]]+0=0,0,1))</f>
        <v>#VALUE!</v>
      </c>
      <c r="CB21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4" s="44"/>
      <c r="CD214" s="44"/>
      <c r="CE214" s="44"/>
      <c r="CF214" s="44"/>
      <c r="CG214" s="44"/>
      <c r="CH214" s="45"/>
      <c r="CI214" s="44"/>
      <c r="CJ214" s="44" t="str">
        <f>IF(AND(M214="",S214=""),"",IF(VALIDATURNO[[#This Row],[Marcacion]]="ERROR MARCA",6,IF(IFERROR(LEFT(M214,FIND(".",M214)-1)+((RIGHT(M214,2)+0)/100),0)+IFERROR(LEFT(S214,FIND(".",S214)-1)+((RIGHT(S214,2)+0)/100),0)=0,"",IFERROR(LEFT(M214,FIND(".",M214)-1)+((RIGHT(M214,2)+0)/100),0)+IFERROR(LEFT(S214,FIND(".",S214)-1)+((RIGHT(S214,2)+0)/100),0))))</f>
        <v/>
      </c>
      <c r="CK214" s="44" t="e">
        <f>IF(VALIDATURNO[[#This Row],[VALIDA_QNA]]="","",IF(VALIDATURNO[[#This Row],[Dom Noct Real]]=0,"",ROUND(VALIDATURNO[[#This Row],[Dom Noct Real]],2)))</f>
        <v>#VALUE!</v>
      </c>
      <c r="CL214" s="44"/>
      <c r="CM214" s="44"/>
      <c r="CN214" s="44"/>
      <c r="CO21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4" s="44"/>
      <c r="CR214" s="44"/>
      <c r="CS214" s="44"/>
      <c r="CT214" s="44"/>
      <c r="CU214" s="44" t="e">
        <f>IF(VALIDATURNO[[#This Row],[VALIDA_QNA]]="","",IF(VALIDATURNO[[#This Row],[Trabajado real]]=0,"",ROUND(VALIDATURNO[[#This Row],[Trabajado real]],2)))</f>
        <v>#VALUE!</v>
      </c>
      <c r="CV214" s="220" t="str">
        <f>IFERROR(VLOOKUP(VALIDATURNO[[#This Row],[Colaborador]]&amp;VALIDATURNO[[#This Row],[fecha]],Tabla2[],4,0),"")</f>
        <v/>
      </c>
      <c r="CW214" s="221"/>
      <c r="CX214" s="221"/>
      <c r="CY214" s="44" t="str">
        <f>IF(SUMIFS($BZ$6:BZ214,$DC$6:DC214,VALIDATURNO[[#This Row],[Colaborador]])-hope_hours-SUMIFS($CO$6:CO214,$DC$6:DC214,VALIDATURNO[[#This Row],[Colaborador]])-SUMIFS($CP$6:CP214,$DC$6:DC214,VALIDATURNO[[#This Row],[Colaborador]])&gt;0.5,SUMIFS($BZ$6:BZ214,$DC$6:DC214,VALIDATURNO[[#This Row],[Colaborador]])-hope_hours-SUMIFS($CO$6:CO214,$DC$6:DC214,VALIDATURNO[[#This Row],[Colaborador]])-SUMIFS($CP$6:CP214,$DC$6:DC214,VALIDATURNO[[#This Row],[Colaborador]]),"")</f>
        <v/>
      </c>
      <c r="CZ214" s="44" t="str">
        <f>IF(SUMIFS($BZ$6:BZ214,$DC$6:DC214,VALIDATURNO[[#This Row],[Colaborador]])-hope_hours&gt;0.5,SUMIFS($BZ$6:BZ214,$DC$6:DC214,VALIDATURNO[[#This Row],[Colaborador]])-hope_hours - SUMIFS($CZ$6:CZ213,$DC$6:DC213,DC214),"")</f>
        <v/>
      </c>
      <c r="DA214" s="44" t="str">
        <f>IF(SUMIFS($BZ$6:BZ214,$DC$6:DC214,VALIDATURNO[[#This Row],[Colaborador]])-hope_hours&gt;0.5,SUMIFS($BZ$6:BZ214,$DC$6:DC214,VALIDATURNO[[#This Row],[Colaborador]])-hope_hours,"")</f>
        <v/>
      </c>
      <c r="DB214" s="44" t="str">
        <f>IF(E214="","",IF(VALIDATURNO[[#This Row],[Cambia sede]]="",E214,VALIDATURNO[[#This Row],[Cambia sede]]))</f>
        <v/>
      </c>
      <c r="DC214" s="222" t="str">
        <f t="shared" si="9"/>
        <v/>
      </c>
      <c r="DD214" s="223" t="e">
        <f>IF(VALIDATURNO[[#This Row],[VALIDA_QNA]]="","",I214+0)</f>
        <v>#VALUE!</v>
      </c>
      <c r="DE214" s="219" t="e">
        <f>IF(VALIDATURNO[[#This Row],[Marcacion]]="","",D214)</f>
        <v>#VALUE!</v>
      </c>
      <c r="DF214" s="219" t="e">
        <f>IF(VALIDATURNO[[#This Row],[turno1]]="","",H214)</f>
        <v>#VALUE!</v>
      </c>
      <c r="DG214" s="219" t="e">
        <f>IF(VALIDATURNO[[#This Row],[turno2]]="","",AL214)</f>
        <v>#VALUE!</v>
      </c>
      <c r="DH214" s="219" t="e">
        <f>IF(VALIDATURNO[[#This Row],[turno1AM]]="","",AM214)</f>
        <v>#VALUE!</v>
      </c>
      <c r="DI214" s="219" t="e">
        <f>IF(VALIDATURNO[[#This Row],[turno2AM]]="","",AN214)</f>
        <v>#VALUE!</v>
      </c>
      <c r="DJ214" s="219" t="e">
        <f>IF(VALIDATURNO[[#This Row],[turno1AH]]="","",AO214)</f>
        <v>#VALUE!</v>
      </c>
      <c r="DK214" s="219" t="e">
        <f>IF(VALIDATURNO[[#This Row],[turno2AH]]="","",AP214)</f>
        <v>#VALUE!</v>
      </c>
      <c r="DL214" s="224" t="str">
        <f>IF(SUMIFS(VALIDATURNO[TOTAL],VALIDATURNO[Colaborador],VALIDATURNO[[#This Row],[Colaborador]])=0,"RET","OK")</f>
        <v>RET</v>
      </c>
      <c r="DM214" s="224"/>
      <c r="DN214" s="224" t="e">
        <f>IF(DN213=$DN$5,1,IF(DC213=VALIDATURNO[[#This Row],[Colaborador]],0,1))</f>
        <v>#VALUE!</v>
      </c>
      <c r="DO214" s="224"/>
      <c r="DP214" s="224"/>
      <c r="DQ214" s="224"/>
      <c r="DR214" s="224"/>
      <c r="DS214" s="224"/>
      <c r="DT214" s="224"/>
    </row>
    <row r="215" spans="46:124">
      <c r="AT215" s="218" t="e">
        <f>IF(VALIDATURNO[[#This Row],[VALIDA_QNA]]="","",IF(AL215="",0,1))</f>
        <v>#VALUE!</v>
      </c>
      <c r="AU215" s="47" t="e">
        <f>IF(VALIDATURNO[[#This Row],[VALIDA_QNA]]="","",IF(AL216="",0,1))</f>
        <v>#VALUE!</v>
      </c>
      <c r="AV215" s="47" t="e">
        <f>IF(VALIDATURNO[[#This Row],[VALIDA_QNA]]="","",IF(AM215="",0,1))</f>
        <v>#VALUE!</v>
      </c>
      <c r="AW215" s="47" t="e">
        <f>IF(VALIDATURNO[[#This Row],[VALIDA_QNA]]="","",IF(AN215="",0,1))</f>
        <v>#VALUE!</v>
      </c>
      <c r="AX215" s="47" t="e">
        <f>IF(VALIDATURNO[[#This Row],[VALIDA_QNA]]="","",IF(AO215="",0,1))</f>
        <v>#VALUE!</v>
      </c>
      <c r="AY215" s="47" t="e">
        <f>IF(VALIDATURNO[[#This Row],[VALIDA_QNA]]="","",IF(AP215="",0,1))</f>
        <v>#VALUE!</v>
      </c>
      <c r="AZ215" s="42" t="e">
        <f>IF(VALIDATURNO[[#This Row],[VALIDA_QNA]]="","",IF(AL216="",0,1)*IF(AL216="",0,AL216))</f>
        <v>#VALUE!</v>
      </c>
      <c r="BA215" s="42" t="e">
        <f>IF(VALIDATURNO[[#This Row],[VALIDA_QNA]]="","",IF(AL215="",0,1)*IF(AL215="",0,AL215))</f>
        <v>#VALUE!</v>
      </c>
      <c r="BB215" s="42" t="e">
        <f>IF(VALIDATURNO[[#This Row],[VALIDA_QNA]]="","",IF(AM215="",0,1)*IF(AM215="",0,AM215))</f>
        <v>#VALUE!</v>
      </c>
      <c r="BC215" s="42" t="e">
        <f>IF(VALIDATURNO[[#This Row],[VALIDA_QNA]]="","",IF(AN215="",0,1)*IF(AN215="",0,AN215))</f>
        <v>#VALUE!</v>
      </c>
      <c r="BD215" s="42" t="e">
        <f>IF(VALIDATURNO[[#This Row],[VALIDA_QNA]]="","",IF(AO215="",0,1)*IF(AO215="",0,AO215))</f>
        <v>#VALUE!</v>
      </c>
      <c r="BE215" s="42" t="e">
        <f>IF(VALIDATURNO[[#This Row],[VALIDA_QNA]]="","",IF(AP215="",0,1)*IF(AP215="",0,AP215))</f>
        <v>#VALUE!</v>
      </c>
      <c r="BF215" s="42" t="e">
        <f>IF(VALIDATURNO[[#This Row],[VALIDA_QNA]]="","",5-COUNTBLANK(AM215:AP215)-COUNTBLANK(AL216))</f>
        <v>#VALUE!</v>
      </c>
      <c r="BG215" s="41" t="e">
        <f>VALIDATURNO[[#This Row],[SALAM_H_BIN]]&amp;AU215&amp;AV215&amp;AW215&amp;AX215&amp;AY215</f>
        <v>#VALUE!</v>
      </c>
      <c r="BH215" s="43" t="str">
        <f>IF(A215="","",IF(AND((DIA_INI+0)=1,DAY(I215)&lt;16,MONTH(I215)=MES_QNA),1,IF(AND((DIA_INI+0)=16,MONTH(I215)= MES_QNA + 0),1,0)))</f>
        <v/>
      </c>
      <c r="BI215" s="42" t="str">
        <f>IF(A215="","",IF(AND(AN215&lt;AM215,AN215&lt;&gt;""),"ERROR MARCA",IF(AND(VALIDATURNO[[#This Row],[ENT_2]]&lt;&gt;0,VALIDATURNO[[#This Row],[ENT_2]]&lt;VALIDATURNO[[#This Row],[SAL_1]]),"ERROR MARCA",IF(VALIDATURNO[[#This Row],[VALIDA_QNA]]=1,IF(OR(BG215="001100",BG215="011000",BG215="011110",BG215="001111",BG215="101100",BG215="111000",BG215="111110",BG215="101111"),"OK",IF(OR(BG215="000000",VALIDATURNO[[#This Row],[Escenario]]="100000"),"NULO","ERROR MARCA")),"NULO"))))</f>
        <v/>
      </c>
      <c r="BJ215" s="47" t="e">
        <f>IF(VALIDATURNO[[#This Row],[VALIDA_QNA]]="","",IF(OR(BG215="101100",BG215="101111",BG215="001100",BG215="001111",BG215="111110",BG215="011110"),BC215-BB215,0)*24)</f>
        <v>#VALUE!</v>
      </c>
      <c r="BK215" s="42" t="e">
        <f>IF(VALIDATURNO[[#This Row],[VALIDA_QNA]]="","",IF(OR(BG215="101111",BG215="001111"),BE215-BD215,0)*24)</f>
        <v>#VALUE!</v>
      </c>
      <c r="BL215" s="47" t="e">
        <f>IF(VALIDATURNO[[#This Row],[VALIDA_QNA]]="","",IF(OR(BG215="111000",BG215="011000"),AZ215-BB215+1,0)*24)</f>
        <v>#VALUE!</v>
      </c>
      <c r="BM215" s="47" t="e">
        <f>IF(VALIDATURNO[[#This Row],[VALIDA_QNA]]="","",IF(OR(BG215="111110",BG215="011110"),AZ215+1-BD215,0)*24)</f>
        <v>#VALUE!</v>
      </c>
      <c r="BN215" s="42" t="e">
        <f>IF(VALIDATURNO[[#This Row],[VALIDA_QNA]]="","",IF(OR(BG215="011000",BG215="111000"),1-BB215,0)*24)</f>
        <v>#VALUE!</v>
      </c>
      <c r="BO215" s="47" t="e">
        <f>IF(VALIDATURNO[[#This Row],[VALIDA_QNA]]="","",IF(OR(BG215="011110",BG215="111110"),1-BD215,0)*24)</f>
        <v>#VALUE!</v>
      </c>
      <c r="BP21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5" s="42" t="e">
        <f>IF(VALIDATURNO[[#This Row],[VALIDA_QNA]]="","",VALIDATURNO[[#This Row],[turno1]]+VALIDATURNO[[#This Row],[turno2]]+VALIDATURNO[[#This Row],[turno1AM]]+VALIDATURNO[[#This Row],[turno2AM]])</f>
        <v>#VALUE!</v>
      </c>
      <c r="BR215" s="44" t="e">
        <f>IF(VALIDATURNO[[#This Row],[VALIDA_QNA]]=0,"",IFERROR(LEFT(AD215,FIND(".",AD215)-1)+((RIGHT(AD215,2)+0)/100),""))</f>
        <v>#VALUE!</v>
      </c>
      <c r="BS21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descuentos]]="",0,IF(AND(BP215&gt;=9.5,AO215=""),1,0))+IF(AL216&lt;&gt;"",AL216*24,0)-IF(AL215&lt;&gt;"",AL215*24,0),"")))</f>
        <v>#VALUE!</v>
      </c>
      <c r="BT215" s="219" t="e">
        <f>IF(VALIDATURNO[[#This Row],[VALIDA_QNA]]=0,"",IF(A215="","",IFERROR((IF(IF(AL215="",0,AL215+0)&lt;=(6/24),IF(AL215="",0,AL215+0),(6/24))*24),0)+IFERROR(IF(AM215="",0,IF((IF(AND(AO215="",AN215&lt;&gt;""),IF(AN215="",0,AN215+0),IF(AP215&lt;&gt;"",IF(AP215="",0,AP215+0),1))-#REF!)*24&gt;0,IF(AND(AO215="",AN215&lt;&gt;""),IF(AN215="",0,AN215+0),IF(AP215&lt;&gt;"",IF(AP215="",0,AP215+0),1))-#REF!))*24,0)))</f>
        <v>#VALUE!</v>
      </c>
      <c r="BU215" s="44" t="e">
        <f>IF(VALIDATURNO[[#This Row],[VALIDA_QNA]]="","",IFERROR(LEFT(K215,FIND(".",K215)-1)+((RIGHT(K215,2)+0)/100),0))</f>
        <v>#VALUE!</v>
      </c>
      <c r="BV215" s="44" t="e">
        <f>IF(VALIDATURNO[[#This Row],[VALIDA_QNA]]=0,0,IF(VALIDATURNO[[#This Row],[Marcacion]]="ERROR MARCA", 0,IF(VALIDATURNO[[#This Row],[VALIDA_QNA]]="","",IF(ROUND(IFERROR(LEFT(K215,FIND(".",K215)-1)+((RIGHT(K215,2)+0)/100),0)+(IF(H216="Domingo",0,IF(AL216="",0,AL216*24)))-(IF(H215="Domingo",0,IF(AL215="",0,AL215*24))),2)&gt;=0,ROUND(IFERROR(LEFT(K215,FIND(".",K215)-1)+((RIGHT(K215,2)+0)/100),0)+(IF(H216="Domingo",0,IF(AL216="",0,AL216*24)))-(IF(H215="Domingo",0,IF(AL215="",0,AL215*24))),2),0))))</f>
        <v>#VALUE!</v>
      </c>
      <c r="BW215" s="44" t="e">
        <f>IF(VALIDATURNO[[#This Row],[VALIDA_QNA]]="","",IFERROR(LEFT(T215,FIND(".",T215)-1)+((RIGHT(T215,2)+0)/100),0)+IF(N215="",0,IFERROR(LEFT(N215,FIND(".",N215)-1)+((RIGHT(N215,2)+0)/100),0)))</f>
        <v>#VALUE!</v>
      </c>
      <c r="BX215" s="44" t="e">
        <f>IF(VALIDATURNO[[#This Row],[VALIDA_QNA]]=0,0,IF(VALIDATURNO[[#This Row],[Marcacion]]="ERROR MARCA", 0,IF(VALIDATURNO[[#This Row],[VALIDA_QNA]]="","",IF(VALIDATURNO[[#This Row],[Dom Noct calc]]+(IF(OR(H216="Domingo",M216&lt;&gt;"",N216&lt;&gt;""),IF(AL216="",0,AL216*24),0))-(IF(OR(H215="Domingo",M215&lt;&gt;"",N215&lt;&gt;""),IF(AL215="",0,AL215*24),0))&gt;=0,VALIDATURNO[[#This Row],[Dom Noct calc]]+(IF(OR(H216="Domingo",M216&lt;&gt;"",N216&lt;&gt;""),IF(AL216="",0,AL216*24),0))-(IF(OR(H215="Domingo",M215&lt;&gt;"",N215&lt;&gt;""),IF(AL215="",0,AL215*24),0)),0))))</f>
        <v>#VALUE!</v>
      </c>
      <c r="BY215" s="44" t="e">
        <f>IF(VALIDATURNO[[#This Row],[VALIDA_QNA]]="","",IFERROR(LEFT(AD215,FIND(".",AD215)-1)+((RIGHT(AD215,2)+0)/100),0))</f>
        <v>#VALUE!</v>
      </c>
      <c r="BZ21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5" s="45" t="e">
        <f>IF(VALIDATURNO[[#This Row],[VALIDA_QNA]]="","",IF(VALIDATURNO[[#This Row],[Trabajado real]]+0=0,0,1))</f>
        <v>#VALUE!</v>
      </c>
      <c r="CB21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5" s="44"/>
      <c r="CD215" s="44"/>
      <c r="CE215" s="44"/>
      <c r="CF215" s="44"/>
      <c r="CG215" s="44"/>
      <c r="CH215" s="45"/>
      <c r="CI215" s="44"/>
      <c r="CJ215" s="44" t="str">
        <f>IF(AND(M215="",S215=""),"",IF(VALIDATURNO[[#This Row],[Marcacion]]="ERROR MARCA",6,IF(IFERROR(LEFT(M215,FIND(".",M215)-1)+((RIGHT(M215,2)+0)/100),0)+IFERROR(LEFT(S215,FIND(".",S215)-1)+((RIGHT(S215,2)+0)/100),0)=0,"",IFERROR(LEFT(M215,FIND(".",M215)-1)+((RIGHT(M215,2)+0)/100),0)+IFERROR(LEFT(S215,FIND(".",S215)-1)+((RIGHT(S215,2)+0)/100),0))))</f>
        <v/>
      </c>
      <c r="CK215" s="44" t="e">
        <f>IF(VALIDATURNO[[#This Row],[VALIDA_QNA]]="","",IF(VALIDATURNO[[#This Row],[Dom Noct Real]]=0,"",ROUND(VALIDATURNO[[#This Row],[Dom Noct Real]],2)))</f>
        <v>#VALUE!</v>
      </c>
      <c r="CL215" s="44"/>
      <c r="CM215" s="44"/>
      <c r="CN215" s="44"/>
      <c r="CO21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5" s="44"/>
      <c r="CR215" s="44"/>
      <c r="CS215" s="44"/>
      <c r="CT215" s="44"/>
      <c r="CU215" s="44" t="e">
        <f>IF(VALIDATURNO[[#This Row],[VALIDA_QNA]]="","",IF(VALIDATURNO[[#This Row],[Trabajado real]]=0,"",ROUND(VALIDATURNO[[#This Row],[Trabajado real]],2)))</f>
        <v>#VALUE!</v>
      </c>
      <c r="CV215" s="220" t="str">
        <f>IFERROR(VLOOKUP(VALIDATURNO[[#This Row],[Colaborador]]&amp;VALIDATURNO[[#This Row],[fecha]],Tabla2[],4,0),"")</f>
        <v/>
      </c>
      <c r="CW215" s="221"/>
      <c r="CX215" s="221"/>
      <c r="CY215" s="44" t="str">
        <f>IF(SUMIFS($BZ$6:BZ215,$DC$6:DC215,VALIDATURNO[[#This Row],[Colaborador]])-hope_hours-SUMIFS($CO$6:CO215,$DC$6:DC215,VALIDATURNO[[#This Row],[Colaborador]])-SUMIFS($CP$6:CP215,$DC$6:DC215,VALIDATURNO[[#This Row],[Colaborador]])&gt;0.5,SUMIFS($BZ$6:BZ215,$DC$6:DC215,VALIDATURNO[[#This Row],[Colaborador]])-hope_hours-SUMIFS($CO$6:CO215,$DC$6:DC215,VALIDATURNO[[#This Row],[Colaborador]])-SUMIFS($CP$6:CP215,$DC$6:DC215,VALIDATURNO[[#This Row],[Colaborador]]),"")</f>
        <v/>
      </c>
      <c r="CZ215" s="44" t="str">
        <f>IF(SUMIFS($BZ$6:BZ215,$DC$6:DC215,VALIDATURNO[[#This Row],[Colaborador]])-hope_hours&gt;0.5,SUMIFS($BZ$6:BZ215,$DC$6:DC215,VALIDATURNO[[#This Row],[Colaborador]])-hope_hours - SUMIFS($CZ$6:CZ214,$DC$6:DC214,DC215),"")</f>
        <v/>
      </c>
      <c r="DA215" s="44" t="str">
        <f>IF(SUMIFS($BZ$6:BZ215,$DC$6:DC215,VALIDATURNO[[#This Row],[Colaborador]])-hope_hours&gt;0.5,SUMIFS($BZ$6:BZ215,$DC$6:DC215,VALIDATURNO[[#This Row],[Colaborador]])-hope_hours,"")</f>
        <v/>
      </c>
      <c r="DB215" s="44" t="str">
        <f>IF(E215="","",IF(VALIDATURNO[[#This Row],[Cambia sede]]="",E215,VALIDATURNO[[#This Row],[Cambia sede]]))</f>
        <v/>
      </c>
      <c r="DC215" s="222" t="str">
        <f t="shared" si="9"/>
        <v/>
      </c>
      <c r="DD215" s="223" t="e">
        <f>IF(VALIDATURNO[[#This Row],[VALIDA_QNA]]="","",I215+0)</f>
        <v>#VALUE!</v>
      </c>
      <c r="DE215" s="219" t="e">
        <f>IF(VALIDATURNO[[#This Row],[Marcacion]]="","",D215)</f>
        <v>#VALUE!</v>
      </c>
      <c r="DF215" s="219" t="e">
        <f>IF(VALIDATURNO[[#This Row],[turno1]]="","",H215)</f>
        <v>#VALUE!</v>
      </c>
      <c r="DG215" s="219" t="e">
        <f>IF(VALIDATURNO[[#This Row],[turno2]]="","",AL215)</f>
        <v>#VALUE!</v>
      </c>
      <c r="DH215" s="219" t="e">
        <f>IF(VALIDATURNO[[#This Row],[turno1AM]]="","",AM215)</f>
        <v>#VALUE!</v>
      </c>
      <c r="DI215" s="219" t="e">
        <f>IF(VALIDATURNO[[#This Row],[turno2AM]]="","",AN215)</f>
        <v>#VALUE!</v>
      </c>
      <c r="DJ215" s="219" t="e">
        <f>IF(VALIDATURNO[[#This Row],[turno1AH]]="","",AO215)</f>
        <v>#VALUE!</v>
      </c>
      <c r="DK215" s="219" t="e">
        <f>IF(VALIDATURNO[[#This Row],[turno2AH]]="","",AP215)</f>
        <v>#VALUE!</v>
      </c>
      <c r="DL215" s="224" t="str">
        <f>IF(SUMIFS(VALIDATURNO[TOTAL],VALIDATURNO[Colaborador],VALIDATURNO[[#This Row],[Colaborador]])=0,"RET","OK")</f>
        <v>RET</v>
      </c>
      <c r="DM215" s="224"/>
      <c r="DN215" s="224" t="e">
        <f>IF(DN214=$DN$5,1,IF(DC214=VALIDATURNO[[#This Row],[Colaborador]],0,1))</f>
        <v>#VALUE!</v>
      </c>
      <c r="DO215" s="224"/>
      <c r="DP215" s="224"/>
      <c r="DQ215" s="224"/>
      <c r="DR215" s="224"/>
      <c r="DS215" s="224"/>
      <c r="DT215" s="224"/>
    </row>
    <row r="216" spans="46:124">
      <c r="AT216" s="218" t="e">
        <f>IF(VALIDATURNO[[#This Row],[VALIDA_QNA]]="","",IF(AL216="",0,1))</f>
        <v>#VALUE!</v>
      </c>
      <c r="AU216" s="47" t="e">
        <f>IF(VALIDATURNO[[#This Row],[VALIDA_QNA]]="","",IF(AL217="",0,1))</f>
        <v>#VALUE!</v>
      </c>
      <c r="AV216" s="47" t="e">
        <f>IF(VALIDATURNO[[#This Row],[VALIDA_QNA]]="","",IF(AM216="",0,1))</f>
        <v>#VALUE!</v>
      </c>
      <c r="AW216" s="47" t="e">
        <f>IF(VALIDATURNO[[#This Row],[VALIDA_QNA]]="","",IF(AN216="",0,1))</f>
        <v>#VALUE!</v>
      </c>
      <c r="AX216" s="47" t="e">
        <f>IF(VALIDATURNO[[#This Row],[VALIDA_QNA]]="","",IF(AO216="",0,1))</f>
        <v>#VALUE!</v>
      </c>
      <c r="AY216" s="47" t="e">
        <f>IF(VALIDATURNO[[#This Row],[VALIDA_QNA]]="","",IF(AP216="",0,1))</f>
        <v>#VALUE!</v>
      </c>
      <c r="AZ216" s="42" t="e">
        <f>IF(VALIDATURNO[[#This Row],[VALIDA_QNA]]="","",IF(AL217="",0,1)*IF(AL217="",0,AL217))</f>
        <v>#VALUE!</v>
      </c>
      <c r="BA216" s="42" t="e">
        <f>IF(VALIDATURNO[[#This Row],[VALIDA_QNA]]="","",IF(AL216="",0,1)*IF(AL216="",0,AL216))</f>
        <v>#VALUE!</v>
      </c>
      <c r="BB216" s="42" t="e">
        <f>IF(VALIDATURNO[[#This Row],[VALIDA_QNA]]="","",IF(AM216="",0,1)*IF(AM216="",0,AM216))</f>
        <v>#VALUE!</v>
      </c>
      <c r="BC216" s="42" t="e">
        <f>IF(VALIDATURNO[[#This Row],[VALIDA_QNA]]="","",IF(AN216="",0,1)*IF(AN216="",0,AN216))</f>
        <v>#VALUE!</v>
      </c>
      <c r="BD216" s="42" t="e">
        <f>IF(VALIDATURNO[[#This Row],[VALIDA_QNA]]="","",IF(AO216="",0,1)*IF(AO216="",0,AO216))</f>
        <v>#VALUE!</v>
      </c>
      <c r="BE216" s="42" t="e">
        <f>IF(VALIDATURNO[[#This Row],[VALIDA_QNA]]="","",IF(AP216="",0,1)*IF(AP216="",0,AP216))</f>
        <v>#VALUE!</v>
      </c>
      <c r="BF216" s="42" t="e">
        <f>IF(VALIDATURNO[[#This Row],[VALIDA_QNA]]="","",5-COUNTBLANK(AM216:AP216)-COUNTBLANK(AL217))</f>
        <v>#VALUE!</v>
      </c>
      <c r="BG216" s="41" t="e">
        <f>VALIDATURNO[[#This Row],[SALAM_H_BIN]]&amp;AU216&amp;AV216&amp;AW216&amp;AX216&amp;AY216</f>
        <v>#VALUE!</v>
      </c>
      <c r="BH216" s="43" t="str">
        <f>IF(A216="","",IF(AND((DIA_INI+0)=1,DAY(I216)&lt;16,MONTH(I216)=MES_QNA),1,IF(AND((DIA_INI+0)=16,MONTH(I216)= MES_QNA + 0),1,0)))</f>
        <v/>
      </c>
      <c r="BI216" s="42" t="str">
        <f>IF(A216="","",IF(AND(AN216&lt;AM216,AN216&lt;&gt;""),"ERROR MARCA",IF(AND(VALIDATURNO[[#This Row],[ENT_2]]&lt;&gt;0,VALIDATURNO[[#This Row],[ENT_2]]&lt;VALIDATURNO[[#This Row],[SAL_1]]),"ERROR MARCA",IF(VALIDATURNO[[#This Row],[VALIDA_QNA]]=1,IF(OR(BG216="001100",BG216="011000",BG216="011110",BG216="001111",BG216="101100",BG216="111000",BG216="111110",BG216="101111"),"OK",IF(OR(BG216="000000",VALIDATURNO[[#This Row],[Escenario]]="100000"),"NULO","ERROR MARCA")),"NULO"))))</f>
        <v/>
      </c>
      <c r="BJ216" s="47" t="e">
        <f>IF(VALIDATURNO[[#This Row],[VALIDA_QNA]]="","",IF(OR(BG216="101100",BG216="101111",BG216="001100",BG216="001111",BG216="111110",BG216="011110"),BC216-BB216,0)*24)</f>
        <v>#VALUE!</v>
      </c>
      <c r="BK216" s="42" t="e">
        <f>IF(VALIDATURNO[[#This Row],[VALIDA_QNA]]="","",IF(OR(BG216="101111",BG216="001111"),BE216-BD216,0)*24)</f>
        <v>#VALUE!</v>
      </c>
      <c r="BL216" s="47" t="e">
        <f>IF(VALIDATURNO[[#This Row],[VALIDA_QNA]]="","",IF(OR(BG216="111000",BG216="011000"),AZ216-BB216+1,0)*24)</f>
        <v>#VALUE!</v>
      </c>
      <c r="BM216" s="47" t="e">
        <f>IF(VALIDATURNO[[#This Row],[VALIDA_QNA]]="","",IF(OR(BG216="111110",BG216="011110"),AZ216+1-BD216,0)*24)</f>
        <v>#VALUE!</v>
      </c>
      <c r="BN216" s="42" t="e">
        <f>IF(VALIDATURNO[[#This Row],[VALIDA_QNA]]="","",IF(OR(BG216="011000",BG216="111000"),1-BB216,0)*24)</f>
        <v>#VALUE!</v>
      </c>
      <c r="BO216" s="47" t="e">
        <f>IF(VALIDATURNO[[#This Row],[VALIDA_QNA]]="","",IF(OR(BG216="011110",BG216="111110"),1-BD216,0)*24)</f>
        <v>#VALUE!</v>
      </c>
      <c r="BP21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6" s="42" t="e">
        <f>IF(VALIDATURNO[[#This Row],[VALIDA_QNA]]="","",VALIDATURNO[[#This Row],[turno1]]+VALIDATURNO[[#This Row],[turno2]]+VALIDATURNO[[#This Row],[turno1AM]]+VALIDATURNO[[#This Row],[turno2AM]])</f>
        <v>#VALUE!</v>
      </c>
      <c r="BR216" s="44" t="e">
        <f>IF(VALIDATURNO[[#This Row],[VALIDA_QNA]]=0,"",IFERROR(LEFT(AD216,FIND(".",AD216)-1)+((RIGHT(AD216,2)+0)/100),""))</f>
        <v>#VALUE!</v>
      </c>
      <c r="BS21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descuentos]]="",0,IF(AND(BP216&gt;=9.5,AO216=""),1,0))+IF(AL217&lt;&gt;"",AL217*24,0)-IF(AL216&lt;&gt;"",AL216*24,0),"")))</f>
        <v>#VALUE!</v>
      </c>
      <c r="BT216" s="219" t="e">
        <f>IF(VALIDATURNO[[#This Row],[VALIDA_QNA]]=0,"",IF(A216="","",IFERROR((IF(IF(AL216="",0,AL216+0)&lt;=(6/24),IF(AL216="",0,AL216+0),(6/24))*24),0)+IFERROR(IF(AM216="",0,IF((IF(AND(AO216="",AN216&lt;&gt;""),IF(AN216="",0,AN216+0),IF(AP216&lt;&gt;"",IF(AP216="",0,AP216+0),1))-#REF!)*24&gt;0,IF(AND(AO216="",AN216&lt;&gt;""),IF(AN216="",0,AN216+0),IF(AP216&lt;&gt;"",IF(AP216="",0,AP216+0),1))-#REF!))*24,0)))</f>
        <v>#VALUE!</v>
      </c>
      <c r="BU216" s="44" t="e">
        <f>IF(VALIDATURNO[[#This Row],[VALIDA_QNA]]="","",IFERROR(LEFT(K216,FIND(".",K216)-1)+((RIGHT(K216,2)+0)/100),0))</f>
        <v>#VALUE!</v>
      </c>
      <c r="BV216" s="44" t="e">
        <f>IF(VALIDATURNO[[#This Row],[VALIDA_QNA]]=0,0,IF(VALIDATURNO[[#This Row],[Marcacion]]="ERROR MARCA", 0,IF(VALIDATURNO[[#This Row],[VALIDA_QNA]]="","",IF(ROUND(IFERROR(LEFT(K216,FIND(".",K216)-1)+((RIGHT(K216,2)+0)/100),0)+(IF(H217="Domingo",0,IF(AL217="",0,AL217*24)))-(IF(H216="Domingo",0,IF(AL216="",0,AL216*24))),2)&gt;=0,ROUND(IFERROR(LEFT(K216,FIND(".",K216)-1)+((RIGHT(K216,2)+0)/100),0)+(IF(H217="Domingo",0,IF(AL217="",0,AL217*24)))-(IF(H216="Domingo",0,IF(AL216="",0,AL216*24))),2),0))))</f>
        <v>#VALUE!</v>
      </c>
      <c r="BW216" s="44" t="e">
        <f>IF(VALIDATURNO[[#This Row],[VALIDA_QNA]]="","",IFERROR(LEFT(T216,FIND(".",T216)-1)+((RIGHT(T216,2)+0)/100),0)+IF(N216="",0,IFERROR(LEFT(N216,FIND(".",N216)-1)+((RIGHT(N216,2)+0)/100),0)))</f>
        <v>#VALUE!</v>
      </c>
      <c r="BX216" s="44" t="e">
        <f>IF(VALIDATURNO[[#This Row],[VALIDA_QNA]]=0,0,IF(VALIDATURNO[[#This Row],[Marcacion]]="ERROR MARCA", 0,IF(VALIDATURNO[[#This Row],[VALIDA_QNA]]="","",IF(VALIDATURNO[[#This Row],[Dom Noct calc]]+(IF(OR(H217="Domingo",M217&lt;&gt;"",N217&lt;&gt;""),IF(AL217="",0,AL217*24),0))-(IF(OR(H216="Domingo",M216&lt;&gt;"",N216&lt;&gt;""),IF(AL216="",0,AL216*24),0))&gt;=0,VALIDATURNO[[#This Row],[Dom Noct calc]]+(IF(OR(H217="Domingo",M217&lt;&gt;"",N217&lt;&gt;""),IF(AL217="",0,AL217*24),0))-(IF(OR(H216="Domingo",M216&lt;&gt;"",N216&lt;&gt;""),IF(AL216="",0,AL216*24),0)),0))))</f>
        <v>#VALUE!</v>
      </c>
      <c r="BY216" s="44" t="e">
        <f>IF(VALIDATURNO[[#This Row],[VALIDA_QNA]]="","",IFERROR(LEFT(AD216,FIND(".",AD216)-1)+((RIGHT(AD216,2)+0)/100),0))</f>
        <v>#VALUE!</v>
      </c>
      <c r="BZ21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6" s="45" t="e">
        <f>IF(VALIDATURNO[[#This Row],[VALIDA_QNA]]="","",IF(VALIDATURNO[[#This Row],[Trabajado real]]+0=0,0,1))</f>
        <v>#VALUE!</v>
      </c>
      <c r="CB21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6" s="44"/>
      <c r="CD216" s="44"/>
      <c r="CE216" s="44"/>
      <c r="CF216" s="44"/>
      <c r="CG216" s="44"/>
      <c r="CH216" s="45"/>
      <c r="CI216" s="44"/>
      <c r="CJ216" s="44" t="str">
        <f>IF(AND(M216="",S216=""),"",IF(VALIDATURNO[[#This Row],[Marcacion]]="ERROR MARCA",6,IF(IFERROR(LEFT(M216,FIND(".",M216)-1)+((RIGHT(M216,2)+0)/100),0)+IFERROR(LEFT(S216,FIND(".",S216)-1)+((RIGHT(S216,2)+0)/100),0)=0,"",IFERROR(LEFT(M216,FIND(".",M216)-1)+((RIGHT(M216,2)+0)/100),0)+IFERROR(LEFT(S216,FIND(".",S216)-1)+((RIGHT(S216,2)+0)/100),0))))</f>
        <v/>
      </c>
      <c r="CK216" s="44" t="e">
        <f>IF(VALIDATURNO[[#This Row],[VALIDA_QNA]]="","",IF(VALIDATURNO[[#This Row],[Dom Noct Real]]=0,"",ROUND(VALIDATURNO[[#This Row],[Dom Noct Real]],2)))</f>
        <v>#VALUE!</v>
      </c>
      <c r="CL216" s="44"/>
      <c r="CM216" s="44"/>
      <c r="CN216" s="44"/>
      <c r="CO21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6" s="44"/>
      <c r="CR216" s="44"/>
      <c r="CS216" s="44"/>
      <c r="CT216" s="44"/>
      <c r="CU216" s="44" t="e">
        <f>IF(VALIDATURNO[[#This Row],[VALIDA_QNA]]="","",IF(VALIDATURNO[[#This Row],[Trabajado real]]=0,"",ROUND(VALIDATURNO[[#This Row],[Trabajado real]],2)))</f>
        <v>#VALUE!</v>
      </c>
      <c r="CV216" s="220" t="str">
        <f>IFERROR(VLOOKUP(VALIDATURNO[[#This Row],[Colaborador]]&amp;VALIDATURNO[[#This Row],[fecha]],Tabla2[],4,0),"")</f>
        <v/>
      </c>
      <c r="CW216" s="221"/>
      <c r="CX216" s="221"/>
      <c r="CY216" s="44" t="str">
        <f>IF(SUMIFS($BZ$6:BZ216,$DC$6:DC216,VALIDATURNO[[#This Row],[Colaborador]])-hope_hours-SUMIFS($CO$6:CO216,$DC$6:DC216,VALIDATURNO[[#This Row],[Colaborador]])-SUMIFS($CP$6:CP216,$DC$6:DC216,VALIDATURNO[[#This Row],[Colaborador]])&gt;0.5,SUMIFS($BZ$6:BZ216,$DC$6:DC216,VALIDATURNO[[#This Row],[Colaborador]])-hope_hours-SUMIFS($CO$6:CO216,$DC$6:DC216,VALIDATURNO[[#This Row],[Colaborador]])-SUMIFS($CP$6:CP216,$DC$6:DC216,VALIDATURNO[[#This Row],[Colaborador]]),"")</f>
        <v/>
      </c>
      <c r="CZ216" s="44" t="str">
        <f>IF(SUMIFS($BZ$6:BZ216,$DC$6:DC216,VALIDATURNO[[#This Row],[Colaborador]])-hope_hours&gt;0.5,SUMIFS($BZ$6:BZ216,$DC$6:DC216,VALIDATURNO[[#This Row],[Colaborador]])-hope_hours - SUMIFS($CZ$6:CZ215,$DC$6:DC215,DC216),"")</f>
        <v/>
      </c>
      <c r="DA216" s="44" t="str">
        <f>IF(SUMIFS($BZ$6:BZ216,$DC$6:DC216,VALIDATURNO[[#This Row],[Colaborador]])-hope_hours&gt;0.5,SUMIFS($BZ$6:BZ216,$DC$6:DC216,VALIDATURNO[[#This Row],[Colaborador]])-hope_hours,"")</f>
        <v/>
      </c>
      <c r="DB216" s="44" t="str">
        <f>IF(E216="","",IF(VALIDATURNO[[#This Row],[Cambia sede]]="",E216,VALIDATURNO[[#This Row],[Cambia sede]]))</f>
        <v/>
      </c>
      <c r="DC216" s="222" t="str">
        <f t="shared" si="9"/>
        <v/>
      </c>
      <c r="DD216" s="223" t="e">
        <f>IF(VALIDATURNO[[#This Row],[VALIDA_QNA]]="","",I216+0)</f>
        <v>#VALUE!</v>
      </c>
      <c r="DE216" s="219" t="e">
        <f>IF(VALIDATURNO[[#This Row],[Marcacion]]="","",D216)</f>
        <v>#VALUE!</v>
      </c>
      <c r="DF216" s="219" t="e">
        <f>IF(VALIDATURNO[[#This Row],[turno1]]="","",H216)</f>
        <v>#VALUE!</v>
      </c>
      <c r="DG216" s="219" t="e">
        <f>IF(VALIDATURNO[[#This Row],[turno2]]="","",AL216)</f>
        <v>#VALUE!</v>
      </c>
      <c r="DH216" s="219" t="e">
        <f>IF(VALIDATURNO[[#This Row],[turno1AM]]="","",AM216)</f>
        <v>#VALUE!</v>
      </c>
      <c r="DI216" s="219" t="e">
        <f>IF(VALIDATURNO[[#This Row],[turno2AM]]="","",AN216)</f>
        <v>#VALUE!</v>
      </c>
      <c r="DJ216" s="219" t="e">
        <f>IF(VALIDATURNO[[#This Row],[turno1AH]]="","",AO216)</f>
        <v>#VALUE!</v>
      </c>
      <c r="DK216" s="219" t="e">
        <f>IF(VALIDATURNO[[#This Row],[turno2AH]]="","",AP216)</f>
        <v>#VALUE!</v>
      </c>
      <c r="DL216" s="224" t="str">
        <f>IF(SUMIFS(VALIDATURNO[TOTAL],VALIDATURNO[Colaborador],VALIDATURNO[[#This Row],[Colaborador]])=0,"RET","OK")</f>
        <v>RET</v>
      </c>
      <c r="DM216" s="224"/>
      <c r="DN216" s="224" t="e">
        <f>IF(DN215=$DN$5,1,IF(DC215=VALIDATURNO[[#This Row],[Colaborador]],0,1))</f>
        <v>#VALUE!</v>
      </c>
      <c r="DO216" s="224"/>
      <c r="DP216" s="224"/>
      <c r="DQ216" s="224"/>
      <c r="DR216" s="224"/>
      <c r="DS216" s="224"/>
      <c r="DT216" s="224"/>
    </row>
    <row r="217" spans="46:124">
      <c r="AT217" s="218" t="e">
        <f>IF(VALIDATURNO[[#This Row],[VALIDA_QNA]]="","",IF(AL217="",0,1))</f>
        <v>#VALUE!</v>
      </c>
      <c r="AU217" s="47" t="e">
        <f>IF(VALIDATURNO[[#This Row],[VALIDA_QNA]]="","",IF(AL218="",0,1))</f>
        <v>#VALUE!</v>
      </c>
      <c r="AV217" s="47" t="e">
        <f>IF(VALIDATURNO[[#This Row],[VALIDA_QNA]]="","",IF(AM217="",0,1))</f>
        <v>#VALUE!</v>
      </c>
      <c r="AW217" s="47" t="e">
        <f>IF(VALIDATURNO[[#This Row],[VALIDA_QNA]]="","",IF(AN217="",0,1))</f>
        <v>#VALUE!</v>
      </c>
      <c r="AX217" s="47" t="e">
        <f>IF(VALIDATURNO[[#This Row],[VALIDA_QNA]]="","",IF(AO217="",0,1))</f>
        <v>#VALUE!</v>
      </c>
      <c r="AY217" s="47" t="e">
        <f>IF(VALIDATURNO[[#This Row],[VALIDA_QNA]]="","",IF(AP217="",0,1))</f>
        <v>#VALUE!</v>
      </c>
      <c r="AZ217" s="42" t="e">
        <f>IF(VALIDATURNO[[#This Row],[VALIDA_QNA]]="","",IF(AL218="",0,1)*IF(AL218="",0,AL218))</f>
        <v>#VALUE!</v>
      </c>
      <c r="BA217" s="42" t="e">
        <f>IF(VALIDATURNO[[#This Row],[VALIDA_QNA]]="","",IF(AL217="",0,1)*IF(AL217="",0,AL217))</f>
        <v>#VALUE!</v>
      </c>
      <c r="BB217" s="42" t="e">
        <f>IF(VALIDATURNO[[#This Row],[VALIDA_QNA]]="","",IF(AM217="",0,1)*IF(AM217="",0,AM217))</f>
        <v>#VALUE!</v>
      </c>
      <c r="BC217" s="42" t="e">
        <f>IF(VALIDATURNO[[#This Row],[VALIDA_QNA]]="","",IF(AN217="",0,1)*IF(AN217="",0,AN217))</f>
        <v>#VALUE!</v>
      </c>
      <c r="BD217" s="42" t="e">
        <f>IF(VALIDATURNO[[#This Row],[VALIDA_QNA]]="","",IF(AO217="",0,1)*IF(AO217="",0,AO217))</f>
        <v>#VALUE!</v>
      </c>
      <c r="BE217" s="42" t="e">
        <f>IF(VALIDATURNO[[#This Row],[VALIDA_QNA]]="","",IF(AP217="",0,1)*IF(AP217="",0,AP217))</f>
        <v>#VALUE!</v>
      </c>
      <c r="BF217" s="42" t="e">
        <f>IF(VALIDATURNO[[#This Row],[VALIDA_QNA]]="","",5-COUNTBLANK(AM217:AP217)-COUNTBLANK(AL218))</f>
        <v>#VALUE!</v>
      </c>
      <c r="BG217" s="41" t="e">
        <f>VALIDATURNO[[#This Row],[SALAM_H_BIN]]&amp;AU217&amp;AV217&amp;AW217&amp;AX217&amp;AY217</f>
        <v>#VALUE!</v>
      </c>
      <c r="BH217" s="43" t="str">
        <f>IF(A217="","",IF(AND((DIA_INI+0)=1,DAY(I217)&lt;16,MONTH(I217)=MES_QNA),1,IF(AND((DIA_INI+0)=16,MONTH(I217)= MES_QNA + 0),1,0)))</f>
        <v/>
      </c>
      <c r="BI217" s="42" t="str">
        <f>IF(A217="","",IF(AND(AN217&lt;AM217,AN217&lt;&gt;""),"ERROR MARCA",IF(AND(VALIDATURNO[[#This Row],[ENT_2]]&lt;&gt;0,VALIDATURNO[[#This Row],[ENT_2]]&lt;VALIDATURNO[[#This Row],[SAL_1]]),"ERROR MARCA",IF(VALIDATURNO[[#This Row],[VALIDA_QNA]]=1,IF(OR(BG217="001100",BG217="011000",BG217="011110",BG217="001111",BG217="101100",BG217="111000",BG217="111110",BG217="101111"),"OK",IF(OR(BG217="000000",VALIDATURNO[[#This Row],[Escenario]]="100000"),"NULO","ERROR MARCA")),"NULO"))))</f>
        <v/>
      </c>
      <c r="BJ217" s="47" t="e">
        <f>IF(VALIDATURNO[[#This Row],[VALIDA_QNA]]="","",IF(OR(BG217="101100",BG217="101111",BG217="001100",BG217="001111",BG217="111110",BG217="011110"),BC217-BB217,0)*24)</f>
        <v>#VALUE!</v>
      </c>
      <c r="BK217" s="42" t="e">
        <f>IF(VALIDATURNO[[#This Row],[VALIDA_QNA]]="","",IF(OR(BG217="101111",BG217="001111"),BE217-BD217,0)*24)</f>
        <v>#VALUE!</v>
      </c>
      <c r="BL217" s="47" t="e">
        <f>IF(VALIDATURNO[[#This Row],[VALIDA_QNA]]="","",IF(OR(BG217="111000",BG217="011000"),AZ217-BB217+1,0)*24)</f>
        <v>#VALUE!</v>
      </c>
      <c r="BM217" s="47" t="e">
        <f>IF(VALIDATURNO[[#This Row],[VALIDA_QNA]]="","",IF(OR(BG217="111110",BG217="011110"),AZ217+1-BD217,0)*24)</f>
        <v>#VALUE!</v>
      </c>
      <c r="BN217" s="42" t="e">
        <f>IF(VALIDATURNO[[#This Row],[VALIDA_QNA]]="","",IF(OR(BG217="011000",BG217="111000"),1-BB217,0)*24)</f>
        <v>#VALUE!</v>
      </c>
      <c r="BO217" s="47" t="e">
        <f>IF(VALIDATURNO[[#This Row],[VALIDA_QNA]]="","",IF(OR(BG217="011110",BG217="111110"),1-BD217,0)*24)</f>
        <v>#VALUE!</v>
      </c>
      <c r="BP21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7" s="42" t="e">
        <f>IF(VALIDATURNO[[#This Row],[VALIDA_QNA]]="","",VALIDATURNO[[#This Row],[turno1]]+VALIDATURNO[[#This Row],[turno2]]+VALIDATURNO[[#This Row],[turno1AM]]+VALIDATURNO[[#This Row],[turno2AM]])</f>
        <v>#VALUE!</v>
      </c>
      <c r="BR217" s="44" t="e">
        <f>IF(VALIDATURNO[[#This Row],[VALIDA_QNA]]=0,"",IFERROR(LEFT(AD217,FIND(".",AD217)-1)+((RIGHT(AD217,2)+0)/100),""))</f>
        <v>#VALUE!</v>
      </c>
      <c r="BS21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descuentos]]="",0,IF(AND(BP217&gt;=9.5,AO217=""),1,0))+IF(AL218&lt;&gt;"",AL218*24,0)-IF(AL217&lt;&gt;"",AL217*24,0),"")))</f>
        <v>#VALUE!</v>
      </c>
      <c r="BT217" s="219" t="e">
        <f>IF(VALIDATURNO[[#This Row],[VALIDA_QNA]]=0,"",IF(A217="","",IFERROR((IF(IF(AL217="",0,AL217+0)&lt;=(6/24),IF(AL217="",0,AL217+0),(6/24))*24),0)+IFERROR(IF(AM217="",0,IF((IF(AND(AO217="",AN217&lt;&gt;""),IF(AN217="",0,AN217+0),IF(AP217&lt;&gt;"",IF(AP217="",0,AP217+0),1))-#REF!)*24&gt;0,IF(AND(AO217="",AN217&lt;&gt;""),IF(AN217="",0,AN217+0),IF(AP217&lt;&gt;"",IF(AP217="",0,AP217+0),1))-#REF!))*24,0)))</f>
        <v>#VALUE!</v>
      </c>
      <c r="BU217" s="44" t="e">
        <f>IF(VALIDATURNO[[#This Row],[VALIDA_QNA]]="","",IFERROR(LEFT(K217,FIND(".",K217)-1)+((RIGHT(K217,2)+0)/100),0))</f>
        <v>#VALUE!</v>
      </c>
      <c r="BV217" s="44" t="e">
        <f>IF(VALIDATURNO[[#This Row],[VALIDA_QNA]]=0,0,IF(VALIDATURNO[[#This Row],[Marcacion]]="ERROR MARCA", 0,IF(VALIDATURNO[[#This Row],[VALIDA_QNA]]="","",IF(ROUND(IFERROR(LEFT(K217,FIND(".",K217)-1)+((RIGHT(K217,2)+0)/100),0)+(IF(H218="Domingo",0,IF(AL218="",0,AL218*24)))-(IF(H217="Domingo",0,IF(AL217="",0,AL217*24))),2)&gt;=0,ROUND(IFERROR(LEFT(K217,FIND(".",K217)-1)+((RIGHT(K217,2)+0)/100),0)+(IF(H218="Domingo",0,IF(AL218="",0,AL218*24)))-(IF(H217="Domingo",0,IF(AL217="",0,AL217*24))),2),0))))</f>
        <v>#VALUE!</v>
      </c>
      <c r="BW217" s="44" t="e">
        <f>IF(VALIDATURNO[[#This Row],[VALIDA_QNA]]="","",IFERROR(LEFT(T217,FIND(".",T217)-1)+((RIGHT(T217,2)+0)/100),0)+IF(N217="",0,IFERROR(LEFT(N217,FIND(".",N217)-1)+((RIGHT(N217,2)+0)/100),0)))</f>
        <v>#VALUE!</v>
      </c>
      <c r="BX217" s="44" t="e">
        <f>IF(VALIDATURNO[[#This Row],[VALIDA_QNA]]=0,0,IF(VALIDATURNO[[#This Row],[Marcacion]]="ERROR MARCA", 0,IF(VALIDATURNO[[#This Row],[VALIDA_QNA]]="","",IF(VALIDATURNO[[#This Row],[Dom Noct calc]]+(IF(OR(H218="Domingo",M218&lt;&gt;"",N218&lt;&gt;""),IF(AL218="",0,AL218*24),0))-(IF(OR(H217="Domingo",M217&lt;&gt;"",N217&lt;&gt;""),IF(AL217="",0,AL217*24),0))&gt;=0,VALIDATURNO[[#This Row],[Dom Noct calc]]+(IF(OR(H218="Domingo",M218&lt;&gt;"",N218&lt;&gt;""),IF(AL218="",0,AL218*24),0))-(IF(OR(H217="Domingo",M217&lt;&gt;"",N217&lt;&gt;""),IF(AL217="",0,AL217*24),0)),0))))</f>
        <v>#VALUE!</v>
      </c>
      <c r="BY217" s="44" t="e">
        <f>IF(VALIDATURNO[[#This Row],[VALIDA_QNA]]="","",IFERROR(LEFT(AD217,FIND(".",AD217)-1)+((RIGHT(AD217,2)+0)/100),0))</f>
        <v>#VALUE!</v>
      </c>
      <c r="BZ21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7" s="45" t="e">
        <f>IF(VALIDATURNO[[#This Row],[VALIDA_QNA]]="","",IF(VALIDATURNO[[#This Row],[Trabajado real]]+0=0,0,1))</f>
        <v>#VALUE!</v>
      </c>
      <c r="CB21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7" s="44"/>
      <c r="CD217" s="44"/>
      <c r="CE217" s="44"/>
      <c r="CF217" s="44"/>
      <c r="CG217" s="44"/>
      <c r="CH217" s="45"/>
      <c r="CI217" s="44"/>
      <c r="CJ217" s="44" t="str">
        <f>IF(AND(M217="",S217=""),"",IF(VALIDATURNO[[#This Row],[Marcacion]]="ERROR MARCA",6,IF(IFERROR(LEFT(M217,FIND(".",M217)-1)+((RIGHT(M217,2)+0)/100),0)+IFERROR(LEFT(S217,FIND(".",S217)-1)+((RIGHT(S217,2)+0)/100),0)=0,"",IFERROR(LEFT(M217,FIND(".",M217)-1)+((RIGHT(M217,2)+0)/100),0)+IFERROR(LEFT(S217,FIND(".",S217)-1)+((RIGHT(S217,2)+0)/100),0))))</f>
        <v/>
      </c>
      <c r="CK217" s="44" t="e">
        <f>IF(VALIDATURNO[[#This Row],[VALIDA_QNA]]="","",IF(VALIDATURNO[[#This Row],[Dom Noct Real]]=0,"",ROUND(VALIDATURNO[[#This Row],[Dom Noct Real]],2)))</f>
        <v>#VALUE!</v>
      </c>
      <c r="CL217" s="44"/>
      <c r="CM217" s="44"/>
      <c r="CN217" s="44"/>
      <c r="CO21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7" s="44"/>
      <c r="CR217" s="44"/>
      <c r="CS217" s="44"/>
      <c r="CT217" s="44"/>
      <c r="CU217" s="44" t="e">
        <f>IF(VALIDATURNO[[#This Row],[VALIDA_QNA]]="","",IF(VALIDATURNO[[#This Row],[Trabajado real]]=0,"",ROUND(VALIDATURNO[[#This Row],[Trabajado real]],2)))</f>
        <v>#VALUE!</v>
      </c>
      <c r="CV217" s="220" t="str">
        <f>IFERROR(VLOOKUP(VALIDATURNO[[#This Row],[Colaborador]]&amp;VALIDATURNO[[#This Row],[fecha]],Tabla2[],4,0),"")</f>
        <v/>
      </c>
      <c r="CW217" s="221"/>
      <c r="CX217" s="221"/>
      <c r="CY217" s="44" t="str">
        <f>IF(SUMIFS($BZ$6:BZ217,$DC$6:DC217,VALIDATURNO[[#This Row],[Colaborador]])-hope_hours-SUMIFS($CO$6:CO217,$DC$6:DC217,VALIDATURNO[[#This Row],[Colaborador]])-SUMIFS($CP$6:CP217,$DC$6:DC217,VALIDATURNO[[#This Row],[Colaborador]])&gt;0.5,SUMIFS($BZ$6:BZ217,$DC$6:DC217,VALIDATURNO[[#This Row],[Colaborador]])-hope_hours-SUMIFS($CO$6:CO217,$DC$6:DC217,VALIDATURNO[[#This Row],[Colaborador]])-SUMIFS($CP$6:CP217,$DC$6:DC217,VALIDATURNO[[#This Row],[Colaborador]]),"")</f>
        <v/>
      </c>
      <c r="CZ217" s="44" t="str">
        <f>IF(SUMIFS($BZ$6:BZ217,$DC$6:DC217,VALIDATURNO[[#This Row],[Colaborador]])-hope_hours&gt;0.5,SUMIFS($BZ$6:BZ217,$DC$6:DC217,VALIDATURNO[[#This Row],[Colaborador]])-hope_hours - SUMIFS($CZ$6:CZ216,$DC$6:DC216,DC217),"")</f>
        <v/>
      </c>
      <c r="DA217" s="44" t="str">
        <f>IF(SUMIFS($BZ$6:BZ217,$DC$6:DC217,VALIDATURNO[[#This Row],[Colaborador]])-hope_hours&gt;0.5,SUMIFS($BZ$6:BZ217,$DC$6:DC217,VALIDATURNO[[#This Row],[Colaborador]])-hope_hours,"")</f>
        <v/>
      </c>
      <c r="DB217" s="44" t="str">
        <f>IF(E217="","",IF(VALIDATURNO[[#This Row],[Cambia sede]]="",E217,VALIDATURNO[[#This Row],[Cambia sede]]))</f>
        <v/>
      </c>
      <c r="DC217" s="222" t="str">
        <f t="shared" si="9"/>
        <v/>
      </c>
      <c r="DD217" s="223" t="e">
        <f>IF(VALIDATURNO[[#This Row],[VALIDA_QNA]]="","",I217+0)</f>
        <v>#VALUE!</v>
      </c>
      <c r="DE217" s="219" t="e">
        <f>IF(VALIDATURNO[[#This Row],[Marcacion]]="","",D217)</f>
        <v>#VALUE!</v>
      </c>
      <c r="DF217" s="219" t="e">
        <f>IF(VALIDATURNO[[#This Row],[turno1]]="","",H217)</f>
        <v>#VALUE!</v>
      </c>
      <c r="DG217" s="219" t="e">
        <f>IF(VALIDATURNO[[#This Row],[turno2]]="","",AL217)</f>
        <v>#VALUE!</v>
      </c>
      <c r="DH217" s="219" t="e">
        <f>IF(VALIDATURNO[[#This Row],[turno1AM]]="","",AM217)</f>
        <v>#VALUE!</v>
      </c>
      <c r="DI217" s="219" t="e">
        <f>IF(VALIDATURNO[[#This Row],[turno2AM]]="","",AN217)</f>
        <v>#VALUE!</v>
      </c>
      <c r="DJ217" s="219" t="e">
        <f>IF(VALIDATURNO[[#This Row],[turno1AH]]="","",AO217)</f>
        <v>#VALUE!</v>
      </c>
      <c r="DK217" s="219" t="e">
        <f>IF(VALIDATURNO[[#This Row],[turno2AH]]="","",AP217)</f>
        <v>#VALUE!</v>
      </c>
      <c r="DL217" s="224" t="str">
        <f>IF(SUMIFS(VALIDATURNO[TOTAL],VALIDATURNO[Colaborador],VALIDATURNO[[#This Row],[Colaborador]])=0,"RET","OK")</f>
        <v>RET</v>
      </c>
      <c r="DM217" s="224"/>
      <c r="DN217" s="224" t="e">
        <f>IF(DN216=$DN$5,1,IF(DC216=VALIDATURNO[[#This Row],[Colaborador]],0,1))</f>
        <v>#VALUE!</v>
      </c>
      <c r="DO217" s="224"/>
      <c r="DP217" s="224"/>
      <c r="DQ217" s="224"/>
      <c r="DR217" s="224"/>
      <c r="DS217" s="224"/>
      <c r="DT217" s="224"/>
    </row>
    <row r="218" spans="46:124">
      <c r="AT218" s="218" t="e">
        <f>IF(VALIDATURNO[[#This Row],[VALIDA_QNA]]="","",IF(AL218="",0,1))</f>
        <v>#VALUE!</v>
      </c>
      <c r="AU218" s="47" t="e">
        <f>IF(VALIDATURNO[[#This Row],[VALIDA_QNA]]="","",IF(AL219="",0,1))</f>
        <v>#VALUE!</v>
      </c>
      <c r="AV218" s="47" t="e">
        <f>IF(VALIDATURNO[[#This Row],[VALIDA_QNA]]="","",IF(AM218="",0,1))</f>
        <v>#VALUE!</v>
      </c>
      <c r="AW218" s="47" t="e">
        <f>IF(VALIDATURNO[[#This Row],[VALIDA_QNA]]="","",IF(AN218="",0,1))</f>
        <v>#VALUE!</v>
      </c>
      <c r="AX218" s="47" t="e">
        <f>IF(VALIDATURNO[[#This Row],[VALIDA_QNA]]="","",IF(AO218="",0,1))</f>
        <v>#VALUE!</v>
      </c>
      <c r="AY218" s="47" t="e">
        <f>IF(VALIDATURNO[[#This Row],[VALIDA_QNA]]="","",IF(AP218="",0,1))</f>
        <v>#VALUE!</v>
      </c>
      <c r="AZ218" s="42" t="e">
        <f>IF(VALIDATURNO[[#This Row],[VALIDA_QNA]]="","",IF(AL219="",0,1)*IF(AL219="",0,AL219))</f>
        <v>#VALUE!</v>
      </c>
      <c r="BA218" s="42" t="e">
        <f>IF(VALIDATURNO[[#This Row],[VALIDA_QNA]]="","",IF(AL218="",0,1)*IF(AL218="",0,AL218))</f>
        <v>#VALUE!</v>
      </c>
      <c r="BB218" s="42" t="e">
        <f>IF(VALIDATURNO[[#This Row],[VALIDA_QNA]]="","",IF(AM218="",0,1)*IF(AM218="",0,AM218))</f>
        <v>#VALUE!</v>
      </c>
      <c r="BC218" s="42" t="e">
        <f>IF(VALIDATURNO[[#This Row],[VALIDA_QNA]]="","",IF(AN218="",0,1)*IF(AN218="",0,AN218))</f>
        <v>#VALUE!</v>
      </c>
      <c r="BD218" s="42" t="e">
        <f>IF(VALIDATURNO[[#This Row],[VALIDA_QNA]]="","",IF(AO218="",0,1)*IF(AO218="",0,AO218))</f>
        <v>#VALUE!</v>
      </c>
      <c r="BE218" s="42" t="e">
        <f>IF(VALIDATURNO[[#This Row],[VALIDA_QNA]]="","",IF(AP218="",0,1)*IF(AP218="",0,AP218))</f>
        <v>#VALUE!</v>
      </c>
      <c r="BF218" s="42" t="e">
        <f>IF(VALIDATURNO[[#This Row],[VALIDA_QNA]]="","",5-COUNTBLANK(AM218:AP218)-COUNTBLANK(AL219))</f>
        <v>#VALUE!</v>
      </c>
      <c r="BG218" s="41" t="e">
        <f>VALIDATURNO[[#This Row],[SALAM_H_BIN]]&amp;AU218&amp;AV218&amp;AW218&amp;AX218&amp;AY218</f>
        <v>#VALUE!</v>
      </c>
      <c r="BH218" s="43" t="str">
        <f>IF(A218="","",IF(AND((DIA_INI+0)=1,DAY(I218)&lt;16,MONTH(I218)=MES_QNA),1,IF(AND((DIA_INI+0)=16,MONTH(I218)= MES_QNA + 0),1,0)))</f>
        <v/>
      </c>
      <c r="BI218" s="42" t="str">
        <f>IF(A218="","",IF(AND(AN218&lt;AM218,AN218&lt;&gt;""),"ERROR MARCA",IF(AND(VALIDATURNO[[#This Row],[ENT_2]]&lt;&gt;0,VALIDATURNO[[#This Row],[ENT_2]]&lt;VALIDATURNO[[#This Row],[SAL_1]]),"ERROR MARCA",IF(VALIDATURNO[[#This Row],[VALIDA_QNA]]=1,IF(OR(BG218="001100",BG218="011000",BG218="011110",BG218="001111",BG218="101100",BG218="111000",BG218="111110",BG218="101111"),"OK",IF(OR(BG218="000000",VALIDATURNO[[#This Row],[Escenario]]="100000"),"NULO","ERROR MARCA")),"NULO"))))</f>
        <v/>
      </c>
      <c r="BJ218" s="47" t="e">
        <f>IF(VALIDATURNO[[#This Row],[VALIDA_QNA]]="","",IF(OR(BG218="101100",BG218="101111",BG218="001100",BG218="001111",BG218="111110",BG218="011110"),BC218-BB218,0)*24)</f>
        <v>#VALUE!</v>
      </c>
      <c r="BK218" s="42" t="e">
        <f>IF(VALIDATURNO[[#This Row],[VALIDA_QNA]]="","",IF(OR(BG218="101111",BG218="001111"),BE218-BD218,0)*24)</f>
        <v>#VALUE!</v>
      </c>
      <c r="BL218" s="47" t="e">
        <f>IF(VALIDATURNO[[#This Row],[VALIDA_QNA]]="","",IF(OR(BG218="111000",BG218="011000"),AZ218-BB218+1,0)*24)</f>
        <v>#VALUE!</v>
      </c>
      <c r="BM218" s="47" t="e">
        <f>IF(VALIDATURNO[[#This Row],[VALIDA_QNA]]="","",IF(OR(BG218="111110",BG218="011110"),AZ218+1-BD218,0)*24)</f>
        <v>#VALUE!</v>
      </c>
      <c r="BN218" s="42" t="e">
        <f>IF(VALIDATURNO[[#This Row],[VALIDA_QNA]]="","",IF(OR(BG218="011000",BG218="111000"),1-BB218,0)*24)</f>
        <v>#VALUE!</v>
      </c>
      <c r="BO218" s="47" t="e">
        <f>IF(VALIDATURNO[[#This Row],[VALIDA_QNA]]="","",IF(OR(BG218="011110",BG218="111110"),1-BD218,0)*24)</f>
        <v>#VALUE!</v>
      </c>
      <c r="BP21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8" s="42" t="e">
        <f>IF(VALIDATURNO[[#This Row],[VALIDA_QNA]]="","",VALIDATURNO[[#This Row],[turno1]]+VALIDATURNO[[#This Row],[turno2]]+VALIDATURNO[[#This Row],[turno1AM]]+VALIDATURNO[[#This Row],[turno2AM]])</f>
        <v>#VALUE!</v>
      </c>
      <c r="BR218" s="44" t="e">
        <f>IF(VALIDATURNO[[#This Row],[VALIDA_QNA]]=0,"",IFERROR(LEFT(AD218,FIND(".",AD218)-1)+((RIGHT(AD218,2)+0)/100),""))</f>
        <v>#VALUE!</v>
      </c>
      <c r="BS21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descuentos]]="",0,IF(AND(BP218&gt;=9.5,AO218=""),1,0))+IF(AL219&lt;&gt;"",AL219*24,0)-IF(AL218&lt;&gt;"",AL218*24,0),"")))</f>
        <v>#VALUE!</v>
      </c>
      <c r="BT218" s="219" t="e">
        <f>IF(VALIDATURNO[[#This Row],[VALIDA_QNA]]=0,"",IF(A218="","",IFERROR((IF(IF(AL218="",0,AL218+0)&lt;=(6/24),IF(AL218="",0,AL218+0),(6/24))*24),0)+IFERROR(IF(AM218="",0,IF((IF(AND(AO218="",AN218&lt;&gt;""),IF(AN218="",0,AN218+0),IF(AP218&lt;&gt;"",IF(AP218="",0,AP218+0),1))-#REF!)*24&gt;0,IF(AND(AO218="",AN218&lt;&gt;""),IF(AN218="",0,AN218+0),IF(AP218&lt;&gt;"",IF(AP218="",0,AP218+0),1))-#REF!))*24,0)))</f>
        <v>#VALUE!</v>
      </c>
      <c r="BU218" s="44" t="e">
        <f>IF(VALIDATURNO[[#This Row],[VALIDA_QNA]]="","",IFERROR(LEFT(K218,FIND(".",K218)-1)+((RIGHT(K218,2)+0)/100),0))</f>
        <v>#VALUE!</v>
      </c>
      <c r="BV218" s="44" t="e">
        <f>IF(VALIDATURNO[[#This Row],[VALIDA_QNA]]=0,0,IF(VALIDATURNO[[#This Row],[Marcacion]]="ERROR MARCA", 0,IF(VALIDATURNO[[#This Row],[VALIDA_QNA]]="","",IF(ROUND(IFERROR(LEFT(K218,FIND(".",K218)-1)+((RIGHT(K218,2)+0)/100),0)+(IF(H219="Domingo",0,IF(AL219="",0,AL219*24)))-(IF(H218="Domingo",0,IF(AL218="",0,AL218*24))),2)&gt;=0,ROUND(IFERROR(LEFT(K218,FIND(".",K218)-1)+((RIGHT(K218,2)+0)/100),0)+(IF(H219="Domingo",0,IF(AL219="",0,AL219*24)))-(IF(H218="Domingo",0,IF(AL218="",0,AL218*24))),2),0))))</f>
        <v>#VALUE!</v>
      </c>
      <c r="BW218" s="44" t="e">
        <f>IF(VALIDATURNO[[#This Row],[VALIDA_QNA]]="","",IFERROR(LEFT(T218,FIND(".",T218)-1)+((RIGHT(T218,2)+0)/100),0)+IF(N218="",0,IFERROR(LEFT(N218,FIND(".",N218)-1)+((RIGHT(N218,2)+0)/100),0)))</f>
        <v>#VALUE!</v>
      </c>
      <c r="BX218" s="44" t="e">
        <f>IF(VALIDATURNO[[#This Row],[VALIDA_QNA]]=0,0,IF(VALIDATURNO[[#This Row],[Marcacion]]="ERROR MARCA", 0,IF(VALIDATURNO[[#This Row],[VALIDA_QNA]]="","",IF(VALIDATURNO[[#This Row],[Dom Noct calc]]+(IF(OR(H219="Domingo",M219&lt;&gt;"",N219&lt;&gt;""),IF(AL219="",0,AL219*24),0))-(IF(OR(H218="Domingo",M218&lt;&gt;"",N218&lt;&gt;""),IF(AL218="",0,AL218*24),0))&gt;=0,VALIDATURNO[[#This Row],[Dom Noct calc]]+(IF(OR(H219="Domingo",M219&lt;&gt;"",N219&lt;&gt;""),IF(AL219="",0,AL219*24),0))-(IF(OR(H218="Domingo",M218&lt;&gt;"",N218&lt;&gt;""),IF(AL218="",0,AL218*24),0)),0))))</f>
        <v>#VALUE!</v>
      </c>
      <c r="BY218" s="44" t="e">
        <f>IF(VALIDATURNO[[#This Row],[VALIDA_QNA]]="","",IFERROR(LEFT(AD218,FIND(".",AD218)-1)+((RIGHT(AD218,2)+0)/100),0))</f>
        <v>#VALUE!</v>
      </c>
      <c r="BZ21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8" s="45" t="e">
        <f>IF(VALIDATURNO[[#This Row],[VALIDA_QNA]]="","",IF(VALIDATURNO[[#This Row],[Trabajado real]]+0=0,0,1))</f>
        <v>#VALUE!</v>
      </c>
      <c r="CB21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8" s="44"/>
      <c r="CD218" s="44"/>
      <c r="CE218" s="44"/>
      <c r="CF218" s="44"/>
      <c r="CG218" s="44"/>
      <c r="CH218" s="45"/>
      <c r="CI218" s="44"/>
      <c r="CJ218" s="44" t="str">
        <f>IF(AND(M218="",S218=""),"",IF(VALIDATURNO[[#This Row],[Marcacion]]="ERROR MARCA",6,IF(IFERROR(LEFT(M218,FIND(".",M218)-1)+((RIGHT(M218,2)+0)/100),0)+IFERROR(LEFT(S218,FIND(".",S218)-1)+((RIGHT(S218,2)+0)/100),0)=0,"",IFERROR(LEFT(M218,FIND(".",M218)-1)+((RIGHT(M218,2)+0)/100),0)+IFERROR(LEFT(S218,FIND(".",S218)-1)+((RIGHT(S218,2)+0)/100),0))))</f>
        <v/>
      </c>
      <c r="CK218" s="44" t="e">
        <f>IF(VALIDATURNO[[#This Row],[VALIDA_QNA]]="","",IF(VALIDATURNO[[#This Row],[Dom Noct Real]]=0,"",ROUND(VALIDATURNO[[#This Row],[Dom Noct Real]],2)))</f>
        <v>#VALUE!</v>
      </c>
      <c r="CL218" s="44"/>
      <c r="CM218" s="44"/>
      <c r="CN218" s="44"/>
      <c r="CO21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8" s="44"/>
      <c r="CR218" s="44"/>
      <c r="CS218" s="44"/>
      <c r="CT218" s="44"/>
      <c r="CU218" s="44" t="e">
        <f>IF(VALIDATURNO[[#This Row],[VALIDA_QNA]]="","",IF(VALIDATURNO[[#This Row],[Trabajado real]]=0,"",ROUND(VALIDATURNO[[#This Row],[Trabajado real]],2)))</f>
        <v>#VALUE!</v>
      </c>
      <c r="CV218" s="220" t="str">
        <f>IFERROR(VLOOKUP(VALIDATURNO[[#This Row],[Colaborador]]&amp;VALIDATURNO[[#This Row],[fecha]],Tabla2[],4,0),"")</f>
        <v/>
      </c>
      <c r="CW218" s="221"/>
      <c r="CX218" s="221"/>
      <c r="CY218" s="44" t="str">
        <f>IF(SUMIFS($BZ$6:BZ218,$DC$6:DC218,VALIDATURNO[[#This Row],[Colaborador]])-hope_hours-SUMIFS($CO$6:CO218,$DC$6:DC218,VALIDATURNO[[#This Row],[Colaborador]])-SUMIFS($CP$6:CP218,$DC$6:DC218,VALIDATURNO[[#This Row],[Colaborador]])&gt;0.5,SUMIFS($BZ$6:BZ218,$DC$6:DC218,VALIDATURNO[[#This Row],[Colaborador]])-hope_hours-SUMIFS($CO$6:CO218,$DC$6:DC218,VALIDATURNO[[#This Row],[Colaborador]])-SUMIFS($CP$6:CP218,$DC$6:DC218,VALIDATURNO[[#This Row],[Colaborador]]),"")</f>
        <v/>
      </c>
      <c r="CZ218" s="44" t="str">
        <f>IF(SUMIFS($BZ$6:BZ218,$DC$6:DC218,VALIDATURNO[[#This Row],[Colaborador]])-hope_hours&gt;0.5,SUMIFS($BZ$6:BZ218,$DC$6:DC218,VALIDATURNO[[#This Row],[Colaborador]])-hope_hours - SUMIFS($CZ$6:CZ217,$DC$6:DC217,DC218),"")</f>
        <v/>
      </c>
      <c r="DA218" s="44" t="str">
        <f>IF(SUMIFS($BZ$6:BZ218,$DC$6:DC218,VALIDATURNO[[#This Row],[Colaborador]])-hope_hours&gt;0.5,SUMIFS($BZ$6:BZ218,$DC$6:DC218,VALIDATURNO[[#This Row],[Colaborador]])-hope_hours,"")</f>
        <v/>
      </c>
      <c r="DB218" s="44" t="str">
        <f>IF(E218="","",IF(VALIDATURNO[[#This Row],[Cambia sede]]="",E218,VALIDATURNO[[#This Row],[Cambia sede]]))</f>
        <v/>
      </c>
      <c r="DC218" s="222" t="str">
        <f t="shared" si="9"/>
        <v/>
      </c>
      <c r="DD218" s="223" t="e">
        <f>IF(VALIDATURNO[[#This Row],[VALIDA_QNA]]="","",I218+0)</f>
        <v>#VALUE!</v>
      </c>
      <c r="DE218" s="219" t="e">
        <f>IF(VALIDATURNO[[#This Row],[Marcacion]]="","",D218)</f>
        <v>#VALUE!</v>
      </c>
      <c r="DF218" s="219" t="e">
        <f>IF(VALIDATURNO[[#This Row],[turno1]]="","",H218)</f>
        <v>#VALUE!</v>
      </c>
      <c r="DG218" s="219" t="e">
        <f>IF(VALIDATURNO[[#This Row],[turno2]]="","",AL218)</f>
        <v>#VALUE!</v>
      </c>
      <c r="DH218" s="219" t="e">
        <f>IF(VALIDATURNO[[#This Row],[turno1AM]]="","",AM218)</f>
        <v>#VALUE!</v>
      </c>
      <c r="DI218" s="219" t="e">
        <f>IF(VALIDATURNO[[#This Row],[turno2AM]]="","",AN218)</f>
        <v>#VALUE!</v>
      </c>
      <c r="DJ218" s="219" t="e">
        <f>IF(VALIDATURNO[[#This Row],[turno1AH]]="","",AO218)</f>
        <v>#VALUE!</v>
      </c>
      <c r="DK218" s="219" t="e">
        <f>IF(VALIDATURNO[[#This Row],[turno2AH]]="","",AP218)</f>
        <v>#VALUE!</v>
      </c>
      <c r="DL218" s="224" t="str">
        <f>IF(SUMIFS(VALIDATURNO[TOTAL],VALIDATURNO[Colaborador],VALIDATURNO[[#This Row],[Colaborador]])=0,"RET","OK")</f>
        <v>RET</v>
      </c>
      <c r="DM218" s="224"/>
      <c r="DN218" s="224" t="e">
        <f>IF(DN217=$DN$5,1,IF(DC217=VALIDATURNO[[#This Row],[Colaborador]],0,1))</f>
        <v>#VALUE!</v>
      </c>
      <c r="DO218" s="224"/>
      <c r="DP218" s="224"/>
      <c r="DQ218" s="224"/>
      <c r="DR218" s="224"/>
      <c r="DS218" s="224"/>
      <c r="DT218" s="224"/>
    </row>
    <row r="219" spans="46:124">
      <c r="AT219" s="218" t="e">
        <f>IF(VALIDATURNO[[#This Row],[VALIDA_QNA]]="","",IF(AL219="",0,1))</f>
        <v>#VALUE!</v>
      </c>
      <c r="AU219" s="47" t="e">
        <f>IF(VALIDATURNO[[#This Row],[VALIDA_QNA]]="","",IF(AL220="",0,1))</f>
        <v>#VALUE!</v>
      </c>
      <c r="AV219" s="47" t="e">
        <f>IF(VALIDATURNO[[#This Row],[VALIDA_QNA]]="","",IF(AM219="",0,1))</f>
        <v>#VALUE!</v>
      </c>
      <c r="AW219" s="47" t="e">
        <f>IF(VALIDATURNO[[#This Row],[VALIDA_QNA]]="","",IF(AN219="",0,1))</f>
        <v>#VALUE!</v>
      </c>
      <c r="AX219" s="47" t="e">
        <f>IF(VALIDATURNO[[#This Row],[VALIDA_QNA]]="","",IF(AO219="",0,1))</f>
        <v>#VALUE!</v>
      </c>
      <c r="AY219" s="47" t="e">
        <f>IF(VALIDATURNO[[#This Row],[VALIDA_QNA]]="","",IF(AP219="",0,1))</f>
        <v>#VALUE!</v>
      </c>
      <c r="AZ219" s="42" t="e">
        <f>IF(VALIDATURNO[[#This Row],[VALIDA_QNA]]="","",IF(AL220="",0,1)*IF(AL220="",0,AL220))</f>
        <v>#VALUE!</v>
      </c>
      <c r="BA219" s="42" t="e">
        <f>IF(VALIDATURNO[[#This Row],[VALIDA_QNA]]="","",IF(AL219="",0,1)*IF(AL219="",0,AL219))</f>
        <v>#VALUE!</v>
      </c>
      <c r="BB219" s="42" t="e">
        <f>IF(VALIDATURNO[[#This Row],[VALIDA_QNA]]="","",IF(AM219="",0,1)*IF(AM219="",0,AM219))</f>
        <v>#VALUE!</v>
      </c>
      <c r="BC219" s="42" t="e">
        <f>IF(VALIDATURNO[[#This Row],[VALIDA_QNA]]="","",IF(AN219="",0,1)*IF(AN219="",0,AN219))</f>
        <v>#VALUE!</v>
      </c>
      <c r="BD219" s="42" t="e">
        <f>IF(VALIDATURNO[[#This Row],[VALIDA_QNA]]="","",IF(AO219="",0,1)*IF(AO219="",0,AO219))</f>
        <v>#VALUE!</v>
      </c>
      <c r="BE219" s="42" t="e">
        <f>IF(VALIDATURNO[[#This Row],[VALIDA_QNA]]="","",IF(AP219="",0,1)*IF(AP219="",0,AP219))</f>
        <v>#VALUE!</v>
      </c>
      <c r="BF219" s="42" t="e">
        <f>IF(VALIDATURNO[[#This Row],[VALIDA_QNA]]="","",5-COUNTBLANK(AM219:AP219)-COUNTBLANK(AL220))</f>
        <v>#VALUE!</v>
      </c>
      <c r="BG219" s="41" t="e">
        <f>VALIDATURNO[[#This Row],[SALAM_H_BIN]]&amp;AU219&amp;AV219&amp;AW219&amp;AX219&amp;AY219</f>
        <v>#VALUE!</v>
      </c>
      <c r="BH219" s="43" t="str">
        <f>IF(A219="","",IF(AND((DIA_INI+0)=1,DAY(I219)&lt;16,MONTH(I219)=MES_QNA),1,IF(AND((DIA_INI+0)=16,MONTH(I219)= MES_QNA + 0),1,0)))</f>
        <v/>
      </c>
      <c r="BI219" s="42" t="str">
        <f>IF(A219="","",IF(AND(AN219&lt;AM219,AN219&lt;&gt;""),"ERROR MARCA",IF(AND(VALIDATURNO[[#This Row],[ENT_2]]&lt;&gt;0,VALIDATURNO[[#This Row],[ENT_2]]&lt;VALIDATURNO[[#This Row],[SAL_1]]),"ERROR MARCA",IF(VALIDATURNO[[#This Row],[VALIDA_QNA]]=1,IF(OR(BG219="001100",BG219="011000",BG219="011110",BG219="001111",BG219="101100",BG219="111000",BG219="111110",BG219="101111"),"OK",IF(OR(BG219="000000",VALIDATURNO[[#This Row],[Escenario]]="100000"),"NULO","ERROR MARCA")),"NULO"))))</f>
        <v/>
      </c>
      <c r="BJ219" s="47" t="e">
        <f>IF(VALIDATURNO[[#This Row],[VALIDA_QNA]]="","",IF(OR(BG219="101100",BG219="101111",BG219="001100",BG219="001111",BG219="111110",BG219="011110"),BC219-BB219,0)*24)</f>
        <v>#VALUE!</v>
      </c>
      <c r="BK219" s="42" t="e">
        <f>IF(VALIDATURNO[[#This Row],[VALIDA_QNA]]="","",IF(OR(BG219="101111",BG219="001111"),BE219-BD219,0)*24)</f>
        <v>#VALUE!</v>
      </c>
      <c r="BL219" s="47" t="e">
        <f>IF(VALIDATURNO[[#This Row],[VALIDA_QNA]]="","",IF(OR(BG219="111000",BG219="011000"),AZ219-BB219+1,0)*24)</f>
        <v>#VALUE!</v>
      </c>
      <c r="BM219" s="47" t="e">
        <f>IF(VALIDATURNO[[#This Row],[VALIDA_QNA]]="","",IF(OR(BG219="111110",BG219="011110"),AZ219+1-BD219,0)*24)</f>
        <v>#VALUE!</v>
      </c>
      <c r="BN219" s="42" t="e">
        <f>IF(VALIDATURNO[[#This Row],[VALIDA_QNA]]="","",IF(OR(BG219="011000",BG219="111000"),1-BB219,0)*24)</f>
        <v>#VALUE!</v>
      </c>
      <c r="BO219" s="47" t="e">
        <f>IF(VALIDATURNO[[#This Row],[VALIDA_QNA]]="","",IF(OR(BG219="011110",BG219="111110"),1-BD219,0)*24)</f>
        <v>#VALUE!</v>
      </c>
      <c r="BP21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19" s="42" t="e">
        <f>IF(VALIDATURNO[[#This Row],[VALIDA_QNA]]="","",VALIDATURNO[[#This Row],[turno1]]+VALIDATURNO[[#This Row],[turno2]]+VALIDATURNO[[#This Row],[turno1AM]]+VALIDATURNO[[#This Row],[turno2AM]])</f>
        <v>#VALUE!</v>
      </c>
      <c r="BR219" s="44" t="e">
        <f>IF(VALIDATURNO[[#This Row],[VALIDA_QNA]]=0,"",IFERROR(LEFT(AD219,FIND(".",AD219)-1)+((RIGHT(AD219,2)+0)/100),""))</f>
        <v>#VALUE!</v>
      </c>
      <c r="BS21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descuentos]]="",0,IF(AND(BP219&gt;=9.5,AO219=""),1,0))+IF(AL220&lt;&gt;"",AL220*24,0)-IF(AL219&lt;&gt;"",AL219*24,0),"")))</f>
        <v>#VALUE!</v>
      </c>
      <c r="BT219" s="219" t="e">
        <f>IF(VALIDATURNO[[#This Row],[VALIDA_QNA]]=0,"",IF(A219="","",IFERROR((IF(IF(AL219="",0,AL219+0)&lt;=(6/24),IF(AL219="",0,AL219+0),(6/24))*24),0)+IFERROR(IF(AM219="",0,IF((IF(AND(AO219="",AN219&lt;&gt;""),IF(AN219="",0,AN219+0),IF(AP219&lt;&gt;"",IF(AP219="",0,AP219+0),1))-#REF!)*24&gt;0,IF(AND(AO219="",AN219&lt;&gt;""),IF(AN219="",0,AN219+0),IF(AP219&lt;&gt;"",IF(AP219="",0,AP219+0),1))-#REF!))*24,0)))</f>
        <v>#VALUE!</v>
      </c>
      <c r="BU219" s="44" t="e">
        <f>IF(VALIDATURNO[[#This Row],[VALIDA_QNA]]="","",IFERROR(LEFT(K219,FIND(".",K219)-1)+((RIGHT(K219,2)+0)/100),0))</f>
        <v>#VALUE!</v>
      </c>
      <c r="BV219" s="44" t="e">
        <f>IF(VALIDATURNO[[#This Row],[VALIDA_QNA]]=0,0,IF(VALIDATURNO[[#This Row],[Marcacion]]="ERROR MARCA", 0,IF(VALIDATURNO[[#This Row],[VALIDA_QNA]]="","",IF(ROUND(IFERROR(LEFT(K219,FIND(".",K219)-1)+((RIGHT(K219,2)+0)/100),0)+(IF(H220="Domingo",0,IF(AL220="",0,AL220*24)))-(IF(H219="Domingo",0,IF(AL219="",0,AL219*24))),2)&gt;=0,ROUND(IFERROR(LEFT(K219,FIND(".",K219)-1)+((RIGHT(K219,2)+0)/100),0)+(IF(H220="Domingo",0,IF(AL220="",0,AL220*24)))-(IF(H219="Domingo",0,IF(AL219="",0,AL219*24))),2),0))))</f>
        <v>#VALUE!</v>
      </c>
      <c r="BW219" s="44" t="e">
        <f>IF(VALIDATURNO[[#This Row],[VALIDA_QNA]]="","",IFERROR(LEFT(T219,FIND(".",T219)-1)+((RIGHT(T219,2)+0)/100),0)+IF(N219="",0,IFERROR(LEFT(N219,FIND(".",N219)-1)+((RIGHT(N219,2)+0)/100),0)))</f>
        <v>#VALUE!</v>
      </c>
      <c r="BX219" s="44" t="e">
        <f>IF(VALIDATURNO[[#This Row],[VALIDA_QNA]]=0,0,IF(VALIDATURNO[[#This Row],[Marcacion]]="ERROR MARCA", 0,IF(VALIDATURNO[[#This Row],[VALIDA_QNA]]="","",IF(VALIDATURNO[[#This Row],[Dom Noct calc]]+(IF(OR(H220="Domingo",M220&lt;&gt;"",N220&lt;&gt;""),IF(AL220="",0,AL220*24),0))-(IF(OR(H219="Domingo",M219&lt;&gt;"",N219&lt;&gt;""),IF(AL219="",0,AL219*24),0))&gt;=0,VALIDATURNO[[#This Row],[Dom Noct calc]]+(IF(OR(H220="Domingo",M220&lt;&gt;"",N220&lt;&gt;""),IF(AL220="",0,AL220*24),0))-(IF(OR(H219="Domingo",M219&lt;&gt;"",N219&lt;&gt;""),IF(AL219="",0,AL219*24),0)),0))))</f>
        <v>#VALUE!</v>
      </c>
      <c r="BY219" s="44" t="e">
        <f>IF(VALIDATURNO[[#This Row],[VALIDA_QNA]]="","",IFERROR(LEFT(AD219,FIND(".",AD219)-1)+((RIGHT(AD219,2)+0)/100),0))</f>
        <v>#VALUE!</v>
      </c>
      <c r="BZ21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19" s="45" t="e">
        <f>IF(VALIDATURNO[[#This Row],[VALIDA_QNA]]="","",IF(VALIDATURNO[[#This Row],[Trabajado real]]+0=0,0,1))</f>
        <v>#VALUE!</v>
      </c>
      <c r="CB21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19" s="44"/>
      <c r="CD219" s="44"/>
      <c r="CE219" s="44"/>
      <c r="CF219" s="44"/>
      <c r="CG219" s="44"/>
      <c r="CH219" s="45"/>
      <c r="CI219" s="44"/>
      <c r="CJ219" s="44" t="str">
        <f>IF(AND(M219="",S219=""),"",IF(VALIDATURNO[[#This Row],[Marcacion]]="ERROR MARCA",6,IF(IFERROR(LEFT(M219,FIND(".",M219)-1)+((RIGHT(M219,2)+0)/100),0)+IFERROR(LEFT(S219,FIND(".",S219)-1)+((RIGHT(S219,2)+0)/100),0)=0,"",IFERROR(LEFT(M219,FIND(".",M219)-1)+((RIGHT(M219,2)+0)/100),0)+IFERROR(LEFT(S219,FIND(".",S219)-1)+((RIGHT(S219,2)+0)/100),0))))</f>
        <v/>
      </c>
      <c r="CK219" s="44" t="e">
        <f>IF(VALIDATURNO[[#This Row],[VALIDA_QNA]]="","",IF(VALIDATURNO[[#This Row],[Dom Noct Real]]=0,"",ROUND(VALIDATURNO[[#This Row],[Dom Noct Real]],2)))</f>
        <v>#VALUE!</v>
      </c>
      <c r="CL219" s="44"/>
      <c r="CM219" s="44"/>
      <c r="CN219" s="44"/>
      <c r="CO21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1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19" s="44"/>
      <c r="CR219" s="44"/>
      <c r="CS219" s="44"/>
      <c r="CT219" s="44"/>
      <c r="CU219" s="44" t="e">
        <f>IF(VALIDATURNO[[#This Row],[VALIDA_QNA]]="","",IF(VALIDATURNO[[#This Row],[Trabajado real]]=0,"",ROUND(VALIDATURNO[[#This Row],[Trabajado real]],2)))</f>
        <v>#VALUE!</v>
      </c>
      <c r="CV219" s="220" t="str">
        <f>IFERROR(VLOOKUP(VALIDATURNO[[#This Row],[Colaborador]]&amp;VALIDATURNO[[#This Row],[fecha]],Tabla2[],4,0),"")</f>
        <v/>
      </c>
      <c r="CW219" s="221"/>
      <c r="CX219" s="221"/>
      <c r="CY219" s="44" t="str">
        <f>IF(SUMIFS($BZ$6:BZ219,$DC$6:DC219,VALIDATURNO[[#This Row],[Colaborador]])-hope_hours-SUMIFS($CO$6:CO219,$DC$6:DC219,VALIDATURNO[[#This Row],[Colaborador]])-SUMIFS($CP$6:CP219,$DC$6:DC219,VALIDATURNO[[#This Row],[Colaborador]])&gt;0.5,SUMIFS($BZ$6:BZ219,$DC$6:DC219,VALIDATURNO[[#This Row],[Colaborador]])-hope_hours-SUMIFS($CO$6:CO219,$DC$6:DC219,VALIDATURNO[[#This Row],[Colaborador]])-SUMIFS($CP$6:CP219,$DC$6:DC219,VALIDATURNO[[#This Row],[Colaborador]]),"")</f>
        <v/>
      </c>
      <c r="CZ219" s="44" t="str">
        <f>IF(SUMIFS($BZ$6:BZ219,$DC$6:DC219,VALIDATURNO[[#This Row],[Colaborador]])-hope_hours&gt;0.5,SUMIFS($BZ$6:BZ219,$DC$6:DC219,VALIDATURNO[[#This Row],[Colaborador]])-hope_hours - SUMIFS($CZ$6:CZ218,$DC$6:DC218,DC219),"")</f>
        <v/>
      </c>
      <c r="DA219" s="44" t="str">
        <f>IF(SUMIFS($BZ$6:BZ219,$DC$6:DC219,VALIDATURNO[[#This Row],[Colaborador]])-hope_hours&gt;0.5,SUMIFS($BZ$6:BZ219,$DC$6:DC219,VALIDATURNO[[#This Row],[Colaborador]])-hope_hours,"")</f>
        <v/>
      </c>
      <c r="DB219" s="44" t="str">
        <f>IF(E219="","",IF(VALIDATURNO[[#This Row],[Cambia sede]]="",E219,VALIDATURNO[[#This Row],[Cambia sede]]))</f>
        <v/>
      </c>
      <c r="DC219" s="222" t="str">
        <f t="shared" si="9"/>
        <v/>
      </c>
      <c r="DD219" s="223" t="e">
        <f>IF(VALIDATURNO[[#This Row],[VALIDA_QNA]]="","",I219+0)</f>
        <v>#VALUE!</v>
      </c>
      <c r="DE219" s="219" t="e">
        <f>IF(VALIDATURNO[[#This Row],[Marcacion]]="","",D219)</f>
        <v>#VALUE!</v>
      </c>
      <c r="DF219" s="219" t="e">
        <f>IF(VALIDATURNO[[#This Row],[turno1]]="","",H219)</f>
        <v>#VALUE!</v>
      </c>
      <c r="DG219" s="219" t="e">
        <f>IF(VALIDATURNO[[#This Row],[turno2]]="","",AL219)</f>
        <v>#VALUE!</v>
      </c>
      <c r="DH219" s="219" t="e">
        <f>IF(VALIDATURNO[[#This Row],[turno1AM]]="","",AM219)</f>
        <v>#VALUE!</v>
      </c>
      <c r="DI219" s="219" t="e">
        <f>IF(VALIDATURNO[[#This Row],[turno2AM]]="","",AN219)</f>
        <v>#VALUE!</v>
      </c>
      <c r="DJ219" s="219" t="e">
        <f>IF(VALIDATURNO[[#This Row],[turno1AH]]="","",AO219)</f>
        <v>#VALUE!</v>
      </c>
      <c r="DK219" s="219" t="e">
        <f>IF(VALIDATURNO[[#This Row],[turno2AH]]="","",AP219)</f>
        <v>#VALUE!</v>
      </c>
      <c r="DL219" s="224" t="str">
        <f>IF(SUMIFS(VALIDATURNO[TOTAL],VALIDATURNO[Colaborador],VALIDATURNO[[#This Row],[Colaborador]])=0,"RET","OK")</f>
        <v>RET</v>
      </c>
      <c r="DM219" s="224"/>
      <c r="DN219" s="224" t="e">
        <f>IF(DN218=$DN$5,1,IF(DC218=VALIDATURNO[[#This Row],[Colaborador]],0,1))</f>
        <v>#VALUE!</v>
      </c>
      <c r="DO219" s="224"/>
      <c r="DP219" s="224"/>
      <c r="DQ219" s="224"/>
      <c r="DR219" s="224"/>
      <c r="DS219" s="224"/>
      <c r="DT219" s="224"/>
    </row>
    <row r="220" spans="46:124">
      <c r="AT220" s="218" t="e">
        <f>IF(VALIDATURNO[[#This Row],[VALIDA_QNA]]="","",IF(AL220="",0,1))</f>
        <v>#VALUE!</v>
      </c>
      <c r="AU220" s="47" t="e">
        <f>IF(VALIDATURNO[[#This Row],[VALIDA_QNA]]="","",IF(AL221="",0,1))</f>
        <v>#VALUE!</v>
      </c>
      <c r="AV220" s="47" t="e">
        <f>IF(VALIDATURNO[[#This Row],[VALIDA_QNA]]="","",IF(AM220="",0,1))</f>
        <v>#VALUE!</v>
      </c>
      <c r="AW220" s="47" t="e">
        <f>IF(VALIDATURNO[[#This Row],[VALIDA_QNA]]="","",IF(AN220="",0,1))</f>
        <v>#VALUE!</v>
      </c>
      <c r="AX220" s="47" t="e">
        <f>IF(VALIDATURNO[[#This Row],[VALIDA_QNA]]="","",IF(AO220="",0,1))</f>
        <v>#VALUE!</v>
      </c>
      <c r="AY220" s="47" t="e">
        <f>IF(VALIDATURNO[[#This Row],[VALIDA_QNA]]="","",IF(AP220="",0,1))</f>
        <v>#VALUE!</v>
      </c>
      <c r="AZ220" s="42" t="e">
        <f>IF(VALIDATURNO[[#This Row],[VALIDA_QNA]]="","",IF(AL221="",0,1)*IF(AL221="",0,AL221))</f>
        <v>#VALUE!</v>
      </c>
      <c r="BA220" s="42" t="e">
        <f>IF(VALIDATURNO[[#This Row],[VALIDA_QNA]]="","",IF(AL220="",0,1)*IF(AL220="",0,AL220))</f>
        <v>#VALUE!</v>
      </c>
      <c r="BB220" s="42" t="e">
        <f>IF(VALIDATURNO[[#This Row],[VALIDA_QNA]]="","",IF(AM220="",0,1)*IF(AM220="",0,AM220))</f>
        <v>#VALUE!</v>
      </c>
      <c r="BC220" s="42" t="e">
        <f>IF(VALIDATURNO[[#This Row],[VALIDA_QNA]]="","",IF(AN220="",0,1)*IF(AN220="",0,AN220))</f>
        <v>#VALUE!</v>
      </c>
      <c r="BD220" s="42" t="e">
        <f>IF(VALIDATURNO[[#This Row],[VALIDA_QNA]]="","",IF(AO220="",0,1)*IF(AO220="",0,AO220))</f>
        <v>#VALUE!</v>
      </c>
      <c r="BE220" s="42" t="e">
        <f>IF(VALIDATURNO[[#This Row],[VALIDA_QNA]]="","",IF(AP220="",0,1)*IF(AP220="",0,AP220))</f>
        <v>#VALUE!</v>
      </c>
      <c r="BF220" s="42" t="e">
        <f>IF(VALIDATURNO[[#This Row],[VALIDA_QNA]]="","",5-COUNTBLANK(AM220:AP220)-COUNTBLANK(AL221))</f>
        <v>#VALUE!</v>
      </c>
      <c r="BG220" s="41" t="e">
        <f>VALIDATURNO[[#This Row],[SALAM_H_BIN]]&amp;AU220&amp;AV220&amp;AW220&amp;AX220&amp;AY220</f>
        <v>#VALUE!</v>
      </c>
      <c r="BH220" s="43" t="str">
        <f>IF(A220="","",IF(AND((DIA_INI+0)=1,DAY(I220)&lt;16,MONTH(I220)=MES_QNA),1,IF(AND((DIA_INI+0)=16,MONTH(I220)= MES_QNA + 0),1,0)))</f>
        <v/>
      </c>
      <c r="BI220" s="42" t="str">
        <f>IF(A220="","",IF(AND(AN220&lt;AM220,AN220&lt;&gt;""),"ERROR MARCA",IF(AND(VALIDATURNO[[#This Row],[ENT_2]]&lt;&gt;0,VALIDATURNO[[#This Row],[ENT_2]]&lt;VALIDATURNO[[#This Row],[SAL_1]]),"ERROR MARCA",IF(VALIDATURNO[[#This Row],[VALIDA_QNA]]=1,IF(OR(BG220="001100",BG220="011000",BG220="011110",BG220="001111",BG220="101100",BG220="111000",BG220="111110",BG220="101111"),"OK",IF(OR(BG220="000000",VALIDATURNO[[#This Row],[Escenario]]="100000"),"NULO","ERROR MARCA")),"NULO"))))</f>
        <v/>
      </c>
      <c r="BJ220" s="47" t="e">
        <f>IF(VALIDATURNO[[#This Row],[VALIDA_QNA]]="","",IF(OR(BG220="101100",BG220="101111",BG220="001100",BG220="001111",BG220="111110",BG220="011110"),BC220-BB220,0)*24)</f>
        <v>#VALUE!</v>
      </c>
      <c r="BK220" s="42" t="e">
        <f>IF(VALIDATURNO[[#This Row],[VALIDA_QNA]]="","",IF(OR(BG220="101111",BG220="001111"),BE220-BD220,0)*24)</f>
        <v>#VALUE!</v>
      </c>
      <c r="BL220" s="47" t="e">
        <f>IF(VALIDATURNO[[#This Row],[VALIDA_QNA]]="","",IF(OR(BG220="111000",BG220="011000"),AZ220-BB220+1,0)*24)</f>
        <v>#VALUE!</v>
      </c>
      <c r="BM220" s="47" t="e">
        <f>IF(VALIDATURNO[[#This Row],[VALIDA_QNA]]="","",IF(OR(BG220="111110",BG220="011110"),AZ220+1-BD220,0)*24)</f>
        <v>#VALUE!</v>
      </c>
      <c r="BN220" s="42" t="e">
        <f>IF(VALIDATURNO[[#This Row],[VALIDA_QNA]]="","",IF(OR(BG220="011000",BG220="111000"),1-BB220,0)*24)</f>
        <v>#VALUE!</v>
      </c>
      <c r="BO220" s="47" t="e">
        <f>IF(VALIDATURNO[[#This Row],[VALIDA_QNA]]="","",IF(OR(BG220="011110",BG220="111110"),1-BD220,0)*24)</f>
        <v>#VALUE!</v>
      </c>
      <c r="BP22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0" s="42" t="e">
        <f>IF(VALIDATURNO[[#This Row],[VALIDA_QNA]]="","",VALIDATURNO[[#This Row],[turno1]]+VALIDATURNO[[#This Row],[turno2]]+VALIDATURNO[[#This Row],[turno1AM]]+VALIDATURNO[[#This Row],[turno2AM]])</f>
        <v>#VALUE!</v>
      </c>
      <c r="BR220" s="44" t="e">
        <f>IF(VALIDATURNO[[#This Row],[VALIDA_QNA]]=0,"",IFERROR(LEFT(AD220,FIND(".",AD220)-1)+((RIGHT(AD220,2)+0)/100),""))</f>
        <v>#VALUE!</v>
      </c>
      <c r="BS22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descuentos]]="",0,IF(AND(BP220&gt;=9.5,AO220=""),1,0))+IF(AL221&lt;&gt;"",AL221*24,0)-IF(AL220&lt;&gt;"",AL220*24,0),"")))</f>
        <v>#VALUE!</v>
      </c>
      <c r="BT220" s="219" t="e">
        <f>IF(VALIDATURNO[[#This Row],[VALIDA_QNA]]=0,"",IF(A220="","",IFERROR((IF(IF(AL220="",0,AL220+0)&lt;=(6/24),IF(AL220="",0,AL220+0),(6/24))*24),0)+IFERROR(IF(AM220="",0,IF((IF(AND(AO220="",AN220&lt;&gt;""),IF(AN220="",0,AN220+0),IF(AP220&lt;&gt;"",IF(AP220="",0,AP220+0),1))-#REF!)*24&gt;0,IF(AND(AO220="",AN220&lt;&gt;""),IF(AN220="",0,AN220+0),IF(AP220&lt;&gt;"",IF(AP220="",0,AP220+0),1))-#REF!))*24,0)))</f>
        <v>#VALUE!</v>
      </c>
      <c r="BU220" s="44" t="e">
        <f>IF(VALIDATURNO[[#This Row],[VALIDA_QNA]]="","",IFERROR(LEFT(K220,FIND(".",K220)-1)+((RIGHT(K220,2)+0)/100),0))</f>
        <v>#VALUE!</v>
      </c>
      <c r="BV220" s="44" t="e">
        <f>IF(VALIDATURNO[[#This Row],[VALIDA_QNA]]=0,0,IF(VALIDATURNO[[#This Row],[Marcacion]]="ERROR MARCA", 0,IF(VALIDATURNO[[#This Row],[VALIDA_QNA]]="","",IF(ROUND(IFERROR(LEFT(K220,FIND(".",K220)-1)+((RIGHT(K220,2)+0)/100),0)+(IF(H221="Domingo",0,IF(AL221="",0,AL221*24)))-(IF(H220="Domingo",0,IF(AL220="",0,AL220*24))),2)&gt;=0,ROUND(IFERROR(LEFT(K220,FIND(".",K220)-1)+((RIGHT(K220,2)+0)/100),0)+(IF(H221="Domingo",0,IF(AL221="",0,AL221*24)))-(IF(H220="Domingo",0,IF(AL220="",0,AL220*24))),2),0))))</f>
        <v>#VALUE!</v>
      </c>
      <c r="BW220" s="44" t="e">
        <f>IF(VALIDATURNO[[#This Row],[VALIDA_QNA]]="","",IFERROR(LEFT(T220,FIND(".",T220)-1)+((RIGHT(T220,2)+0)/100),0)+IF(N220="",0,IFERROR(LEFT(N220,FIND(".",N220)-1)+((RIGHT(N220,2)+0)/100),0)))</f>
        <v>#VALUE!</v>
      </c>
      <c r="BX220" s="44" t="e">
        <f>IF(VALIDATURNO[[#This Row],[VALIDA_QNA]]=0,0,IF(VALIDATURNO[[#This Row],[Marcacion]]="ERROR MARCA", 0,IF(VALIDATURNO[[#This Row],[VALIDA_QNA]]="","",IF(VALIDATURNO[[#This Row],[Dom Noct calc]]+(IF(OR(H221="Domingo",M221&lt;&gt;"",N221&lt;&gt;""),IF(AL221="",0,AL221*24),0))-(IF(OR(H220="Domingo",M220&lt;&gt;"",N220&lt;&gt;""),IF(AL220="",0,AL220*24),0))&gt;=0,VALIDATURNO[[#This Row],[Dom Noct calc]]+(IF(OR(H221="Domingo",M221&lt;&gt;"",N221&lt;&gt;""),IF(AL221="",0,AL221*24),0))-(IF(OR(H220="Domingo",M220&lt;&gt;"",N220&lt;&gt;""),IF(AL220="",0,AL220*24),0)),0))))</f>
        <v>#VALUE!</v>
      </c>
      <c r="BY220" s="44" t="e">
        <f>IF(VALIDATURNO[[#This Row],[VALIDA_QNA]]="","",IFERROR(LEFT(AD220,FIND(".",AD220)-1)+((RIGHT(AD220,2)+0)/100),0))</f>
        <v>#VALUE!</v>
      </c>
      <c r="BZ22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0" s="45" t="e">
        <f>IF(VALIDATURNO[[#This Row],[VALIDA_QNA]]="","",IF(VALIDATURNO[[#This Row],[Trabajado real]]+0=0,0,1))</f>
        <v>#VALUE!</v>
      </c>
      <c r="CB22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0" s="44"/>
      <c r="CD220" s="44"/>
      <c r="CE220" s="44"/>
      <c r="CF220" s="44"/>
      <c r="CG220" s="44"/>
      <c r="CH220" s="45"/>
      <c r="CI220" s="44"/>
      <c r="CJ220" s="44" t="str">
        <f>IF(AND(M220="",S220=""),"",IF(VALIDATURNO[[#This Row],[Marcacion]]="ERROR MARCA",6,IF(IFERROR(LEFT(M220,FIND(".",M220)-1)+((RIGHT(M220,2)+0)/100),0)+IFERROR(LEFT(S220,FIND(".",S220)-1)+((RIGHT(S220,2)+0)/100),0)=0,"",IFERROR(LEFT(M220,FIND(".",M220)-1)+((RIGHT(M220,2)+0)/100),0)+IFERROR(LEFT(S220,FIND(".",S220)-1)+((RIGHT(S220,2)+0)/100),0))))</f>
        <v/>
      </c>
      <c r="CK220" s="44" t="e">
        <f>IF(VALIDATURNO[[#This Row],[VALIDA_QNA]]="","",IF(VALIDATURNO[[#This Row],[Dom Noct Real]]=0,"",ROUND(VALIDATURNO[[#This Row],[Dom Noct Real]],2)))</f>
        <v>#VALUE!</v>
      </c>
      <c r="CL220" s="44"/>
      <c r="CM220" s="44"/>
      <c r="CN220" s="44"/>
      <c r="CO22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0" s="44"/>
      <c r="CR220" s="44"/>
      <c r="CS220" s="44"/>
      <c r="CT220" s="44"/>
      <c r="CU220" s="44" t="e">
        <f>IF(VALIDATURNO[[#This Row],[VALIDA_QNA]]="","",IF(VALIDATURNO[[#This Row],[Trabajado real]]=0,"",ROUND(VALIDATURNO[[#This Row],[Trabajado real]],2)))</f>
        <v>#VALUE!</v>
      </c>
      <c r="CV220" s="220" t="str">
        <f>IFERROR(VLOOKUP(VALIDATURNO[[#This Row],[Colaborador]]&amp;VALIDATURNO[[#This Row],[fecha]],Tabla2[],4,0),"")</f>
        <v/>
      </c>
      <c r="CW220" s="221"/>
      <c r="CX220" s="221"/>
      <c r="CY220" s="44" t="str">
        <f>IF(SUMIFS($BZ$6:BZ220,$DC$6:DC220,VALIDATURNO[[#This Row],[Colaborador]])-hope_hours-SUMIFS($CO$6:CO220,$DC$6:DC220,VALIDATURNO[[#This Row],[Colaborador]])-SUMIFS($CP$6:CP220,$DC$6:DC220,VALIDATURNO[[#This Row],[Colaborador]])&gt;0.5,SUMIFS($BZ$6:BZ220,$DC$6:DC220,VALIDATURNO[[#This Row],[Colaborador]])-hope_hours-SUMIFS($CO$6:CO220,$DC$6:DC220,VALIDATURNO[[#This Row],[Colaborador]])-SUMIFS($CP$6:CP220,$DC$6:DC220,VALIDATURNO[[#This Row],[Colaborador]]),"")</f>
        <v/>
      </c>
      <c r="CZ220" s="44" t="str">
        <f>IF(SUMIFS($BZ$6:BZ220,$DC$6:DC220,VALIDATURNO[[#This Row],[Colaborador]])-hope_hours&gt;0.5,SUMIFS($BZ$6:BZ220,$DC$6:DC220,VALIDATURNO[[#This Row],[Colaborador]])-hope_hours - SUMIFS($CZ$6:CZ219,$DC$6:DC219,DC220),"")</f>
        <v/>
      </c>
      <c r="DA220" s="44" t="str">
        <f>IF(SUMIFS($BZ$6:BZ220,$DC$6:DC220,VALIDATURNO[[#This Row],[Colaborador]])-hope_hours&gt;0.5,SUMIFS($BZ$6:BZ220,$DC$6:DC220,VALIDATURNO[[#This Row],[Colaborador]])-hope_hours,"")</f>
        <v/>
      </c>
      <c r="DB220" s="44" t="str">
        <f>IF(E220="","",IF(VALIDATURNO[[#This Row],[Cambia sede]]="",E220,VALIDATURNO[[#This Row],[Cambia sede]]))</f>
        <v/>
      </c>
      <c r="DC220" s="222" t="str">
        <f t="shared" si="9"/>
        <v/>
      </c>
      <c r="DD220" s="223" t="e">
        <f>IF(VALIDATURNO[[#This Row],[VALIDA_QNA]]="","",I220+0)</f>
        <v>#VALUE!</v>
      </c>
      <c r="DE220" s="219" t="e">
        <f>IF(VALIDATURNO[[#This Row],[Marcacion]]="","",D220)</f>
        <v>#VALUE!</v>
      </c>
      <c r="DF220" s="219" t="e">
        <f>IF(VALIDATURNO[[#This Row],[turno1]]="","",H220)</f>
        <v>#VALUE!</v>
      </c>
      <c r="DG220" s="219" t="e">
        <f>IF(VALIDATURNO[[#This Row],[turno2]]="","",AL220)</f>
        <v>#VALUE!</v>
      </c>
      <c r="DH220" s="219" t="e">
        <f>IF(VALIDATURNO[[#This Row],[turno1AM]]="","",AM220)</f>
        <v>#VALUE!</v>
      </c>
      <c r="DI220" s="219" t="e">
        <f>IF(VALIDATURNO[[#This Row],[turno2AM]]="","",AN220)</f>
        <v>#VALUE!</v>
      </c>
      <c r="DJ220" s="219" t="e">
        <f>IF(VALIDATURNO[[#This Row],[turno1AH]]="","",AO220)</f>
        <v>#VALUE!</v>
      </c>
      <c r="DK220" s="219" t="e">
        <f>IF(VALIDATURNO[[#This Row],[turno2AH]]="","",AP220)</f>
        <v>#VALUE!</v>
      </c>
      <c r="DL220" s="224" t="str">
        <f>IF(SUMIFS(VALIDATURNO[TOTAL],VALIDATURNO[Colaborador],VALIDATURNO[[#This Row],[Colaborador]])=0,"RET","OK")</f>
        <v>RET</v>
      </c>
      <c r="DM220" s="224"/>
      <c r="DN220" s="224" t="e">
        <f>IF(DN219=$DN$5,1,IF(DC219=VALIDATURNO[[#This Row],[Colaborador]],0,1))</f>
        <v>#VALUE!</v>
      </c>
      <c r="DO220" s="224"/>
      <c r="DP220" s="224"/>
      <c r="DQ220" s="224"/>
      <c r="DR220" s="224"/>
      <c r="DS220" s="224"/>
      <c r="DT220" s="224"/>
    </row>
    <row r="221" spans="46:124">
      <c r="AT221" s="218" t="e">
        <f>IF(VALIDATURNO[[#This Row],[VALIDA_QNA]]="","",IF(AL221="",0,1))</f>
        <v>#VALUE!</v>
      </c>
      <c r="AU221" s="47" t="e">
        <f>IF(VALIDATURNO[[#This Row],[VALIDA_QNA]]="","",IF(AL222="",0,1))</f>
        <v>#VALUE!</v>
      </c>
      <c r="AV221" s="47" t="e">
        <f>IF(VALIDATURNO[[#This Row],[VALIDA_QNA]]="","",IF(AM221="",0,1))</f>
        <v>#VALUE!</v>
      </c>
      <c r="AW221" s="47" t="e">
        <f>IF(VALIDATURNO[[#This Row],[VALIDA_QNA]]="","",IF(AN221="",0,1))</f>
        <v>#VALUE!</v>
      </c>
      <c r="AX221" s="47" t="e">
        <f>IF(VALIDATURNO[[#This Row],[VALIDA_QNA]]="","",IF(AO221="",0,1))</f>
        <v>#VALUE!</v>
      </c>
      <c r="AY221" s="47" t="e">
        <f>IF(VALIDATURNO[[#This Row],[VALIDA_QNA]]="","",IF(AP221="",0,1))</f>
        <v>#VALUE!</v>
      </c>
      <c r="AZ221" s="42" t="e">
        <f>IF(VALIDATURNO[[#This Row],[VALIDA_QNA]]="","",IF(AL222="",0,1)*IF(AL222="",0,AL222))</f>
        <v>#VALUE!</v>
      </c>
      <c r="BA221" s="42" t="e">
        <f>IF(VALIDATURNO[[#This Row],[VALIDA_QNA]]="","",IF(AL221="",0,1)*IF(AL221="",0,AL221))</f>
        <v>#VALUE!</v>
      </c>
      <c r="BB221" s="42" t="e">
        <f>IF(VALIDATURNO[[#This Row],[VALIDA_QNA]]="","",IF(AM221="",0,1)*IF(AM221="",0,AM221))</f>
        <v>#VALUE!</v>
      </c>
      <c r="BC221" s="42" t="e">
        <f>IF(VALIDATURNO[[#This Row],[VALIDA_QNA]]="","",IF(AN221="",0,1)*IF(AN221="",0,AN221))</f>
        <v>#VALUE!</v>
      </c>
      <c r="BD221" s="42" t="e">
        <f>IF(VALIDATURNO[[#This Row],[VALIDA_QNA]]="","",IF(AO221="",0,1)*IF(AO221="",0,AO221))</f>
        <v>#VALUE!</v>
      </c>
      <c r="BE221" s="42" t="e">
        <f>IF(VALIDATURNO[[#This Row],[VALIDA_QNA]]="","",IF(AP221="",0,1)*IF(AP221="",0,AP221))</f>
        <v>#VALUE!</v>
      </c>
      <c r="BF221" s="42" t="e">
        <f>IF(VALIDATURNO[[#This Row],[VALIDA_QNA]]="","",5-COUNTBLANK(AM221:AP221)-COUNTBLANK(AL222))</f>
        <v>#VALUE!</v>
      </c>
      <c r="BG221" s="41" t="e">
        <f>VALIDATURNO[[#This Row],[SALAM_H_BIN]]&amp;AU221&amp;AV221&amp;AW221&amp;AX221&amp;AY221</f>
        <v>#VALUE!</v>
      </c>
      <c r="BH221" s="43" t="str">
        <f>IF(A221="","",IF(AND((DIA_INI+0)=1,DAY(I221)&lt;16,MONTH(I221)=MES_QNA),1,IF(AND((DIA_INI+0)=16,MONTH(I221)= MES_QNA + 0),1,0)))</f>
        <v/>
      </c>
      <c r="BI221" s="42" t="str">
        <f>IF(A221="","",IF(AND(AN221&lt;AM221,AN221&lt;&gt;""),"ERROR MARCA",IF(AND(VALIDATURNO[[#This Row],[ENT_2]]&lt;&gt;0,VALIDATURNO[[#This Row],[ENT_2]]&lt;VALIDATURNO[[#This Row],[SAL_1]]),"ERROR MARCA",IF(VALIDATURNO[[#This Row],[VALIDA_QNA]]=1,IF(OR(BG221="001100",BG221="011000",BG221="011110",BG221="001111",BG221="101100",BG221="111000",BG221="111110",BG221="101111"),"OK",IF(OR(BG221="000000",VALIDATURNO[[#This Row],[Escenario]]="100000"),"NULO","ERROR MARCA")),"NULO"))))</f>
        <v/>
      </c>
      <c r="BJ221" s="47" t="e">
        <f>IF(VALIDATURNO[[#This Row],[VALIDA_QNA]]="","",IF(OR(BG221="101100",BG221="101111",BG221="001100",BG221="001111",BG221="111110",BG221="011110"),BC221-BB221,0)*24)</f>
        <v>#VALUE!</v>
      </c>
      <c r="BK221" s="42" t="e">
        <f>IF(VALIDATURNO[[#This Row],[VALIDA_QNA]]="","",IF(OR(BG221="101111",BG221="001111"),BE221-BD221,0)*24)</f>
        <v>#VALUE!</v>
      </c>
      <c r="BL221" s="47" t="e">
        <f>IF(VALIDATURNO[[#This Row],[VALIDA_QNA]]="","",IF(OR(BG221="111000",BG221="011000"),AZ221-BB221+1,0)*24)</f>
        <v>#VALUE!</v>
      </c>
      <c r="BM221" s="47" t="e">
        <f>IF(VALIDATURNO[[#This Row],[VALIDA_QNA]]="","",IF(OR(BG221="111110",BG221="011110"),AZ221+1-BD221,0)*24)</f>
        <v>#VALUE!</v>
      </c>
      <c r="BN221" s="42" t="e">
        <f>IF(VALIDATURNO[[#This Row],[VALIDA_QNA]]="","",IF(OR(BG221="011000",BG221="111000"),1-BB221,0)*24)</f>
        <v>#VALUE!</v>
      </c>
      <c r="BO221" s="47" t="e">
        <f>IF(VALIDATURNO[[#This Row],[VALIDA_QNA]]="","",IF(OR(BG221="011110",BG221="111110"),1-BD221,0)*24)</f>
        <v>#VALUE!</v>
      </c>
      <c r="BP22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1" s="42" t="e">
        <f>IF(VALIDATURNO[[#This Row],[VALIDA_QNA]]="","",VALIDATURNO[[#This Row],[turno1]]+VALIDATURNO[[#This Row],[turno2]]+VALIDATURNO[[#This Row],[turno1AM]]+VALIDATURNO[[#This Row],[turno2AM]])</f>
        <v>#VALUE!</v>
      </c>
      <c r="BR221" s="44" t="e">
        <f>IF(VALIDATURNO[[#This Row],[VALIDA_QNA]]=0,"",IFERROR(LEFT(AD221,FIND(".",AD221)-1)+((RIGHT(AD221,2)+0)/100),""))</f>
        <v>#VALUE!</v>
      </c>
      <c r="BS22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descuentos]]="",0,IF(AND(BP221&gt;=9.5,AO221=""),1,0))+IF(AL222&lt;&gt;"",AL222*24,0)-IF(AL221&lt;&gt;"",AL221*24,0),"")))</f>
        <v>#VALUE!</v>
      </c>
      <c r="BT221" s="219" t="e">
        <f>IF(VALIDATURNO[[#This Row],[VALIDA_QNA]]=0,"",IF(A221="","",IFERROR((IF(IF(AL221="",0,AL221+0)&lt;=(6/24),IF(AL221="",0,AL221+0),(6/24))*24),0)+IFERROR(IF(AM221="",0,IF((IF(AND(AO221="",AN221&lt;&gt;""),IF(AN221="",0,AN221+0),IF(AP221&lt;&gt;"",IF(AP221="",0,AP221+0),1))-#REF!)*24&gt;0,IF(AND(AO221="",AN221&lt;&gt;""),IF(AN221="",0,AN221+0),IF(AP221&lt;&gt;"",IF(AP221="",0,AP221+0),1))-#REF!))*24,0)))</f>
        <v>#VALUE!</v>
      </c>
      <c r="BU221" s="44" t="e">
        <f>IF(VALIDATURNO[[#This Row],[VALIDA_QNA]]="","",IFERROR(LEFT(K221,FIND(".",K221)-1)+((RIGHT(K221,2)+0)/100),0))</f>
        <v>#VALUE!</v>
      </c>
      <c r="BV221" s="44" t="e">
        <f>IF(VALIDATURNO[[#This Row],[VALIDA_QNA]]=0,0,IF(VALIDATURNO[[#This Row],[Marcacion]]="ERROR MARCA", 0,IF(VALIDATURNO[[#This Row],[VALIDA_QNA]]="","",IF(ROUND(IFERROR(LEFT(K221,FIND(".",K221)-1)+((RIGHT(K221,2)+0)/100),0)+(IF(H222="Domingo",0,IF(AL222="",0,AL222*24)))-(IF(H221="Domingo",0,IF(AL221="",0,AL221*24))),2)&gt;=0,ROUND(IFERROR(LEFT(K221,FIND(".",K221)-1)+((RIGHT(K221,2)+0)/100),0)+(IF(H222="Domingo",0,IF(AL222="",0,AL222*24)))-(IF(H221="Domingo",0,IF(AL221="",0,AL221*24))),2),0))))</f>
        <v>#VALUE!</v>
      </c>
      <c r="BW221" s="44" t="e">
        <f>IF(VALIDATURNO[[#This Row],[VALIDA_QNA]]="","",IFERROR(LEFT(T221,FIND(".",T221)-1)+((RIGHT(T221,2)+0)/100),0)+IF(N221="",0,IFERROR(LEFT(N221,FIND(".",N221)-1)+((RIGHT(N221,2)+0)/100),0)))</f>
        <v>#VALUE!</v>
      </c>
      <c r="BX221" s="44" t="e">
        <f>IF(VALIDATURNO[[#This Row],[VALIDA_QNA]]=0,0,IF(VALIDATURNO[[#This Row],[Marcacion]]="ERROR MARCA", 0,IF(VALIDATURNO[[#This Row],[VALIDA_QNA]]="","",IF(VALIDATURNO[[#This Row],[Dom Noct calc]]+(IF(OR(H222="Domingo",M222&lt;&gt;"",N222&lt;&gt;""),IF(AL222="",0,AL222*24),0))-(IF(OR(H221="Domingo",M221&lt;&gt;"",N221&lt;&gt;""),IF(AL221="",0,AL221*24),0))&gt;=0,VALIDATURNO[[#This Row],[Dom Noct calc]]+(IF(OR(H222="Domingo",M222&lt;&gt;"",N222&lt;&gt;""),IF(AL222="",0,AL222*24),0))-(IF(OR(H221="Domingo",M221&lt;&gt;"",N221&lt;&gt;""),IF(AL221="",0,AL221*24),0)),0))))</f>
        <v>#VALUE!</v>
      </c>
      <c r="BY221" s="44" t="e">
        <f>IF(VALIDATURNO[[#This Row],[VALIDA_QNA]]="","",IFERROR(LEFT(AD221,FIND(".",AD221)-1)+((RIGHT(AD221,2)+0)/100),0))</f>
        <v>#VALUE!</v>
      </c>
      <c r="BZ22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1" s="45" t="e">
        <f>IF(VALIDATURNO[[#This Row],[VALIDA_QNA]]="","",IF(VALIDATURNO[[#This Row],[Trabajado real]]+0=0,0,1))</f>
        <v>#VALUE!</v>
      </c>
      <c r="CB22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1" s="44"/>
      <c r="CD221" s="44"/>
      <c r="CE221" s="44"/>
      <c r="CF221" s="44"/>
      <c r="CG221" s="44"/>
      <c r="CH221" s="45"/>
      <c r="CI221" s="44"/>
      <c r="CJ221" s="44" t="str">
        <f>IF(AND(M221="",S221=""),"",IF(VALIDATURNO[[#This Row],[Marcacion]]="ERROR MARCA",6,IF(IFERROR(LEFT(M221,FIND(".",M221)-1)+((RIGHT(M221,2)+0)/100),0)+IFERROR(LEFT(S221,FIND(".",S221)-1)+((RIGHT(S221,2)+0)/100),0)=0,"",IFERROR(LEFT(M221,FIND(".",M221)-1)+((RIGHT(M221,2)+0)/100),0)+IFERROR(LEFT(S221,FIND(".",S221)-1)+((RIGHT(S221,2)+0)/100),0))))</f>
        <v/>
      </c>
      <c r="CK221" s="44" t="e">
        <f>IF(VALIDATURNO[[#This Row],[VALIDA_QNA]]="","",IF(VALIDATURNO[[#This Row],[Dom Noct Real]]=0,"",ROUND(VALIDATURNO[[#This Row],[Dom Noct Real]],2)))</f>
        <v>#VALUE!</v>
      </c>
      <c r="CL221" s="44"/>
      <c r="CM221" s="44"/>
      <c r="CN221" s="44"/>
      <c r="CO22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1" s="44"/>
      <c r="CR221" s="44"/>
      <c r="CS221" s="44"/>
      <c r="CT221" s="44"/>
      <c r="CU221" s="44" t="e">
        <f>IF(VALIDATURNO[[#This Row],[VALIDA_QNA]]="","",IF(VALIDATURNO[[#This Row],[Trabajado real]]=0,"",ROUND(VALIDATURNO[[#This Row],[Trabajado real]],2)))</f>
        <v>#VALUE!</v>
      </c>
      <c r="CV221" s="220" t="str">
        <f>IFERROR(VLOOKUP(VALIDATURNO[[#This Row],[Colaborador]]&amp;VALIDATURNO[[#This Row],[fecha]],Tabla2[],4,0),"")</f>
        <v/>
      </c>
      <c r="CW221" s="221"/>
      <c r="CX221" s="221"/>
      <c r="CY221" s="44" t="str">
        <f>IF(SUMIFS($BZ$6:BZ221,$DC$6:DC221,VALIDATURNO[[#This Row],[Colaborador]])-hope_hours-SUMIFS($CO$6:CO221,$DC$6:DC221,VALIDATURNO[[#This Row],[Colaborador]])-SUMIFS($CP$6:CP221,$DC$6:DC221,VALIDATURNO[[#This Row],[Colaborador]])&gt;0.5,SUMIFS($BZ$6:BZ221,$DC$6:DC221,VALIDATURNO[[#This Row],[Colaborador]])-hope_hours-SUMIFS($CO$6:CO221,$DC$6:DC221,VALIDATURNO[[#This Row],[Colaborador]])-SUMIFS($CP$6:CP221,$DC$6:DC221,VALIDATURNO[[#This Row],[Colaborador]]),"")</f>
        <v/>
      </c>
      <c r="CZ221" s="44" t="str">
        <f>IF(SUMIFS($BZ$6:BZ221,$DC$6:DC221,VALIDATURNO[[#This Row],[Colaborador]])-hope_hours&gt;0.5,SUMIFS($BZ$6:BZ221,$DC$6:DC221,VALIDATURNO[[#This Row],[Colaborador]])-hope_hours - SUMIFS($CZ$6:CZ220,$DC$6:DC220,DC221),"")</f>
        <v/>
      </c>
      <c r="DA221" s="44" t="str">
        <f>IF(SUMIFS($BZ$6:BZ221,$DC$6:DC221,VALIDATURNO[[#This Row],[Colaborador]])-hope_hours&gt;0.5,SUMIFS($BZ$6:BZ221,$DC$6:DC221,VALIDATURNO[[#This Row],[Colaborador]])-hope_hours,"")</f>
        <v/>
      </c>
      <c r="DB221" s="44" t="str">
        <f>IF(E221="","",IF(VALIDATURNO[[#This Row],[Cambia sede]]="",E221,VALIDATURNO[[#This Row],[Cambia sede]]))</f>
        <v/>
      </c>
      <c r="DC221" s="222" t="str">
        <f t="shared" si="9"/>
        <v/>
      </c>
      <c r="DD221" s="223" t="e">
        <f>IF(VALIDATURNO[[#This Row],[VALIDA_QNA]]="","",I221+0)</f>
        <v>#VALUE!</v>
      </c>
      <c r="DE221" s="219" t="e">
        <f>IF(VALIDATURNO[[#This Row],[Marcacion]]="","",D221)</f>
        <v>#VALUE!</v>
      </c>
      <c r="DF221" s="219" t="e">
        <f>IF(VALIDATURNO[[#This Row],[turno1]]="","",H221)</f>
        <v>#VALUE!</v>
      </c>
      <c r="DG221" s="219" t="e">
        <f>IF(VALIDATURNO[[#This Row],[turno2]]="","",AL221)</f>
        <v>#VALUE!</v>
      </c>
      <c r="DH221" s="219" t="e">
        <f>IF(VALIDATURNO[[#This Row],[turno1AM]]="","",AM221)</f>
        <v>#VALUE!</v>
      </c>
      <c r="DI221" s="219" t="e">
        <f>IF(VALIDATURNO[[#This Row],[turno2AM]]="","",AN221)</f>
        <v>#VALUE!</v>
      </c>
      <c r="DJ221" s="219" t="e">
        <f>IF(VALIDATURNO[[#This Row],[turno1AH]]="","",AO221)</f>
        <v>#VALUE!</v>
      </c>
      <c r="DK221" s="219" t="e">
        <f>IF(VALIDATURNO[[#This Row],[turno2AH]]="","",AP221)</f>
        <v>#VALUE!</v>
      </c>
      <c r="DL221" s="224" t="str">
        <f>IF(SUMIFS(VALIDATURNO[TOTAL],VALIDATURNO[Colaborador],VALIDATURNO[[#This Row],[Colaborador]])=0,"RET","OK")</f>
        <v>RET</v>
      </c>
      <c r="DM221" s="224"/>
      <c r="DN221" s="224" t="e">
        <f>IF(DN220=$DN$5,1,IF(DC220=VALIDATURNO[[#This Row],[Colaborador]],0,1))</f>
        <v>#VALUE!</v>
      </c>
      <c r="DO221" s="224"/>
      <c r="DP221" s="224"/>
      <c r="DQ221" s="224"/>
      <c r="DR221" s="224"/>
      <c r="DS221" s="224"/>
      <c r="DT221" s="224"/>
    </row>
    <row r="222" spans="46:124">
      <c r="AT222" s="218" t="e">
        <f>IF(VALIDATURNO[[#This Row],[VALIDA_QNA]]="","",IF(AL222="",0,1))</f>
        <v>#VALUE!</v>
      </c>
      <c r="AU222" s="47" t="e">
        <f>IF(VALIDATURNO[[#This Row],[VALIDA_QNA]]="","",IF(AL223="",0,1))</f>
        <v>#VALUE!</v>
      </c>
      <c r="AV222" s="47" t="e">
        <f>IF(VALIDATURNO[[#This Row],[VALIDA_QNA]]="","",IF(AM222="",0,1))</f>
        <v>#VALUE!</v>
      </c>
      <c r="AW222" s="47" t="e">
        <f>IF(VALIDATURNO[[#This Row],[VALIDA_QNA]]="","",IF(AN222="",0,1))</f>
        <v>#VALUE!</v>
      </c>
      <c r="AX222" s="47" t="e">
        <f>IF(VALIDATURNO[[#This Row],[VALIDA_QNA]]="","",IF(AO222="",0,1))</f>
        <v>#VALUE!</v>
      </c>
      <c r="AY222" s="47" t="e">
        <f>IF(VALIDATURNO[[#This Row],[VALIDA_QNA]]="","",IF(AP222="",0,1))</f>
        <v>#VALUE!</v>
      </c>
      <c r="AZ222" s="42" t="e">
        <f>IF(VALIDATURNO[[#This Row],[VALIDA_QNA]]="","",IF(AL223="",0,1)*IF(AL223="",0,AL223))</f>
        <v>#VALUE!</v>
      </c>
      <c r="BA222" s="42" t="e">
        <f>IF(VALIDATURNO[[#This Row],[VALIDA_QNA]]="","",IF(AL222="",0,1)*IF(AL222="",0,AL222))</f>
        <v>#VALUE!</v>
      </c>
      <c r="BB222" s="42" t="e">
        <f>IF(VALIDATURNO[[#This Row],[VALIDA_QNA]]="","",IF(AM222="",0,1)*IF(AM222="",0,AM222))</f>
        <v>#VALUE!</v>
      </c>
      <c r="BC222" s="42" t="e">
        <f>IF(VALIDATURNO[[#This Row],[VALIDA_QNA]]="","",IF(AN222="",0,1)*IF(AN222="",0,AN222))</f>
        <v>#VALUE!</v>
      </c>
      <c r="BD222" s="42" t="e">
        <f>IF(VALIDATURNO[[#This Row],[VALIDA_QNA]]="","",IF(AO222="",0,1)*IF(AO222="",0,AO222))</f>
        <v>#VALUE!</v>
      </c>
      <c r="BE222" s="42" t="e">
        <f>IF(VALIDATURNO[[#This Row],[VALIDA_QNA]]="","",IF(AP222="",0,1)*IF(AP222="",0,AP222))</f>
        <v>#VALUE!</v>
      </c>
      <c r="BF222" s="42" t="e">
        <f>IF(VALIDATURNO[[#This Row],[VALIDA_QNA]]="","",5-COUNTBLANK(AM222:AP222)-COUNTBLANK(AL223))</f>
        <v>#VALUE!</v>
      </c>
      <c r="BG222" s="41" t="e">
        <f>VALIDATURNO[[#This Row],[SALAM_H_BIN]]&amp;AU222&amp;AV222&amp;AW222&amp;AX222&amp;AY222</f>
        <v>#VALUE!</v>
      </c>
      <c r="BH222" s="43" t="str">
        <f>IF(A222="","",IF(AND((DIA_INI+0)=1,DAY(I222)&lt;16,MONTH(I222)=MES_QNA),1,IF(AND((DIA_INI+0)=16,MONTH(I222)= MES_QNA + 0),1,0)))</f>
        <v/>
      </c>
      <c r="BI222" s="42" t="str">
        <f>IF(A222="","",IF(AND(AN222&lt;AM222,AN222&lt;&gt;""),"ERROR MARCA",IF(AND(VALIDATURNO[[#This Row],[ENT_2]]&lt;&gt;0,VALIDATURNO[[#This Row],[ENT_2]]&lt;VALIDATURNO[[#This Row],[SAL_1]]),"ERROR MARCA",IF(VALIDATURNO[[#This Row],[VALIDA_QNA]]=1,IF(OR(BG222="001100",BG222="011000",BG222="011110",BG222="001111",BG222="101100",BG222="111000",BG222="111110",BG222="101111"),"OK",IF(OR(BG222="000000",VALIDATURNO[[#This Row],[Escenario]]="100000"),"NULO","ERROR MARCA")),"NULO"))))</f>
        <v/>
      </c>
      <c r="BJ222" s="47" t="e">
        <f>IF(VALIDATURNO[[#This Row],[VALIDA_QNA]]="","",IF(OR(BG222="101100",BG222="101111",BG222="001100",BG222="001111",BG222="111110",BG222="011110"),BC222-BB222,0)*24)</f>
        <v>#VALUE!</v>
      </c>
      <c r="BK222" s="42" t="e">
        <f>IF(VALIDATURNO[[#This Row],[VALIDA_QNA]]="","",IF(OR(BG222="101111",BG222="001111"),BE222-BD222,0)*24)</f>
        <v>#VALUE!</v>
      </c>
      <c r="BL222" s="47" t="e">
        <f>IF(VALIDATURNO[[#This Row],[VALIDA_QNA]]="","",IF(OR(BG222="111000",BG222="011000"),AZ222-BB222+1,0)*24)</f>
        <v>#VALUE!</v>
      </c>
      <c r="BM222" s="47" t="e">
        <f>IF(VALIDATURNO[[#This Row],[VALIDA_QNA]]="","",IF(OR(BG222="111110",BG222="011110"),AZ222+1-BD222,0)*24)</f>
        <v>#VALUE!</v>
      </c>
      <c r="BN222" s="42" t="e">
        <f>IF(VALIDATURNO[[#This Row],[VALIDA_QNA]]="","",IF(OR(BG222="011000",BG222="111000"),1-BB222,0)*24)</f>
        <v>#VALUE!</v>
      </c>
      <c r="BO222" s="47" t="e">
        <f>IF(VALIDATURNO[[#This Row],[VALIDA_QNA]]="","",IF(OR(BG222="011110",BG222="111110"),1-BD222,0)*24)</f>
        <v>#VALUE!</v>
      </c>
      <c r="BP22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2" s="42" t="e">
        <f>IF(VALIDATURNO[[#This Row],[VALIDA_QNA]]="","",VALIDATURNO[[#This Row],[turno1]]+VALIDATURNO[[#This Row],[turno2]]+VALIDATURNO[[#This Row],[turno1AM]]+VALIDATURNO[[#This Row],[turno2AM]])</f>
        <v>#VALUE!</v>
      </c>
      <c r="BR222" s="44" t="e">
        <f>IF(VALIDATURNO[[#This Row],[VALIDA_QNA]]=0,"",IFERROR(LEFT(AD222,FIND(".",AD222)-1)+((RIGHT(AD222,2)+0)/100),""))</f>
        <v>#VALUE!</v>
      </c>
      <c r="BS22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descuentos]]="",0,IF(AND(BP222&gt;=9.5,AO222=""),1,0))+IF(AL223&lt;&gt;"",AL223*24,0)-IF(AL222&lt;&gt;"",AL222*24,0),"")))</f>
        <v>#VALUE!</v>
      </c>
      <c r="BT222" s="219" t="e">
        <f>IF(VALIDATURNO[[#This Row],[VALIDA_QNA]]=0,"",IF(A222="","",IFERROR((IF(IF(AL222="",0,AL222+0)&lt;=(6/24),IF(AL222="",0,AL222+0),(6/24))*24),0)+IFERROR(IF(AM222="",0,IF((IF(AND(AO222="",AN222&lt;&gt;""),IF(AN222="",0,AN222+0),IF(AP222&lt;&gt;"",IF(AP222="",0,AP222+0),1))-#REF!)*24&gt;0,IF(AND(AO222="",AN222&lt;&gt;""),IF(AN222="",0,AN222+0),IF(AP222&lt;&gt;"",IF(AP222="",0,AP222+0),1))-#REF!))*24,0)))</f>
        <v>#VALUE!</v>
      </c>
      <c r="BU222" s="44" t="e">
        <f>IF(VALIDATURNO[[#This Row],[VALIDA_QNA]]="","",IFERROR(LEFT(K222,FIND(".",K222)-1)+((RIGHT(K222,2)+0)/100),0))</f>
        <v>#VALUE!</v>
      </c>
      <c r="BV222" s="44" t="e">
        <f>IF(VALIDATURNO[[#This Row],[VALIDA_QNA]]=0,0,IF(VALIDATURNO[[#This Row],[Marcacion]]="ERROR MARCA", 0,IF(VALIDATURNO[[#This Row],[VALIDA_QNA]]="","",IF(ROUND(IFERROR(LEFT(K222,FIND(".",K222)-1)+((RIGHT(K222,2)+0)/100),0)+(IF(H223="Domingo",0,IF(AL223="",0,AL223*24)))-(IF(H222="Domingo",0,IF(AL222="",0,AL222*24))),2)&gt;=0,ROUND(IFERROR(LEFT(K222,FIND(".",K222)-1)+((RIGHT(K222,2)+0)/100),0)+(IF(H223="Domingo",0,IF(AL223="",0,AL223*24)))-(IF(H222="Domingo",0,IF(AL222="",0,AL222*24))),2),0))))</f>
        <v>#VALUE!</v>
      </c>
      <c r="BW222" s="44" t="e">
        <f>IF(VALIDATURNO[[#This Row],[VALIDA_QNA]]="","",IFERROR(LEFT(T222,FIND(".",T222)-1)+((RIGHT(T222,2)+0)/100),0)+IF(N222="",0,IFERROR(LEFT(N222,FIND(".",N222)-1)+((RIGHT(N222,2)+0)/100),0)))</f>
        <v>#VALUE!</v>
      </c>
      <c r="BX222" s="44" t="e">
        <f>IF(VALIDATURNO[[#This Row],[VALIDA_QNA]]=0,0,IF(VALIDATURNO[[#This Row],[Marcacion]]="ERROR MARCA", 0,IF(VALIDATURNO[[#This Row],[VALIDA_QNA]]="","",IF(VALIDATURNO[[#This Row],[Dom Noct calc]]+(IF(OR(H223="Domingo",M223&lt;&gt;"",N223&lt;&gt;""),IF(AL223="",0,AL223*24),0))-(IF(OR(H222="Domingo",M222&lt;&gt;"",N222&lt;&gt;""),IF(AL222="",0,AL222*24),0))&gt;=0,VALIDATURNO[[#This Row],[Dom Noct calc]]+(IF(OR(H223="Domingo",M223&lt;&gt;"",N223&lt;&gt;""),IF(AL223="",0,AL223*24),0))-(IF(OR(H222="Domingo",M222&lt;&gt;"",N222&lt;&gt;""),IF(AL222="",0,AL222*24),0)),0))))</f>
        <v>#VALUE!</v>
      </c>
      <c r="BY222" s="44" t="e">
        <f>IF(VALIDATURNO[[#This Row],[VALIDA_QNA]]="","",IFERROR(LEFT(AD222,FIND(".",AD222)-1)+((RIGHT(AD222,2)+0)/100),0))</f>
        <v>#VALUE!</v>
      </c>
      <c r="BZ22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2" s="45" t="e">
        <f>IF(VALIDATURNO[[#This Row],[VALIDA_QNA]]="","",IF(VALIDATURNO[[#This Row],[Trabajado real]]+0=0,0,1))</f>
        <v>#VALUE!</v>
      </c>
      <c r="CB22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2" s="44"/>
      <c r="CD222" s="44"/>
      <c r="CE222" s="44"/>
      <c r="CF222" s="44"/>
      <c r="CG222" s="44"/>
      <c r="CH222" s="45"/>
      <c r="CI222" s="44"/>
      <c r="CJ222" s="44" t="str">
        <f>IF(AND(M222="",S222=""),"",IF(VALIDATURNO[[#This Row],[Marcacion]]="ERROR MARCA",6,IF(IFERROR(LEFT(M222,FIND(".",M222)-1)+((RIGHT(M222,2)+0)/100),0)+IFERROR(LEFT(S222,FIND(".",S222)-1)+((RIGHT(S222,2)+0)/100),0)=0,"",IFERROR(LEFT(M222,FIND(".",M222)-1)+((RIGHT(M222,2)+0)/100),0)+IFERROR(LEFT(S222,FIND(".",S222)-1)+((RIGHT(S222,2)+0)/100),0))))</f>
        <v/>
      </c>
      <c r="CK222" s="44" t="e">
        <f>IF(VALIDATURNO[[#This Row],[VALIDA_QNA]]="","",IF(VALIDATURNO[[#This Row],[Dom Noct Real]]=0,"",ROUND(VALIDATURNO[[#This Row],[Dom Noct Real]],2)))</f>
        <v>#VALUE!</v>
      </c>
      <c r="CL222" s="44"/>
      <c r="CM222" s="44"/>
      <c r="CN222" s="44"/>
      <c r="CO22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2" s="44"/>
      <c r="CR222" s="44"/>
      <c r="CS222" s="44"/>
      <c r="CT222" s="44"/>
      <c r="CU222" s="44" t="e">
        <f>IF(VALIDATURNO[[#This Row],[VALIDA_QNA]]="","",IF(VALIDATURNO[[#This Row],[Trabajado real]]=0,"",ROUND(VALIDATURNO[[#This Row],[Trabajado real]],2)))</f>
        <v>#VALUE!</v>
      </c>
      <c r="CV222" s="220" t="str">
        <f>IFERROR(VLOOKUP(VALIDATURNO[[#This Row],[Colaborador]]&amp;VALIDATURNO[[#This Row],[fecha]],Tabla2[],4,0),"")</f>
        <v/>
      </c>
      <c r="CW222" s="221"/>
      <c r="CX222" s="221"/>
      <c r="CY222" s="44" t="str">
        <f>IF(SUMIFS($BZ$6:BZ222,$DC$6:DC222,VALIDATURNO[[#This Row],[Colaborador]])-hope_hours-SUMIFS($CO$6:CO222,$DC$6:DC222,VALIDATURNO[[#This Row],[Colaborador]])-SUMIFS($CP$6:CP222,$DC$6:DC222,VALIDATURNO[[#This Row],[Colaborador]])&gt;0.5,SUMIFS($BZ$6:BZ222,$DC$6:DC222,VALIDATURNO[[#This Row],[Colaborador]])-hope_hours-SUMIFS($CO$6:CO222,$DC$6:DC222,VALIDATURNO[[#This Row],[Colaborador]])-SUMIFS($CP$6:CP222,$DC$6:DC222,VALIDATURNO[[#This Row],[Colaborador]]),"")</f>
        <v/>
      </c>
      <c r="CZ222" s="44" t="str">
        <f>IF(SUMIFS($BZ$6:BZ222,$DC$6:DC222,VALIDATURNO[[#This Row],[Colaborador]])-hope_hours&gt;0.5,SUMIFS($BZ$6:BZ222,$DC$6:DC222,VALIDATURNO[[#This Row],[Colaborador]])-hope_hours - SUMIFS($CZ$6:CZ221,$DC$6:DC221,DC222),"")</f>
        <v/>
      </c>
      <c r="DA222" s="44" t="str">
        <f>IF(SUMIFS($BZ$6:BZ222,$DC$6:DC222,VALIDATURNO[[#This Row],[Colaborador]])-hope_hours&gt;0.5,SUMIFS($BZ$6:BZ222,$DC$6:DC222,VALIDATURNO[[#This Row],[Colaborador]])-hope_hours,"")</f>
        <v/>
      </c>
      <c r="DB222" s="44" t="str">
        <f>IF(E222="","",IF(VALIDATURNO[[#This Row],[Cambia sede]]="",E222,VALIDATURNO[[#This Row],[Cambia sede]]))</f>
        <v/>
      </c>
      <c r="DC222" s="222" t="str">
        <f t="shared" ref="DC222:DC253" si="10">IF(A222="","",A222)</f>
        <v/>
      </c>
      <c r="DD222" s="223" t="e">
        <f>IF(VALIDATURNO[[#This Row],[VALIDA_QNA]]="","",I222+0)</f>
        <v>#VALUE!</v>
      </c>
      <c r="DE222" s="219" t="e">
        <f>IF(VALIDATURNO[[#This Row],[Marcacion]]="","",D222)</f>
        <v>#VALUE!</v>
      </c>
      <c r="DF222" s="219" t="e">
        <f>IF(VALIDATURNO[[#This Row],[turno1]]="","",H222)</f>
        <v>#VALUE!</v>
      </c>
      <c r="DG222" s="219" t="e">
        <f>IF(VALIDATURNO[[#This Row],[turno2]]="","",AL222)</f>
        <v>#VALUE!</v>
      </c>
      <c r="DH222" s="219" t="e">
        <f>IF(VALIDATURNO[[#This Row],[turno1AM]]="","",AM222)</f>
        <v>#VALUE!</v>
      </c>
      <c r="DI222" s="219" t="e">
        <f>IF(VALIDATURNO[[#This Row],[turno2AM]]="","",AN222)</f>
        <v>#VALUE!</v>
      </c>
      <c r="DJ222" s="219" t="e">
        <f>IF(VALIDATURNO[[#This Row],[turno1AH]]="","",AO222)</f>
        <v>#VALUE!</v>
      </c>
      <c r="DK222" s="219" t="e">
        <f>IF(VALIDATURNO[[#This Row],[turno2AH]]="","",AP222)</f>
        <v>#VALUE!</v>
      </c>
      <c r="DL222" s="224" t="str">
        <f>IF(SUMIFS(VALIDATURNO[TOTAL],VALIDATURNO[Colaborador],VALIDATURNO[[#This Row],[Colaborador]])=0,"RET","OK")</f>
        <v>RET</v>
      </c>
      <c r="DM222" s="224"/>
      <c r="DN222" s="224" t="e">
        <f>IF(DN221=$DN$5,1,IF(DC221=VALIDATURNO[[#This Row],[Colaborador]],0,1))</f>
        <v>#VALUE!</v>
      </c>
      <c r="DO222" s="224"/>
      <c r="DP222" s="224"/>
      <c r="DQ222" s="224"/>
      <c r="DR222" s="224"/>
      <c r="DS222" s="224"/>
      <c r="DT222" s="224"/>
    </row>
    <row r="223" spans="46:124">
      <c r="AT223" s="218" t="e">
        <f>IF(VALIDATURNO[[#This Row],[VALIDA_QNA]]="","",IF(AL223="",0,1))</f>
        <v>#VALUE!</v>
      </c>
      <c r="AU223" s="47" t="e">
        <f>IF(VALIDATURNO[[#This Row],[VALIDA_QNA]]="","",IF(AL224="",0,1))</f>
        <v>#VALUE!</v>
      </c>
      <c r="AV223" s="47" t="e">
        <f>IF(VALIDATURNO[[#This Row],[VALIDA_QNA]]="","",IF(AM223="",0,1))</f>
        <v>#VALUE!</v>
      </c>
      <c r="AW223" s="47" t="e">
        <f>IF(VALIDATURNO[[#This Row],[VALIDA_QNA]]="","",IF(AN223="",0,1))</f>
        <v>#VALUE!</v>
      </c>
      <c r="AX223" s="47" t="e">
        <f>IF(VALIDATURNO[[#This Row],[VALIDA_QNA]]="","",IF(AO223="",0,1))</f>
        <v>#VALUE!</v>
      </c>
      <c r="AY223" s="47" t="e">
        <f>IF(VALIDATURNO[[#This Row],[VALIDA_QNA]]="","",IF(AP223="",0,1))</f>
        <v>#VALUE!</v>
      </c>
      <c r="AZ223" s="42" t="e">
        <f>IF(VALIDATURNO[[#This Row],[VALIDA_QNA]]="","",IF(AL224="",0,1)*IF(AL224="",0,AL224))</f>
        <v>#VALUE!</v>
      </c>
      <c r="BA223" s="42" t="e">
        <f>IF(VALIDATURNO[[#This Row],[VALIDA_QNA]]="","",IF(AL223="",0,1)*IF(AL223="",0,AL223))</f>
        <v>#VALUE!</v>
      </c>
      <c r="BB223" s="42" t="e">
        <f>IF(VALIDATURNO[[#This Row],[VALIDA_QNA]]="","",IF(AM223="",0,1)*IF(AM223="",0,AM223))</f>
        <v>#VALUE!</v>
      </c>
      <c r="BC223" s="42" t="e">
        <f>IF(VALIDATURNO[[#This Row],[VALIDA_QNA]]="","",IF(AN223="",0,1)*IF(AN223="",0,AN223))</f>
        <v>#VALUE!</v>
      </c>
      <c r="BD223" s="42" t="e">
        <f>IF(VALIDATURNO[[#This Row],[VALIDA_QNA]]="","",IF(AO223="",0,1)*IF(AO223="",0,AO223))</f>
        <v>#VALUE!</v>
      </c>
      <c r="BE223" s="42" t="e">
        <f>IF(VALIDATURNO[[#This Row],[VALIDA_QNA]]="","",IF(AP223="",0,1)*IF(AP223="",0,AP223))</f>
        <v>#VALUE!</v>
      </c>
      <c r="BF223" s="42" t="e">
        <f>IF(VALIDATURNO[[#This Row],[VALIDA_QNA]]="","",5-COUNTBLANK(AM223:AP223)-COUNTBLANK(AL224))</f>
        <v>#VALUE!</v>
      </c>
      <c r="BG223" s="41" t="e">
        <f>VALIDATURNO[[#This Row],[SALAM_H_BIN]]&amp;AU223&amp;AV223&amp;AW223&amp;AX223&amp;AY223</f>
        <v>#VALUE!</v>
      </c>
      <c r="BH223" s="43" t="str">
        <f>IF(A223="","",IF(AND((DIA_INI+0)=1,DAY(I223)&lt;16,MONTH(I223)=MES_QNA),1,IF(AND((DIA_INI+0)=16,MONTH(I223)= MES_QNA + 0),1,0)))</f>
        <v/>
      </c>
      <c r="BI223" s="42" t="str">
        <f>IF(A223="","",IF(AND(AN223&lt;AM223,AN223&lt;&gt;""),"ERROR MARCA",IF(AND(VALIDATURNO[[#This Row],[ENT_2]]&lt;&gt;0,VALIDATURNO[[#This Row],[ENT_2]]&lt;VALIDATURNO[[#This Row],[SAL_1]]),"ERROR MARCA",IF(VALIDATURNO[[#This Row],[VALIDA_QNA]]=1,IF(OR(BG223="001100",BG223="011000",BG223="011110",BG223="001111",BG223="101100",BG223="111000",BG223="111110",BG223="101111"),"OK",IF(OR(BG223="000000",VALIDATURNO[[#This Row],[Escenario]]="100000"),"NULO","ERROR MARCA")),"NULO"))))</f>
        <v/>
      </c>
      <c r="BJ223" s="47" t="e">
        <f>IF(VALIDATURNO[[#This Row],[VALIDA_QNA]]="","",IF(OR(BG223="101100",BG223="101111",BG223="001100",BG223="001111",BG223="111110",BG223="011110"),BC223-BB223,0)*24)</f>
        <v>#VALUE!</v>
      </c>
      <c r="BK223" s="42" t="e">
        <f>IF(VALIDATURNO[[#This Row],[VALIDA_QNA]]="","",IF(OR(BG223="101111",BG223="001111"),BE223-BD223,0)*24)</f>
        <v>#VALUE!</v>
      </c>
      <c r="BL223" s="47" t="e">
        <f>IF(VALIDATURNO[[#This Row],[VALIDA_QNA]]="","",IF(OR(BG223="111000",BG223="011000"),AZ223-BB223+1,0)*24)</f>
        <v>#VALUE!</v>
      </c>
      <c r="BM223" s="47" t="e">
        <f>IF(VALIDATURNO[[#This Row],[VALIDA_QNA]]="","",IF(OR(BG223="111110",BG223="011110"),AZ223+1-BD223,0)*24)</f>
        <v>#VALUE!</v>
      </c>
      <c r="BN223" s="42" t="e">
        <f>IF(VALIDATURNO[[#This Row],[VALIDA_QNA]]="","",IF(OR(BG223="011000",BG223="111000"),1-BB223,0)*24)</f>
        <v>#VALUE!</v>
      </c>
      <c r="BO223" s="47" t="e">
        <f>IF(VALIDATURNO[[#This Row],[VALIDA_QNA]]="","",IF(OR(BG223="011110",BG223="111110"),1-BD223,0)*24)</f>
        <v>#VALUE!</v>
      </c>
      <c r="BP22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3" s="42" t="e">
        <f>IF(VALIDATURNO[[#This Row],[VALIDA_QNA]]="","",VALIDATURNO[[#This Row],[turno1]]+VALIDATURNO[[#This Row],[turno2]]+VALIDATURNO[[#This Row],[turno1AM]]+VALIDATURNO[[#This Row],[turno2AM]])</f>
        <v>#VALUE!</v>
      </c>
      <c r="BR223" s="44" t="e">
        <f>IF(VALIDATURNO[[#This Row],[VALIDA_QNA]]=0,"",IFERROR(LEFT(AD223,FIND(".",AD223)-1)+((RIGHT(AD223,2)+0)/100),""))</f>
        <v>#VALUE!</v>
      </c>
      <c r="BS22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descuentos]]="",0,IF(AND(BP223&gt;=9.5,AO223=""),1,0))+IF(AL224&lt;&gt;"",AL224*24,0)-IF(AL223&lt;&gt;"",AL223*24,0),"")))</f>
        <v>#VALUE!</v>
      </c>
      <c r="BT223" s="219" t="e">
        <f>IF(VALIDATURNO[[#This Row],[VALIDA_QNA]]=0,"",IF(A223="","",IFERROR((IF(IF(AL223="",0,AL223+0)&lt;=(6/24),IF(AL223="",0,AL223+0),(6/24))*24),0)+IFERROR(IF(AM223="",0,IF((IF(AND(AO223="",AN223&lt;&gt;""),IF(AN223="",0,AN223+0),IF(AP223&lt;&gt;"",IF(AP223="",0,AP223+0),1))-#REF!)*24&gt;0,IF(AND(AO223="",AN223&lt;&gt;""),IF(AN223="",0,AN223+0),IF(AP223&lt;&gt;"",IF(AP223="",0,AP223+0),1))-#REF!))*24,0)))</f>
        <v>#VALUE!</v>
      </c>
      <c r="BU223" s="44" t="e">
        <f>IF(VALIDATURNO[[#This Row],[VALIDA_QNA]]="","",IFERROR(LEFT(K223,FIND(".",K223)-1)+((RIGHT(K223,2)+0)/100),0))</f>
        <v>#VALUE!</v>
      </c>
      <c r="BV223" s="44" t="e">
        <f>IF(VALIDATURNO[[#This Row],[VALIDA_QNA]]=0,0,IF(VALIDATURNO[[#This Row],[Marcacion]]="ERROR MARCA", 0,IF(VALIDATURNO[[#This Row],[VALIDA_QNA]]="","",IF(ROUND(IFERROR(LEFT(K223,FIND(".",K223)-1)+((RIGHT(K223,2)+0)/100),0)+(IF(H224="Domingo",0,IF(AL224="",0,AL224*24)))-(IF(H223="Domingo",0,IF(AL223="",0,AL223*24))),2)&gt;=0,ROUND(IFERROR(LEFT(K223,FIND(".",K223)-1)+((RIGHT(K223,2)+0)/100),0)+(IF(H224="Domingo",0,IF(AL224="",0,AL224*24)))-(IF(H223="Domingo",0,IF(AL223="",0,AL223*24))),2),0))))</f>
        <v>#VALUE!</v>
      </c>
      <c r="BW223" s="44" t="e">
        <f>IF(VALIDATURNO[[#This Row],[VALIDA_QNA]]="","",IFERROR(LEFT(T223,FIND(".",T223)-1)+((RIGHT(T223,2)+0)/100),0)+IF(N223="",0,IFERROR(LEFT(N223,FIND(".",N223)-1)+((RIGHT(N223,2)+0)/100),0)))</f>
        <v>#VALUE!</v>
      </c>
      <c r="BX223" s="44" t="e">
        <f>IF(VALIDATURNO[[#This Row],[VALIDA_QNA]]=0,0,IF(VALIDATURNO[[#This Row],[Marcacion]]="ERROR MARCA", 0,IF(VALIDATURNO[[#This Row],[VALIDA_QNA]]="","",IF(VALIDATURNO[[#This Row],[Dom Noct calc]]+(IF(OR(H224="Domingo",M224&lt;&gt;"",N224&lt;&gt;""),IF(AL224="",0,AL224*24),0))-(IF(OR(H223="Domingo",M223&lt;&gt;"",N223&lt;&gt;""),IF(AL223="",0,AL223*24),0))&gt;=0,VALIDATURNO[[#This Row],[Dom Noct calc]]+(IF(OR(H224="Domingo",M224&lt;&gt;"",N224&lt;&gt;""),IF(AL224="",0,AL224*24),0))-(IF(OR(H223="Domingo",M223&lt;&gt;"",N223&lt;&gt;""),IF(AL223="",0,AL223*24),0)),0))))</f>
        <v>#VALUE!</v>
      </c>
      <c r="BY223" s="44" t="e">
        <f>IF(VALIDATURNO[[#This Row],[VALIDA_QNA]]="","",IFERROR(LEFT(AD223,FIND(".",AD223)-1)+((RIGHT(AD223,2)+0)/100),0))</f>
        <v>#VALUE!</v>
      </c>
      <c r="BZ22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3" s="45" t="e">
        <f>IF(VALIDATURNO[[#This Row],[VALIDA_QNA]]="","",IF(VALIDATURNO[[#This Row],[Trabajado real]]+0=0,0,1))</f>
        <v>#VALUE!</v>
      </c>
      <c r="CB22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3" s="44"/>
      <c r="CD223" s="44"/>
      <c r="CE223" s="44"/>
      <c r="CF223" s="44"/>
      <c r="CG223" s="44"/>
      <c r="CH223" s="45"/>
      <c r="CI223" s="44"/>
      <c r="CJ223" s="44" t="str">
        <f>IF(AND(M223="",S223=""),"",IF(VALIDATURNO[[#This Row],[Marcacion]]="ERROR MARCA",6,IF(IFERROR(LEFT(M223,FIND(".",M223)-1)+((RIGHT(M223,2)+0)/100),0)+IFERROR(LEFT(S223,FIND(".",S223)-1)+((RIGHT(S223,2)+0)/100),0)=0,"",IFERROR(LEFT(M223,FIND(".",M223)-1)+((RIGHT(M223,2)+0)/100),0)+IFERROR(LEFT(S223,FIND(".",S223)-1)+((RIGHT(S223,2)+0)/100),0))))</f>
        <v/>
      </c>
      <c r="CK223" s="44" t="e">
        <f>IF(VALIDATURNO[[#This Row],[VALIDA_QNA]]="","",IF(VALIDATURNO[[#This Row],[Dom Noct Real]]=0,"",ROUND(VALIDATURNO[[#This Row],[Dom Noct Real]],2)))</f>
        <v>#VALUE!</v>
      </c>
      <c r="CL223" s="44"/>
      <c r="CM223" s="44"/>
      <c r="CN223" s="44"/>
      <c r="CO22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3" s="44"/>
      <c r="CR223" s="44"/>
      <c r="CS223" s="44"/>
      <c r="CT223" s="44"/>
      <c r="CU223" s="44" t="e">
        <f>IF(VALIDATURNO[[#This Row],[VALIDA_QNA]]="","",IF(VALIDATURNO[[#This Row],[Trabajado real]]=0,"",ROUND(VALIDATURNO[[#This Row],[Trabajado real]],2)))</f>
        <v>#VALUE!</v>
      </c>
      <c r="CV223" s="220" t="str">
        <f>IFERROR(VLOOKUP(VALIDATURNO[[#This Row],[Colaborador]]&amp;VALIDATURNO[[#This Row],[fecha]],Tabla2[],4,0),"")</f>
        <v/>
      </c>
      <c r="CW223" s="221"/>
      <c r="CX223" s="221"/>
      <c r="CY223" s="44" t="str">
        <f>IF(SUMIFS($BZ$6:BZ223,$DC$6:DC223,VALIDATURNO[[#This Row],[Colaborador]])-hope_hours-SUMIFS($CO$6:CO223,$DC$6:DC223,VALIDATURNO[[#This Row],[Colaborador]])-SUMIFS($CP$6:CP223,$DC$6:DC223,VALIDATURNO[[#This Row],[Colaborador]])&gt;0.5,SUMIFS($BZ$6:BZ223,$DC$6:DC223,VALIDATURNO[[#This Row],[Colaborador]])-hope_hours-SUMIFS($CO$6:CO223,$DC$6:DC223,VALIDATURNO[[#This Row],[Colaborador]])-SUMIFS($CP$6:CP223,$DC$6:DC223,VALIDATURNO[[#This Row],[Colaborador]]),"")</f>
        <v/>
      </c>
      <c r="CZ223" s="44" t="str">
        <f>IF(SUMIFS($BZ$6:BZ223,$DC$6:DC223,VALIDATURNO[[#This Row],[Colaborador]])-hope_hours&gt;0.5,SUMIFS($BZ$6:BZ223,$DC$6:DC223,VALIDATURNO[[#This Row],[Colaborador]])-hope_hours - SUMIFS($CZ$6:CZ222,$DC$6:DC222,DC223),"")</f>
        <v/>
      </c>
      <c r="DA223" s="44" t="str">
        <f>IF(SUMIFS($BZ$6:BZ223,$DC$6:DC223,VALIDATURNO[[#This Row],[Colaborador]])-hope_hours&gt;0.5,SUMIFS($BZ$6:BZ223,$DC$6:DC223,VALIDATURNO[[#This Row],[Colaborador]])-hope_hours,"")</f>
        <v/>
      </c>
      <c r="DB223" s="44" t="str">
        <f>IF(E223="","",IF(VALIDATURNO[[#This Row],[Cambia sede]]="",E223,VALIDATURNO[[#This Row],[Cambia sede]]))</f>
        <v/>
      </c>
      <c r="DC223" s="222" t="str">
        <f t="shared" si="10"/>
        <v/>
      </c>
      <c r="DD223" s="223" t="e">
        <f>IF(VALIDATURNO[[#This Row],[VALIDA_QNA]]="","",I223+0)</f>
        <v>#VALUE!</v>
      </c>
      <c r="DE223" s="219" t="e">
        <f>IF(VALIDATURNO[[#This Row],[Marcacion]]="","",D223)</f>
        <v>#VALUE!</v>
      </c>
      <c r="DF223" s="219" t="e">
        <f>IF(VALIDATURNO[[#This Row],[turno1]]="","",H223)</f>
        <v>#VALUE!</v>
      </c>
      <c r="DG223" s="219" t="e">
        <f>IF(VALIDATURNO[[#This Row],[turno2]]="","",AL223)</f>
        <v>#VALUE!</v>
      </c>
      <c r="DH223" s="219" t="e">
        <f>IF(VALIDATURNO[[#This Row],[turno1AM]]="","",AM223)</f>
        <v>#VALUE!</v>
      </c>
      <c r="DI223" s="219" t="e">
        <f>IF(VALIDATURNO[[#This Row],[turno2AM]]="","",AN223)</f>
        <v>#VALUE!</v>
      </c>
      <c r="DJ223" s="219" t="e">
        <f>IF(VALIDATURNO[[#This Row],[turno1AH]]="","",AO223)</f>
        <v>#VALUE!</v>
      </c>
      <c r="DK223" s="219" t="e">
        <f>IF(VALIDATURNO[[#This Row],[turno2AH]]="","",AP223)</f>
        <v>#VALUE!</v>
      </c>
      <c r="DL223" s="224" t="str">
        <f>IF(SUMIFS(VALIDATURNO[TOTAL],VALIDATURNO[Colaborador],VALIDATURNO[[#This Row],[Colaborador]])=0,"RET","OK")</f>
        <v>RET</v>
      </c>
      <c r="DM223" s="224"/>
      <c r="DN223" s="224" t="e">
        <f>IF(DN222=$DN$5,1,IF(DC222=VALIDATURNO[[#This Row],[Colaborador]],0,1))</f>
        <v>#VALUE!</v>
      </c>
      <c r="DO223" s="224"/>
      <c r="DP223" s="224"/>
      <c r="DQ223" s="224"/>
      <c r="DR223" s="224"/>
      <c r="DS223" s="224"/>
      <c r="DT223" s="224"/>
    </row>
    <row r="224" spans="46:124">
      <c r="AT224" s="218" t="e">
        <f>IF(VALIDATURNO[[#This Row],[VALIDA_QNA]]="","",IF(AL224="",0,1))</f>
        <v>#VALUE!</v>
      </c>
      <c r="AU224" s="47" t="e">
        <f>IF(VALIDATURNO[[#This Row],[VALIDA_QNA]]="","",IF(AL225="",0,1))</f>
        <v>#VALUE!</v>
      </c>
      <c r="AV224" s="47" t="e">
        <f>IF(VALIDATURNO[[#This Row],[VALIDA_QNA]]="","",IF(AM224="",0,1))</f>
        <v>#VALUE!</v>
      </c>
      <c r="AW224" s="47" t="e">
        <f>IF(VALIDATURNO[[#This Row],[VALIDA_QNA]]="","",IF(AN224="",0,1))</f>
        <v>#VALUE!</v>
      </c>
      <c r="AX224" s="47" t="e">
        <f>IF(VALIDATURNO[[#This Row],[VALIDA_QNA]]="","",IF(AO224="",0,1))</f>
        <v>#VALUE!</v>
      </c>
      <c r="AY224" s="47" t="e">
        <f>IF(VALIDATURNO[[#This Row],[VALIDA_QNA]]="","",IF(AP224="",0,1))</f>
        <v>#VALUE!</v>
      </c>
      <c r="AZ224" s="42" t="e">
        <f>IF(VALIDATURNO[[#This Row],[VALIDA_QNA]]="","",IF(AL225="",0,1)*IF(AL225="",0,AL225))</f>
        <v>#VALUE!</v>
      </c>
      <c r="BA224" s="42" t="e">
        <f>IF(VALIDATURNO[[#This Row],[VALIDA_QNA]]="","",IF(AL224="",0,1)*IF(AL224="",0,AL224))</f>
        <v>#VALUE!</v>
      </c>
      <c r="BB224" s="42" t="e">
        <f>IF(VALIDATURNO[[#This Row],[VALIDA_QNA]]="","",IF(AM224="",0,1)*IF(AM224="",0,AM224))</f>
        <v>#VALUE!</v>
      </c>
      <c r="BC224" s="42" t="e">
        <f>IF(VALIDATURNO[[#This Row],[VALIDA_QNA]]="","",IF(AN224="",0,1)*IF(AN224="",0,AN224))</f>
        <v>#VALUE!</v>
      </c>
      <c r="BD224" s="42" t="e">
        <f>IF(VALIDATURNO[[#This Row],[VALIDA_QNA]]="","",IF(AO224="",0,1)*IF(AO224="",0,AO224))</f>
        <v>#VALUE!</v>
      </c>
      <c r="BE224" s="42" t="e">
        <f>IF(VALIDATURNO[[#This Row],[VALIDA_QNA]]="","",IF(AP224="",0,1)*IF(AP224="",0,AP224))</f>
        <v>#VALUE!</v>
      </c>
      <c r="BF224" s="42" t="e">
        <f>IF(VALIDATURNO[[#This Row],[VALIDA_QNA]]="","",5-COUNTBLANK(AM224:AP224)-COUNTBLANK(AL225))</f>
        <v>#VALUE!</v>
      </c>
      <c r="BG224" s="41" t="e">
        <f>VALIDATURNO[[#This Row],[SALAM_H_BIN]]&amp;AU224&amp;AV224&amp;AW224&amp;AX224&amp;AY224</f>
        <v>#VALUE!</v>
      </c>
      <c r="BH224" s="43" t="str">
        <f>IF(A224="","",IF(AND((DIA_INI+0)=1,DAY(I224)&lt;16,MONTH(I224)=MES_QNA),1,IF(AND((DIA_INI+0)=16,MONTH(I224)= MES_QNA + 0),1,0)))</f>
        <v/>
      </c>
      <c r="BI224" s="42" t="str">
        <f>IF(A224="","",IF(AND(AN224&lt;AM224,AN224&lt;&gt;""),"ERROR MARCA",IF(AND(VALIDATURNO[[#This Row],[ENT_2]]&lt;&gt;0,VALIDATURNO[[#This Row],[ENT_2]]&lt;VALIDATURNO[[#This Row],[SAL_1]]),"ERROR MARCA",IF(VALIDATURNO[[#This Row],[VALIDA_QNA]]=1,IF(OR(BG224="001100",BG224="011000",BG224="011110",BG224="001111",BG224="101100",BG224="111000",BG224="111110",BG224="101111"),"OK",IF(OR(BG224="000000",VALIDATURNO[[#This Row],[Escenario]]="100000"),"NULO","ERROR MARCA")),"NULO"))))</f>
        <v/>
      </c>
      <c r="BJ224" s="47" t="e">
        <f>IF(VALIDATURNO[[#This Row],[VALIDA_QNA]]="","",IF(OR(BG224="101100",BG224="101111",BG224="001100",BG224="001111",BG224="111110",BG224="011110"),BC224-BB224,0)*24)</f>
        <v>#VALUE!</v>
      </c>
      <c r="BK224" s="42" t="e">
        <f>IF(VALIDATURNO[[#This Row],[VALIDA_QNA]]="","",IF(OR(BG224="101111",BG224="001111"),BE224-BD224,0)*24)</f>
        <v>#VALUE!</v>
      </c>
      <c r="BL224" s="47" t="e">
        <f>IF(VALIDATURNO[[#This Row],[VALIDA_QNA]]="","",IF(OR(BG224="111000",BG224="011000"),AZ224-BB224+1,0)*24)</f>
        <v>#VALUE!</v>
      </c>
      <c r="BM224" s="47" t="e">
        <f>IF(VALIDATURNO[[#This Row],[VALIDA_QNA]]="","",IF(OR(BG224="111110",BG224="011110"),AZ224+1-BD224,0)*24)</f>
        <v>#VALUE!</v>
      </c>
      <c r="BN224" s="42" t="e">
        <f>IF(VALIDATURNO[[#This Row],[VALIDA_QNA]]="","",IF(OR(BG224="011000",BG224="111000"),1-BB224,0)*24)</f>
        <v>#VALUE!</v>
      </c>
      <c r="BO224" s="47" t="e">
        <f>IF(VALIDATURNO[[#This Row],[VALIDA_QNA]]="","",IF(OR(BG224="011110",BG224="111110"),1-BD224,0)*24)</f>
        <v>#VALUE!</v>
      </c>
      <c r="BP22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4" s="42" t="e">
        <f>IF(VALIDATURNO[[#This Row],[VALIDA_QNA]]="","",VALIDATURNO[[#This Row],[turno1]]+VALIDATURNO[[#This Row],[turno2]]+VALIDATURNO[[#This Row],[turno1AM]]+VALIDATURNO[[#This Row],[turno2AM]])</f>
        <v>#VALUE!</v>
      </c>
      <c r="BR224" s="44" t="e">
        <f>IF(VALIDATURNO[[#This Row],[VALIDA_QNA]]=0,"",IFERROR(LEFT(AD224,FIND(".",AD224)-1)+((RIGHT(AD224,2)+0)/100),""))</f>
        <v>#VALUE!</v>
      </c>
      <c r="BS22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descuentos]]="",0,IF(AND(BP224&gt;=9.5,AO224=""),1,0))+IF(AL225&lt;&gt;"",AL225*24,0)-IF(AL224&lt;&gt;"",AL224*24,0),"")))</f>
        <v>#VALUE!</v>
      </c>
      <c r="BT224" s="219" t="e">
        <f>IF(VALIDATURNO[[#This Row],[VALIDA_QNA]]=0,"",IF(A224="","",IFERROR((IF(IF(AL224="",0,AL224+0)&lt;=(6/24),IF(AL224="",0,AL224+0),(6/24))*24),0)+IFERROR(IF(AM224="",0,IF((IF(AND(AO224="",AN224&lt;&gt;""),IF(AN224="",0,AN224+0),IF(AP224&lt;&gt;"",IF(AP224="",0,AP224+0),1))-#REF!)*24&gt;0,IF(AND(AO224="",AN224&lt;&gt;""),IF(AN224="",0,AN224+0),IF(AP224&lt;&gt;"",IF(AP224="",0,AP224+0),1))-#REF!))*24,0)))</f>
        <v>#VALUE!</v>
      </c>
      <c r="BU224" s="44" t="e">
        <f>IF(VALIDATURNO[[#This Row],[VALIDA_QNA]]="","",IFERROR(LEFT(K224,FIND(".",K224)-1)+((RIGHT(K224,2)+0)/100),0))</f>
        <v>#VALUE!</v>
      </c>
      <c r="BV224" s="44" t="e">
        <f>IF(VALIDATURNO[[#This Row],[VALIDA_QNA]]=0,0,IF(VALIDATURNO[[#This Row],[Marcacion]]="ERROR MARCA", 0,IF(VALIDATURNO[[#This Row],[VALIDA_QNA]]="","",IF(ROUND(IFERROR(LEFT(K224,FIND(".",K224)-1)+((RIGHT(K224,2)+0)/100),0)+(IF(H225="Domingo",0,IF(AL225="",0,AL225*24)))-(IF(H224="Domingo",0,IF(AL224="",0,AL224*24))),2)&gt;=0,ROUND(IFERROR(LEFT(K224,FIND(".",K224)-1)+((RIGHT(K224,2)+0)/100),0)+(IF(H225="Domingo",0,IF(AL225="",0,AL225*24)))-(IF(H224="Domingo",0,IF(AL224="",0,AL224*24))),2),0))))</f>
        <v>#VALUE!</v>
      </c>
      <c r="BW224" s="44" t="e">
        <f>IF(VALIDATURNO[[#This Row],[VALIDA_QNA]]="","",IFERROR(LEFT(T224,FIND(".",T224)-1)+((RIGHT(T224,2)+0)/100),0)+IF(N224="",0,IFERROR(LEFT(N224,FIND(".",N224)-1)+((RIGHT(N224,2)+0)/100),0)))</f>
        <v>#VALUE!</v>
      </c>
      <c r="BX224" s="44" t="e">
        <f>IF(VALIDATURNO[[#This Row],[VALIDA_QNA]]=0,0,IF(VALIDATURNO[[#This Row],[Marcacion]]="ERROR MARCA", 0,IF(VALIDATURNO[[#This Row],[VALIDA_QNA]]="","",IF(VALIDATURNO[[#This Row],[Dom Noct calc]]+(IF(OR(H225="Domingo",M225&lt;&gt;"",N225&lt;&gt;""),IF(AL225="",0,AL225*24),0))-(IF(OR(H224="Domingo",M224&lt;&gt;"",N224&lt;&gt;""),IF(AL224="",0,AL224*24),0))&gt;=0,VALIDATURNO[[#This Row],[Dom Noct calc]]+(IF(OR(H225="Domingo",M225&lt;&gt;"",N225&lt;&gt;""),IF(AL225="",0,AL225*24),0))-(IF(OR(H224="Domingo",M224&lt;&gt;"",N224&lt;&gt;""),IF(AL224="",0,AL224*24),0)),0))))</f>
        <v>#VALUE!</v>
      </c>
      <c r="BY224" s="44" t="e">
        <f>IF(VALIDATURNO[[#This Row],[VALIDA_QNA]]="","",IFERROR(LEFT(AD224,FIND(".",AD224)-1)+((RIGHT(AD224,2)+0)/100),0))</f>
        <v>#VALUE!</v>
      </c>
      <c r="BZ22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4" s="45" t="e">
        <f>IF(VALIDATURNO[[#This Row],[VALIDA_QNA]]="","",IF(VALIDATURNO[[#This Row],[Trabajado real]]+0=0,0,1))</f>
        <v>#VALUE!</v>
      </c>
      <c r="CB22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4" s="44"/>
      <c r="CD224" s="44"/>
      <c r="CE224" s="44"/>
      <c r="CF224" s="44"/>
      <c r="CG224" s="44"/>
      <c r="CH224" s="45"/>
      <c r="CI224" s="44"/>
      <c r="CJ224" s="44" t="str">
        <f>IF(AND(M224="",S224=""),"",IF(VALIDATURNO[[#This Row],[Marcacion]]="ERROR MARCA",6,IF(IFERROR(LEFT(M224,FIND(".",M224)-1)+((RIGHT(M224,2)+0)/100),0)+IFERROR(LEFT(S224,FIND(".",S224)-1)+((RIGHT(S224,2)+0)/100),0)=0,"",IFERROR(LEFT(M224,FIND(".",M224)-1)+((RIGHT(M224,2)+0)/100),0)+IFERROR(LEFT(S224,FIND(".",S224)-1)+((RIGHT(S224,2)+0)/100),0))))</f>
        <v/>
      </c>
      <c r="CK224" s="44" t="e">
        <f>IF(VALIDATURNO[[#This Row],[VALIDA_QNA]]="","",IF(VALIDATURNO[[#This Row],[Dom Noct Real]]=0,"",ROUND(VALIDATURNO[[#This Row],[Dom Noct Real]],2)))</f>
        <v>#VALUE!</v>
      </c>
      <c r="CL224" s="44"/>
      <c r="CM224" s="44"/>
      <c r="CN224" s="44"/>
      <c r="CO22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4" s="44"/>
      <c r="CR224" s="44"/>
      <c r="CS224" s="44"/>
      <c r="CT224" s="44"/>
      <c r="CU224" s="44" t="e">
        <f>IF(VALIDATURNO[[#This Row],[VALIDA_QNA]]="","",IF(VALIDATURNO[[#This Row],[Trabajado real]]=0,"",ROUND(VALIDATURNO[[#This Row],[Trabajado real]],2)))</f>
        <v>#VALUE!</v>
      </c>
      <c r="CV224" s="220" t="str">
        <f>IFERROR(VLOOKUP(VALIDATURNO[[#This Row],[Colaborador]]&amp;VALIDATURNO[[#This Row],[fecha]],Tabla2[],4,0),"")</f>
        <v/>
      </c>
      <c r="CW224" s="221"/>
      <c r="CX224" s="221"/>
      <c r="CY224" s="44" t="str">
        <f>IF(SUMIFS($BZ$6:BZ224,$DC$6:DC224,VALIDATURNO[[#This Row],[Colaborador]])-hope_hours-SUMIFS($CO$6:CO224,$DC$6:DC224,VALIDATURNO[[#This Row],[Colaborador]])-SUMIFS($CP$6:CP224,$DC$6:DC224,VALIDATURNO[[#This Row],[Colaborador]])&gt;0.5,SUMIFS($BZ$6:BZ224,$DC$6:DC224,VALIDATURNO[[#This Row],[Colaborador]])-hope_hours-SUMIFS($CO$6:CO224,$DC$6:DC224,VALIDATURNO[[#This Row],[Colaborador]])-SUMIFS($CP$6:CP224,$DC$6:DC224,VALIDATURNO[[#This Row],[Colaborador]]),"")</f>
        <v/>
      </c>
      <c r="CZ224" s="44" t="str">
        <f>IF(SUMIFS($BZ$6:BZ224,$DC$6:DC224,VALIDATURNO[[#This Row],[Colaborador]])-hope_hours&gt;0.5,SUMIFS($BZ$6:BZ224,$DC$6:DC224,VALIDATURNO[[#This Row],[Colaborador]])-hope_hours - SUMIFS($CZ$6:CZ223,$DC$6:DC223,DC224),"")</f>
        <v/>
      </c>
      <c r="DA224" s="44" t="str">
        <f>IF(SUMIFS($BZ$6:BZ224,$DC$6:DC224,VALIDATURNO[[#This Row],[Colaborador]])-hope_hours&gt;0.5,SUMIFS($BZ$6:BZ224,$DC$6:DC224,VALIDATURNO[[#This Row],[Colaborador]])-hope_hours,"")</f>
        <v/>
      </c>
      <c r="DB224" s="44" t="str">
        <f>IF(E224="","",IF(VALIDATURNO[[#This Row],[Cambia sede]]="",E224,VALIDATURNO[[#This Row],[Cambia sede]]))</f>
        <v/>
      </c>
      <c r="DC224" s="222" t="str">
        <f t="shared" si="10"/>
        <v/>
      </c>
      <c r="DD224" s="223" t="e">
        <f>IF(VALIDATURNO[[#This Row],[VALIDA_QNA]]="","",I224+0)</f>
        <v>#VALUE!</v>
      </c>
      <c r="DE224" s="219" t="e">
        <f>IF(VALIDATURNO[[#This Row],[Marcacion]]="","",D224)</f>
        <v>#VALUE!</v>
      </c>
      <c r="DF224" s="219" t="e">
        <f>IF(VALIDATURNO[[#This Row],[turno1]]="","",H224)</f>
        <v>#VALUE!</v>
      </c>
      <c r="DG224" s="219" t="e">
        <f>IF(VALIDATURNO[[#This Row],[turno2]]="","",AL224)</f>
        <v>#VALUE!</v>
      </c>
      <c r="DH224" s="219" t="e">
        <f>IF(VALIDATURNO[[#This Row],[turno1AM]]="","",AM224)</f>
        <v>#VALUE!</v>
      </c>
      <c r="DI224" s="219" t="e">
        <f>IF(VALIDATURNO[[#This Row],[turno2AM]]="","",AN224)</f>
        <v>#VALUE!</v>
      </c>
      <c r="DJ224" s="219" t="e">
        <f>IF(VALIDATURNO[[#This Row],[turno1AH]]="","",AO224)</f>
        <v>#VALUE!</v>
      </c>
      <c r="DK224" s="219" t="e">
        <f>IF(VALIDATURNO[[#This Row],[turno2AH]]="","",AP224)</f>
        <v>#VALUE!</v>
      </c>
      <c r="DL224" s="224" t="str">
        <f>IF(SUMIFS(VALIDATURNO[TOTAL],VALIDATURNO[Colaborador],VALIDATURNO[[#This Row],[Colaborador]])=0,"RET","OK")</f>
        <v>RET</v>
      </c>
      <c r="DM224" s="224"/>
      <c r="DN224" s="224" t="e">
        <f>IF(DN223=$DN$5,1,IF(DC223=VALIDATURNO[[#This Row],[Colaborador]],0,1))</f>
        <v>#VALUE!</v>
      </c>
      <c r="DO224" s="224"/>
      <c r="DP224" s="224"/>
      <c r="DQ224" s="224"/>
      <c r="DR224" s="224"/>
      <c r="DS224" s="224"/>
      <c r="DT224" s="224"/>
    </row>
    <row r="225" spans="46:124">
      <c r="AT225" s="218" t="e">
        <f>IF(VALIDATURNO[[#This Row],[VALIDA_QNA]]="","",IF(AL225="",0,1))</f>
        <v>#VALUE!</v>
      </c>
      <c r="AU225" s="47" t="e">
        <f>IF(VALIDATURNO[[#This Row],[VALIDA_QNA]]="","",IF(AL226="",0,1))</f>
        <v>#VALUE!</v>
      </c>
      <c r="AV225" s="47" t="e">
        <f>IF(VALIDATURNO[[#This Row],[VALIDA_QNA]]="","",IF(AM225="",0,1))</f>
        <v>#VALUE!</v>
      </c>
      <c r="AW225" s="47" t="e">
        <f>IF(VALIDATURNO[[#This Row],[VALIDA_QNA]]="","",IF(AN225="",0,1))</f>
        <v>#VALUE!</v>
      </c>
      <c r="AX225" s="47" t="e">
        <f>IF(VALIDATURNO[[#This Row],[VALIDA_QNA]]="","",IF(AO225="",0,1))</f>
        <v>#VALUE!</v>
      </c>
      <c r="AY225" s="47" t="e">
        <f>IF(VALIDATURNO[[#This Row],[VALIDA_QNA]]="","",IF(AP225="",0,1))</f>
        <v>#VALUE!</v>
      </c>
      <c r="AZ225" s="42" t="e">
        <f>IF(VALIDATURNO[[#This Row],[VALIDA_QNA]]="","",IF(AL226="",0,1)*IF(AL226="",0,AL226))</f>
        <v>#VALUE!</v>
      </c>
      <c r="BA225" s="42" t="e">
        <f>IF(VALIDATURNO[[#This Row],[VALIDA_QNA]]="","",IF(AL225="",0,1)*IF(AL225="",0,AL225))</f>
        <v>#VALUE!</v>
      </c>
      <c r="BB225" s="42" t="e">
        <f>IF(VALIDATURNO[[#This Row],[VALIDA_QNA]]="","",IF(AM225="",0,1)*IF(AM225="",0,AM225))</f>
        <v>#VALUE!</v>
      </c>
      <c r="BC225" s="42" t="e">
        <f>IF(VALIDATURNO[[#This Row],[VALIDA_QNA]]="","",IF(AN225="",0,1)*IF(AN225="",0,AN225))</f>
        <v>#VALUE!</v>
      </c>
      <c r="BD225" s="42" t="e">
        <f>IF(VALIDATURNO[[#This Row],[VALIDA_QNA]]="","",IF(AO225="",0,1)*IF(AO225="",0,AO225))</f>
        <v>#VALUE!</v>
      </c>
      <c r="BE225" s="42" t="e">
        <f>IF(VALIDATURNO[[#This Row],[VALIDA_QNA]]="","",IF(AP225="",0,1)*IF(AP225="",0,AP225))</f>
        <v>#VALUE!</v>
      </c>
      <c r="BF225" s="42" t="e">
        <f>IF(VALIDATURNO[[#This Row],[VALIDA_QNA]]="","",5-COUNTBLANK(AM225:AP225)-COUNTBLANK(AL226))</f>
        <v>#VALUE!</v>
      </c>
      <c r="BG225" s="41" t="e">
        <f>VALIDATURNO[[#This Row],[SALAM_H_BIN]]&amp;AU225&amp;AV225&amp;AW225&amp;AX225&amp;AY225</f>
        <v>#VALUE!</v>
      </c>
      <c r="BH225" s="43" t="str">
        <f>IF(A225="","",IF(AND((DIA_INI+0)=1,DAY(I225)&lt;16,MONTH(I225)=MES_QNA),1,IF(AND((DIA_INI+0)=16,MONTH(I225)= MES_QNA + 0),1,0)))</f>
        <v/>
      </c>
      <c r="BI225" s="42" t="str">
        <f>IF(A225="","",IF(AND(AN225&lt;AM225,AN225&lt;&gt;""),"ERROR MARCA",IF(AND(VALIDATURNO[[#This Row],[ENT_2]]&lt;&gt;0,VALIDATURNO[[#This Row],[ENT_2]]&lt;VALIDATURNO[[#This Row],[SAL_1]]),"ERROR MARCA",IF(VALIDATURNO[[#This Row],[VALIDA_QNA]]=1,IF(OR(BG225="001100",BG225="011000",BG225="011110",BG225="001111",BG225="101100",BG225="111000",BG225="111110",BG225="101111"),"OK",IF(OR(BG225="000000",VALIDATURNO[[#This Row],[Escenario]]="100000"),"NULO","ERROR MARCA")),"NULO"))))</f>
        <v/>
      </c>
      <c r="BJ225" s="47" t="e">
        <f>IF(VALIDATURNO[[#This Row],[VALIDA_QNA]]="","",IF(OR(BG225="101100",BG225="101111",BG225="001100",BG225="001111",BG225="111110",BG225="011110"),BC225-BB225,0)*24)</f>
        <v>#VALUE!</v>
      </c>
      <c r="BK225" s="42" t="e">
        <f>IF(VALIDATURNO[[#This Row],[VALIDA_QNA]]="","",IF(OR(BG225="101111",BG225="001111"),BE225-BD225,0)*24)</f>
        <v>#VALUE!</v>
      </c>
      <c r="BL225" s="47" t="e">
        <f>IF(VALIDATURNO[[#This Row],[VALIDA_QNA]]="","",IF(OR(BG225="111000",BG225="011000"),AZ225-BB225+1,0)*24)</f>
        <v>#VALUE!</v>
      </c>
      <c r="BM225" s="47" t="e">
        <f>IF(VALIDATURNO[[#This Row],[VALIDA_QNA]]="","",IF(OR(BG225="111110",BG225="011110"),AZ225+1-BD225,0)*24)</f>
        <v>#VALUE!</v>
      </c>
      <c r="BN225" s="42" t="e">
        <f>IF(VALIDATURNO[[#This Row],[VALIDA_QNA]]="","",IF(OR(BG225="011000",BG225="111000"),1-BB225,0)*24)</f>
        <v>#VALUE!</v>
      </c>
      <c r="BO225" s="47" t="e">
        <f>IF(VALIDATURNO[[#This Row],[VALIDA_QNA]]="","",IF(OR(BG225="011110",BG225="111110"),1-BD225,0)*24)</f>
        <v>#VALUE!</v>
      </c>
      <c r="BP22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5" s="42" t="e">
        <f>IF(VALIDATURNO[[#This Row],[VALIDA_QNA]]="","",VALIDATURNO[[#This Row],[turno1]]+VALIDATURNO[[#This Row],[turno2]]+VALIDATURNO[[#This Row],[turno1AM]]+VALIDATURNO[[#This Row],[turno2AM]])</f>
        <v>#VALUE!</v>
      </c>
      <c r="BR225" s="44" t="e">
        <f>IF(VALIDATURNO[[#This Row],[VALIDA_QNA]]=0,"",IFERROR(LEFT(AD225,FIND(".",AD225)-1)+((RIGHT(AD225,2)+0)/100),""))</f>
        <v>#VALUE!</v>
      </c>
      <c r="BS22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descuentos]]="",0,IF(AND(BP225&gt;=9.5,AO225=""),1,0))+IF(AL226&lt;&gt;"",AL226*24,0)-IF(AL225&lt;&gt;"",AL225*24,0),"")))</f>
        <v>#VALUE!</v>
      </c>
      <c r="BT225" s="219" t="e">
        <f>IF(VALIDATURNO[[#This Row],[VALIDA_QNA]]=0,"",IF(A225="","",IFERROR((IF(IF(AL225="",0,AL225+0)&lt;=(6/24),IF(AL225="",0,AL225+0),(6/24))*24),0)+IFERROR(IF(AM225="",0,IF((IF(AND(AO225="",AN225&lt;&gt;""),IF(AN225="",0,AN225+0),IF(AP225&lt;&gt;"",IF(AP225="",0,AP225+0),1))-#REF!)*24&gt;0,IF(AND(AO225="",AN225&lt;&gt;""),IF(AN225="",0,AN225+0),IF(AP225&lt;&gt;"",IF(AP225="",0,AP225+0),1))-#REF!))*24,0)))</f>
        <v>#VALUE!</v>
      </c>
      <c r="BU225" s="44" t="e">
        <f>IF(VALIDATURNO[[#This Row],[VALIDA_QNA]]="","",IFERROR(LEFT(K225,FIND(".",K225)-1)+((RIGHT(K225,2)+0)/100),0))</f>
        <v>#VALUE!</v>
      </c>
      <c r="BV225" s="44" t="e">
        <f>IF(VALIDATURNO[[#This Row],[VALIDA_QNA]]=0,0,IF(VALIDATURNO[[#This Row],[Marcacion]]="ERROR MARCA", 0,IF(VALIDATURNO[[#This Row],[VALIDA_QNA]]="","",IF(ROUND(IFERROR(LEFT(K225,FIND(".",K225)-1)+((RIGHT(K225,2)+0)/100),0)+(IF(H226="Domingo",0,IF(AL226="",0,AL226*24)))-(IF(H225="Domingo",0,IF(AL225="",0,AL225*24))),2)&gt;=0,ROUND(IFERROR(LEFT(K225,FIND(".",K225)-1)+((RIGHT(K225,2)+0)/100),0)+(IF(H226="Domingo",0,IF(AL226="",0,AL226*24)))-(IF(H225="Domingo",0,IF(AL225="",0,AL225*24))),2),0))))</f>
        <v>#VALUE!</v>
      </c>
      <c r="BW225" s="44" t="e">
        <f>IF(VALIDATURNO[[#This Row],[VALIDA_QNA]]="","",IFERROR(LEFT(T225,FIND(".",T225)-1)+((RIGHT(T225,2)+0)/100),0)+IF(N225="",0,IFERROR(LEFT(N225,FIND(".",N225)-1)+((RIGHT(N225,2)+0)/100),0)))</f>
        <v>#VALUE!</v>
      </c>
      <c r="BX225" s="44" t="e">
        <f>IF(VALIDATURNO[[#This Row],[VALIDA_QNA]]=0,0,IF(VALIDATURNO[[#This Row],[Marcacion]]="ERROR MARCA", 0,IF(VALIDATURNO[[#This Row],[VALIDA_QNA]]="","",IF(VALIDATURNO[[#This Row],[Dom Noct calc]]+(IF(OR(H226="Domingo",M226&lt;&gt;"",N226&lt;&gt;""),IF(AL226="",0,AL226*24),0))-(IF(OR(H225="Domingo",M225&lt;&gt;"",N225&lt;&gt;""),IF(AL225="",0,AL225*24),0))&gt;=0,VALIDATURNO[[#This Row],[Dom Noct calc]]+(IF(OR(H226="Domingo",M226&lt;&gt;"",N226&lt;&gt;""),IF(AL226="",0,AL226*24),0))-(IF(OR(H225="Domingo",M225&lt;&gt;"",N225&lt;&gt;""),IF(AL225="",0,AL225*24),0)),0))))</f>
        <v>#VALUE!</v>
      </c>
      <c r="BY225" s="44" t="e">
        <f>IF(VALIDATURNO[[#This Row],[VALIDA_QNA]]="","",IFERROR(LEFT(AD225,FIND(".",AD225)-1)+((RIGHT(AD225,2)+0)/100),0))</f>
        <v>#VALUE!</v>
      </c>
      <c r="BZ22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5" s="45" t="e">
        <f>IF(VALIDATURNO[[#This Row],[VALIDA_QNA]]="","",IF(VALIDATURNO[[#This Row],[Trabajado real]]+0=0,0,1))</f>
        <v>#VALUE!</v>
      </c>
      <c r="CB22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5" s="44"/>
      <c r="CD225" s="44"/>
      <c r="CE225" s="44"/>
      <c r="CF225" s="44"/>
      <c r="CG225" s="44"/>
      <c r="CH225" s="45"/>
      <c r="CI225" s="44"/>
      <c r="CJ225" s="44" t="str">
        <f>IF(AND(M225="",S225=""),"",IF(VALIDATURNO[[#This Row],[Marcacion]]="ERROR MARCA",6,IF(IFERROR(LEFT(M225,FIND(".",M225)-1)+((RIGHT(M225,2)+0)/100),0)+IFERROR(LEFT(S225,FIND(".",S225)-1)+((RIGHT(S225,2)+0)/100),0)=0,"",IFERROR(LEFT(M225,FIND(".",M225)-1)+((RIGHT(M225,2)+0)/100),0)+IFERROR(LEFT(S225,FIND(".",S225)-1)+((RIGHT(S225,2)+0)/100),0))))</f>
        <v/>
      </c>
      <c r="CK225" s="44" t="e">
        <f>IF(VALIDATURNO[[#This Row],[VALIDA_QNA]]="","",IF(VALIDATURNO[[#This Row],[Dom Noct Real]]=0,"",ROUND(VALIDATURNO[[#This Row],[Dom Noct Real]],2)))</f>
        <v>#VALUE!</v>
      </c>
      <c r="CL225" s="44"/>
      <c r="CM225" s="44"/>
      <c r="CN225" s="44"/>
      <c r="CO22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5" s="44"/>
      <c r="CR225" s="44"/>
      <c r="CS225" s="44"/>
      <c r="CT225" s="44"/>
      <c r="CU225" s="44" t="e">
        <f>IF(VALIDATURNO[[#This Row],[VALIDA_QNA]]="","",IF(VALIDATURNO[[#This Row],[Trabajado real]]=0,"",ROUND(VALIDATURNO[[#This Row],[Trabajado real]],2)))</f>
        <v>#VALUE!</v>
      </c>
      <c r="CV225" s="220" t="str">
        <f>IFERROR(VLOOKUP(VALIDATURNO[[#This Row],[Colaborador]]&amp;VALIDATURNO[[#This Row],[fecha]],Tabla2[],4,0),"")</f>
        <v/>
      </c>
      <c r="CW225" s="221"/>
      <c r="CX225" s="221"/>
      <c r="CY225" s="44" t="str">
        <f>IF(SUMIFS($BZ$6:BZ225,$DC$6:DC225,VALIDATURNO[[#This Row],[Colaborador]])-hope_hours-SUMIFS($CO$6:CO225,$DC$6:DC225,VALIDATURNO[[#This Row],[Colaborador]])-SUMIFS($CP$6:CP225,$DC$6:DC225,VALIDATURNO[[#This Row],[Colaborador]])&gt;0.5,SUMIFS($BZ$6:BZ225,$DC$6:DC225,VALIDATURNO[[#This Row],[Colaborador]])-hope_hours-SUMIFS($CO$6:CO225,$DC$6:DC225,VALIDATURNO[[#This Row],[Colaborador]])-SUMIFS($CP$6:CP225,$DC$6:DC225,VALIDATURNO[[#This Row],[Colaborador]]),"")</f>
        <v/>
      </c>
      <c r="CZ225" s="44" t="str">
        <f>IF(SUMIFS($BZ$6:BZ225,$DC$6:DC225,VALIDATURNO[[#This Row],[Colaborador]])-hope_hours&gt;0.5,SUMIFS($BZ$6:BZ225,$DC$6:DC225,VALIDATURNO[[#This Row],[Colaborador]])-hope_hours - SUMIFS($CZ$6:CZ224,$DC$6:DC224,DC225),"")</f>
        <v/>
      </c>
      <c r="DA225" s="44" t="str">
        <f>IF(SUMIFS($BZ$6:BZ225,$DC$6:DC225,VALIDATURNO[[#This Row],[Colaborador]])-hope_hours&gt;0.5,SUMIFS($BZ$6:BZ225,$DC$6:DC225,VALIDATURNO[[#This Row],[Colaborador]])-hope_hours,"")</f>
        <v/>
      </c>
      <c r="DB225" s="44" t="str">
        <f>IF(E225="","",IF(VALIDATURNO[[#This Row],[Cambia sede]]="",E225,VALIDATURNO[[#This Row],[Cambia sede]]))</f>
        <v/>
      </c>
      <c r="DC225" s="222" t="str">
        <f t="shared" si="10"/>
        <v/>
      </c>
      <c r="DD225" s="223" t="e">
        <f>IF(VALIDATURNO[[#This Row],[VALIDA_QNA]]="","",I225+0)</f>
        <v>#VALUE!</v>
      </c>
      <c r="DE225" s="219" t="e">
        <f>IF(VALIDATURNO[[#This Row],[Marcacion]]="","",D225)</f>
        <v>#VALUE!</v>
      </c>
      <c r="DF225" s="219" t="e">
        <f>IF(VALIDATURNO[[#This Row],[turno1]]="","",H225)</f>
        <v>#VALUE!</v>
      </c>
      <c r="DG225" s="219" t="e">
        <f>IF(VALIDATURNO[[#This Row],[turno2]]="","",AL225)</f>
        <v>#VALUE!</v>
      </c>
      <c r="DH225" s="219" t="e">
        <f>IF(VALIDATURNO[[#This Row],[turno1AM]]="","",AM225)</f>
        <v>#VALUE!</v>
      </c>
      <c r="DI225" s="219" t="e">
        <f>IF(VALIDATURNO[[#This Row],[turno2AM]]="","",AN225)</f>
        <v>#VALUE!</v>
      </c>
      <c r="DJ225" s="219" t="e">
        <f>IF(VALIDATURNO[[#This Row],[turno1AH]]="","",AO225)</f>
        <v>#VALUE!</v>
      </c>
      <c r="DK225" s="219" t="e">
        <f>IF(VALIDATURNO[[#This Row],[turno2AH]]="","",AP225)</f>
        <v>#VALUE!</v>
      </c>
      <c r="DL225" s="224" t="str">
        <f>IF(SUMIFS(VALIDATURNO[TOTAL],VALIDATURNO[Colaborador],VALIDATURNO[[#This Row],[Colaborador]])=0,"RET","OK")</f>
        <v>RET</v>
      </c>
      <c r="DM225" s="224"/>
      <c r="DN225" s="224" t="e">
        <f>IF(DN224=$DN$5,1,IF(DC224=VALIDATURNO[[#This Row],[Colaborador]],0,1))</f>
        <v>#VALUE!</v>
      </c>
      <c r="DO225" s="224"/>
      <c r="DP225" s="224"/>
      <c r="DQ225" s="224"/>
      <c r="DR225" s="224"/>
      <c r="DS225" s="224"/>
      <c r="DT225" s="224"/>
    </row>
    <row r="226" spans="46:124">
      <c r="AT226" s="218" t="e">
        <f>IF(VALIDATURNO[[#This Row],[VALIDA_QNA]]="","",IF(AL226="",0,1))</f>
        <v>#VALUE!</v>
      </c>
      <c r="AU226" s="47" t="e">
        <f>IF(VALIDATURNO[[#This Row],[VALIDA_QNA]]="","",IF(AL227="",0,1))</f>
        <v>#VALUE!</v>
      </c>
      <c r="AV226" s="47" t="e">
        <f>IF(VALIDATURNO[[#This Row],[VALIDA_QNA]]="","",IF(AM226="",0,1))</f>
        <v>#VALUE!</v>
      </c>
      <c r="AW226" s="47" t="e">
        <f>IF(VALIDATURNO[[#This Row],[VALIDA_QNA]]="","",IF(AN226="",0,1))</f>
        <v>#VALUE!</v>
      </c>
      <c r="AX226" s="47" t="e">
        <f>IF(VALIDATURNO[[#This Row],[VALIDA_QNA]]="","",IF(AO226="",0,1))</f>
        <v>#VALUE!</v>
      </c>
      <c r="AY226" s="47" t="e">
        <f>IF(VALIDATURNO[[#This Row],[VALIDA_QNA]]="","",IF(AP226="",0,1))</f>
        <v>#VALUE!</v>
      </c>
      <c r="AZ226" s="42" t="e">
        <f>IF(VALIDATURNO[[#This Row],[VALIDA_QNA]]="","",IF(AL227="",0,1)*IF(AL227="",0,AL227))</f>
        <v>#VALUE!</v>
      </c>
      <c r="BA226" s="42" t="e">
        <f>IF(VALIDATURNO[[#This Row],[VALIDA_QNA]]="","",IF(AL226="",0,1)*IF(AL226="",0,AL226))</f>
        <v>#VALUE!</v>
      </c>
      <c r="BB226" s="42" t="e">
        <f>IF(VALIDATURNO[[#This Row],[VALIDA_QNA]]="","",IF(AM226="",0,1)*IF(AM226="",0,AM226))</f>
        <v>#VALUE!</v>
      </c>
      <c r="BC226" s="42" t="e">
        <f>IF(VALIDATURNO[[#This Row],[VALIDA_QNA]]="","",IF(AN226="",0,1)*IF(AN226="",0,AN226))</f>
        <v>#VALUE!</v>
      </c>
      <c r="BD226" s="42" t="e">
        <f>IF(VALIDATURNO[[#This Row],[VALIDA_QNA]]="","",IF(AO226="",0,1)*IF(AO226="",0,AO226))</f>
        <v>#VALUE!</v>
      </c>
      <c r="BE226" s="42" t="e">
        <f>IF(VALIDATURNO[[#This Row],[VALIDA_QNA]]="","",IF(AP226="",0,1)*IF(AP226="",0,AP226))</f>
        <v>#VALUE!</v>
      </c>
      <c r="BF226" s="42" t="e">
        <f>IF(VALIDATURNO[[#This Row],[VALIDA_QNA]]="","",5-COUNTBLANK(AM226:AP226)-COUNTBLANK(AL227))</f>
        <v>#VALUE!</v>
      </c>
      <c r="BG226" s="41" t="e">
        <f>VALIDATURNO[[#This Row],[SALAM_H_BIN]]&amp;AU226&amp;AV226&amp;AW226&amp;AX226&amp;AY226</f>
        <v>#VALUE!</v>
      </c>
      <c r="BH226" s="43" t="str">
        <f>IF(A226="","",IF(AND((DIA_INI+0)=1,DAY(I226)&lt;16,MONTH(I226)=MES_QNA),1,IF(AND((DIA_INI+0)=16,MONTH(I226)= MES_QNA + 0),1,0)))</f>
        <v/>
      </c>
      <c r="BI226" s="42" t="str">
        <f>IF(A226="","",IF(AND(AN226&lt;AM226,AN226&lt;&gt;""),"ERROR MARCA",IF(AND(VALIDATURNO[[#This Row],[ENT_2]]&lt;&gt;0,VALIDATURNO[[#This Row],[ENT_2]]&lt;VALIDATURNO[[#This Row],[SAL_1]]),"ERROR MARCA",IF(VALIDATURNO[[#This Row],[VALIDA_QNA]]=1,IF(OR(BG226="001100",BG226="011000",BG226="011110",BG226="001111",BG226="101100",BG226="111000",BG226="111110",BG226="101111"),"OK",IF(OR(BG226="000000",VALIDATURNO[[#This Row],[Escenario]]="100000"),"NULO","ERROR MARCA")),"NULO"))))</f>
        <v/>
      </c>
      <c r="BJ226" s="47" t="e">
        <f>IF(VALIDATURNO[[#This Row],[VALIDA_QNA]]="","",IF(OR(BG226="101100",BG226="101111",BG226="001100",BG226="001111",BG226="111110",BG226="011110"),BC226-BB226,0)*24)</f>
        <v>#VALUE!</v>
      </c>
      <c r="BK226" s="42" t="e">
        <f>IF(VALIDATURNO[[#This Row],[VALIDA_QNA]]="","",IF(OR(BG226="101111",BG226="001111"),BE226-BD226,0)*24)</f>
        <v>#VALUE!</v>
      </c>
      <c r="BL226" s="47" t="e">
        <f>IF(VALIDATURNO[[#This Row],[VALIDA_QNA]]="","",IF(OR(BG226="111000",BG226="011000"),AZ226-BB226+1,0)*24)</f>
        <v>#VALUE!</v>
      </c>
      <c r="BM226" s="47" t="e">
        <f>IF(VALIDATURNO[[#This Row],[VALIDA_QNA]]="","",IF(OR(BG226="111110",BG226="011110"),AZ226+1-BD226,0)*24)</f>
        <v>#VALUE!</v>
      </c>
      <c r="BN226" s="42" t="e">
        <f>IF(VALIDATURNO[[#This Row],[VALIDA_QNA]]="","",IF(OR(BG226="011000",BG226="111000"),1-BB226,0)*24)</f>
        <v>#VALUE!</v>
      </c>
      <c r="BO226" s="47" t="e">
        <f>IF(VALIDATURNO[[#This Row],[VALIDA_QNA]]="","",IF(OR(BG226="011110",BG226="111110"),1-BD226,0)*24)</f>
        <v>#VALUE!</v>
      </c>
      <c r="BP22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6" s="42" t="e">
        <f>IF(VALIDATURNO[[#This Row],[VALIDA_QNA]]="","",VALIDATURNO[[#This Row],[turno1]]+VALIDATURNO[[#This Row],[turno2]]+VALIDATURNO[[#This Row],[turno1AM]]+VALIDATURNO[[#This Row],[turno2AM]])</f>
        <v>#VALUE!</v>
      </c>
      <c r="BR226" s="44" t="e">
        <f>IF(VALIDATURNO[[#This Row],[VALIDA_QNA]]=0,"",IFERROR(LEFT(AD226,FIND(".",AD226)-1)+((RIGHT(AD226,2)+0)/100),""))</f>
        <v>#VALUE!</v>
      </c>
      <c r="BS22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descuentos]]="",0,IF(AND(BP226&gt;=9.5,AO226=""),1,0))+IF(AL227&lt;&gt;"",AL227*24,0)-IF(AL226&lt;&gt;"",AL226*24,0),"")))</f>
        <v>#VALUE!</v>
      </c>
      <c r="BT226" s="219" t="e">
        <f>IF(VALIDATURNO[[#This Row],[VALIDA_QNA]]=0,"",IF(A226="","",IFERROR((IF(IF(AL226="",0,AL226+0)&lt;=(6/24),IF(AL226="",0,AL226+0),(6/24))*24),0)+IFERROR(IF(AM226="",0,IF((IF(AND(AO226="",AN226&lt;&gt;""),IF(AN226="",0,AN226+0),IF(AP226&lt;&gt;"",IF(AP226="",0,AP226+0),1))-#REF!)*24&gt;0,IF(AND(AO226="",AN226&lt;&gt;""),IF(AN226="",0,AN226+0),IF(AP226&lt;&gt;"",IF(AP226="",0,AP226+0),1))-#REF!))*24,0)))</f>
        <v>#VALUE!</v>
      </c>
      <c r="BU226" s="44" t="e">
        <f>IF(VALIDATURNO[[#This Row],[VALIDA_QNA]]="","",IFERROR(LEFT(K226,FIND(".",K226)-1)+((RIGHT(K226,2)+0)/100),0))</f>
        <v>#VALUE!</v>
      </c>
      <c r="BV226" s="44" t="e">
        <f>IF(VALIDATURNO[[#This Row],[VALIDA_QNA]]=0,0,IF(VALIDATURNO[[#This Row],[Marcacion]]="ERROR MARCA", 0,IF(VALIDATURNO[[#This Row],[VALIDA_QNA]]="","",IF(ROUND(IFERROR(LEFT(K226,FIND(".",K226)-1)+((RIGHT(K226,2)+0)/100),0)+(IF(H227="Domingo",0,IF(AL227="",0,AL227*24)))-(IF(H226="Domingo",0,IF(AL226="",0,AL226*24))),2)&gt;=0,ROUND(IFERROR(LEFT(K226,FIND(".",K226)-1)+((RIGHT(K226,2)+0)/100),0)+(IF(H227="Domingo",0,IF(AL227="",0,AL227*24)))-(IF(H226="Domingo",0,IF(AL226="",0,AL226*24))),2),0))))</f>
        <v>#VALUE!</v>
      </c>
      <c r="BW226" s="44" t="e">
        <f>IF(VALIDATURNO[[#This Row],[VALIDA_QNA]]="","",IFERROR(LEFT(T226,FIND(".",T226)-1)+((RIGHT(T226,2)+0)/100),0)+IF(N226="",0,IFERROR(LEFT(N226,FIND(".",N226)-1)+((RIGHT(N226,2)+0)/100),0)))</f>
        <v>#VALUE!</v>
      </c>
      <c r="BX226" s="44" t="e">
        <f>IF(VALIDATURNO[[#This Row],[VALIDA_QNA]]=0,0,IF(VALIDATURNO[[#This Row],[Marcacion]]="ERROR MARCA", 0,IF(VALIDATURNO[[#This Row],[VALIDA_QNA]]="","",IF(VALIDATURNO[[#This Row],[Dom Noct calc]]+(IF(OR(H227="Domingo",M227&lt;&gt;"",N227&lt;&gt;""),IF(AL227="",0,AL227*24),0))-(IF(OR(H226="Domingo",M226&lt;&gt;"",N226&lt;&gt;""),IF(AL226="",0,AL226*24),0))&gt;=0,VALIDATURNO[[#This Row],[Dom Noct calc]]+(IF(OR(H227="Domingo",M227&lt;&gt;"",N227&lt;&gt;""),IF(AL227="",0,AL227*24),0))-(IF(OR(H226="Domingo",M226&lt;&gt;"",N226&lt;&gt;""),IF(AL226="",0,AL226*24),0)),0))))</f>
        <v>#VALUE!</v>
      </c>
      <c r="BY226" s="44" t="e">
        <f>IF(VALIDATURNO[[#This Row],[VALIDA_QNA]]="","",IFERROR(LEFT(AD226,FIND(".",AD226)-1)+((RIGHT(AD226,2)+0)/100),0))</f>
        <v>#VALUE!</v>
      </c>
      <c r="BZ22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6" s="45" t="e">
        <f>IF(VALIDATURNO[[#This Row],[VALIDA_QNA]]="","",IF(VALIDATURNO[[#This Row],[Trabajado real]]+0=0,0,1))</f>
        <v>#VALUE!</v>
      </c>
      <c r="CB22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6" s="44"/>
      <c r="CD226" s="44"/>
      <c r="CE226" s="44"/>
      <c r="CF226" s="44"/>
      <c r="CG226" s="44"/>
      <c r="CH226" s="45"/>
      <c r="CI226" s="44"/>
      <c r="CJ226" s="44" t="str">
        <f>IF(AND(M226="",S226=""),"",IF(VALIDATURNO[[#This Row],[Marcacion]]="ERROR MARCA",6,IF(IFERROR(LEFT(M226,FIND(".",M226)-1)+((RIGHT(M226,2)+0)/100),0)+IFERROR(LEFT(S226,FIND(".",S226)-1)+((RIGHT(S226,2)+0)/100),0)=0,"",IFERROR(LEFT(M226,FIND(".",M226)-1)+((RIGHT(M226,2)+0)/100),0)+IFERROR(LEFT(S226,FIND(".",S226)-1)+((RIGHT(S226,2)+0)/100),0))))</f>
        <v/>
      </c>
      <c r="CK226" s="44" t="e">
        <f>IF(VALIDATURNO[[#This Row],[VALIDA_QNA]]="","",IF(VALIDATURNO[[#This Row],[Dom Noct Real]]=0,"",ROUND(VALIDATURNO[[#This Row],[Dom Noct Real]],2)))</f>
        <v>#VALUE!</v>
      </c>
      <c r="CL226" s="44"/>
      <c r="CM226" s="44"/>
      <c r="CN226" s="44"/>
      <c r="CO22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6" s="44"/>
      <c r="CR226" s="44"/>
      <c r="CS226" s="44"/>
      <c r="CT226" s="44"/>
      <c r="CU226" s="44" t="e">
        <f>IF(VALIDATURNO[[#This Row],[VALIDA_QNA]]="","",IF(VALIDATURNO[[#This Row],[Trabajado real]]=0,"",ROUND(VALIDATURNO[[#This Row],[Trabajado real]],2)))</f>
        <v>#VALUE!</v>
      </c>
      <c r="CV226" s="220" t="str">
        <f>IFERROR(VLOOKUP(VALIDATURNO[[#This Row],[Colaborador]]&amp;VALIDATURNO[[#This Row],[fecha]],Tabla2[],4,0),"")</f>
        <v/>
      </c>
      <c r="CW226" s="221"/>
      <c r="CX226" s="221"/>
      <c r="CY226" s="44" t="str">
        <f>IF(SUMIFS($BZ$6:BZ226,$DC$6:DC226,VALIDATURNO[[#This Row],[Colaborador]])-hope_hours-SUMIFS($CO$6:CO226,$DC$6:DC226,VALIDATURNO[[#This Row],[Colaborador]])-SUMIFS($CP$6:CP226,$DC$6:DC226,VALIDATURNO[[#This Row],[Colaborador]])&gt;0.5,SUMIFS($BZ$6:BZ226,$DC$6:DC226,VALIDATURNO[[#This Row],[Colaborador]])-hope_hours-SUMIFS($CO$6:CO226,$DC$6:DC226,VALIDATURNO[[#This Row],[Colaborador]])-SUMIFS($CP$6:CP226,$DC$6:DC226,VALIDATURNO[[#This Row],[Colaborador]]),"")</f>
        <v/>
      </c>
      <c r="CZ226" s="44" t="str">
        <f>IF(SUMIFS($BZ$6:BZ226,$DC$6:DC226,VALIDATURNO[[#This Row],[Colaborador]])-hope_hours&gt;0.5,SUMIFS($BZ$6:BZ226,$DC$6:DC226,VALIDATURNO[[#This Row],[Colaborador]])-hope_hours - SUMIFS($CZ$6:CZ225,$DC$6:DC225,DC226),"")</f>
        <v/>
      </c>
      <c r="DA226" s="44" t="str">
        <f>IF(SUMIFS($BZ$6:BZ226,$DC$6:DC226,VALIDATURNO[[#This Row],[Colaborador]])-hope_hours&gt;0.5,SUMIFS($BZ$6:BZ226,$DC$6:DC226,VALIDATURNO[[#This Row],[Colaborador]])-hope_hours,"")</f>
        <v/>
      </c>
      <c r="DB226" s="44" t="str">
        <f>IF(E226="","",IF(VALIDATURNO[[#This Row],[Cambia sede]]="",E226,VALIDATURNO[[#This Row],[Cambia sede]]))</f>
        <v/>
      </c>
      <c r="DC226" s="222" t="str">
        <f t="shared" si="10"/>
        <v/>
      </c>
      <c r="DD226" s="223" t="e">
        <f>IF(VALIDATURNO[[#This Row],[VALIDA_QNA]]="","",I226+0)</f>
        <v>#VALUE!</v>
      </c>
      <c r="DE226" s="219" t="e">
        <f>IF(VALIDATURNO[[#This Row],[Marcacion]]="","",D226)</f>
        <v>#VALUE!</v>
      </c>
      <c r="DF226" s="219" t="e">
        <f>IF(VALIDATURNO[[#This Row],[turno1]]="","",H226)</f>
        <v>#VALUE!</v>
      </c>
      <c r="DG226" s="219" t="e">
        <f>IF(VALIDATURNO[[#This Row],[turno2]]="","",AL226)</f>
        <v>#VALUE!</v>
      </c>
      <c r="DH226" s="219" t="e">
        <f>IF(VALIDATURNO[[#This Row],[turno1AM]]="","",AM226)</f>
        <v>#VALUE!</v>
      </c>
      <c r="DI226" s="219" t="e">
        <f>IF(VALIDATURNO[[#This Row],[turno2AM]]="","",AN226)</f>
        <v>#VALUE!</v>
      </c>
      <c r="DJ226" s="219" t="e">
        <f>IF(VALIDATURNO[[#This Row],[turno1AH]]="","",AO226)</f>
        <v>#VALUE!</v>
      </c>
      <c r="DK226" s="219" t="e">
        <f>IF(VALIDATURNO[[#This Row],[turno2AH]]="","",AP226)</f>
        <v>#VALUE!</v>
      </c>
      <c r="DL226" s="224" t="str">
        <f>IF(SUMIFS(VALIDATURNO[TOTAL],VALIDATURNO[Colaborador],VALIDATURNO[[#This Row],[Colaborador]])=0,"RET","OK")</f>
        <v>RET</v>
      </c>
      <c r="DM226" s="224"/>
      <c r="DN226" s="224" t="e">
        <f>IF(DN225=$DN$5,1,IF(DC225=VALIDATURNO[[#This Row],[Colaborador]],0,1))</f>
        <v>#VALUE!</v>
      </c>
      <c r="DO226" s="224"/>
      <c r="DP226" s="224"/>
      <c r="DQ226" s="224"/>
      <c r="DR226" s="224"/>
      <c r="DS226" s="224"/>
      <c r="DT226" s="224"/>
    </row>
    <row r="227" spans="46:124">
      <c r="AT227" s="218" t="e">
        <f>IF(VALIDATURNO[[#This Row],[VALIDA_QNA]]="","",IF(AL227="",0,1))</f>
        <v>#VALUE!</v>
      </c>
      <c r="AU227" s="47" t="e">
        <f>IF(VALIDATURNO[[#This Row],[VALIDA_QNA]]="","",IF(AL228="",0,1))</f>
        <v>#VALUE!</v>
      </c>
      <c r="AV227" s="47" t="e">
        <f>IF(VALIDATURNO[[#This Row],[VALIDA_QNA]]="","",IF(AM227="",0,1))</f>
        <v>#VALUE!</v>
      </c>
      <c r="AW227" s="47" t="e">
        <f>IF(VALIDATURNO[[#This Row],[VALIDA_QNA]]="","",IF(AN227="",0,1))</f>
        <v>#VALUE!</v>
      </c>
      <c r="AX227" s="47" t="e">
        <f>IF(VALIDATURNO[[#This Row],[VALIDA_QNA]]="","",IF(AO227="",0,1))</f>
        <v>#VALUE!</v>
      </c>
      <c r="AY227" s="47" t="e">
        <f>IF(VALIDATURNO[[#This Row],[VALIDA_QNA]]="","",IF(AP227="",0,1))</f>
        <v>#VALUE!</v>
      </c>
      <c r="AZ227" s="42" t="e">
        <f>IF(VALIDATURNO[[#This Row],[VALIDA_QNA]]="","",IF(AL228="",0,1)*IF(AL228="",0,AL228))</f>
        <v>#VALUE!</v>
      </c>
      <c r="BA227" s="42" t="e">
        <f>IF(VALIDATURNO[[#This Row],[VALIDA_QNA]]="","",IF(AL227="",0,1)*IF(AL227="",0,AL227))</f>
        <v>#VALUE!</v>
      </c>
      <c r="BB227" s="42" t="e">
        <f>IF(VALIDATURNO[[#This Row],[VALIDA_QNA]]="","",IF(AM227="",0,1)*IF(AM227="",0,AM227))</f>
        <v>#VALUE!</v>
      </c>
      <c r="BC227" s="42" t="e">
        <f>IF(VALIDATURNO[[#This Row],[VALIDA_QNA]]="","",IF(AN227="",0,1)*IF(AN227="",0,AN227))</f>
        <v>#VALUE!</v>
      </c>
      <c r="BD227" s="42" t="e">
        <f>IF(VALIDATURNO[[#This Row],[VALIDA_QNA]]="","",IF(AO227="",0,1)*IF(AO227="",0,AO227))</f>
        <v>#VALUE!</v>
      </c>
      <c r="BE227" s="42" t="e">
        <f>IF(VALIDATURNO[[#This Row],[VALIDA_QNA]]="","",IF(AP227="",0,1)*IF(AP227="",0,AP227))</f>
        <v>#VALUE!</v>
      </c>
      <c r="BF227" s="42" t="e">
        <f>IF(VALIDATURNO[[#This Row],[VALIDA_QNA]]="","",5-COUNTBLANK(AM227:AP227)-COUNTBLANK(AL228))</f>
        <v>#VALUE!</v>
      </c>
      <c r="BG227" s="41" t="e">
        <f>VALIDATURNO[[#This Row],[SALAM_H_BIN]]&amp;AU227&amp;AV227&amp;AW227&amp;AX227&amp;AY227</f>
        <v>#VALUE!</v>
      </c>
      <c r="BH227" s="43" t="str">
        <f>IF(A227="","",IF(AND((DIA_INI+0)=1,DAY(I227)&lt;16,MONTH(I227)=MES_QNA),1,IF(AND((DIA_INI+0)=16,MONTH(I227)= MES_QNA + 0),1,0)))</f>
        <v/>
      </c>
      <c r="BI227" s="42" t="str">
        <f>IF(A227="","",IF(AND(AN227&lt;AM227,AN227&lt;&gt;""),"ERROR MARCA",IF(AND(VALIDATURNO[[#This Row],[ENT_2]]&lt;&gt;0,VALIDATURNO[[#This Row],[ENT_2]]&lt;VALIDATURNO[[#This Row],[SAL_1]]),"ERROR MARCA",IF(VALIDATURNO[[#This Row],[VALIDA_QNA]]=1,IF(OR(BG227="001100",BG227="011000",BG227="011110",BG227="001111",BG227="101100",BG227="111000",BG227="111110",BG227="101111"),"OK",IF(OR(BG227="000000",VALIDATURNO[[#This Row],[Escenario]]="100000"),"NULO","ERROR MARCA")),"NULO"))))</f>
        <v/>
      </c>
      <c r="BJ227" s="47" t="e">
        <f>IF(VALIDATURNO[[#This Row],[VALIDA_QNA]]="","",IF(OR(BG227="101100",BG227="101111",BG227="001100",BG227="001111",BG227="111110",BG227="011110"),BC227-BB227,0)*24)</f>
        <v>#VALUE!</v>
      </c>
      <c r="BK227" s="42" t="e">
        <f>IF(VALIDATURNO[[#This Row],[VALIDA_QNA]]="","",IF(OR(BG227="101111",BG227="001111"),BE227-BD227,0)*24)</f>
        <v>#VALUE!</v>
      </c>
      <c r="BL227" s="47" t="e">
        <f>IF(VALIDATURNO[[#This Row],[VALIDA_QNA]]="","",IF(OR(BG227="111000",BG227="011000"),AZ227-BB227+1,0)*24)</f>
        <v>#VALUE!</v>
      </c>
      <c r="BM227" s="47" t="e">
        <f>IF(VALIDATURNO[[#This Row],[VALIDA_QNA]]="","",IF(OR(BG227="111110",BG227="011110"),AZ227+1-BD227,0)*24)</f>
        <v>#VALUE!</v>
      </c>
      <c r="BN227" s="42" t="e">
        <f>IF(VALIDATURNO[[#This Row],[VALIDA_QNA]]="","",IF(OR(BG227="011000",BG227="111000"),1-BB227,0)*24)</f>
        <v>#VALUE!</v>
      </c>
      <c r="BO227" s="47" t="e">
        <f>IF(VALIDATURNO[[#This Row],[VALIDA_QNA]]="","",IF(OR(BG227="011110",BG227="111110"),1-BD227,0)*24)</f>
        <v>#VALUE!</v>
      </c>
      <c r="BP22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7" s="42" t="e">
        <f>IF(VALIDATURNO[[#This Row],[VALIDA_QNA]]="","",VALIDATURNO[[#This Row],[turno1]]+VALIDATURNO[[#This Row],[turno2]]+VALIDATURNO[[#This Row],[turno1AM]]+VALIDATURNO[[#This Row],[turno2AM]])</f>
        <v>#VALUE!</v>
      </c>
      <c r="BR227" s="44" t="e">
        <f>IF(VALIDATURNO[[#This Row],[VALIDA_QNA]]=0,"",IFERROR(LEFT(AD227,FIND(".",AD227)-1)+((RIGHT(AD227,2)+0)/100),""))</f>
        <v>#VALUE!</v>
      </c>
      <c r="BS22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descuentos]]="",0,IF(AND(BP227&gt;=9.5,AO227=""),1,0))+IF(AL228&lt;&gt;"",AL228*24,0)-IF(AL227&lt;&gt;"",AL227*24,0),"")))</f>
        <v>#VALUE!</v>
      </c>
      <c r="BT227" s="219" t="e">
        <f>IF(VALIDATURNO[[#This Row],[VALIDA_QNA]]=0,"",IF(A227="","",IFERROR((IF(IF(AL227="",0,AL227+0)&lt;=(6/24),IF(AL227="",0,AL227+0),(6/24))*24),0)+IFERROR(IF(AM227="",0,IF((IF(AND(AO227="",AN227&lt;&gt;""),IF(AN227="",0,AN227+0),IF(AP227&lt;&gt;"",IF(AP227="",0,AP227+0),1))-#REF!)*24&gt;0,IF(AND(AO227="",AN227&lt;&gt;""),IF(AN227="",0,AN227+0),IF(AP227&lt;&gt;"",IF(AP227="",0,AP227+0),1))-#REF!))*24,0)))</f>
        <v>#VALUE!</v>
      </c>
      <c r="BU227" s="44" t="e">
        <f>IF(VALIDATURNO[[#This Row],[VALIDA_QNA]]="","",IFERROR(LEFT(K227,FIND(".",K227)-1)+((RIGHT(K227,2)+0)/100),0))</f>
        <v>#VALUE!</v>
      </c>
      <c r="BV227" s="44" t="e">
        <f>IF(VALIDATURNO[[#This Row],[VALIDA_QNA]]=0,0,IF(VALIDATURNO[[#This Row],[Marcacion]]="ERROR MARCA", 0,IF(VALIDATURNO[[#This Row],[VALIDA_QNA]]="","",IF(ROUND(IFERROR(LEFT(K227,FIND(".",K227)-1)+((RIGHT(K227,2)+0)/100),0)+(IF(H228="Domingo",0,IF(AL228="",0,AL228*24)))-(IF(H227="Domingo",0,IF(AL227="",0,AL227*24))),2)&gt;=0,ROUND(IFERROR(LEFT(K227,FIND(".",K227)-1)+((RIGHT(K227,2)+0)/100),0)+(IF(H228="Domingo",0,IF(AL228="",0,AL228*24)))-(IF(H227="Domingo",0,IF(AL227="",0,AL227*24))),2),0))))</f>
        <v>#VALUE!</v>
      </c>
      <c r="BW227" s="44" t="e">
        <f>IF(VALIDATURNO[[#This Row],[VALIDA_QNA]]="","",IFERROR(LEFT(T227,FIND(".",T227)-1)+((RIGHT(T227,2)+0)/100),0)+IF(N227="",0,IFERROR(LEFT(N227,FIND(".",N227)-1)+((RIGHT(N227,2)+0)/100),0)))</f>
        <v>#VALUE!</v>
      </c>
      <c r="BX227" s="44" t="e">
        <f>IF(VALIDATURNO[[#This Row],[VALIDA_QNA]]=0,0,IF(VALIDATURNO[[#This Row],[Marcacion]]="ERROR MARCA", 0,IF(VALIDATURNO[[#This Row],[VALIDA_QNA]]="","",IF(VALIDATURNO[[#This Row],[Dom Noct calc]]+(IF(OR(H228="Domingo",M228&lt;&gt;"",N228&lt;&gt;""),IF(AL228="",0,AL228*24),0))-(IF(OR(H227="Domingo",M227&lt;&gt;"",N227&lt;&gt;""),IF(AL227="",0,AL227*24),0))&gt;=0,VALIDATURNO[[#This Row],[Dom Noct calc]]+(IF(OR(H228="Domingo",M228&lt;&gt;"",N228&lt;&gt;""),IF(AL228="",0,AL228*24),0))-(IF(OR(H227="Domingo",M227&lt;&gt;"",N227&lt;&gt;""),IF(AL227="",0,AL227*24),0)),0))))</f>
        <v>#VALUE!</v>
      </c>
      <c r="BY227" s="44" t="e">
        <f>IF(VALIDATURNO[[#This Row],[VALIDA_QNA]]="","",IFERROR(LEFT(AD227,FIND(".",AD227)-1)+((RIGHT(AD227,2)+0)/100),0))</f>
        <v>#VALUE!</v>
      </c>
      <c r="BZ22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7" s="45" t="e">
        <f>IF(VALIDATURNO[[#This Row],[VALIDA_QNA]]="","",IF(VALIDATURNO[[#This Row],[Trabajado real]]+0=0,0,1))</f>
        <v>#VALUE!</v>
      </c>
      <c r="CB22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7" s="44"/>
      <c r="CD227" s="44"/>
      <c r="CE227" s="44"/>
      <c r="CF227" s="44"/>
      <c r="CG227" s="44"/>
      <c r="CH227" s="45"/>
      <c r="CI227" s="44"/>
      <c r="CJ227" s="44" t="str">
        <f>IF(AND(M227="",S227=""),"",IF(VALIDATURNO[[#This Row],[Marcacion]]="ERROR MARCA",6,IF(IFERROR(LEFT(M227,FIND(".",M227)-1)+((RIGHT(M227,2)+0)/100),0)+IFERROR(LEFT(S227,FIND(".",S227)-1)+((RIGHT(S227,2)+0)/100),0)=0,"",IFERROR(LEFT(M227,FIND(".",M227)-1)+((RIGHT(M227,2)+0)/100),0)+IFERROR(LEFT(S227,FIND(".",S227)-1)+((RIGHT(S227,2)+0)/100),0))))</f>
        <v/>
      </c>
      <c r="CK227" s="44" t="e">
        <f>IF(VALIDATURNO[[#This Row],[VALIDA_QNA]]="","",IF(VALIDATURNO[[#This Row],[Dom Noct Real]]=0,"",ROUND(VALIDATURNO[[#This Row],[Dom Noct Real]],2)))</f>
        <v>#VALUE!</v>
      </c>
      <c r="CL227" s="44"/>
      <c r="CM227" s="44"/>
      <c r="CN227" s="44"/>
      <c r="CO22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7" s="44"/>
      <c r="CR227" s="44"/>
      <c r="CS227" s="44"/>
      <c r="CT227" s="44"/>
      <c r="CU227" s="44" t="e">
        <f>IF(VALIDATURNO[[#This Row],[VALIDA_QNA]]="","",IF(VALIDATURNO[[#This Row],[Trabajado real]]=0,"",ROUND(VALIDATURNO[[#This Row],[Trabajado real]],2)))</f>
        <v>#VALUE!</v>
      </c>
      <c r="CV227" s="220" t="str">
        <f>IFERROR(VLOOKUP(VALIDATURNO[[#This Row],[Colaborador]]&amp;VALIDATURNO[[#This Row],[fecha]],Tabla2[],4,0),"")</f>
        <v/>
      </c>
      <c r="CW227" s="221"/>
      <c r="CX227" s="221"/>
      <c r="CY227" s="44" t="str">
        <f>IF(SUMIFS($BZ$6:BZ227,$DC$6:DC227,VALIDATURNO[[#This Row],[Colaborador]])-hope_hours-SUMIFS($CO$6:CO227,$DC$6:DC227,VALIDATURNO[[#This Row],[Colaborador]])-SUMIFS($CP$6:CP227,$DC$6:DC227,VALIDATURNO[[#This Row],[Colaborador]])&gt;0.5,SUMIFS($BZ$6:BZ227,$DC$6:DC227,VALIDATURNO[[#This Row],[Colaborador]])-hope_hours-SUMIFS($CO$6:CO227,$DC$6:DC227,VALIDATURNO[[#This Row],[Colaborador]])-SUMIFS($CP$6:CP227,$DC$6:DC227,VALIDATURNO[[#This Row],[Colaborador]]),"")</f>
        <v/>
      </c>
      <c r="CZ227" s="44" t="str">
        <f>IF(SUMIFS($BZ$6:BZ227,$DC$6:DC227,VALIDATURNO[[#This Row],[Colaborador]])-hope_hours&gt;0.5,SUMIFS($BZ$6:BZ227,$DC$6:DC227,VALIDATURNO[[#This Row],[Colaborador]])-hope_hours - SUMIFS($CZ$6:CZ226,$DC$6:DC226,DC227),"")</f>
        <v/>
      </c>
      <c r="DA227" s="44" t="str">
        <f>IF(SUMIFS($BZ$6:BZ227,$DC$6:DC227,VALIDATURNO[[#This Row],[Colaborador]])-hope_hours&gt;0.5,SUMIFS($BZ$6:BZ227,$DC$6:DC227,VALIDATURNO[[#This Row],[Colaborador]])-hope_hours,"")</f>
        <v/>
      </c>
      <c r="DB227" s="44" t="str">
        <f>IF(E227="","",IF(VALIDATURNO[[#This Row],[Cambia sede]]="",E227,VALIDATURNO[[#This Row],[Cambia sede]]))</f>
        <v/>
      </c>
      <c r="DC227" s="222" t="str">
        <f t="shared" si="10"/>
        <v/>
      </c>
      <c r="DD227" s="223" t="e">
        <f>IF(VALIDATURNO[[#This Row],[VALIDA_QNA]]="","",I227+0)</f>
        <v>#VALUE!</v>
      </c>
      <c r="DE227" s="219" t="e">
        <f>IF(VALIDATURNO[[#This Row],[Marcacion]]="","",D227)</f>
        <v>#VALUE!</v>
      </c>
      <c r="DF227" s="219" t="e">
        <f>IF(VALIDATURNO[[#This Row],[turno1]]="","",H227)</f>
        <v>#VALUE!</v>
      </c>
      <c r="DG227" s="219" t="e">
        <f>IF(VALIDATURNO[[#This Row],[turno2]]="","",AL227)</f>
        <v>#VALUE!</v>
      </c>
      <c r="DH227" s="219" t="e">
        <f>IF(VALIDATURNO[[#This Row],[turno1AM]]="","",AM227)</f>
        <v>#VALUE!</v>
      </c>
      <c r="DI227" s="219" t="e">
        <f>IF(VALIDATURNO[[#This Row],[turno2AM]]="","",AN227)</f>
        <v>#VALUE!</v>
      </c>
      <c r="DJ227" s="219" t="e">
        <f>IF(VALIDATURNO[[#This Row],[turno1AH]]="","",AO227)</f>
        <v>#VALUE!</v>
      </c>
      <c r="DK227" s="219" t="e">
        <f>IF(VALIDATURNO[[#This Row],[turno2AH]]="","",AP227)</f>
        <v>#VALUE!</v>
      </c>
      <c r="DL227" s="224" t="str">
        <f>IF(SUMIFS(VALIDATURNO[TOTAL],VALIDATURNO[Colaborador],VALIDATURNO[[#This Row],[Colaborador]])=0,"RET","OK")</f>
        <v>RET</v>
      </c>
      <c r="DM227" s="224"/>
      <c r="DN227" s="224" t="e">
        <f>IF(DN226=$DN$5,1,IF(DC226=VALIDATURNO[[#This Row],[Colaborador]],0,1))</f>
        <v>#VALUE!</v>
      </c>
      <c r="DO227" s="224"/>
      <c r="DP227" s="224"/>
      <c r="DQ227" s="224"/>
      <c r="DR227" s="224"/>
      <c r="DS227" s="224"/>
      <c r="DT227" s="224"/>
    </row>
    <row r="228" spans="46:124">
      <c r="AT228" s="218" t="e">
        <f>IF(VALIDATURNO[[#This Row],[VALIDA_QNA]]="","",IF(AL228="",0,1))</f>
        <v>#VALUE!</v>
      </c>
      <c r="AU228" s="47" t="e">
        <f>IF(VALIDATURNO[[#This Row],[VALIDA_QNA]]="","",IF(AL229="",0,1))</f>
        <v>#VALUE!</v>
      </c>
      <c r="AV228" s="47" t="e">
        <f>IF(VALIDATURNO[[#This Row],[VALIDA_QNA]]="","",IF(AM228="",0,1))</f>
        <v>#VALUE!</v>
      </c>
      <c r="AW228" s="47" t="e">
        <f>IF(VALIDATURNO[[#This Row],[VALIDA_QNA]]="","",IF(AN228="",0,1))</f>
        <v>#VALUE!</v>
      </c>
      <c r="AX228" s="47" t="e">
        <f>IF(VALIDATURNO[[#This Row],[VALIDA_QNA]]="","",IF(AO228="",0,1))</f>
        <v>#VALUE!</v>
      </c>
      <c r="AY228" s="47" t="e">
        <f>IF(VALIDATURNO[[#This Row],[VALIDA_QNA]]="","",IF(AP228="",0,1))</f>
        <v>#VALUE!</v>
      </c>
      <c r="AZ228" s="42" t="e">
        <f>IF(VALIDATURNO[[#This Row],[VALIDA_QNA]]="","",IF(AL229="",0,1)*IF(AL229="",0,AL229))</f>
        <v>#VALUE!</v>
      </c>
      <c r="BA228" s="42" t="e">
        <f>IF(VALIDATURNO[[#This Row],[VALIDA_QNA]]="","",IF(AL228="",0,1)*IF(AL228="",0,AL228))</f>
        <v>#VALUE!</v>
      </c>
      <c r="BB228" s="42" t="e">
        <f>IF(VALIDATURNO[[#This Row],[VALIDA_QNA]]="","",IF(AM228="",0,1)*IF(AM228="",0,AM228))</f>
        <v>#VALUE!</v>
      </c>
      <c r="BC228" s="42" t="e">
        <f>IF(VALIDATURNO[[#This Row],[VALIDA_QNA]]="","",IF(AN228="",0,1)*IF(AN228="",0,AN228))</f>
        <v>#VALUE!</v>
      </c>
      <c r="BD228" s="42" t="e">
        <f>IF(VALIDATURNO[[#This Row],[VALIDA_QNA]]="","",IF(AO228="",0,1)*IF(AO228="",0,AO228))</f>
        <v>#VALUE!</v>
      </c>
      <c r="BE228" s="42" t="e">
        <f>IF(VALIDATURNO[[#This Row],[VALIDA_QNA]]="","",IF(AP228="",0,1)*IF(AP228="",0,AP228))</f>
        <v>#VALUE!</v>
      </c>
      <c r="BF228" s="42" t="e">
        <f>IF(VALIDATURNO[[#This Row],[VALIDA_QNA]]="","",5-COUNTBLANK(AM228:AP228)-COUNTBLANK(AL229))</f>
        <v>#VALUE!</v>
      </c>
      <c r="BG228" s="41" t="e">
        <f>VALIDATURNO[[#This Row],[SALAM_H_BIN]]&amp;AU228&amp;AV228&amp;AW228&amp;AX228&amp;AY228</f>
        <v>#VALUE!</v>
      </c>
      <c r="BH228" s="43" t="str">
        <f>IF(A228="","",IF(AND((DIA_INI+0)=1,DAY(I228)&lt;16,MONTH(I228)=MES_QNA),1,IF(AND((DIA_INI+0)=16,MONTH(I228)= MES_QNA + 0),1,0)))</f>
        <v/>
      </c>
      <c r="BI228" s="42" t="str">
        <f>IF(A228="","",IF(AND(AN228&lt;AM228,AN228&lt;&gt;""),"ERROR MARCA",IF(AND(VALIDATURNO[[#This Row],[ENT_2]]&lt;&gt;0,VALIDATURNO[[#This Row],[ENT_2]]&lt;VALIDATURNO[[#This Row],[SAL_1]]),"ERROR MARCA",IF(VALIDATURNO[[#This Row],[VALIDA_QNA]]=1,IF(OR(BG228="001100",BG228="011000",BG228="011110",BG228="001111",BG228="101100",BG228="111000",BG228="111110",BG228="101111"),"OK",IF(OR(BG228="000000",VALIDATURNO[[#This Row],[Escenario]]="100000"),"NULO","ERROR MARCA")),"NULO"))))</f>
        <v/>
      </c>
      <c r="BJ228" s="47" t="e">
        <f>IF(VALIDATURNO[[#This Row],[VALIDA_QNA]]="","",IF(OR(BG228="101100",BG228="101111",BG228="001100",BG228="001111",BG228="111110",BG228="011110"),BC228-BB228,0)*24)</f>
        <v>#VALUE!</v>
      </c>
      <c r="BK228" s="42" t="e">
        <f>IF(VALIDATURNO[[#This Row],[VALIDA_QNA]]="","",IF(OR(BG228="101111",BG228="001111"),BE228-BD228,0)*24)</f>
        <v>#VALUE!</v>
      </c>
      <c r="BL228" s="47" t="e">
        <f>IF(VALIDATURNO[[#This Row],[VALIDA_QNA]]="","",IF(OR(BG228="111000",BG228="011000"),AZ228-BB228+1,0)*24)</f>
        <v>#VALUE!</v>
      </c>
      <c r="BM228" s="47" t="e">
        <f>IF(VALIDATURNO[[#This Row],[VALIDA_QNA]]="","",IF(OR(BG228="111110",BG228="011110"),AZ228+1-BD228,0)*24)</f>
        <v>#VALUE!</v>
      </c>
      <c r="BN228" s="42" t="e">
        <f>IF(VALIDATURNO[[#This Row],[VALIDA_QNA]]="","",IF(OR(BG228="011000",BG228="111000"),1-BB228,0)*24)</f>
        <v>#VALUE!</v>
      </c>
      <c r="BO228" s="47" t="e">
        <f>IF(VALIDATURNO[[#This Row],[VALIDA_QNA]]="","",IF(OR(BG228="011110",BG228="111110"),1-BD228,0)*24)</f>
        <v>#VALUE!</v>
      </c>
      <c r="BP22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8" s="42" t="e">
        <f>IF(VALIDATURNO[[#This Row],[VALIDA_QNA]]="","",VALIDATURNO[[#This Row],[turno1]]+VALIDATURNO[[#This Row],[turno2]]+VALIDATURNO[[#This Row],[turno1AM]]+VALIDATURNO[[#This Row],[turno2AM]])</f>
        <v>#VALUE!</v>
      </c>
      <c r="BR228" s="44" t="e">
        <f>IF(VALIDATURNO[[#This Row],[VALIDA_QNA]]=0,"",IFERROR(LEFT(AD228,FIND(".",AD228)-1)+((RIGHT(AD228,2)+0)/100),""))</f>
        <v>#VALUE!</v>
      </c>
      <c r="BS22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descuentos]]="",0,IF(AND(BP228&gt;=9.5,AO228=""),1,0))+IF(AL229&lt;&gt;"",AL229*24,0)-IF(AL228&lt;&gt;"",AL228*24,0),"")))</f>
        <v>#VALUE!</v>
      </c>
      <c r="BT228" s="219" t="e">
        <f>IF(VALIDATURNO[[#This Row],[VALIDA_QNA]]=0,"",IF(A228="","",IFERROR((IF(IF(AL228="",0,AL228+0)&lt;=(6/24),IF(AL228="",0,AL228+0),(6/24))*24),0)+IFERROR(IF(AM228="",0,IF((IF(AND(AO228="",AN228&lt;&gt;""),IF(AN228="",0,AN228+0),IF(AP228&lt;&gt;"",IF(AP228="",0,AP228+0),1))-#REF!)*24&gt;0,IF(AND(AO228="",AN228&lt;&gt;""),IF(AN228="",0,AN228+0),IF(AP228&lt;&gt;"",IF(AP228="",0,AP228+0),1))-#REF!))*24,0)))</f>
        <v>#VALUE!</v>
      </c>
      <c r="BU228" s="44" t="e">
        <f>IF(VALIDATURNO[[#This Row],[VALIDA_QNA]]="","",IFERROR(LEFT(K228,FIND(".",K228)-1)+((RIGHT(K228,2)+0)/100),0))</f>
        <v>#VALUE!</v>
      </c>
      <c r="BV228" s="44" t="e">
        <f>IF(VALIDATURNO[[#This Row],[VALIDA_QNA]]=0,0,IF(VALIDATURNO[[#This Row],[Marcacion]]="ERROR MARCA", 0,IF(VALIDATURNO[[#This Row],[VALIDA_QNA]]="","",IF(ROUND(IFERROR(LEFT(K228,FIND(".",K228)-1)+((RIGHT(K228,2)+0)/100),0)+(IF(H229="Domingo",0,IF(AL229="",0,AL229*24)))-(IF(H228="Domingo",0,IF(AL228="",0,AL228*24))),2)&gt;=0,ROUND(IFERROR(LEFT(K228,FIND(".",K228)-1)+((RIGHT(K228,2)+0)/100),0)+(IF(H229="Domingo",0,IF(AL229="",0,AL229*24)))-(IF(H228="Domingo",0,IF(AL228="",0,AL228*24))),2),0))))</f>
        <v>#VALUE!</v>
      </c>
      <c r="BW228" s="44" t="e">
        <f>IF(VALIDATURNO[[#This Row],[VALIDA_QNA]]="","",IFERROR(LEFT(T228,FIND(".",T228)-1)+((RIGHT(T228,2)+0)/100),0)+IF(N228="",0,IFERROR(LEFT(N228,FIND(".",N228)-1)+((RIGHT(N228,2)+0)/100),0)))</f>
        <v>#VALUE!</v>
      </c>
      <c r="BX228" s="44" t="e">
        <f>IF(VALIDATURNO[[#This Row],[VALIDA_QNA]]=0,0,IF(VALIDATURNO[[#This Row],[Marcacion]]="ERROR MARCA", 0,IF(VALIDATURNO[[#This Row],[VALIDA_QNA]]="","",IF(VALIDATURNO[[#This Row],[Dom Noct calc]]+(IF(OR(H229="Domingo",M229&lt;&gt;"",N229&lt;&gt;""),IF(AL229="",0,AL229*24),0))-(IF(OR(H228="Domingo",M228&lt;&gt;"",N228&lt;&gt;""),IF(AL228="",0,AL228*24),0))&gt;=0,VALIDATURNO[[#This Row],[Dom Noct calc]]+(IF(OR(H229="Domingo",M229&lt;&gt;"",N229&lt;&gt;""),IF(AL229="",0,AL229*24),0))-(IF(OR(H228="Domingo",M228&lt;&gt;"",N228&lt;&gt;""),IF(AL228="",0,AL228*24),0)),0))))</f>
        <v>#VALUE!</v>
      </c>
      <c r="BY228" s="44" t="e">
        <f>IF(VALIDATURNO[[#This Row],[VALIDA_QNA]]="","",IFERROR(LEFT(AD228,FIND(".",AD228)-1)+((RIGHT(AD228,2)+0)/100),0))</f>
        <v>#VALUE!</v>
      </c>
      <c r="BZ22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8" s="45" t="e">
        <f>IF(VALIDATURNO[[#This Row],[VALIDA_QNA]]="","",IF(VALIDATURNO[[#This Row],[Trabajado real]]+0=0,0,1))</f>
        <v>#VALUE!</v>
      </c>
      <c r="CB22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8" s="44"/>
      <c r="CD228" s="44"/>
      <c r="CE228" s="44"/>
      <c r="CF228" s="44"/>
      <c r="CG228" s="44"/>
      <c r="CH228" s="45"/>
      <c r="CI228" s="44"/>
      <c r="CJ228" s="44" t="str">
        <f>IF(AND(M228="",S228=""),"",IF(VALIDATURNO[[#This Row],[Marcacion]]="ERROR MARCA",6,IF(IFERROR(LEFT(M228,FIND(".",M228)-1)+((RIGHT(M228,2)+0)/100),0)+IFERROR(LEFT(S228,FIND(".",S228)-1)+((RIGHT(S228,2)+0)/100),0)=0,"",IFERROR(LEFT(M228,FIND(".",M228)-1)+((RIGHT(M228,2)+0)/100),0)+IFERROR(LEFT(S228,FIND(".",S228)-1)+((RIGHT(S228,2)+0)/100),0))))</f>
        <v/>
      </c>
      <c r="CK228" s="44" t="e">
        <f>IF(VALIDATURNO[[#This Row],[VALIDA_QNA]]="","",IF(VALIDATURNO[[#This Row],[Dom Noct Real]]=0,"",ROUND(VALIDATURNO[[#This Row],[Dom Noct Real]],2)))</f>
        <v>#VALUE!</v>
      </c>
      <c r="CL228" s="44"/>
      <c r="CM228" s="44"/>
      <c r="CN228" s="44"/>
      <c r="CO22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8" s="44"/>
      <c r="CR228" s="44"/>
      <c r="CS228" s="44"/>
      <c r="CT228" s="44"/>
      <c r="CU228" s="44" t="e">
        <f>IF(VALIDATURNO[[#This Row],[VALIDA_QNA]]="","",IF(VALIDATURNO[[#This Row],[Trabajado real]]=0,"",ROUND(VALIDATURNO[[#This Row],[Trabajado real]],2)))</f>
        <v>#VALUE!</v>
      </c>
      <c r="CV228" s="220" t="str">
        <f>IFERROR(VLOOKUP(VALIDATURNO[[#This Row],[Colaborador]]&amp;VALIDATURNO[[#This Row],[fecha]],Tabla2[],4,0),"")</f>
        <v/>
      </c>
      <c r="CW228" s="221"/>
      <c r="CX228" s="221"/>
      <c r="CY228" s="44" t="str">
        <f>IF(SUMIFS($BZ$6:BZ228,$DC$6:DC228,VALIDATURNO[[#This Row],[Colaborador]])-hope_hours-SUMIFS($CO$6:CO228,$DC$6:DC228,VALIDATURNO[[#This Row],[Colaborador]])-SUMIFS($CP$6:CP228,$DC$6:DC228,VALIDATURNO[[#This Row],[Colaborador]])&gt;0.5,SUMIFS($BZ$6:BZ228,$DC$6:DC228,VALIDATURNO[[#This Row],[Colaborador]])-hope_hours-SUMIFS($CO$6:CO228,$DC$6:DC228,VALIDATURNO[[#This Row],[Colaborador]])-SUMIFS($CP$6:CP228,$DC$6:DC228,VALIDATURNO[[#This Row],[Colaborador]]),"")</f>
        <v/>
      </c>
      <c r="CZ228" s="44" t="str">
        <f>IF(SUMIFS($BZ$6:BZ228,$DC$6:DC228,VALIDATURNO[[#This Row],[Colaborador]])-hope_hours&gt;0.5,SUMIFS($BZ$6:BZ228,$DC$6:DC228,VALIDATURNO[[#This Row],[Colaborador]])-hope_hours - SUMIFS($CZ$6:CZ227,$DC$6:DC227,DC228),"")</f>
        <v/>
      </c>
      <c r="DA228" s="44" t="str">
        <f>IF(SUMIFS($BZ$6:BZ228,$DC$6:DC228,VALIDATURNO[[#This Row],[Colaborador]])-hope_hours&gt;0.5,SUMIFS($BZ$6:BZ228,$DC$6:DC228,VALIDATURNO[[#This Row],[Colaborador]])-hope_hours,"")</f>
        <v/>
      </c>
      <c r="DB228" s="44" t="str">
        <f>IF(E228="","",IF(VALIDATURNO[[#This Row],[Cambia sede]]="",E228,VALIDATURNO[[#This Row],[Cambia sede]]))</f>
        <v/>
      </c>
      <c r="DC228" s="222" t="str">
        <f t="shared" si="10"/>
        <v/>
      </c>
      <c r="DD228" s="223" t="e">
        <f>IF(VALIDATURNO[[#This Row],[VALIDA_QNA]]="","",I228+0)</f>
        <v>#VALUE!</v>
      </c>
      <c r="DE228" s="219" t="e">
        <f>IF(VALIDATURNO[[#This Row],[Marcacion]]="","",D228)</f>
        <v>#VALUE!</v>
      </c>
      <c r="DF228" s="219" t="e">
        <f>IF(VALIDATURNO[[#This Row],[turno1]]="","",H228)</f>
        <v>#VALUE!</v>
      </c>
      <c r="DG228" s="219" t="e">
        <f>IF(VALIDATURNO[[#This Row],[turno2]]="","",AL228)</f>
        <v>#VALUE!</v>
      </c>
      <c r="DH228" s="219" t="e">
        <f>IF(VALIDATURNO[[#This Row],[turno1AM]]="","",AM228)</f>
        <v>#VALUE!</v>
      </c>
      <c r="DI228" s="219" t="e">
        <f>IF(VALIDATURNO[[#This Row],[turno2AM]]="","",AN228)</f>
        <v>#VALUE!</v>
      </c>
      <c r="DJ228" s="219" t="e">
        <f>IF(VALIDATURNO[[#This Row],[turno1AH]]="","",AO228)</f>
        <v>#VALUE!</v>
      </c>
      <c r="DK228" s="219" t="e">
        <f>IF(VALIDATURNO[[#This Row],[turno2AH]]="","",AP228)</f>
        <v>#VALUE!</v>
      </c>
      <c r="DL228" s="224" t="str">
        <f>IF(SUMIFS(VALIDATURNO[TOTAL],VALIDATURNO[Colaborador],VALIDATURNO[[#This Row],[Colaborador]])=0,"RET","OK")</f>
        <v>RET</v>
      </c>
      <c r="DM228" s="224"/>
      <c r="DN228" s="224" t="e">
        <f>IF(DN227=$DN$5,1,IF(DC227=VALIDATURNO[[#This Row],[Colaborador]],0,1))</f>
        <v>#VALUE!</v>
      </c>
      <c r="DO228" s="224"/>
      <c r="DP228" s="224"/>
      <c r="DQ228" s="224"/>
      <c r="DR228" s="224"/>
      <c r="DS228" s="224"/>
      <c r="DT228" s="224"/>
    </row>
    <row r="229" spans="46:124">
      <c r="AT229" s="218" t="e">
        <f>IF(VALIDATURNO[[#This Row],[VALIDA_QNA]]="","",IF(AL229="",0,1))</f>
        <v>#VALUE!</v>
      </c>
      <c r="AU229" s="47" t="e">
        <f>IF(VALIDATURNO[[#This Row],[VALIDA_QNA]]="","",IF(AL230="",0,1))</f>
        <v>#VALUE!</v>
      </c>
      <c r="AV229" s="47" t="e">
        <f>IF(VALIDATURNO[[#This Row],[VALIDA_QNA]]="","",IF(AM229="",0,1))</f>
        <v>#VALUE!</v>
      </c>
      <c r="AW229" s="47" t="e">
        <f>IF(VALIDATURNO[[#This Row],[VALIDA_QNA]]="","",IF(AN229="",0,1))</f>
        <v>#VALUE!</v>
      </c>
      <c r="AX229" s="47" t="e">
        <f>IF(VALIDATURNO[[#This Row],[VALIDA_QNA]]="","",IF(AO229="",0,1))</f>
        <v>#VALUE!</v>
      </c>
      <c r="AY229" s="47" t="e">
        <f>IF(VALIDATURNO[[#This Row],[VALIDA_QNA]]="","",IF(AP229="",0,1))</f>
        <v>#VALUE!</v>
      </c>
      <c r="AZ229" s="42" t="e">
        <f>IF(VALIDATURNO[[#This Row],[VALIDA_QNA]]="","",IF(AL230="",0,1)*IF(AL230="",0,AL230))</f>
        <v>#VALUE!</v>
      </c>
      <c r="BA229" s="42" t="e">
        <f>IF(VALIDATURNO[[#This Row],[VALIDA_QNA]]="","",IF(AL229="",0,1)*IF(AL229="",0,AL229))</f>
        <v>#VALUE!</v>
      </c>
      <c r="BB229" s="42" t="e">
        <f>IF(VALIDATURNO[[#This Row],[VALIDA_QNA]]="","",IF(AM229="",0,1)*IF(AM229="",0,AM229))</f>
        <v>#VALUE!</v>
      </c>
      <c r="BC229" s="42" t="e">
        <f>IF(VALIDATURNO[[#This Row],[VALIDA_QNA]]="","",IF(AN229="",0,1)*IF(AN229="",0,AN229))</f>
        <v>#VALUE!</v>
      </c>
      <c r="BD229" s="42" t="e">
        <f>IF(VALIDATURNO[[#This Row],[VALIDA_QNA]]="","",IF(AO229="",0,1)*IF(AO229="",0,AO229))</f>
        <v>#VALUE!</v>
      </c>
      <c r="BE229" s="42" t="e">
        <f>IF(VALIDATURNO[[#This Row],[VALIDA_QNA]]="","",IF(AP229="",0,1)*IF(AP229="",0,AP229))</f>
        <v>#VALUE!</v>
      </c>
      <c r="BF229" s="42" t="e">
        <f>IF(VALIDATURNO[[#This Row],[VALIDA_QNA]]="","",5-COUNTBLANK(AM229:AP229)-COUNTBLANK(AL230))</f>
        <v>#VALUE!</v>
      </c>
      <c r="BG229" s="41" t="e">
        <f>VALIDATURNO[[#This Row],[SALAM_H_BIN]]&amp;AU229&amp;AV229&amp;AW229&amp;AX229&amp;AY229</f>
        <v>#VALUE!</v>
      </c>
      <c r="BH229" s="43" t="str">
        <f>IF(A229="","",IF(AND((DIA_INI+0)=1,DAY(I229)&lt;16,MONTH(I229)=MES_QNA),1,IF(AND((DIA_INI+0)=16,MONTH(I229)= MES_QNA + 0),1,0)))</f>
        <v/>
      </c>
      <c r="BI229" s="42" t="str">
        <f>IF(A229="","",IF(AND(AN229&lt;AM229,AN229&lt;&gt;""),"ERROR MARCA",IF(AND(VALIDATURNO[[#This Row],[ENT_2]]&lt;&gt;0,VALIDATURNO[[#This Row],[ENT_2]]&lt;VALIDATURNO[[#This Row],[SAL_1]]),"ERROR MARCA",IF(VALIDATURNO[[#This Row],[VALIDA_QNA]]=1,IF(OR(BG229="001100",BG229="011000",BG229="011110",BG229="001111",BG229="101100",BG229="111000",BG229="111110",BG229="101111"),"OK",IF(OR(BG229="000000",VALIDATURNO[[#This Row],[Escenario]]="100000"),"NULO","ERROR MARCA")),"NULO"))))</f>
        <v/>
      </c>
      <c r="BJ229" s="47" t="e">
        <f>IF(VALIDATURNO[[#This Row],[VALIDA_QNA]]="","",IF(OR(BG229="101100",BG229="101111",BG229="001100",BG229="001111",BG229="111110",BG229="011110"),BC229-BB229,0)*24)</f>
        <v>#VALUE!</v>
      </c>
      <c r="BK229" s="42" t="e">
        <f>IF(VALIDATURNO[[#This Row],[VALIDA_QNA]]="","",IF(OR(BG229="101111",BG229="001111"),BE229-BD229,0)*24)</f>
        <v>#VALUE!</v>
      </c>
      <c r="BL229" s="47" t="e">
        <f>IF(VALIDATURNO[[#This Row],[VALIDA_QNA]]="","",IF(OR(BG229="111000",BG229="011000"),AZ229-BB229+1,0)*24)</f>
        <v>#VALUE!</v>
      </c>
      <c r="BM229" s="47" t="e">
        <f>IF(VALIDATURNO[[#This Row],[VALIDA_QNA]]="","",IF(OR(BG229="111110",BG229="011110"),AZ229+1-BD229,0)*24)</f>
        <v>#VALUE!</v>
      </c>
      <c r="BN229" s="42" t="e">
        <f>IF(VALIDATURNO[[#This Row],[VALIDA_QNA]]="","",IF(OR(BG229="011000",BG229="111000"),1-BB229,0)*24)</f>
        <v>#VALUE!</v>
      </c>
      <c r="BO229" s="47" t="e">
        <f>IF(VALIDATURNO[[#This Row],[VALIDA_QNA]]="","",IF(OR(BG229="011110",BG229="111110"),1-BD229,0)*24)</f>
        <v>#VALUE!</v>
      </c>
      <c r="BP22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29" s="42" t="e">
        <f>IF(VALIDATURNO[[#This Row],[VALIDA_QNA]]="","",VALIDATURNO[[#This Row],[turno1]]+VALIDATURNO[[#This Row],[turno2]]+VALIDATURNO[[#This Row],[turno1AM]]+VALIDATURNO[[#This Row],[turno2AM]])</f>
        <v>#VALUE!</v>
      </c>
      <c r="BR229" s="44" t="e">
        <f>IF(VALIDATURNO[[#This Row],[VALIDA_QNA]]=0,"",IFERROR(LEFT(AD229,FIND(".",AD229)-1)+((RIGHT(AD229,2)+0)/100),""))</f>
        <v>#VALUE!</v>
      </c>
      <c r="BS22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descuentos]]="",0,IF(AND(BP229&gt;=9.5,AO229=""),1,0))+IF(AL230&lt;&gt;"",AL230*24,0)-IF(AL229&lt;&gt;"",AL229*24,0),"")))</f>
        <v>#VALUE!</v>
      </c>
      <c r="BT229" s="219" t="e">
        <f>IF(VALIDATURNO[[#This Row],[VALIDA_QNA]]=0,"",IF(A229="","",IFERROR((IF(IF(AL229="",0,AL229+0)&lt;=(6/24),IF(AL229="",0,AL229+0),(6/24))*24),0)+IFERROR(IF(AM229="",0,IF((IF(AND(AO229="",AN229&lt;&gt;""),IF(AN229="",0,AN229+0),IF(AP229&lt;&gt;"",IF(AP229="",0,AP229+0),1))-#REF!)*24&gt;0,IF(AND(AO229="",AN229&lt;&gt;""),IF(AN229="",0,AN229+0),IF(AP229&lt;&gt;"",IF(AP229="",0,AP229+0),1))-#REF!))*24,0)))</f>
        <v>#VALUE!</v>
      </c>
      <c r="BU229" s="44" t="e">
        <f>IF(VALIDATURNO[[#This Row],[VALIDA_QNA]]="","",IFERROR(LEFT(K229,FIND(".",K229)-1)+((RIGHT(K229,2)+0)/100),0))</f>
        <v>#VALUE!</v>
      </c>
      <c r="BV229" s="44" t="e">
        <f>IF(VALIDATURNO[[#This Row],[VALIDA_QNA]]=0,0,IF(VALIDATURNO[[#This Row],[Marcacion]]="ERROR MARCA", 0,IF(VALIDATURNO[[#This Row],[VALIDA_QNA]]="","",IF(ROUND(IFERROR(LEFT(K229,FIND(".",K229)-1)+((RIGHT(K229,2)+0)/100),0)+(IF(H230="Domingo",0,IF(AL230="",0,AL230*24)))-(IF(H229="Domingo",0,IF(AL229="",0,AL229*24))),2)&gt;=0,ROUND(IFERROR(LEFT(K229,FIND(".",K229)-1)+((RIGHT(K229,2)+0)/100),0)+(IF(H230="Domingo",0,IF(AL230="",0,AL230*24)))-(IF(H229="Domingo",0,IF(AL229="",0,AL229*24))),2),0))))</f>
        <v>#VALUE!</v>
      </c>
      <c r="BW229" s="44" t="e">
        <f>IF(VALIDATURNO[[#This Row],[VALIDA_QNA]]="","",IFERROR(LEFT(T229,FIND(".",T229)-1)+((RIGHT(T229,2)+0)/100),0)+IF(N229="",0,IFERROR(LEFT(N229,FIND(".",N229)-1)+((RIGHT(N229,2)+0)/100),0)))</f>
        <v>#VALUE!</v>
      </c>
      <c r="BX229" s="44" t="e">
        <f>IF(VALIDATURNO[[#This Row],[VALIDA_QNA]]=0,0,IF(VALIDATURNO[[#This Row],[Marcacion]]="ERROR MARCA", 0,IF(VALIDATURNO[[#This Row],[VALIDA_QNA]]="","",IF(VALIDATURNO[[#This Row],[Dom Noct calc]]+(IF(OR(H230="Domingo",M230&lt;&gt;"",N230&lt;&gt;""),IF(AL230="",0,AL230*24),0))-(IF(OR(H229="Domingo",M229&lt;&gt;"",N229&lt;&gt;""),IF(AL229="",0,AL229*24),0))&gt;=0,VALIDATURNO[[#This Row],[Dom Noct calc]]+(IF(OR(H230="Domingo",M230&lt;&gt;"",N230&lt;&gt;""),IF(AL230="",0,AL230*24),0))-(IF(OR(H229="Domingo",M229&lt;&gt;"",N229&lt;&gt;""),IF(AL229="",0,AL229*24),0)),0))))</f>
        <v>#VALUE!</v>
      </c>
      <c r="BY229" s="44" t="e">
        <f>IF(VALIDATURNO[[#This Row],[VALIDA_QNA]]="","",IFERROR(LEFT(AD229,FIND(".",AD229)-1)+((RIGHT(AD229,2)+0)/100),0))</f>
        <v>#VALUE!</v>
      </c>
      <c r="BZ22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29" s="45" t="e">
        <f>IF(VALIDATURNO[[#This Row],[VALIDA_QNA]]="","",IF(VALIDATURNO[[#This Row],[Trabajado real]]+0=0,0,1))</f>
        <v>#VALUE!</v>
      </c>
      <c r="CB22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29" s="44"/>
      <c r="CD229" s="44"/>
      <c r="CE229" s="44"/>
      <c r="CF229" s="44"/>
      <c r="CG229" s="44"/>
      <c r="CH229" s="45"/>
      <c r="CI229" s="44"/>
      <c r="CJ229" s="44" t="str">
        <f>IF(AND(M229="",S229=""),"",IF(VALIDATURNO[[#This Row],[Marcacion]]="ERROR MARCA",6,IF(IFERROR(LEFT(M229,FIND(".",M229)-1)+((RIGHT(M229,2)+0)/100),0)+IFERROR(LEFT(S229,FIND(".",S229)-1)+((RIGHT(S229,2)+0)/100),0)=0,"",IFERROR(LEFT(M229,FIND(".",M229)-1)+((RIGHT(M229,2)+0)/100),0)+IFERROR(LEFT(S229,FIND(".",S229)-1)+((RIGHT(S229,2)+0)/100),0))))</f>
        <v/>
      </c>
      <c r="CK229" s="44" t="e">
        <f>IF(VALIDATURNO[[#This Row],[VALIDA_QNA]]="","",IF(VALIDATURNO[[#This Row],[Dom Noct Real]]=0,"",ROUND(VALIDATURNO[[#This Row],[Dom Noct Real]],2)))</f>
        <v>#VALUE!</v>
      </c>
      <c r="CL229" s="44"/>
      <c r="CM229" s="44"/>
      <c r="CN229" s="44"/>
      <c r="CO22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2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29" s="44"/>
      <c r="CR229" s="44"/>
      <c r="CS229" s="44"/>
      <c r="CT229" s="44"/>
      <c r="CU229" s="44" t="e">
        <f>IF(VALIDATURNO[[#This Row],[VALIDA_QNA]]="","",IF(VALIDATURNO[[#This Row],[Trabajado real]]=0,"",ROUND(VALIDATURNO[[#This Row],[Trabajado real]],2)))</f>
        <v>#VALUE!</v>
      </c>
      <c r="CV229" s="220" t="str">
        <f>IFERROR(VLOOKUP(VALIDATURNO[[#This Row],[Colaborador]]&amp;VALIDATURNO[[#This Row],[fecha]],Tabla2[],4,0),"")</f>
        <v/>
      </c>
      <c r="CW229" s="221"/>
      <c r="CX229" s="221"/>
      <c r="CY229" s="44" t="str">
        <f>IF(SUMIFS($BZ$6:BZ229,$DC$6:DC229,VALIDATURNO[[#This Row],[Colaborador]])-hope_hours-SUMIFS($CO$6:CO229,$DC$6:DC229,VALIDATURNO[[#This Row],[Colaborador]])-SUMIFS($CP$6:CP229,$DC$6:DC229,VALIDATURNO[[#This Row],[Colaborador]])&gt;0.5,SUMIFS($BZ$6:BZ229,$DC$6:DC229,VALIDATURNO[[#This Row],[Colaborador]])-hope_hours-SUMIFS($CO$6:CO229,$DC$6:DC229,VALIDATURNO[[#This Row],[Colaborador]])-SUMIFS($CP$6:CP229,$DC$6:DC229,VALIDATURNO[[#This Row],[Colaborador]]),"")</f>
        <v/>
      </c>
      <c r="CZ229" s="44" t="str">
        <f>IF(SUMIFS($BZ$6:BZ229,$DC$6:DC229,VALIDATURNO[[#This Row],[Colaborador]])-hope_hours&gt;0.5,SUMIFS($BZ$6:BZ229,$DC$6:DC229,VALIDATURNO[[#This Row],[Colaborador]])-hope_hours - SUMIFS($CZ$6:CZ228,$DC$6:DC228,DC229),"")</f>
        <v/>
      </c>
      <c r="DA229" s="44" t="str">
        <f>IF(SUMIFS($BZ$6:BZ229,$DC$6:DC229,VALIDATURNO[[#This Row],[Colaborador]])-hope_hours&gt;0.5,SUMIFS($BZ$6:BZ229,$DC$6:DC229,VALIDATURNO[[#This Row],[Colaborador]])-hope_hours,"")</f>
        <v/>
      </c>
      <c r="DB229" s="44" t="str">
        <f>IF(E229="","",IF(VALIDATURNO[[#This Row],[Cambia sede]]="",E229,VALIDATURNO[[#This Row],[Cambia sede]]))</f>
        <v/>
      </c>
      <c r="DC229" s="222" t="str">
        <f t="shared" si="10"/>
        <v/>
      </c>
      <c r="DD229" s="223" t="e">
        <f>IF(VALIDATURNO[[#This Row],[VALIDA_QNA]]="","",I229+0)</f>
        <v>#VALUE!</v>
      </c>
      <c r="DE229" s="219" t="e">
        <f>IF(VALIDATURNO[[#This Row],[Marcacion]]="","",D229)</f>
        <v>#VALUE!</v>
      </c>
      <c r="DF229" s="219" t="e">
        <f>IF(VALIDATURNO[[#This Row],[turno1]]="","",H229)</f>
        <v>#VALUE!</v>
      </c>
      <c r="DG229" s="219" t="e">
        <f>IF(VALIDATURNO[[#This Row],[turno2]]="","",AL229)</f>
        <v>#VALUE!</v>
      </c>
      <c r="DH229" s="219" t="e">
        <f>IF(VALIDATURNO[[#This Row],[turno1AM]]="","",AM229)</f>
        <v>#VALUE!</v>
      </c>
      <c r="DI229" s="219" t="e">
        <f>IF(VALIDATURNO[[#This Row],[turno2AM]]="","",AN229)</f>
        <v>#VALUE!</v>
      </c>
      <c r="DJ229" s="219" t="e">
        <f>IF(VALIDATURNO[[#This Row],[turno1AH]]="","",AO229)</f>
        <v>#VALUE!</v>
      </c>
      <c r="DK229" s="219" t="e">
        <f>IF(VALIDATURNO[[#This Row],[turno2AH]]="","",AP229)</f>
        <v>#VALUE!</v>
      </c>
      <c r="DL229" s="224" t="str">
        <f>IF(SUMIFS(VALIDATURNO[TOTAL],VALIDATURNO[Colaborador],VALIDATURNO[[#This Row],[Colaborador]])=0,"RET","OK")</f>
        <v>RET</v>
      </c>
      <c r="DM229" s="224"/>
      <c r="DN229" s="224" t="e">
        <f>IF(DN228=$DN$5,1,IF(DC228=VALIDATURNO[[#This Row],[Colaborador]],0,1))</f>
        <v>#VALUE!</v>
      </c>
      <c r="DO229" s="224"/>
      <c r="DP229" s="224"/>
      <c r="DQ229" s="224"/>
      <c r="DR229" s="224"/>
      <c r="DS229" s="224"/>
      <c r="DT229" s="224"/>
    </row>
    <row r="230" spans="46:124">
      <c r="AT230" s="218" t="e">
        <f>IF(VALIDATURNO[[#This Row],[VALIDA_QNA]]="","",IF(AL230="",0,1))</f>
        <v>#VALUE!</v>
      </c>
      <c r="AU230" s="47" t="e">
        <f>IF(VALIDATURNO[[#This Row],[VALIDA_QNA]]="","",IF(AL231="",0,1))</f>
        <v>#VALUE!</v>
      </c>
      <c r="AV230" s="47" t="e">
        <f>IF(VALIDATURNO[[#This Row],[VALIDA_QNA]]="","",IF(AM230="",0,1))</f>
        <v>#VALUE!</v>
      </c>
      <c r="AW230" s="47" t="e">
        <f>IF(VALIDATURNO[[#This Row],[VALIDA_QNA]]="","",IF(AN230="",0,1))</f>
        <v>#VALUE!</v>
      </c>
      <c r="AX230" s="47" t="e">
        <f>IF(VALIDATURNO[[#This Row],[VALIDA_QNA]]="","",IF(AO230="",0,1))</f>
        <v>#VALUE!</v>
      </c>
      <c r="AY230" s="47" t="e">
        <f>IF(VALIDATURNO[[#This Row],[VALIDA_QNA]]="","",IF(AP230="",0,1))</f>
        <v>#VALUE!</v>
      </c>
      <c r="AZ230" s="42" t="e">
        <f>IF(VALIDATURNO[[#This Row],[VALIDA_QNA]]="","",IF(AL231="",0,1)*IF(AL231="",0,AL231))</f>
        <v>#VALUE!</v>
      </c>
      <c r="BA230" s="42" t="e">
        <f>IF(VALIDATURNO[[#This Row],[VALIDA_QNA]]="","",IF(AL230="",0,1)*IF(AL230="",0,AL230))</f>
        <v>#VALUE!</v>
      </c>
      <c r="BB230" s="42" t="e">
        <f>IF(VALIDATURNO[[#This Row],[VALIDA_QNA]]="","",IF(AM230="",0,1)*IF(AM230="",0,AM230))</f>
        <v>#VALUE!</v>
      </c>
      <c r="BC230" s="42" t="e">
        <f>IF(VALIDATURNO[[#This Row],[VALIDA_QNA]]="","",IF(AN230="",0,1)*IF(AN230="",0,AN230))</f>
        <v>#VALUE!</v>
      </c>
      <c r="BD230" s="42" t="e">
        <f>IF(VALIDATURNO[[#This Row],[VALIDA_QNA]]="","",IF(AO230="",0,1)*IF(AO230="",0,AO230))</f>
        <v>#VALUE!</v>
      </c>
      <c r="BE230" s="42" t="e">
        <f>IF(VALIDATURNO[[#This Row],[VALIDA_QNA]]="","",IF(AP230="",0,1)*IF(AP230="",0,AP230))</f>
        <v>#VALUE!</v>
      </c>
      <c r="BF230" s="42" t="e">
        <f>IF(VALIDATURNO[[#This Row],[VALIDA_QNA]]="","",5-COUNTBLANK(AM230:AP230)-COUNTBLANK(AL231))</f>
        <v>#VALUE!</v>
      </c>
      <c r="BG230" s="41" t="e">
        <f>VALIDATURNO[[#This Row],[SALAM_H_BIN]]&amp;AU230&amp;AV230&amp;AW230&amp;AX230&amp;AY230</f>
        <v>#VALUE!</v>
      </c>
      <c r="BH230" s="43" t="str">
        <f>IF(A230="","",IF(AND((DIA_INI+0)=1,DAY(I230)&lt;16,MONTH(I230)=MES_QNA),1,IF(AND((DIA_INI+0)=16,MONTH(I230)= MES_QNA + 0),1,0)))</f>
        <v/>
      </c>
      <c r="BI230" s="42" t="str">
        <f>IF(A230="","",IF(AND(AN230&lt;AM230,AN230&lt;&gt;""),"ERROR MARCA",IF(AND(VALIDATURNO[[#This Row],[ENT_2]]&lt;&gt;0,VALIDATURNO[[#This Row],[ENT_2]]&lt;VALIDATURNO[[#This Row],[SAL_1]]),"ERROR MARCA",IF(VALIDATURNO[[#This Row],[VALIDA_QNA]]=1,IF(OR(BG230="001100",BG230="011000",BG230="011110",BG230="001111",BG230="101100",BG230="111000",BG230="111110",BG230="101111"),"OK",IF(OR(BG230="000000",VALIDATURNO[[#This Row],[Escenario]]="100000"),"NULO","ERROR MARCA")),"NULO"))))</f>
        <v/>
      </c>
      <c r="BJ230" s="47" t="e">
        <f>IF(VALIDATURNO[[#This Row],[VALIDA_QNA]]="","",IF(OR(BG230="101100",BG230="101111",BG230="001100",BG230="001111",BG230="111110",BG230="011110"),BC230-BB230,0)*24)</f>
        <v>#VALUE!</v>
      </c>
      <c r="BK230" s="42" t="e">
        <f>IF(VALIDATURNO[[#This Row],[VALIDA_QNA]]="","",IF(OR(BG230="101111",BG230="001111"),BE230-BD230,0)*24)</f>
        <v>#VALUE!</v>
      </c>
      <c r="BL230" s="47" t="e">
        <f>IF(VALIDATURNO[[#This Row],[VALIDA_QNA]]="","",IF(OR(BG230="111000",BG230="011000"),AZ230-BB230+1,0)*24)</f>
        <v>#VALUE!</v>
      </c>
      <c r="BM230" s="47" t="e">
        <f>IF(VALIDATURNO[[#This Row],[VALIDA_QNA]]="","",IF(OR(BG230="111110",BG230="011110"),AZ230+1-BD230,0)*24)</f>
        <v>#VALUE!</v>
      </c>
      <c r="BN230" s="42" t="e">
        <f>IF(VALIDATURNO[[#This Row],[VALIDA_QNA]]="","",IF(OR(BG230="011000",BG230="111000"),1-BB230,0)*24)</f>
        <v>#VALUE!</v>
      </c>
      <c r="BO230" s="47" t="e">
        <f>IF(VALIDATURNO[[#This Row],[VALIDA_QNA]]="","",IF(OR(BG230="011110",BG230="111110"),1-BD230,0)*24)</f>
        <v>#VALUE!</v>
      </c>
      <c r="BP23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0" s="42" t="e">
        <f>IF(VALIDATURNO[[#This Row],[VALIDA_QNA]]="","",VALIDATURNO[[#This Row],[turno1]]+VALIDATURNO[[#This Row],[turno2]]+VALIDATURNO[[#This Row],[turno1AM]]+VALIDATURNO[[#This Row],[turno2AM]])</f>
        <v>#VALUE!</v>
      </c>
      <c r="BR230" s="44" t="e">
        <f>IF(VALIDATURNO[[#This Row],[VALIDA_QNA]]=0,"",IFERROR(LEFT(AD230,FIND(".",AD230)-1)+((RIGHT(AD230,2)+0)/100),""))</f>
        <v>#VALUE!</v>
      </c>
      <c r="BS23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descuentos]]="",0,IF(AND(BP230&gt;=9.5,AO230=""),1,0))+IF(AL231&lt;&gt;"",AL231*24,0)-IF(AL230&lt;&gt;"",AL230*24,0),"")))</f>
        <v>#VALUE!</v>
      </c>
      <c r="BT230" s="219" t="e">
        <f>IF(VALIDATURNO[[#This Row],[VALIDA_QNA]]=0,"",IF(A230="","",IFERROR((IF(IF(AL230="",0,AL230+0)&lt;=(6/24),IF(AL230="",0,AL230+0),(6/24))*24),0)+IFERROR(IF(AM230="",0,IF((IF(AND(AO230="",AN230&lt;&gt;""),IF(AN230="",0,AN230+0),IF(AP230&lt;&gt;"",IF(AP230="",0,AP230+0),1))-#REF!)*24&gt;0,IF(AND(AO230="",AN230&lt;&gt;""),IF(AN230="",0,AN230+0),IF(AP230&lt;&gt;"",IF(AP230="",0,AP230+0),1))-#REF!))*24,0)))</f>
        <v>#VALUE!</v>
      </c>
      <c r="BU230" s="44" t="e">
        <f>IF(VALIDATURNO[[#This Row],[VALIDA_QNA]]="","",IFERROR(LEFT(K230,FIND(".",K230)-1)+((RIGHT(K230,2)+0)/100),0))</f>
        <v>#VALUE!</v>
      </c>
      <c r="BV230" s="44" t="e">
        <f>IF(VALIDATURNO[[#This Row],[VALIDA_QNA]]=0,0,IF(VALIDATURNO[[#This Row],[Marcacion]]="ERROR MARCA", 0,IF(VALIDATURNO[[#This Row],[VALIDA_QNA]]="","",IF(ROUND(IFERROR(LEFT(K230,FIND(".",K230)-1)+((RIGHT(K230,2)+0)/100),0)+(IF(H231="Domingo",0,IF(AL231="",0,AL231*24)))-(IF(H230="Domingo",0,IF(AL230="",0,AL230*24))),2)&gt;=0,ROUND(IFERROR(LEFT(K230,FIND(".",K230)-1)+((RIGHT(K230,2)+0)/100),0)+(IF(H231="Domingo",0,IF(AL231="",0,AL231*24)))-(IF(H230="Domingo",0,IF(AL230="",0,AL230*24))),2),0))))</f>
        <v>#VALUE!</v>
      </c>
      <c r="BW230" s="44" t="e">
        <f>IF(VALIDATURNO[[#This Row],[VALIDA_QNA]]="","",IFERROR(LEFT(T230,FIND(".",T230)-1)+((RIGHT(T230,2)+0)/100),0)+IF(N230="",0,IFERROR(LEFT(N230,FIND(".",N230)-1)+((RIGHT(N230,2)+0)/100),0)))</f>
        <v>#VALUE!</v>
      </c>
      <c r="BX230" s="44" t="e">
        <f>IF(VALIDATURNO[[#This Row],[VALIDA_QNA]]=0,0,IF(VALIDATURNO[[#This Row],[Marcacion]]="ERROR MARCA", 0,IF(VALIDATURNO[[#This Row],[VALIDA_QNA]]="","",IF(VALIDATURNO[[#This Row],[Dom Noct calc]]+(IF(OR(H231="Domingo",M231&lt;&gt;"",N231&lt;&gt;""),IF(AL231="",0,AL231*24),0))-(IF(OR(H230="Domingo",M230&lt;&gt;"",N230&lt;&gt;""),IF(AL230="",0,AL230*24),0))&gt;=0,VALIDATURNO[[#This Row],[Dom Noct calc]]+(IF(OR(H231="Domingo",M231&lt;&gt;"",N231&lt;&gt;""),IF(AL231="",0,AL231*24),0))-(IF(OR(H230="Domingo",M230&lt;&gt;"",N230&lt;&gt;""),IF(AL230="",0,AL230*24),0)),0))))</f>
        <v>#VALUE!</v>
      </c>
      <c r="BY230" s="44" t="e">
        <f>IF(VALIDATURNO[[#This Row],[VALIDA_QNA]]="","",IFERROR(LEFT(AD230,FIND(".",AD230)-1)+((RIGHT(AD230,2)+0)/100),0))</f>
        <v>#VALUE!</v>
      </c>
      <c r="BZ23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0" s="45" t="e">
        <f>IF(VALIDATURNO[[#This Row],[VALIDA_QNA]]="","",IF(VALIDATURNO[[#This Row],[Trabajado real]]+0=0,0,1))</f>
        <v>#VALUE!</v>
      </c>
      <c r="CB23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0" s="44"/>
      <c r="CD230" s="44"/>
      <c r="CE230" s="44"/>
      <c r="CF230" s="44"/>
      <c r="CG230" s="44"/>
      <c r="CH230" s="45"/>
      <c r="CI230" s="44"/>
      <c r="CJ230" s="44" t="str">
        <f>IF(AND(M230="",S230=""),"",IF(VALIDATURNO[[#This Row],[Marcacion]]="ERROR MARCA",6,IF(IFERROR(LEFT(M230,FIND(".",M230)-1)+((RIGHT(M230,2)+0)/100),0)+IFERROR(LEFT(S230,FIND(".",S230)-1)+((RIGHT(S230,2)+0)/100),0)=0,"",IFERROR(LEFT(M230,FIND(".",M230)-1)+((RIGHT(M230,2)+0)/100),0)+IFERROR(LEFT(S230,FIND(".",S230)-1)+((RIGHT(S230,2)+0)/100),0))))</f>
        <v/>
      </c>
      <c r="CK230" s="44" t="e">
        <f>IF(VALIDATURNO[[#This Row],[VALIDA_QNA]]="","",IF(VALIDATURNO[[#This Row],[Dom Noct Real]]=0,"",ROUND(VALIDATURNO[[#This Row],[Dom Noct Real]],2)))</f>
        <v>#VALUE!</v>
      </c>
      <c r="CL230" s="44"/>
      <c r="CM230" s="44"/>
      <c r="CN230" s="44"/>
      <c r="CO23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0" s="44"/>
      <c r="CR230" s="44"/>
      <c r="CS230" s="44"/>
      <c r="CT230" s="44"/>
      <c r="CU230" s="44" t="e">
        <f>IF(VALIDATURNO[[#This Row],[VALIDA_QNA]]="","",IF(VALIDATURNO[[#This Row],[Trabajado real]]=0,"",ROUND(VALIDATURNO[[#This Row],[Trabajado real]],2)))</f>
        <v>#VALUE!</v>
      </c>
      <c r="CV230" s="220" t="str">
        <f>IFERROR(VLOOKUP(VALIDATURNO[[#This Row],[Colaborador]]&amp;VALIDATURNO[[#This Row],[fecha]],Tabla2[],4,0),"")</f>
        <v/>
      </c>
      <c r="CW230" s="221"/>
      <c r="CX230" s="221"/>
      <c r="CY230" s="44" t="str">
        <f>IF(SUMIFS($BZ$6:BZ230,$DC$6:DC230,VALIDATURNO[[#This Row],[Colaborador]])-hope_hours-SUMIFS($CO$6:CO230,$DC$6:DC230,VALIDATURNO[[#This Row],[Colaborador]])-SUMIFS($CP$6:CP230,$DC$6:DC230,VALIDATURNO[[#This Row],[Colaborador]])&gt;0.5,SUMIFS($BZ$6:BZ230,$DC$6:DC230,VALIDATURNO[[#This Row],[Colaborador]])-hope_hours-SUMIFS($CO$6:CO230,$DC$6:DC230,VALIDATURNO[[#This Row],[Colaborador]])-SUMIFS($CP$6:CP230,$DC$6:DC230,VALIDATURNO[[#This Row],[Colaborador]]),"")</f>
        <v/>
      </c>
      <c r="CZ230" s="44" t="str">
        <f>IF(SUMIFS($BZ$6:BZ230,$DC$6:DC230,VALIDATURNO[[#This Row],[Colaborador]])-hope_hours&gt;0.5,SUMIFS($BZ$6:BZ230,$DC$6:DC230,VALIDATURNO[[#This Row],[Colaborador]])-hope_hours - SUMIFS($CZ$6:CZ229,$DC$6:DC229,DC230),"")</f>
        <v/>
      </c>
      <c r="DA230" s="44" t="str">
        <f>IF(SUMIFS($BZ$6:BZ230,$DC$6:DC230,VALIDATURNO[[#This Row],[Colaborador]])-hope_hours&gt;0.5,SUMIFS($BZ$6:BZ230,$DC$6:DC230,VALIDATURNO[[#This Row],[Colaborador]])-hope_hours,"")</f>
        <v/>
      </c>
      <c r="DB230" s="44" t="str">
        <f>IF(E230="","",IF(VALIDATURNO[[#This Row],[Cambia sede]]="",E230,VALIDATURNO[[#This Row],[Cambia sede]]))</f>
        <v/>
      </c>
      <c r="DC230" s="222" t="str">
        <f t="shared" si="10"/>
        <v/>
      </c>
      <c r="DD230" s="223" t="e">
        <f>IF(VALIDATURNO[[#This Row],[VALIDA_QNA]]="","",I230+0)</f>
        <v>#VALUE!</v>
      </c>
      <c r="DE230" s="219" t="e">
        <f>IF(VALIDATURNO[[#This Row],[Marcacion]]="","",D230)</f>
        <v>#VALUE!</v>
      </c>
      <c r="DF230" s="219" t="e">
        <f>IF(VALIDATURNO[[#This Row],[turno1]]="","",H230)</f>
        <v>#VALUE!</v>
      </c>
      <c r="DG230" s="219" t="e">
        <f>IF(VALIDATURNO[[#This Row],[turno2]]="","",AL230)</f>
        <v>#VALUE!</v>
      </c>
      <c r="DH230" s="219" t="e">
        <f>IF(VALIDATURNO[[#This Row],[turno1AM]]="","",AM230)</f>
        <v>#VALUE!</v>
      </c>
      <c r="DI230" s="219" t="e">
        <f>IF(VALIDATURNO[[#This Row],[turno2AM]]="","",AN230)</f>
        <v>#VALUE!</v>
      </c>
      <c r="DJ230" s="219" t="e">
        <f>IF(VALIDATURNO[[#This Row],[turno1AH]]="","",AO230)</f>
        <v>#VALUE!</v>
      </c>
      <c r="DK230" s="219" t="e">
        <f>IF(VALIDATURNO[[#This Row],[turno2AH]]="","",AP230)</f>
        <v>#VALUE!</v>
      </c>
      <c r="DL230" s="224" t="str">
        <f>IF(SUMIFS(VALIDATURNO[TOTAL],VALIDATURNO[Colaborador],VALIDATURNO[[#This Row],[Colaborador]])=0,"RET","OK")</f>
        <v>RET</v>
      </c>
      <c r="DM230" s="224"/>
      <c r="DN230" s="224" t="e">
        <f>IF(DN229=$DN$5,1,IF(DC229=VALIDATURNO[[#This Row],[Colaborador]],0,1))</f>
        <v>#VALUE!</v>
      </c>
      <c r="DO230" s="224"/>
      <c r="DP230" s="224"/>
      <c r="DQ230" s="224"/>
      <c r="DR230" s="224"/>
      <c r="DS230" s="224"/>
      <c r="DT230" s="224"/>
    </row>
    <row r="231" spans="46:124">
      <c r="AT231" s="218" t="e">
        <f>IF(VALIDATURNO[[#This Row],[VALIDA_QNA]]="","",IF(AL231="",0,1))</f>
        <v>#VALUE!</v>
      </c>
      <c r="AU231" s="47" t="e">
        <f>IF(VALIDATURNO[[#This Row],[VALIDA_QNA]]="","",IF(AL232="",0,1))</f>
        <v>#VALUE!</v>
      </c>
      <c r="AV231" s="47" t="e">
        <f>IF(VALIDATURNO[[#This Row],[VALIDA_QNA]]="","",IF(AM231="",0,1))</f>
        <v>#VALUE!</v>
      </c>
      <c r="AW231" s="47" t="e">
        <f>IF(VALIDATURNO[[#This Row],[VALIDA_QNA]]="","",IF(AN231="",0,1))</f>
        <v>#VALUE!</v>
      </c>
      <c r="AX231" s="47" t="e">
        <f>IF(VALIDATURNO[[#This Row],[VALIDA_QNA]]="","",IF(AO231="",0,1))</f>
        <v>#VALUE!</v>
      </c>
      <c r="AY231" s="47" t="e">
        <f>IF(VALIDATURNO[[#This Row],[VALIDA_QNA]]="","",IF(AP231="",0,1))</f>
        <v>#VALUE!</v>
      </c>
      <c r="AZ231" s="42" t="e">
        <f>IF(VALIDATURNO[[#This Row],[VALIDA_QNA]]="","",IF(AL232="",0,1)*IF(AL232="",0,AL232))</f>
        <v>#VALUE!</v>
      </c>
      <c r="BA231" s="42" t="e">
        <f>IF(VALIDATURNO[[#This Row],[VALIDA_QNA]]="","",IF(AL231="",0,1)*IF(AL231="",0,AL231))</f>
        <v>#VALUE!</v>
      </c>
      <c r="BB231" s="42" t="e">
        <f>IF(VALIDATURNO[[#This Row],[VALIDA_QNA]]="","",IF(AM231="",0,1)*IF(AM231="",0,AM231))</f>
        <v>#VALUE!</v>
      </c>
      <c r="BC231" s="42" t="e">
        <f>IF(VALIDATURNO[[#This Row],[VALIDA_QNA]]="","",IF(AN231="",0,1)*IF(AN231="",0,AN231))</f>
        <v>#VALUE!</v>
      </c>
      <c r="BD231" s="42" t="e">
        <f>IF(VALIDATURNO[[#This Row],[VALIDA_QNA]]="","",IF(AO231="",0,1)*IF(AO231="",0,AO231))</f>
        <v>#VALUE!</v>
      </c>
      <c r="BE231" s="42" t="e">
        <f>IF(VALIDATURNO[[#This Row],[VALIDA_QNA]]="","",IF(AP231="",0,1)*IF(AP231="",0,AP231))</f>
        <v>#VALUE!</v>
      </c>
      <c r="BF231" s="42" t="e">
        <f>IF(VALIDATURNO[[#This Row],[VALIDA_QNA]]="","",5-COUNTBLANK(AM231:AP231)-COUNTBLANK(AL232))</f>
        <v>#VALUE!</v>
      </c>
      <c r="BG231" s="41" t="e">
        <f>VALIDATURNO[[#This Row],[SALAM_H_BIN]]&amp;AU231&amp;AV231&amp;AW231&amp;AX231&amp;AY231</f>
        <v>#VALUE!</v>
      </c>
      <c r="BH231" s="43" t="str">
        <f>IF(A231="","",IF(AND((DIA_INI+0)=1,DAY(I231)&lt;16,MONTH(I231)=MES_QNA),1,IF(AND((DIA_INI+0)=16,MONTH(I231)= MES_QNA + 0),1,0)))</f>
        <v/>
      </c>
      <c r="BI231" s="42" t="str">
        <f>IF(A231="","",IF(AND(AN231&lt;AM231,AN231&lt;&gt;""),"ERROR MARCA",IF(AND(VALIDATURNO[[#This Row],[ENT_2]]&lt;&gt;0,VALIDATURNO[[#This Row],[ENT_2]]&lt;VALIDATURNO[[#This Row],[SAL_1]]),"ERROR MARCA",IF(VALIDATURNO[[#This Row],[VALIDA_QNA]]=1,IF(OR(BG231="001100",BG231="011000",BG231="011110",BG231="001111",BG231="101100",BG231="111000",BG231="111110",BG231="101111"),"OK",IF(OR(BG231="000000",VALIDATURNO[[#This Row],[Escenario]]="100000"),"NULO","ERROR MARCA")),"NULO"))))</f>
        <v/>
      </c>
      <c r="BJ231" s="47" t="e">
        <f>IF(VALIDATURNO[[#This Row],[VALIDA_QNA]]="","",IF(OR(BG231="101100",BG231="101111",BG231="001100",BG231="001111",BG231="111110",BG231="011110"),BC231-BB231,0)*24)</f>
        <v>#VALUE!</v>
      </c>
      <c r="BK231" s="42" t="e">
        <f>IF(VALIDATURNO[[#This Row],[VALIDA_QNA]]="","",IF(OR(BG231="101111",BG231="001111"),BE231-BD231,0)*24)</f>
        <v>#VALUE!</v>
      </c>
      <c r="BL231" s="47" t="e">
        <f>IF(VALIDATURNO[[#This Row],[VALIDA_QNA]]="","",IF(OR(BG231="111000",BG231="011000"),AZ231-BB231+1,0)*24)</f>
        <v>#VALUE!</v>
      </c>
      <c r="BM231" s="47" t="e">
        <f>IF(VALIDATURNO[[#This Row],[VALIDA_QNA]]="","",IF(OR(BG231="111110",BG231="011110"),AZ231+1-BD231,0)*24)</f>
        <v>#VALUE!</v>
      </c>
      <c r="BN231" s="42" t="e">
        <f>IF(VALIDATURNO[[#This Row],[VALIDA_QNA]]="","",IF(OR(BG231="011000",BG231="111000"),1-BB231,0)*24)</f>
        <v>#VALUE!</v>
      </c>
      <c r="BO231" s="47" t="e">
        <f>IF(VALIDATURNO[[#This Row],[VALIDA_QNA]]="","",IF(OR(BG231="011110",BG231="111110"),1-BD231,0)*24)</f>
        <v>#VALUE!</v>
      </c>
      <c r="BP23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1" s="42" t="e">
        <f>IF(VALIDATURNO[[#This Row],[VALIDA_QNA]]="","",VALIDATURNO[[#This Row],[turno1]]+VALIDATURNO[[#This Row],[turno2]]+VALIDATURNO[[#This Row],[turno1AM]]+VALIDATURNO[[#This Row],[turno2AM]])</f>
        <v>#VALUE!</v>
      </c>
      <c r="BR231" s="44" t="e">
        <f>IF(VALIDATURNO[[#This Row],[VALIDA_QNA]]=0,"",IFERROR(LEFT(AD231,FIND(".",AD231)-1)+((RIGHT(AD231,2)+0)/100),""))</f>
        <v>#VALUE!</v>
      </c>
      <c r="BS23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descuentos]]="",0,IF(AND(BP231&gt;=9.5,AO231=""),1,0))+IF(AL232&lt;&gt;"",AL232*24,0)-IF(AL231&lt;&gt;"",AL231*24,0),"")))</f>
        <v>#VALUE!</v>
      </c>
      <c r="BT231" s="219" t="e">
        <f>IF(VALIDATURNO[[#This Row],[VALIDA_QNA]]=0,"",IF(A231="","",IFERROR((IF(IF(AL231="",0,AL231+0)&lt;=(6/24),IF(AL231="",0,AL231+0),(6/24))*24),0)+IFERROR(IF(AM231="",0,IF((IF(AND(AO231="",AN231&lt;&gt;""),IF(AN231="",0,AN231+0),IF(AP231&lt;&gt;"",IF(AP231="",0,AP231+0),1))-#REF!)*24&gt;0,IF(AND(AO231="",AN231&lt;&gt;""),IF(AN231="",0,AN231+0),IF(AP231&lt;&gt;"",IF(AP231="",0,AP231+0),1))-#REF!))*24,0)))</f>
        <v>#VALUE!</v>
      </c>
      <c r="BU231" s="44" t="e">
        <f>IF(VALIDATURNO[[#This Row],[VALIDA_QNA]]="","",IFERROR(LEFT(K231,FIND(".",K231)-1)+((RIGHT(K231,2)+0)/100),0))</f>
        <v>#VALUE!</v>
      </c>
      <c r="BV231" s="44" t="e">
        <f>IF(VALIDATURNO[[#This Row],[VALIDA_QNA]]=0,0,IF(VALIDATURNO[[#This Row],[Marcacion]]="ERROR MARCA", 0,IF(VALIDATURNO[[#This Row],[VALIDA_QNA]]="","",IF(ROUND(IFERROR(LEFT(K231,FIND(".",K231)-1)+((RIGHT(K231,2)+0)/100),0)+(IF(H232="Domingo",0,IF(AL232="",0,AL232*24)))-(IF(H231="Domingo",0,IF(AL231="",0,AL231*24))),2)&gt;=0,ROUND(IFERROR(LEFT(K231,FIND(".",K231)-1)+((RIGHT(K231,2)+0)/100),0)+(IF(H232="Domingo",0,IF(AL232="",0,AL232*24)))-(IF(H231="Domingo",0,IF(AL231="",0,AL231*24))),2),0))))</f>
        <v>#VALUE!</v>
      </c>
      <c r="BW231" s="44" t="e">
        <f>IF(VALIDATURNO[[#This Row],[VALIDA_QNA]]="","",IFERROR(LEFT(T231,FIND(".",T231)-1)+((RIGHT(T231,2)+0)/100),0)+IF(N231="",0,IFERROR(LEFT(N231,FIND(".",N231)-1)+((RIGHT(N231,2)+0)/100),0)))</f>
        <v>#VALUE!</v>
      </c>
      <c r="BX231" s="44" t="e">
        <f>IF(VALIDATURNO[[#This Row],[VALIDA_QNA]]=0,0,IF(VALIDATURNO[[#This Row],[Marcacion]]="ERROR MARCA", 0,IF(VALIDATURNO[[#This Row],[VALIDA_QNA]]="","",IF(VALIDATURNO[[#This Row],[Dom Noct calc]]+(IF(OR(H232="Domingo",M232&lt;&gt;"",N232&lt;&gt;""),IF(AL232="",0,AL232*24),0))-(IF(OR(H231="Domingo",M231&lt;&gt;"",N231&lt;&gt;""),IF(AL231="",0,AL231*24),0))&gt;=0,VALIDATURNO[[#This Row],[Dom Noct calc]]+(IF(OR(H232="Domingo",M232&lt;&gt;"",N232&lt;&gt;""),IF(AL232="",0,AL232*24),0))-(IF(OR(H231="Domingo",M231&lt;&gt;"",N231&lt;&gt;""),IF(AL231="",0,AL231*24),0)),0))))</f>
        <v>#VALUE!</v>
      </c>
      <c r="BY231" s="44" t="e">
        <f>IF(VALIDATURNO[[#This Row],[VALIDA_QNA]]="","",IFERROR(LEFT(AD231,FIND(".",AD231)-1)+((RIGHT(AD231,2)+0)/100),0))</f>
        <v>#VALUE!</v>
      </c>
      <c r="BZ23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1" s="45" t="e">
        <f>IF(VALIDATURNO[[#This Row],[VALIDA_QNA]]="","",IF(VALIDATURNO[[#This Row],[Trabajado real]]+0=0,0,1))</f>
        <v>#VALUE!</v>
      </c>
      <c r="CB23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1" s="44"/>
      <c r="CD231" s="44"/>
      <c r="CE231" s="44"/>
      <c r="CF231" s="44"/>
      <c r="CG231" s="44"/>
      <c r="CH231" s="45"/>
      <c r="CI231" s="44"/>
      <c r="CJ231" s="44" t="str">
        <f>IF(AND(M231="",S231=""),"",IF(VALIDATURNO[[#This Row],[Marcacion]]="ERROR MARCA",6,IF(IFERROR(LEFT(M231,FIND(".",M231)-1)+((RIGHT(M231,2)+0)/100),0)+IFERROR(LEFT(S231,FIND(".",S231)-1)+((RIGHT(S231,2)+0)/100),0)=0,"",IFERROR(LEFT(M231,FIND(".",M231)-1)+((RIGHT(M231,2)+0)/100),0)+IFERROR(LEFT(S231,FIND(".",S231)-1)+((RIGHT(S231,2)+0)/100),0))))</f>
        <v/>
      </c>
      <c r="CK231" s="44" t="e">
        <f>IF(VALIDATURNO[[#This Row],[VALIDA_QNA]]="","",IF(VALIDATURNO[[#This Row],[Dom Noct Real]]=0,"",ROUND(VALIDATURNO[[#This Row],[Dom Noct Real]],2)))</f>
        <v>#VALUE!</v>
      </c>
      <c r="CL231" s="44"/>
      <c r="CM231" s="44"/>
      <c r="CN231" s="44"/>
      <c r="CO23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1" s="44"/>
      <c r="CR231" s="44"/>
      <c r="CS231" s="44"/>
      <c r="CT231" s="44"/>
      <c r="CU231" s="44" t="e">
        <f>IF(VALIDATURNO[[#This Row],[VALIDA_QNA]]="","",IF(VALIDATURNO[[#This Row],[Trabajado real]]=0,"",ROUND(VALIDATURNO[[#This Row],[Trabajado real]],2)))</f>
        <v>#VALUE!</v>
      </c>
      <c r="CV231" s="220" t="str">
        <f>IFERROR(VLOOKUP(VALIDATURNO[[#This Row],[Colaborador]]&amp;VALIDATURNO[[#This Row],[fecha]],Tabla2[],4,0),"")</f>
        <v/>
      </c>
      <c r="CW231" s="221"/>
      <c r="CX231" s="221"/>
      <c r="CY231" s="44" t="str">
        <f>IF(SUMIFS($BZ$6:BZ231,$DC$6:DC231,VALIDATURNO[[#This Row],[Colaborador]])-hope_hours-SUMIFS($CO$6:CO231,$DC$6:DC231,VALIDATURNO[[#This Row],[Colaborador]])-SUMIFS($CP$6:CP231,$DC$6:DC231,VALIDATURNO[[#This Row],[Colaborador]])&gt;0.5,SUMIFS($BZ$6:BZ231,$DC$6:DC231,VALIDATURNO[[#This Row],[Colaborador]])-hope_hours-SUMIFS($CO$6:CO231,$DC$6:DC231,VALIDATURNO[[#This Row],[Colaborador]])-SUMIFS($CP$6:CP231,$DC$6:DC231,VALIDATURNO[[#This Row],[Colaborador]]),"")</f>
        <v/>
      </c>
      <c r="CZ231" s="44" t="str">
        <f>IF(SUMIFS($BZ$6:BZ231,$DC$6:DC231,VALIDATURNO[[#This Row],[Colaborador]])-hope_hours&gt;0.5,SUMIFS($BZ$6:BZ231,$DC$6:DC231,VALIDATURNO[[#This Row],[Colaborador]])-hope_hours - SUMIFS($CZ$6:CZ230,$DC$6:DC230,DC231),"")</f>
        <v/>
      </c>
      <c r="DA231" s="44" t="str">
        <f>IF(SUMIFS($BZ$6:BZ231,$DC$6:DC231,VALIDATURNO[[#This Row],[Colaborador]])-hope_hours&gt;0.5,SUMIFS($BZ$6:BZ231,$DC$6:DC231,VALIDATURNO[[#This Row],[Colaborador]])-hope_hours,"")</f>
        <v/>
      </c>
      <c r="DB231" s="44" t="str">
        <f>IF(E231="","",IF(VALIDATURNO[[#This Row],[Cambia sede]]="",E231,VALIDATURNO[[#This Row],[Cambia sede]]))</f>
        <v/>
      </c>
      <c r="DC231" s="222" t="str">
        <f t="shared" si="10"/>
        <v/>
      </c>
      <c r="DD231" s="223" t="e">
        <f>IF(VALIDATURNO[[#This Row],[VALIDA_QNA]]="","",I231+0)</f>
        <v>#VALUE!</v>
      </c>
      <c r="DE231" s="219" t="e">
        <f>IF(VALIDATURNO[[#This Row],[Marcacion]]="","",D231)</f>
        <v>#VALUE!</v>
      </c>
      <c r="DF231" s="219" t="e">
        <f>IF(VALIDATURNO[[#This Row],[turno1]]="","",H231)</f>
        <v>#VALUE!</v>
      </c>
      <c r="DG231" s="219" t="e">
        <f>IF(VALIDATURNO[[#This Row],[turno2]]="","",AL231)</f>
        <v>#VALUE!</v>
      </c>
      <c r="DH231" s="219" t="e">
        <f>IF(VALIDATURNO[[#This Row],[turno1AM]]="","",AM231)</f>
        <v>#VALUE!</v>
      </c>
      <c r="DI231" s="219" t="e">
        <f>IF(VALIDATURNO[[#This Row],[turno2AM]]="","",AN231)</f>
        <v>#VALUE!</v>
      </c>
      <c r="DJ231" s="219" t="e">
        <f>IF(VALIDATURNO[[#This Row],[turno1AH]]="","",AO231)</f>
        <v>#VALUE!</v>
      </c>
      <c r="DK231" s="219" t="e">
        <f>IF(VALIDATURNO[[#This Row],[turno2AH]]="","",AP231)</f>
        <v>#VALUE!</v>
      </c>
      <c r="DL231" s="224" t="str">
        <f>IF(SUMIFS(VALIDATURNO[TOTAL],VALIDATURNO[Colaborador],VALIDATURNO[[#This Row],[Colaborador]])=0,"RET","OK")</f>
        <v>RET</v>
      </c>
      <c r="DM231" s="224"/>
      <c r="DN231" s="224" t="e">
        <f>IF(DN230=$DN$5,1,IF(DC230=VALIDATURNO[[#This Row],[Colaborador]],0,1))</f>
        <v>#VALUE!</v>
      </c>
      <c r="DO231" s="224"/>
      <c r="DP231" s="224"/>
      <c r="DQ231" s="224"/>
      <c r="DR231" s="224"/>
      <c r="DS231" s="224"/>
      <c r="DT231" s="224"/>
    </row>
    <row r="232" spans="46:124">
      <c r="AT232" s="218" t="e">
        <f>IF(VALIDATURNO[[#This Row],[VALIDA_QNA]]="","",IF(AL232="",0,1))</f>
        <v>#VALUE!</v>
      </c>
      <c r="AU232" s="47" t="e">
        <f>IF(VALIDATURNO[[#This Row],[VALIDA_QNA]]="","",IF(AL233="",0,1))</f>
        <v>#VALUE!</v>
      </c>
      <c r="AV232" s="47" t="e">
        <f>IF(VALIDATURNO[[#This Row],[VALIDA_QNA]]="","",IF(AM232="",0,1))</f>
        <v>#VALUE!</v>
      </c>
      <c r="AW232" s="47" t="e">
        <f>IF(VALIDATURNO[[#This Row],[VALIDA_QNA]]="","",IF(AN232="",0,1))</f>
        <v>#VALUE!</v>
      </c>
      <c r="AX232" s="47" t="e">
        <f>IF(VALIDATURNO[[#This Row],[VALIDA_QNA]]="","",IF(AO232="",0,1))</f>
        <v>#VALUE!</v>
      </c>
      <c r="AY232" s="47" t="e">
        <f>IF(VALIDATURNO[[#This Row],[VALIDA_QNA]]="","",IF(AP232="",0,1))</f>
        <v>#VALUE!</v>
      </c>
      <c r="AZ232" s="42" t="e">
        <f>IF(VALIDATURNO[[#This Row],[VALIDA_QNA]]="","",IF(AL233="",0,1)*IF(AL233="",0,AL233))</f>
        <v>#VALUE!</v>
      </c>
      <c r="BA232" s="42" t="e">
        <f>IF(VALIDATURNO[[#This Row],[VALIDA_QNA]]="","",IF(AL232="",0,1)*IF(AL232="",0,AL232))</f>
        <v>#VALUE!</v>
      </c>
      <c r="BB232" s="42" t="e">
        <f>IF(VALIDATURNO[[#This Row],[VALIDA_QNA]]="","",IF(AM232="",0,1)*IF(AM232="",0,AM232))</f>
        <v>#VALUE!</v>
      </c>
      <c r="BC232" s="42" t="e">
        <f>IF(VALIDATURNO[[#This Row],[VALIDA_QNA]]="","",IF(AN232="",0,1)*IF(AN232="",0,AN232))</f>
        <v>#VALUE!</v>
      </c>
      <c r="BD232" s="42" t="e">
        <f>IF(VALIDATURNO[[#This Row],[VALIDA_QNA]]="","",IF(AO232="",0,1)*IF(AO232="",0,AO232))</f>
        <v>#VALUE!</v>
      </c>
      <c r="BE232" s="42" t="e">
        <f>IF(VALIDATURNO[[#This Row],[VALIDA_QNA]]="","",IF(AP232="",0,1)*IF(AP232="",0,AP232))</f>
        <v>#VALUE!</v>
      </c>
      <c r="BF232" s="42" t="e">
        <f>IF(VALIDATURNO[[#This Row],[VALIDA_QNA]]="","",5-COUNTBLANK(AM232:AP232)-COUNTBLANK(AL233))</f>
        <v>#VALUE!</v>
      </c>
      <c r="BG232" s="41" t="e">
        <f>VALIDATURNO[[#This Row],[SALAM_H_BIN]]&amp;AU232&amp;AV232&amp;AW232&amp;AX232&amp;AY232</f>
        <v>#VALUE!</v>
      </c>
      <c r="BH232" s="43" t="str">
        <f>IF(A232="","",IF(AND((DIA_INI+0)=1,DAY(I232)&lt;16,MONTH(I232)=MES_QNA),1,IF(AND((DIA_INI+0)=16,MONTH(I232)= MES_QNA + 0),1,0)))</f>
        <v/>
      </c>
      <c r="BI232" s="42" t="str">
        <f>IF(A232="","",IF(AND(AN232&lt;AM232,AN232&lt;&gt;""),"ERROR MARCA",IF(AND(VALIDATURNO[[#This Row],[ENT_2]]&lt;&gt;0,VALIDATURNO[[#This Row],[ENT_2]]&lt;VALIDATURNO[[#This Row],[SAL_1]]),"ERROR MARCA",IF(VALIDATURNO[[#This Row],[VALIDA_QNA]]=1,IF(OR(BG232="001100",BG232="011000",BG232="011110",BG232="001111",BG232="101100",BG232="111000",BG232="111110",BG232="101111"),"OK",IF(OR(BG232="000000",VALIDATURNO[[#This Row],[Escenario]]="100000"),"NULO","ERROR MARCA")),"NULO"))))</f>
        <v/>
      </c>
      <c r="BJ232" s="47" t="e">
        <f>IF(VALIDATURNO[[#This Row],[VALIDA_QNA]]="","",IF(OR(BG232="101100",BG232="101111",BG232="001100",BG232="001111",BG232="111110",BG232="011110"),BC232-BB232,0)*24)</f>
        <v>#VALUE!</v>
      </c>
      <c r="BK232" s="42" t="e">
        <f>IF(VALIDATURNO[[#This Row],[VALIDA_QNA]]="","",IF(OR(BG232="101111",BG232="001111"),BE232-BD232,0)*24)</f>
        <v>#VALUE!</v>
      </c>
      <c r="BL232" s="47" t="e">
        <f>IF(VALIDATURNO[[#This Row],[VALIDA_QNA]]="","",IF(OR(BG232="111000",BG232="011000"),AZ232-BB232+1,0)*24)</f>
        <v>#VALUE!</v>
      </c>
      <c r="BM232" s="47" t="e">
        <f>IF(VALIDATURNO[[#This Row],[VALIDA_QNA]]="","",IF(OR(BG232="111110",BG232="011110"),AZ232+1-BD232,0)*24)</f>
        <v>#VALUE!</v>
      </c>
      <c r="BN232" s="42" t="e">
        <f>IF(VALIDATURNO[[#This Row],[VALIDA_QNA]]="","",IF(OR(BG232="011000",BG232="111000"),1-BB232,0)*24)</f>
        <v>#VALUE!</v>
      </c>
      <c r="BO232" s="47" t="e">
        <f>IF(VALIDATURNO[[#This Row],[VALIDA_QNA]]="","",IF(OR(BG232="011110",BG232="111110"),1-BD232,0)*24)</f>
        <v>#VALUE!</v>
      </c>
      <c r="BP23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2" s="42" t="e">
        <f>IF(VALIDATURNO[[#This Row],[VALIDA_QNA]]="","",VALIDATURNO[[#This Row],[turno1]]+VALIDATURNO[[#This Row],[turno2]]+VALIDATURNO[[#This Row],[turno1AM]]+VALIDATURNO[[#This Row],[turno2AM]])</f>
        <v>#VALUE!</v>
      </c>
      <c r="BR232" s="44" t="e">
        <f>IF(VALIDATURNO[[#This Row],[VALIDA_QNA]]=0,"",IFERROR(LEFT(AD232,FIND(".",AD232)-1)+((RIGHT(AD232,2)+0)/100),""))</f>
        <v>#VALUE!</v>
      </c>
      <c r="BS23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descuentos]]="",0,IF(AND(BP232&gt;=9.5,AO232=""),1,0))+IF(AL233&lt;&gt;"",AL233*24,0)-IF(AL232&lt;&gt;"",AL232*24,0),"")))</f>
        <v>#VALUE!</v>
      </c>
      <c r="BT232" s="219" t="e">
        <f>IF(VALIDATURNO[[#This Row],[VALIDA_QNA]]=0,"",IF(A232="","",IFERROR((IF(IF(AL232="",0,AL232+0)&lt;=(6/24),IF(AL232="",0,AL232+0),(6/24))*24),0)+IFERROR(IF(AM232="",0,IF((IF(AND(AO232="",AN232&lt;&gt;""),IF(AN232="",0,AN232+0),IF(AP232&lt;&gt;"",IF(AP232="",0,AP232+0),1))-#REF!)*24&gt;0,IF(AND(AO232="",AN232&lt;&gt;""),IF(AN232="",0,AN232+0),IF(AP232&lt;&gt;"",IF(AP232="",0,AP232+0),1))-#REF!))*24,0)))</f>
        <v>#VALUE!</v>
      </c>
      <c r="BU232" s="44" t="e">
        <f>IF(VALIDATURNO[[#This Row],[VALIDA_QNA]]="","",IFERROR(LEFT(K232,FIND(".",K232)-1)+((RIGHT(K232,2)+0)/100),0))</f>
        <v>#VALUE!</v>
      </c>
      <c r="BV232" s="44" t="e">
        <f>IF(VALIDATURNO[[#This Row],[VALIDA_QNA]]=0,0,IF(VALIDATURNO[[#This Row],[Marcacion]]="ERROR MARCA", 0,IF(VALIDATURNO[[#This Row],[VALIDA_QNA]]="","",IF(ROUND(IFERROR(LEFT(K232,FIND(".",K232)-1)+((RIGHT(K232,2)+0)/100),0)+(IF(H233="Domingo",0,IF(AL233="",0,AL233*24)))-(IF(H232="Domingo",0,IF(AL232="",0,AL232*24))),2)&gt;=0,ROUND(IFERROR(LEFT(K232,FIND(".",K232)-1)+((RIGHT(K232,2)+0)/100),0)+(IF(H233="Domingo",0,IF(AL233="",0,AL233*24)))-(IF(H232="Domingo",0,IF(AL232="",0,AL232*24))),2),0))))</f>
        <v>#VALUE!</v>
      </c>
      <c r="BW232" s="44" t="e">
        <f>IF(VALIDATURNO[[#This Row],[VALIDA_QNA]]="","",IFERROR(LEFT(T232,FIND(".",T232)-1)+((RIGHT(T232,2)+0)/100),0)+IF(N232="",0,IFERROR(LEFT(N232,FIND(".",N232)-1)+((RIGHT(N232,2)+0)/100),0)))</f>
        <v>#VALUE!</v>
      </c>
      <c r="BX232" s="44" t="e">
        <f>IF(VALIDATURNO[[#This Row],[VALIDA_QNA]]=0,0,IF(VALIDATURNO[[#This Row],[Marcacion]]="ERROR MARCA", 0,IF(VALIDATURNO[[#This Row],[VALIDA_QNA]]="","",IF(VALIDATURNO[[#This Row],[Dom Noct calc]]+(IF(OR(H233="Domingo",M233&lt;&gt;"",N233&lt;&gt;""),IF(AL233="",0,AL233*24),0))-(IF(OR(H232="Domingo",M232&lt;&gt;"",N232&lt;&gt;""),IF(AL232="",0,AL232*24),0))&gt;=0,VALIDATURNO[[#This Row],[Dom Noct calc]]+(IF(OR(H233="Domingo",M233&lt;&gt;"",N233&lt;&gt;""),IF(AL233="",0,AL233*24),0))-(IF(OR(H232="Domingo",M232&lt;&gt;"",N232&lt;&gt;""),IF(AL232="",0,AL232*24),0)),0))))</f>
        <v>#VALUE!</v>
      </c>
      <c r="BY232" s="44" t="e">
        <f>IF(VALIDATURNO[[#This Row],[VALIDA_QNA]]="","",IFERROR(LEFT(AD232,FIND(".",AD232)-1)+((RIGHT(AD232,2)+0)/100),0))</f>
        <v>#VALUE!</v>
      </c>
      <c r="BZ23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2" s="45" t="e">
        <f>IF(VALIDATURNO[[#This Row],[VALIDA_QNA]]="","",IF(VALIDATURNO[[#This Row],[Trabajado real]]+0=0,0,1))</f>
        <v>#VALUE!</v>
      </c>
      <c r="CB23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2" s="44"/>
      <c r="CD232" s="44"/>
      <c r="CE232" s="44"/>
      <c r="CF232" s="44"/>
      <c r="CG232" s="44"/>
      <c r="CH232" s="45"/>
      <c r="CI232" s="44"/>
      <c r="CJ232" s="44" t="str">
        <f>IF(AND(M232="",S232=""),"",IF(VALIDATURNO[[#This Row],[Marcacion]]="ERROR MARCA",6,IF(IFERROR(LEFT(M232,FIND(".",M232)-1)+((RIGHT(M232,2)+0)/100),0)+IFERROR(LEFT(S232,FIND(".",S232)-1)+((RIGHT(S232,2)+0)/100),0)=0,"",IFERROR(LEFT(M232,FIND(".",M232)-1)+((RIGHT(M232,2)+0)/100),0)+IFERROR(LEFT(S232,FIND(".",S232)-1)+((RIGHT(S232,2)+0)/100),0))))</f>
        <v/>
      </c>
      <c r="CK232" s="44" t="e">
        <f>IF(VALIDATURNO[[#This Row],[VALIDA_QNA]]="","",IF(VALIDATURNO[[#This Row],[Dom Noct Real]]=0,"",ROUND(VALIDATURNO[[#This Row],[Dom Noct Real]],2)))</f>
        <v>#VALUE!</v>
      </c>
      <c r="CL232" s="44"/>
      <c r="CM232" s="44"/>
      <c r="CN232" s="44"/>
      <c r="CO23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2" s="44"/>
      <c r="CR232" s="44"/>
      <c r="CS232" s="44"/>
      <c r="CT232" s="44"/>
      <c r="CU232" s="44" t="e">
        <f>IF(VALIDATURNO[[#This Row],[VALIDA_QNA]]="","",IF(VALIDATURNO[[#This Row],[Trabajado real]]=0,"",ROUND(VALIDATURNO[[#This Row],[Trabajado real]],2)))</f>
        <v>#VALUE!</v>
      </c>
      <c r="CV232" s="220" t="str">
        <f>IFERROR(VLOOKUP(VALIDATURNO[[#This Row],[Colaborador]]&amp;VALIDATURNO[[#This Row],[fecha]],Tabla2[],4,0),"")</f>
        <v/>
      </c>
      <c r="CW232" s="221"/>
      <c r="CX232" s="221"/>
      <c r="CY232" s="44" t="str">
        <f>IF(SUMIFS($BZ$6:BZ232,$DC$6:DC232,VALIDATURNO[[#This Row],[Colaborador]])-hope_hours-SUMIFS($CO$6:CO232,$DC$6:DC232,VALIDATURNO[[#This Row],[Colaborador]])-SUMIFS($CP$6:CP232,$DC$6:DC232,VALIDATURNO[[#This Row],[Colaborador]])&gt;0.5,SUMIFS($BZ$6:BZ232,$DC$6:DC232,VALIDATURNO[[#This Row],[Colaborador]])-hope_hours-SUMIFS($CO$6:CO232,$DC$6:DC232,VALIDATURNO[[#This Row],[Colaborador]])-SUMIFS($CP$6:CP232,$DC$6:DC232,VALIDATURNO[[#This Row],[Colaborador]]),"")</f>
        <v/>
      </c>
      <c r="CZ232" s="44" t="str">
        <f>IF(SUMIFS($BZ$6:BZ232,$DC$6:DC232,VALIDATURNO[[#This Row],[Colaborador]])-hope_hours&gt;0.5,SUMIFS($BZ$6:BZ232,$DC$6:DC232,VALIDATURNO[[#This Row],[Colaborador]])-hope_hours - SUMIFS($CZ$6:CZ231,$DC$6:DC231,DC232),"")</f>
        <v/>
      </c>
      <c r="DA232" s="44" t="str">
        <f>IF(SUMIFS($BZ$6:BZ232,$DC$6:DC232,VALIDATURNO[[#This Row],[Colaborador]])-hope_hours&gt;0.5,SUMIFS($BZ$6:BZ232,$DC$6:DC232,VALIDATURNO[[#This Row],[Colaborador]])-hope_hours,"")</f>
        <v/>
      </c>
      <c r="DB232" s="44" t="str">
        <f>IF(E232="","",IF(VALIDATURNO[[#This Row],[Cambia sede]]="",E232,VALIDATURNO[[#This Row],[Cambia sede]]))</f>
        <v/>
      </c>
      <c r="DC232" s="222" t="str">
        <f t="shared" si="10"/>
        <v/>
      </c>
      <c r="DD232" s="223" t="e">
        <f>IF(VALIDATURNO[[#This Row],[VALIDA_QNA]]="","",I232+0)</f>
        <v>#VALUE!</v>
      </c>
      <c r="DE232" s="219" t="e">
        <f>IF(VALIDATURNO[[#This Row],[Marcacion]]="","",D232)</f>
        <v>#VALUE!</v>
      </c>
      <c r="DF232" s="219" t="e">
        <f>IF(VALIDATURNO[[#This Row],[turno1]]="","",H232)</f>
        <v>#VALUE!</v>
      </c>
      <c r="DG232" s="219" t="e">
        <f>IF(VALIDATURNO[[#This Row],[turno2]]="","",AL232)</f>
        <v>#VALUE!</v>
      </c>
      <c r="DH232" s="219" t="e">
        <f>IF(VALIDATURNO[[#This Row],[turno1AM]]="","",AM232)</f>
        <v>#VALUE!</v>
      </c>
      <c r="DI232" s="219" t="e">
        <f>IF(VALIDATURNO[[#This Row],[turno2AM]]="","",AN232)</f>
        <v>#VALUE!</v>
      </c>
      <c r="DJ232" s="219" t="e">
        <f>IF(VALIDATURNO[[#This Row],[turno1AH]]="","",AO232)</f>
        <v>#VALUE!</v>
      </c>
      <c r="DK232" s="219" t="e">
        <f>IF(VALIDATURNO[[#This Row],[turno2AH]]="","",AP232)</f>
        <v>#VALUE!</v>
      </c>
      <c r="DL232" s="224" t="str">
        <f>IF(SUMIFS(VALIDATURNO[TOTAL],VALIDATURNO[Colaborador],VALIDATURNO[[#This Row],[Colaborador]])=0,"RET","OK")</f>
        <v>RET</v>
      </c>
      <c r="DM232" s="224"/>
      <c r="DN232" s="224" t="e">
        <f>IF(DN231=$DN$5,1,IF(DC231=VALIDATURNO[[#This Row],[Colaborador]],0,1))</f>
        <v>#VALUE!</v>
      </c>
      <c r="DO232" s="224"/>
      <c r="DP232" s="224"/>
      <c r="DQ232" s="224"/>
      <c r="DR232" s="224"/>
      <c r="DS232" s="224"/>
      <c r="DT232" s="224"/>
    </row>
    <row r="233" spans="46:124">
      <c r="AT233" s="218" t="e">
        <f>IF(VALIDATURNO[[#This Row],[VALIDA_QNA]]="","",IF(AL233="",0,1))</f>
        <v>#VALUE!</v>
      </c>
      <c r="AU233" s="47" t="e">
        <f>IF(VALIDATURNO[[#This Row],[VALIDA_QNA]]="","",IF(AL234="",0,1))</f>
        <v>#VALUE!</v>
      </c>
      <c r="AV233" s="47" t="e">
        <f>IF(VALIDATURNO[[#This Row],[VALIDA_QNA]]="","",IF(AM233="",0,1))</f>
        <v>#VALUE!</v>
      </c>
      <c r="AW233" s="47" t="e">
        <f>IF(VALIDATURNO[[#This Row],[VALIDA_QNA]]="","",IF(AN233="",0,1))</f>
        <v>#VALUE!</v>
      </c>
      <c r="AX233" s="47" t="e">
        <f>IF(VALIDATURNO[[#This Row],[VALIDA_QNA]]="","",IF(AO233="",0,1))</f>
        <v>#VALUE!</v>
      </c>
      <c r="AY233" s="47" t="e">
        <f>IF(VALIDATURNO[[#This Row],[VALIDA_QNA]]="","",IF(AP233="",0,1))</f>
        <v>#VALUE!</v>
      </c>
      <c r="AZ233" s="42" t="e">
        <f>IF(VALIDATURNO[[#This Row],[VALIDA_QNA]]="","",IF(AL234="",0,1)*IF(AL234="",0,AL234))</f>
        <v>#VALUE!</v>
      </c>
      <c r="BA233" s="42" t="e">
        <f>IF(VALIDATURNO[[#This Row],[VALIDA_QNA]]="","",IF(AL233="",0,1)*IF(AL233="",0,AL233))</f>
        <v>#VALUE!</v>
      </c>
      <c r="BB233" s="42" t="e">
        <f>IF(VALIDATURNO[[#This Row],[VALIDA_QNA]]="","",IF(AM233="",0,1)*IF(AM233="",0,AM233))</f>
        <v>#VALUE!</v>
      </c>
      <c r="BC233" s="42" t="e">
        <f>IF(VALIDATURNO[[#This Row],[VALIDA_QNA]]="","",IF(AN233="",0,1)*IF(AN233="",0,AN233))</f>
        <v>#VALUE!</v>
      </c>
      <c r="BD233" s="42" t="e">
        <f>IF(VALIDATURNO[[#This Row],[VALIDA_QNA]]="","",IF(AO233="",0,1)*IF(AO233="",0,AO233))</f>
        <v>#VALUE!</v>
      </c>
      <c r="BE233" s="42" t="e">
        <f>IF(VALIDATURNO[[#This Row],[VALIDA_QNA]]="","",IF(AP233="",0,1)*IF(AP233="",0,AP233))</f>
        <v>#VALUE!</v>
      </c>
      <c r="BF233" s="42" t="e">
        <f>IF(VALIDATURNO[[#This Row],[VALIDA_QNA]]="","",5-COUNTBLANK(AM233:AP233)-COUNTBLANK(AL234))</f>
        <v>#VALUE!</v>
      </c>
      <c r="BG233" s="41" t="e">
        <f>VALIDATURNO[[#This Row],[SALAM_H_BIN]]&amp;AU233&amp;AV233&amp;AW233&amp;AX233&amp;AY233</f>
        <v>#VALUE!</v>
      </c>
      <c r="BH233" s="43" t="str">
        <f>IF(A233="","",IF(AND((DIA_INI+0)=1,DAY(I233)&lt;16,MONTH(I233)=MES_QNA),1,IF(AND((DIA_INI+0)=16,MONTH(I233)= MES_QNA + 0),1,0)))</f>
        <v/>
      </c>
      <c r="BI233" s="42" t="str">
        <f>IF(A233="","",IF(AND(AN233&lt;AM233,AN233&lt;&gt;""),"ERROR MARCA",IF(AND(VALIDATURNO[[#This Row],[ENT_2]]&lt;&gt;0,VALIDATURNO[[#This Row],[ENT_2]]&lt;VALIDATURNO[[#This Row],[SAL_1]]),"ERROR MARCA",IF(VALIDATURNO[[#This Row],[VALIDA_QNA]]=1,IF(OR(BG233="001100",BG233="011000",BG233="011110",BG233="001111",BG233="101100",BG233="111000",BG233="111110",BG233="101111"),"OK",IF(OR(BG233="000000",VALIDATURNO[[#This Row],[Escenario]]="100000"),"NULO","ERROR MARCA")),"NULO"))))</f>
        <v/>
      </c>
      <c r="BJ233" s="47" t="e">
        <f>IF(VALIDATURNO[[#This Row],[VALIDA_QNA]]="","",IF(OR(BG233="101100",BG233="101111",BG233="001100",BG233="001111",BG233="111110",BG233="011110"),BC233-BB233,0)*24)</f>
        <v>#VALUE!</v>
      </c>
      <c r="BK233" s="42" t="e">
        <f>IF(VALIDATURNO[[#This Row],[VALIDA_QNA]]="","",IF(OR(BG233="101111",BG233="001111"),BE233-BD233,0)*24)</f>
        <v>#VALUE!</v>
      </c>
      <c r="BL233" s="47" t="e">
        <f>IF(VALIDATURNO[[#This Row],[VALIDA_QNA]]="","",IF(OR(BG233="111000",BG233="011000"),AZ233-BB233+1,0)*24)</f>
        <v>#VALUE!</v>
      </c>
      <c r="BM233" s="47" t="e">
        <f>IF(VALIDATURNO[[#This Row],[VALIDA_QNA]]="","",IF(OR(BG233="111110",BG233="011110"),AZ233+1-BD233,0)*24)</f>
        <v>#VALUE!</v>
      </c>
      <c r="BN233" s="42" t="e">
        <f>IF(VALIDATURNO[[#This Row],[VALIDA_QNA]]="","",IF(OR(BG233="011000",BG233="111000"),1-BB233,0)*24)</f>
        <v>#VALUE!</v>
      </c>
      <c r="BO233" s="47" t="e">
        <f>IF(VALIDATURNO[[#This Row],[VALIDA_QNA]]="","",IF(OR(BG233="011110",BG233="111110"),1-BD233,0)*24)</f>
        <v>#VALUE!</v>
      </c>
      <c r="BP23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3" s="42" t="e">
        <f>IF(VALIDATURNO[[#This Row],[VALIDA_QNA]]="","",VALIDATURNO[[#This Row],[turno1]]+VALIDATURNO[[#This Row],[turno2]]+VALIDATURNO[[#This Row],[turno1AM]]+VALIDATURNO[[#This Row],[turno2AM]])</f>
        <v>#VALUE!</v>
      </c>
      <c r="BR233" s="44" t="e">
        <f>IF(VALIDATURNO[[#This Row],[VALIDA_QNA]]=0,"",IFERROR(LEFT(AD233,FIND(".",AD233)-1)+((RIGHT(AD233,2)+0)/100),""))</f>
        <v>#VALUE!</v>
      </c>
      <c r="BS23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descuentos]]="",0,IF(AND(BP233&gt;=9.5,AO233=""),1,0))+IF(AL234&lt;&gt;"",AL234*24,0)-IF(AL233&lt;&gt;"",AL233*24,0),"")))</f>
        <v>#VALUE!</v>
      </c>
      <c r="BT233" s="219" t="e">
        <f>IF(VALIDATURNO[[#This Row],[VALIDA_QNA]]=0,"",IF(A233="","",IFERROR((IF(IF(AL233="",0,AL233+0)&lt;=(6/24),IF(AL233="",0,AL233+0),(6/24))*24),0)+IFERROR(IF(AM233="",0,IF((IF(AND(AO233="",AN233&lt;&gt;""),IF(AN233="",0,AN233+0),IF(AP233&lt;&gt;"",IF(AP233="",0,AP233+0),1))-#REF!)*24&gt;0,IF(AND(AO233="",AN233&lt;&gt;""),IF(AN233="",0,AN233+0),IF(AP233&lt;&gt;"",IF(AP233="",0,AP233+0),1))-#REF!))*24,0)))</f>
        <v>#VALUE!</v>
      </c>
      <c r="BU233" s="44" t="e">
        <f>IF(VALIDATURNO[[#This Row],[VALIDA_QNA]]="","",IFERROR(LEFT(K233,FIND(".",K233)-1)+((RIGHT(K233,2)+0)/100),0))</f>
        <v>#VALUE!</v>
      </c>
      <c r="BV233" s="44" t="e">
        <f>IF(VALIDATURNO[[#This Row],[VALIDA_QNA]]=0,0,IF(VALIDATURNO[[#This Row],[Marcacion]]="ERROR MARCA", 0,IF(VALIDATURNO[[#This Row],[VALIDA_QNA]]="","",IF(ROUND(IFERROR(LEFT(K233,FIND(".",K233)-1)+((RIGHT(K233,2)+0)/100),0)+(IF(H234="Domingo",0,IF(AL234="",0,AL234*24)))-(IF(H233="Domingo",0,IF(AL233="",0,AL233*24))),2)&gt;=0,ROUND(IFERROR(LEFT(K233,FIND(".",K233)-1)+((RIGHT(K233,2)+0)/100),0)+(IF(H234="Domingo",0,IF(AL234="",0,AL234*24)))-(IF(H233="Domingo",0,IF(AL233="",0,AL233*24))),2),0))))</f>
        <v>#VALUE!</v>
      </c>
      <c r="BW233" s="44" t="e">
        <f>IF(VALIDATURNO[[#This Row],[VALIDA_QNA]]="","",IFERROR(LEFT(T233,FIND(".",T233)-1)+((RIGHT(T233,2)+0)/100),0)+IF(N233="",0,IFERROR(LEFT(N233,FIND(".",N233)-1)+((RIGHT(N233,2)+0)/100),0)))</f>
        <v>#VALUE!</v>
      </c>
      <c r="BX233" s="44" t="e">
        <f>IF(VALIDATURNO[[#This Row],[VALIDA_QNA]]=0,0,IF(VALIDATURNO[[#This Row],[Marcacion]]="ERROR MARCA", 0,IF(VALIDATURNO[[#This Row],[VALIDA_QNA]]="","",IF(VALIDATURNO[[#This Row],[Dom Noct calc]]+(IF(OR(H234="Domingo",M234&lt;&gt;"",N234&lt;&gt;""),IF(AL234="",0,AL234*24),0))-(IF(OR(H233="Domingo",M233&lt;&gt;"",N233&lt;&gt;""),IF(AL233="",0,AL233*24),0))&gt;=0,VALIDATURNO[[#This Row],[Dom Noct calc]]+(IF(OR(H234="Domingo",M234&lt;&gt;"",N234&lt;&gt;""),IF(AL234="",0,AL234*24),0))-(IF(OR(H233="Domingo",M233&lt;&gt;"",N233&lt;&gt;""),IF(AL233="",0,AL233*24),0)),0))))</f>
        <v>#VALUE!</v>
      </c>
      <c r="BY233" s="44" t="e">
        <f>IF(VALIDATURNO[[#This Row],[VALIDA_QNA]]="","",IFERROR(LEFT(AD233,FIND(".",AD233)-1)+((RIGHT(AD233,2)+0)/100),0))</f>
        <v>#VALUE!</v>
      </c>
      <c r="BZ23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3" s="45" t="e">
        <f>IF(VALIDATURNO[[#This Row],[VALIDA_QNA]]="","",IF(VALIDATURNO[[#This Row],[Trabajado real]]+0=0,0,1))</f>
        <v>#VALUE!</v>
      </c>
      <c r="CB23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3" s="44"/>
      <c r="CD233" s="44"/>
      <c r="CE233" s="44"/>
      <c r="CF233" s="44"/>
      <c r="CG233" s="44"/>
      <c r="CH233" s="45"/>
      <c r="CI233" s="44"/>
      <c r="CJ233" s="44" t="str">
        <f>IF(AND(M233="",S233=""),"",IF(VALIDATURNO[[#This Row],[Marcacion]]="ERROR MARCA",6,IF(IFERROR(LEFT(M233,FIND(".",M233)-1)+((RIGHT(M233,2)+0)/100),0)+IFERROR(LEFT(S233,FIND(".",S233)-1)+((RIGHT(S233,2)+0)/100),0)=0,"",IFERROR(LEFT(M233,FIND(".",M233)-1)+((RIGHT(M233,2)+0)/100),0)+IFERROR(LEFT(S233,FIND(".",S233)-1)+((RIGHT(S233,2)+0)/100),0))))</f>
        <v/>
      </c>
      <c r="CK233" s="44" t="e">
        <f>IF(VALIDATURNO[[#This Row],[VALIDA_QNA]]="","",IF(VALIDATURNO[[#This Row],[Dom Noct Real]]=0,"",ROUND(VALIDATURNO[[#This Row],[Dom Noct Real]],2)))</f>
        <v>#VALUE!</v>
      </c>
      <c r="CL233" s="44"/>
      <c r="CM233" s="44"/>
      <c r="CN233" s="44"/>
      <c r="CO23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3" s="44"/>
      <c r="CR233" s="44"/>
      <c r="CS233" s="44"/>
      <c r="CT233" s="44"/>
      <c r="CU233" s="44" t="e">
        <f>IF(VALIDATURNO[[#This Row],[VALIDA_QNA]]="","",IF(VALIDATURNO[[#This Row],[Trabajado real]]=0,"",ROUND(VALIDATURNO[[#This Row],[Trabajado real]],2)))</f>
        <v>#VALUE!</v>
      </c>
      <c r="CV233" s="220" t="str">
        <f>IFERROR(VLOOKUP(VALIDATURNO[[#This Row],[Colaborador]]&amp;VALIDATURNO[[#This Row],[fecha]],Tabla2[],4,0),"")</f>
        <v/>
      </c>
      <c r="CW233" s="221"/>
      <c r="CX233" s="221"/>
      <c r="CY233" s="44" t="str">
        <f>IF(SUMIFS($BZ$6:BZ233,$DC$6:DC233,VALIDATURNO[[#This Row],[Colaborador]])-hope_hours-SUMIFS($CO$6:CO233,$DC$6:DC233,VALIDATURNO[[#This Row],[Colaborador]])-SUMIFS($CP$6:CP233,$DC$6:DC233,VALIDATURNO[[#This Row],[Colaborador]])&gt;0.5,SUMIFS($BZ$6:BZ233,$DC$6:DC233,VALIDATURNO[[#This Row],[Colaborador]])-hope_hours-SUMIFS($CO$6:CO233,$DC$6:DC233,VALIDATURNO[[#This Row],[Colaborador]])-SUMIFS($CP$6:CP233,$DC$6:DC233,VALIDATURNO[[#This Row],[Colaborador]]),"")</f>
        <v/>
      </c>
      <c r="CZ233" s="44" t="str">
        <f>IF(SUMIFS($BZ$6:BZ233,$DC$6:DC233,VALIDATURNO[[#This Row],[Colaborador]])-hope_hours&gt;0.5,SUMIFS($BZ$6:BZ233,$DC$6:DC233,VALIDATURNO[[#This Row],[Colaborador]])-hope_hours - SUMIFS($CZ$6:CZ232,$DC$6:DC232,DC233),"")</f>
        <v/>
      </c>
      <c r="DA233" s="44" t="str">
        <f>IF(SUMIFS($BZ$6:BZ233,$DC$6:DC233,VALIDATURNO[[#This Row],[Colaborador]])-hope_hours&gt;0.5,SUMIFS($BZ$6:BZ233,$DC$6:DC233,VALIDATURNO[[#This Row],[Colaborador]])-hope_hours,"")</f>
        <v/>
      </c>
      <c r="DB233" s="44" t="str">
        <f>IF(E233="","",IF(VALIDATURNO[[#This Row],[Cambia sede]]="",E233,VALIDATURNO[[#This Row],[Cambia sede]]))</f>
        <v/>
      </c>
      <c r="DC233" s="222" t="str">
        <f t="shared" si="10"/>
        <v/>
      </c>
      <c r="DD233" s="223" t="e">
        <f>IF(VALIDATURNO[[#This Row],[VALIDA_QNA]]="","",I233+0)</f>
        <v>#VALUE!</v>
      </c>
      <c r="DE233" s="219" t="e">
        <f>IF(VALIDATURNO[[#This Row],[Marcacion]]="","",D233)</f>
        <v>#VALUE!</v>
      </c>
      <c r="DF233" s="219" t="e">
        <f>IF(VALIDATURNO[[#This Row],[turno1]]="","",H233)</f>
        <v>#VALUE!</v>
      </c>
      <c r="DG233" s="219" t="e">
        <f>IF(VALIDATURNO[[#This Row],[turno2]]="","",AL233)</f>
        <v>#VALUE!</v>
      </c>
      <c r="DH233" s="219" t="e">
        <f>IF(VALIDATURNO[[#This Row],[turno1AM]]="","",AM233)</f>
        <v>#VALUE!</v>
      </c>
      <c r="DI233" s="219" t="e">
        <f>IF(VALIDATURNO[[#This Row],[turno2AM]]="","",AN233)</f>
        <v>#VALUE!</v>
      </c>
      <c r="DJ233" s="219" t="e">
        <f>IF(VALIDATURNO[[#This Row],[turno1AH]]="","",AO233)</f>
        <v>#VALUE!</v>
      </c>
      <c r="DK233" s="219" t="e">
        <f>IF(VALIDATURNO[[#This Row],[turno2AH]]="","",AP233)</f>
        <v>#VALUE!</v>
      </c>
      <c r="DL233" s="224" t="str">
        <f>IF(SUMIFS(VALIDATURNO[TOTAL],VALIDATURNO[Colaborador],VALIDATURNO[[#This Row],[Colaborador]])=0,"RET","OK")</f>
        <v>RET</v>
      </c>
      <c r="DM233" s="224"/>
      <c r="DN233" s="224" t="e">
        <f>IF(DN232=$DN$5,1,IF(DC232=VALIDATURNO[[#This Row],[Colaborador]],0,1))</f>
        <v>#VALUE!</v>
      </c>
      <c r="DO233" s="224"/>
      <c r="DP233" s="224"/>
      <c r="DQ233" s="224"/>
      <c r="DR233" s="224"/>
      <c r="DS233" s="224"/>
      <c r="DT233" s="224"/>
    </row>
    <row r="234" spans="46:124">
      <c r="AT234" s="218" t="e">
        <f>IF(VALIDATURNO[[#This Row],[VALIDA_QNA]]="","",IF(AL234="",0,1))</f>
        <v>#VALUE!</v>
      </c>
      <c r="AU234" s="47" t="e">
        <f>IF(VALIDATURNO[[#This Row],[VALIDA_QNA]]="","",IF(AL235="",0,1))</f>
        <v>#VALUE!</v>
      </c>
      <c r="AV234" s="47" t="e">
        <f>IF(VALIDATURNO[[#This Row],[VALIDA_QNA]]="","",IF(AM234="",0,1))</f>
        <v>#VALUE!</v>
      </c>
      <c r="AW234" s="47" t="e">
        <f>IF(VALIDATURNO[[#This Row],[VALIDA_QNA]]="","",IF(AN234="",0,1))</f>
        <v>#VALUE!</v>
      </c>
      <c r="AX234" s="47" t="e">
        <f>IF(VALIDATURNO[[#This Row],[VALIDA_QNA]]="","",IF(AO234="",0,1))</f>
        <v>#VALUE!</v>
      </c>
      <c r="AY234" s="47" t="e">
        <f>IF(VALIDATURNO[[#This Row],[VALIDA_QNA]]="","",IF(AP234="",0,1))</f>
        <v>#VALUE!</v>
      </c>
      <c r="AZ234" s="42" t="e">
        <f>IF(VALIDATURNO[[#This Row],[VALIDA_QNA]]="","",IF(AL235="",0,1)*IF(AL235="",0,AL235))</f>
        <v>#VALUE!</v>
      </c>
      <c r="BA234" s="42" t="e">
        <f>IF(VALIDATURNO[[#This Row],[VALIDA_QNA]]="","",IF(AL234="",0,1)*IF(AL234="",0,AL234))</f>
        <v>#VALUE!</v>
      </c>
      <c r="BB234" s="42" t="e">
        <f>IF(VALIDATURNO[[#This Row],[VALIDA_QNA]]="","",IF(AM234="",0,1)*IF(AM234="",0,AM234))</f>
        <v>#VALUE!</v>
      </c>
      <c r="BC234" s="42" t="e">
        <f>IF(VALIDATURNO[[#This Row],[VALIDA_QNA]]="","",IF(AN234="",0,1)*IF(AN234="",0,AN234))</f>
        <v>#VALUE!</v>
      </c>
      <c r="BD234" s="42" t="e">
        <f>IF(VALIDATURNO[[#This Row],[VALIDA_QNA]]="","",IF(AO234="",0,1)*IF(AO234="",0,AO234))</f>
        <v>#VALUE!</v>
      </c>
      <c r="BE234" s="42" t="e">
        <f>IF(VALIDATURNO[[#This Row],[VALIDA_QNA]]="","",IF(AP234="",0,1)*IF(AP234="",0,AP234))</f>
        <v>#VALUE!</v>
      </c>
      <c r="BF234" s="42" t="e">
        <f>IF(VALIDATURNO[[#This Row],[VALIDA_QNA]]="","",5-COUNTBLANK(AM234:AP234)-COUNTBLANK(AL235))</f>
        <v>#VALUE!</v>
      </c>
      <c r="BG234" s="41" t="e">
        <f>VALIDATURNO[[#This Row],[SALAM_H_BIN]]&amp;AU234&amp;AV234&amp;AW234&amp;AX234&amp;AY234</f>
        <v>#VALUE!</v>
      </c>
      <c r="BH234" s="43" t="str">
        <f>IF(A234="","",IF(AND((DIA_INI+0)=1,DAY(I234)&lt;16,MONTH(I234)=MES_QNA),1,IF(AND((DIA_INI+0)=16,MONTH(I234)= MES_QNA + 0),1,0)))</f>
        <v/>
      </c>
      <c r="BI234" s="42" t="str">
        <f>IF(A234="","",IF(AND(AN234&lt;AM234,AN234&lt;&gt;""),"ERROR MARCA",IF(AND(VALIDATURNO[[#This Row],[ENT_2]]&lt;&gt;0,VALIDATURNO[[#This Row],[ENT_2]]&lt;VALIDATURNO[[#This Row],[SAL_1]]),"ERROR MARCA",IF(VALIDATURNO[[#This Row],[VALIDA_QNA]]=1,IF(OR(BG234="001100",BG234="011000",BG234="011110",BG234="001111",BG234="101100",BG234="111000",BG234="111110",BG234="101111"),"OK",IF(OR(BG234="000000",VALIDATURNO[[#This Row],[Escenario]]="100000"),"NULO","ERROR MARCA")),"NULO"))))</f>
        <v/>
      </c>
      <c r="BJ234" s="47" t="e">
        <f>IF(VALIDATURNO[[#This Row],[VALIDA_QNA]]="","",IF(OR(BG234="101100",BG234="101111",BG234="001100",BG234="001111",BG234="111110",BG234="011110"),BC234-BB234,0)*24)</f>
        <v>#VALUE!</v>
      </c>
      <c r="BK234" s="42" t="e">
        <f>IF(VALIDATURNO[[#This Row],[VALIDA_QNA]]="","",IF(OR(BG234="101111",BG234="001111"),BE234-BD234,0)*24)</f>
        <v>#VALUE!</v>
      </c>
      <c r="BL234" s="47" t="e">
        <f>IF(VALIDATURNO[[#This Row],[VALIDA_QNA]]="","",IF(OR(BG234="111000",BG234="011000"),AZ234-BB234+1,0)*24)</f>
        <v>#VALUE!</v>
      </c>
      <c r="BM234" s="47" t="e">
        <f>IF(VALIDATURNO[[#This Row],[VALIDA_QNA]]="","",IF(OR(BG234="111110",BG234="011110"),AZ234+1-BD234,0)*24)</f>
        <v>#VALUE!</v>
      </c>
      <c r="BN234" s="42" t="e">
        <f>IF(VALIDATURNO[[#This Row],[VALIDA_QNA]]="","",IF(OR(BG234="011000",BG234="111000"),1-BB234,0)*24)</f>
        <v>#VALUE!</v>
      </c>
      <c r="BO234" s="47" t="e">
        <f>IF(VALIDATURNO[[#This Row],[VALIDA_QNA]]="","",IF(OR(BG234="011110",BG234="111110"),1-BD234,0)*24)</f>
        <v>#VALUE!</v>
      </c>
      <c r="BP23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4" s="42" t="e">
        <f>IF(VALIDATURNO[[#This Row],[VALIDA_QNA]]="","",VALIDATURNO[[#This Row],[turno1]]+VALIDATURNO[[#This Row],[turno2]]+VALIDATURNO[[#This Row],[turno1AM]]+VALIDATURNO[[#This Row],[turno2AM]])</f>
        <v>#VALUE!</v>
      </c>
      <c r="BR234" s="44" t="e">
        <f>IF(VALIDATURNO[[#This Row],[VALIDA_QNA]]=0,"",IFERROR(LEFT(AD234,FIND(".",AD234)-1)+((RIGHT(AD234,2)+0)/100),""))</f>
        <v>#VALUE!</v>
      </c>
      <c r="BS23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descuentos]]="",0,IF(AND(BP234&gt;=9.5,AO234=""),1,0))+IF(AL235&lt;&gt;"",AL235*24,0)-IF(AL234&lt;&gt;"",AL234*24,0),"")))</f>
        <v>#VALUE!</v>
      </c>
      <c r="BT234" s="219" t="e">
        <f>IF(VALIDATURNO[[#This Row],[VALIDA_QNA]]=0,"",IF(A234="","",IFERROR((IF(IF(AL234="",0,AL234+0)&lt;=(6/24),IF(AL234="",0,AL234+0),(6/24))*24),0)+IFERROR(IF(AM234="",0,IF((IF(AND(AO234="",AN234&lt;&gt;""),IF(AN234="",0,AN234+0),IF(AP234&lt;&gt;"",IF(AP234="",0,AP234+0),1))-#REF!)*24&gt;0,IF(AND(AO234="",AN234&lt;&gt;""),IF(AN234="",0,AN234+0),IF(AP234&lt;&gt;"",IF(AP234="",0,AP234+0),1))-#REF!))*24,0)))</f>
        <v>#VALUE!</v>
      </c>
      <c r="BU234" s="44" t="e">
        <f>IF(VALIDATURNO[[#This Row],[VALIDA_QNA]]="","",IFERROR(LEFT(K234,FIND(".",K234)-1)+((RIGHT(K234,2)+0)/100),0))</f>
        <v>#VALUE!</v>
      </c>
      <c r="BV234" s="44" t="e">
        <f>IF(VALIDATURNO[[#This Row],[VALIDA_QNA]]=0,0,IF(VALIDATURNO[[#This Row],[Marcacion]]="ERROR MARCA", 0,IF(VALIDATURNO[[#This Row],[VALIDA_QNA]]="","",IF(ROUND(IFERROR(LEFT(K234,FIND(".",K234)-1)+((RIGHT(K234,2)+0)/100),0)+(IF(H235="Domingo",0,IF(AL235="",0,AL235*24)))-(IF(H234="Domingo",0,IF(AL234="",0,AL234*24))),2)&gt;=0,ROUND(IFERROR(LEFT(K234,FIND(".",K234)-1)+((RIGHT(K234,2)+0)/100),0)+(IF(H235="Domingo",0,IF(AL235="",0,AL235*24)))-(IF(H234="Domingo",0,IF(AL234="",0,AL234*24))),2),0))))</f>
        <v>#VALUE!</v>
      </c>
      <c r="BW234" s="44" t="e">
        <f>IF(VALIDATURNO[[#This Row],[VALIDA_QNA]]="","",IFERROR(LEFT(T234,FIND(".",T234)-1)+((RIGHT(T234,2)+0)/100),0)+IF(N234="",0,IFERROR(LEFT(N234,FIND(".",N234)-1)+((RIGHT(N234,2)+0)/100),0)))</f>
        <v>#VALUE!</v>
      </c>
      <c r="BX234" s="44" t="e">
        <f>IF(VALIDATURNO[[#This Row],[VALIDA_QNA]]=0,0,IF(VALIDATURNO[[#This Row],[Marcacion]]="ERROR MARCA", 0,IF(VALIDATURNO[[#This Row],[VALIDA_QNA]]="","",IF(VALIDATURNO[[#This Row],[Dom Noct calc]]+(IF(OR(H235="Domingo",M235&lt;&gt;"",N235&lt;&gt;""),IF(AL235="",0,AL235*24),0))-(IF(OR(H234="Domingo",M234&lt;&gt;"",N234&lt;&gt;""),IF(AL234="",0,AL234*24),0))&gt;=0,VALIDATURNO[[#This Row],[Dom Noct calc]]+(IF(OR(H235="Domingo",M235&lt;&gt;"",N235&lt;&gt;""),IF(AL235="",0,AL235*24),0))-(IF(OR(H234="Domingo",M234&lt;&gt;"",N234&lt;&gt;""),IF(AL234="",0,AL234*24),0)),0))))</f>
        <v>#VALUE!</v>
      </c>
      <c r="BY234" s="44" t="e">
        <f>IF(VALIDATURNO[[#This Row],[VALIDA_QNA]]="","",IFERROR(LEFT(AD234,FIND(".",AD234)-1)+((RIGHT(AD234,2)+0)/100),0))</f>
        <v>#VALUE!</v>
      </c>
      <c r="BZ23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4" s="45" t="e">
        <f>IF(VALIDATURNO[[#This Row],[VALIDA_QNA]]="","",IF(VALIDATURNO[[#This Row],[Trabajado real]]+0=0,0,1))</f>
        <v>#VALUE!</v>
      </c>
      <c r="CB23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4" s="44"/>
      <c r="CD234" s="44"/>
      <c r="CE234" s="44"/>
      <c r="CF234" s="44"/>
      <c r="CG234" s="44"/>
      <c r="CH234" s="45"/>
      <c r="CI234" s="44"/>
      <c r="CJ234" s="44" t="str">
        <f>IF(AND(M234="",S234=""),"",IF(VALIDATURNO[[#This Row],[Marcacion]]="ERROR MARCA",6,IF(IFERROR(LEFT(M234,FIND(".",M234)-1)+((RIGHT(M234,2)+0)/100),0)+IFERROR(LEFT(S234,FIND(".",S234)-1)+((RIGHT(S234,2)+0)/100),0)=0,"",IFERROR(LEFT(M234,FIND(".",M234)-1)+((RIGHT(M234,2)+0)/100),0)+IFERROR(LEFT(S234,FIND(".",S234)-1)+((RIGHT(S234,2)+0)/100),0))))</f>
        <v/>
      </c>
      <c r="CK234" s="44" t="e">
        <f>IF(VALIDATURNO[[#This Row],[VALIDA_QNA]]="","",IF(VALIDATURNO[[#This Row],[Dom Noct Real]]=0,"",ROUND(VALIDATURNO[[#This Row],[Dom Noct Real]],2)))</f>
        <v>#VALUE!</v>
      </c>
      <c r="CL234" s="44"/>
      <c r="CM234" s="44"/>
      <c r="CN234" s="44"/>
      <c r="CO23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4" s="44"/>
      <c r="CR234" s="44"/>
      <c r="CS234" s="44"/>
      <c r="CT234" s="44"/>
      <c r="CU234" s="44" t="e">
        <f>IF(VALIDATURNO[[#This Row],[VALIDA_QNA]]="","",IF(VALIDATURNO[[#This Row],[Trabajado real]]=0,"",ROUND(VALIDATURNO[[#This Row],[Trabajado real]],2)))</f>
        <v>#VALUE!</v>
      </c>
      <c r="CV234" s="220" t="str">
        <f>IFERROR(VLOOKUP(VALIDATURNO[[#This Row],[Colaborador]]&amp;VALIDATURNO[[#This Row],[fecha]],Tabla2[],4,0),"")</f>
        <v/>
      </c>
      <c r="CW234" s="221"/>
      <c r="CX234" s="221"/>
      <c r="CY234" s="44" t="str">
        <f>IF(SUMIFS($BZ$6:BZ234,$DC$6:DC234,VALIDATURNO[[#This Row],[Colaborador]])-hope_hours-SUMIFS($CO$6:CO234,$DC$6:DC234,VALIDATURNO[[#This Row],[Colaborador]])-SUMIFS($CP$6:CP234,$DC$6:DC234,VALIDATURNO[[#This Row],[Colaborador]])&gt;0.5,SUMIFS($BZ$6:BZ234,$DC$6:DC234,VALIDATURNO[[#This Row],[Colaborador]])-hope_hours-SUMIFS($CO$6:CO234,$DC$6:DC234,VALIDATURNO[[#This Row],[Colaborador]])-SUMIFS($CP$6:CP234,$DC$6:DC234,VALIDATURNO[[#This Row],[Colaborador]]),"")</f>
        <v/>
      </c>
      <c r="CZ234" s="44" t="str">
        <f>IF(SUMIFS($BZ$6:BZ234,$DC$6:DC234,VALIDATURNO[[#This Row],[Colaborador]])-hope_hours&gt;0.5,SUMIFS($BZ$6:BZ234,$DC$6:DC234,VALIDATURNO[[#This Row],[Colaborador]])-hope_hours - SUMIFS($CZ$6:CZ233,$DC$6:DC233,DC234),"")</f>
        <v/>
      </c>
      <c r="DA234" s="44" t="str">
        <f>IF(SUMIFS($BZ$6:BZ234,$DC$6:DC234,VALIDATURNO[[#This Row],[Colaborador]])-hope_hours&gt;0.5,SUMIFS($BZ$6:BZ234,$DC$6:DC234,VALIDATURNO[[#This Row],[Colaborador]])-hope_hours,"")</f>
        <v/>
      </c>
      <c r="DB234" s="44" t="str">
        <f>IF(E234="","",IF(VALIDATURNO[[#This Row],[Cambia sede]]="",E234,VALIDATURNO[[#This Row],[Cambia sede]]))</f>
        <v/>
      </c>
      <c r="DC234" s="222" t="str">
        <f t="shared" si="10"/>
        <v/>
      </c>
      <c r="DD234" s="223" t="e">
        <f>IF(VALIDATURNO[[#This Row],[VALIDA_QNA]]="","",I234+0)</f>
        <v>#VALUE!</v>
      </c>
      <c r="DE234" s="219" t="e">
        <f>IF(VALIDATURNO[[#This Row],[Marcacion]]="","",D234)</f>
        <v>#VALUE!</v>
      </c>
      <c r="DF234" s="219" t="e">
        <f>IF(VALIDATURNO[[#This Row],[turno1]]="","",H234)</f>
        <v>#VALUE!</v>
      </c>
      <c r="DG234" s="219" t="e">
        <f>IF(VALIDATURNO[[#This Row],[turno2]]="","",AL234)</f>
        <v>#VALUE!</v>
      </c>
      <c r="DH234" s="219" t="e">
        <f>IF(VALIDATURNO[[#This Row],[turno1AM]]="","",AM234)</f>
        <v>#VALUE!</v>
      </c>
      <c r="DI234" s="219" t="e">
        <f>IF(VALIDATURNO[[#This Row],[turno2AM]]="","",AN234)</f>
        <v>#VALUE!</v>
      </c>
      <c r="DJ234" s="219" t="e">
        <f>IF(VALIDATURNO[[#This Row],[turno1AH]]="","",AO234)</f>
        <v>#VALUE!</v>
      </c>
      <c r="DK234" s="219" t="e">
        <f>IF(VALIDATURNO[[#This Row],[turno2AH]]="","",AP234)</f>
        <v>#VALUE!</v>
      </c>
      <c r="DL234" s="224" t="str">
        <f>IF(SUMIFS(VALIDATURNO[TOTAL],VALIDATURNO[Colaborador],VALIDATURNO[[#This Row],[Colaborador]])=0,"RET","OK")</f>
        <v>RET</v>
      </c>
      <c r="DM234" s="224"/>
      <c r="DN234" s="224" t="e">
        <f>IF(DN233=$DN$5,1,IF(DC233=VALIDATURNO[[#This Row],[Colaborador]],0,1))</f>
        <v>#VALUE!</v>
      </c>
      <c r="DO234" s="224"/>
      <c r="DP234" s="224"/>
      <c r="DQ234" s="224"/>
      <c r="DR234" s="224"/>
      <c r="DS234" s="224"/>
      <c r="DT234" s="224"/>
    </row>
    <row r="235" spans="46:124">
      <c r="AT235" s="218" t="e">
        <f>IF(VALIDATURNO[[#This Row],[VALIDA_QNA]]="","",IF(AL235="",0,1))</f>
        <v>#VALUE!</v>
      </c>
      <c r="AU235" s="47" t="e">
        <f>IF(VALIDATURNO[[#This Row],[VALIDA_QNA]]="","",IF(AL236="",0,1))</f>
        <v>#VALUE!</v>
      </c>
      <c r="AV235" s="47" t="e">
        <f>IF(VALIDATURNO[[#This Row],[VALIDA_QNA]]="","",IF(AM235="",0,1))</f>
        <v>#VALUE!</v>
      </c>
      <c r="AW235" s="47" t="e">
        <f>IF(VALIDATURNO[[#This Row],[VALIDA_QNA]]="","",IF(AN235="",0,1))</f>
        <v>#VALUE!</v>
      </c>
      <c r="AX235" s="47" t="e">
        <f>IF(VALIDATURNO[[#This Row],[VALIDA_QNA]]="","",IF(AO235="",0,1))</f>
        <v>#VALUE!</v>
      </c>
      <c r="AY235" s="47" t="e">
        <f>IF(VALIDATURNO[[#This Row],[VALIDA_QNA]]="","",IF(AP235="",0,1))</f>
        <v>#VALUE!</v>
      </c>
      <c r="AZ235" s="42" t="e">
        <f>IF(VALIDATURNO[[#This Row],[VALIDA_QNA]]="","",IF(AL236="",0,1)*IF(AL236="",0,AL236))</f>
        <v>#VALUE!</v>
      </c>
      <c r="BA235" s="42" t="e">
        <f>IF(VALIDATURNO[[#This Row],[VALIDA_QNA]]="","",IF(AL235="",0,1)*IF(AL235="",0,AL235))</f>
        <v>#VALUE!</v>
      </c>
      <c r="BB235" s="42" t="e">
        <f>IF(VALIDATURNO[[#This Row],[VALIDA_QNA]]="","",IF(AM235="",0,1)*IF(AM235="",0,AM235))</f>
        <v>#VALUE!</v>
      </c>
      <c r="BC235" s="42" t="e">
        <f>IF(VALIDATURNO[[#This Row],[VALIDA_QNA]]="","",IF(AN235="",0,1)*IF(AN235="",0,AN235))</f>
        <v>#VALUE!</v>
      </c>
      <c r="BD235" s="42" t="e">
        <f>IF(VALIDATURNO[[#This Row],[VALIDA_QNA]]="","",IF(AO235="",0,1)*IF(AO235="",0,AO235))</f>
        <v>#VALUE!</v>
      </c>
      <c r="BE235" s="42" t="e">
        <f>IF(VALIDATURNO[[#This Row],[VALIDA_QNA]]="","",IF(AP235="",0,1)*IF(AP235="",0,AP235))</f>
        <v>#VALUE!</v>
      </c>
      <c r="BF235" s="42" t="e">
        <f>IF(VALIDATURNO[[#This Row],[VALIDA_QNA]]="","",5-COUNTBLANK(AM235:AP235)-COUNTBLANK(AL236))</f>
        <v>#VALUE!</v>
      </c>
      <c r="BG235" s="41" t="e">
        <f>VALIDATURNO[[#This Row],[SALAM_H_BIN]]&amp;AU235&amp;AV235&amp;AW235&amp;AX235&amp;AY235</f>
        <v>#VALUE!</v>
      </c>
      <c r="BH235" s="43" t="str">
        <f>IF(A235="","",IF(AND((DIA_INI+0)=1,DAY(I235)&lt;16,MONTH(I235)=MES_QNA),1,IF(AND((DIA_INI+0)=16,MONTH(I235)= MES_QNA + 0),1,0)))</f>
        <v/>
      </c>
      <c r="BI235" s="42" t="str">
        <f>IF(A235="","",IF(AND(AN235&lt;AM235,AN235&lt;&gt;""),"ERROR MARCA",IF(AND(VALIDATURNO[[#This Row],[ENT_2]]&lt;&gt;0,VALIDATURNO[[#This Row],[ENT_2]]&lt;VALIDATURNO[[#This Row],[SAL_1]]),"ERROR MARCA",IF(VALIDATURNO[[#This Row],[VALIDA_QNA]]=1,IF(OR(BG235="001100",BG235="011000",BG235="011110",BG235="001111",BG235="101100",BG235="111000",BG235="111110",BG235="101111"),"OK",IF(OR(BG235="000000",VALIDATURNO[[#This Row],[Escenario]]="100000"),"NULO","ERROR MARCA")),"NULO"))))</f>
        <v/>
      </c>
      <c r="BJ235" s="47" t="e">
        <f>IF(VALIDATURNO[[#This Row],[VALIDA_QNA]]="","",IF(OR(BG235="101100",BG235="101111",BG235="001100",BG235="001111",BG235="111110",BG235="011110"),BC235-BB235,0)*24)</f>
        <v>#VALUE!</v>
      </c>
      <c r="BK235" s="42" t="e">
        <f>IF(VALIDATURNO[[#This Row],[VALIDA_QNA]]="","",IF(OR(BG235="101111",BG235="001111"),BE235-BD235,0)*24)</f>
        <v>#VALUE!</v>
      </c>
      <c r="BL235" s="47" t="e">
        <f>IF(VALIDATURNO[[#This Row],[VALIDA_QNA]]="","",IF(OR(BG235="111000",BG235="011000"),AZ235-BB235+1,0)*24)</f>
        <v>#VALUE!</v>
      </c>
      <c r="BM235" s="47" t="e">
        <f>IF(VALIDATURNO[[#This Row],[VALIDA_QNA]]="","",IF(OR(BG235="111110",BG235="011110"),AZ235+1-BD235,0)*24)</f>
        <v>#VALUE!</v>
      </c>
      <c r="BN235" s="42" t="e">
        <f>IF(VALIDATURNO[[#This Row],[VALIDA_QNA]]="","",IF(OR(BG235="011000",BG235="111000"),1-BB235,0)*24)</f>
        <v>#VALUE!</v>
      </c>
      <c r="BO235" s="47" t="e">
        <f>IF(VALIDATURNO[[#This Row],[VALIDA_QNA]]="","",IF(OR(BG235="011110",BG235="111110"),1-BD235,0)*24)</f>
        <v>#VALUE!</v>
      </c>
      <c r="BP23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5" s="42" t="e">
        <f>IF(VALIDATURNO[[#This Row],[VALIDA_QNA]]="","",VALIDATURNO[[#This Row],[turno1]]+VALIDATURNO[[#This Row],[turno2]]+VALIDATURNO[[#This Row],[turno1AM]]+VALIDATURNO[[#This Row],[turno2AM]])</f>
        <v>#VALUE!</v>
      </c>
      <c r="BR235" s="44" t="e">
        <f>IF(VALIDATURNO[[#This Row],[VALIDA_QNA]]=0,"",IFERROR(LEFT(AD235,FIND(".",AD235)-1)+((RIGHT(AD235,2)+0)/100),""))</f>
        <v>#VALUE!</v>
      </c>
      <c r="BS23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descuentos]]="",0,IF(AND(BP235&gt;=9.5,AO235=""),1,0))+IF(AL236&lt;&gt;"",AL236*24,0)-IF(AL235&lt;&gt;"",AL235*24,0),"")))</f>
        <v>#VALUE!</v>
      </c>
      <c r="BT235" s="219" t="e">
        <f>IF(VALIDATURNO[[#This Row],[VALIDA_QNA]]=0,"",IF(A235="","",IFERROR((IF(IF(AL235="",0,AL235+0)&lt;=(6/24),IF(AL235="",0,AL235+0),(6/24))*24),0)+IFERROR(IF(AM235="",0,IF((IF(AND(AO235="",AN235&lt;&gt;""),IF(AN235="",0,AN235+0),IF(AP235&lt;&gt;"",IF(AP235="",0,AP235+0),1))-#REF!)*24&gt;0,IF(AND(AO235="",AN235&lt;&gt;""),IF(AN235="",0,AN235+0),IF(AP235&lt;&gt;"",IF(AP235="",0,AP235+0),1))-#REF!))*24,0)))</f>
        <v>#VALUE!</v>
      </c>
      <c r="BU235" s="44" t="e">
        <f>IF(VALIDATURNO[[#This Row],[VALIDA_QNA]]="","",IFERROR(LEFT(K235,FIND(".",K235)-1)+((RIGHT(K235,2)+0)/100),0))</f>
        <v>#VALUE!</v>
      </c>
      <c r="BV235" s="44" t="e">
        <f>IF(VALIDATURNO[[#This Row],[VALIDA_QNA]]=0,0,IF(VALIDATURNO[[#This Row],[Marcacion]]="ERROR MARCA", 0,IF(VALIDATURNO[[#This Row],[VALIDA_QNA]]="","",IF(ROUND(IFERROR(LEFT(K235,FIND(".",K235)-1)+((RIGHT(K235,2)+0)/100),0)+(IF(H236="Domingo",0,IF(AL236="",0,AL236*24)))-(IF(H235="Domingo",0,IF(AL235="",0,AL235*24))),2)&gt;=0,ROUND(IFERROR(LEFT(K235,FIND(".",K235)-1)+((RIGHT(K235,2)+0)/100),0)+(IF(H236="Domingo",0,IF(AL236="",0,AL236*24)))-(IF(H235="Domingo",0,IF(AL235="",0,AL235*24))),2),0))))</f>
        <v>#VALUE!</v>
      </c>
      <c r="BW235" s="44" t="e">
        <f>IF(VALIDATURNO[[#This Row],[VALIDA_QNA]]="","",IFERROR(LEFT(T235,FIND(".",T235)-1)+((RIGHT(T235,2)+0)/100),0)+IF(N235="",0,IFERROR(LEFT(N235,FIND(".",N235)-1)+((RIGHT(N235,2)+0)/100),0)))</f>
        <v>#VALUE!</v>
      </c>
      <c r="BX235" s="44" t="e">
        <f>IF(VALIDATURNO[[#This Row],[VALIDA_QNA]]=0,0,IF(VALIDATURNO[[#This Row],[Marcacion]]="ERROR MARCA", 0,IF(VALIDATURNO[[#This Row],[VALIDA_QNA]]="","",IF(VALIDATURNO[[#This Row],[Dom Noct calc]]+(IF(OR(H236="Domingo",M236&lt;&gt;"",N236&lt;&gt;""),IF(AL236="",0,AL236*24),0))-(IF(OR(H235="Domingo",M235&lt;&gt;"",N235&lt;&gt;""),IF(AL235="",0,AL235*24),0))&gt;=0,VALIDATURNO[[#This Row],[Dom Noct calc]]+(IF(OR(H236="Domingo",M236&lt;&gt;"",N236&lt;&gt;""),IF(AL236="",0,AL236*24),0))-(IF(OR(H235="Domingo",M235&lt;&gt;"",N235&lt;&gt;""),IF(AL235="",0,AL235*24),0)),0))))</f>
        <v>#VALUE!</v>
      </c>
      <c r="BY235" s="44" t="e">
        <f>IF(VALIDATURNO[[#This Row],[VALIDA_QNA]]="","",IFERROR(LEFT(AD235,FIND(".",AD235)-1)+((RIGHT(AD235,2)+0)/100),0))</f>
        <v>#VALUE!</v>
      </c>
      <c r="BZ23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5" s="45" t="e">
        <f>IF(VALIDATURNO[[#This Row],[VALIDA_QNA]]="","",IF(VALIDATURNO[[#This Row],[Trabajado real]]+0=0,0,1))</f>
        <v>#VALUE!</v>
      </c>
      <c r="CB23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5" s="44"/>
      <c r="CD235" s="44"/>
      <c r="CE235" s="44"/>
      <c r="CF235" s="44"/>
      <c r="CG235" s="44"/>
      <c r="CH235" s="45"/>
      <c r="CI235" s="44"/>
      <c r="CJ235" s="44" t="str">
        <f>IF(AND(M235="",S235=""),"",IF(VALIDATURNO[[#This Row],[Marcacion]]="ERROR MARCA",6,IF(IFERROR(LEFT(M235,FIND(".",M235)-1)+((RIGHT(M235,2)+0)/100),0)+IFERROR(LEFT(S235,FIND(".",S235)-1)+((RIGHT(S235,2)+0)/100),0)=0,"",IFERROR(LEFT(M235,FIND(".",M235)-1)+((RIGHT(M235,2)+0)/100),0)+IFERROR(LEFT(S235,FIND(".",S235)-1)+((RIGHT(S235,2)+0)/100),0))))</f>
        <v/>
      </c>
      <c r="CK235" s="44" t="e">
        <f>IF(VALIDATURNO[[#This Row],[VALIDA_QNA]]="","",IF(VALIDATURNO[[#This Row],[Dom Noct Real]]=0,"",ROUND(VALIDATURNO[[#This Row],[Dom Noct Real]],2)))</f>
        <v>#VALUE!</v>
      </c>
      <c r="CL235" s="44"/>
      <c r="CM235" s="44"/>
      <c r="CN235" s="44"/>
      <c r="CO23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5" s="44"/>
      <c r="CR235" s="44"/>
      <c r="CS235" s="44"/>
      <c r="CT235" s="44"/>
      <c r="CU235" s="44" t="e">
        <f>IF(VALIDATURNO[[#This Row],[VALIDA_QNA]]="","",IF(VALIDATURNO[[#This Row],[Trabajado real]]=0,"",ROUND(VALIDATURNO[[#This Row],[Trabajado real]],2)))</f>
        <v>#VALUE!</v>
      </c>
      <c r="CV235" s="220" t="str">
        <f>IFERROR(VLOOKUP(VALIDATURNO[[#This Row],[Colaborador]]&amp;VALIDATURNO[[#This Row],[fecha]],Tabla2[],4,0),"")</f>
        <v/>
      </c>
      <c r="CW235" s="221"/>
      <c r="CX235" s="221"/>
      <c r="CY235" s="44" t="str">
        <f>IF(SUMIFS($BZ$6:BZ235,$DC$6:DC235,VALIDATURNO[[#This Row],[Colaborador]])-hope_hours-SUMIFS($CO$6:CO235,$DC$6:DC235,VALIDATURNO[[#This Row],[Colaborador]])-SUMIFS($CP$6:CP235,$DC$6:DC235,VALIDATURNO[[#This Row],[Colaborador]])&gt;0.5,SUMIFS($BZ$6:BZ235,$DC$6:DC235,VALIDATURNO[[#This Row],[Colaborador]])-hope_hours-SUMIFS($CO$6:CO235,$DC$6:DC235,VALIDATURNO[[#This Row],[Colaborador]])-SUMIFS($CP$6:CP235,$DC$6:DC235,VALIDATURNO[[#This Row],[Colaborador]]),"")</f>
        <v/>
      </c>
      <c r="CZ235" s="44" t="str">
        <f>IF(SUMIFS($BZ$6:BZ235,$DC$6:DC235,VALIDATURNO[[#This Row],[Colaborador]])-hope_hours&gt;0.5,SUMIFS($BZ$6:BZ235,$DC$6:DC235,VALIDATURNO[[#This Row],[Colaborador]])-hope_hours - SUMIFS($CZ$6:CZ234,$DC$6:DC234,DC235),"")</f>
        <v/>
      </c>
      <c r="DA235" s="44" t="str">
        <f>IF(SUMIFS($BZ$6:BZ235,$DC$6:DC235,VALIDATURNO[[#This Row],[Colaborador]])-hope_hours&gt;0.5,SUMIFS($BZ$6:BZ235,$DC$6:DC235,VALIDATURNO[[#This Row],[Colaborador]])-hope_hours,"")</f>
        <v/>
      </c>
      <c r="DB235" s="44" t="str">
        <f>IF(E235="","",IF(VALIDATURNO[[#This Row],[Cambia sede]]="",E235,VALIDATURNO[[#This Row],[Cambia sede]]))</f>
        <v/>
      </c>
      <c r="DC235" s="222" t="str">
        <f t="shared" si="10"/>
        <v/>
      </c>
      <c r="DD235" s="223" t="e">
        <f>IF(VALIDATURNO[[#This Row],[VALIDA_QNA]]="","",I235+0)</f>
        <v>#VALUE!</v>
      </c>
      <c r="DE235" s="219" t="e">
        <f>IF(VALIDATURNO[[#This Row],[Marcacion]]="","",D235)</f>
        <v>#VALUE!</v>
      </c>
      <c r="DF235" s="219" t="e">
        <f>IF(VALIDATURNO[[#This Row],[turno1]]="","",H235)</f>
        <v>#VALUE!</v>
      </c>
      <c r="DG235" s="219" t="e">
        <f>IF(VALIDATURNO[[#This Row],[turno2]]="","",AL235)</f>
        <v>#VALUE!</v>
      </c>
      <c r="DH235" s="219" t="e">
        <f>IF(VALIDATURNO[[#This Row],[turno1AM]]="","",AM235)</f>
        <v>#VALUE!</v>
      </c>
      <c r="DI235" s="219" t="e">
        <f>IF(VALIDATURNO[[#This Row],[turno2AM]]="","",AN235)</f>
        <v>#VALUE!</v>
      </c>
      <c r="DJ235" s="219" t="e">
        <f>IF(VALIDATURNO[[#This Row],[turno1AH]]="","",AO235)</f>
        <v>#VALUE!</v>
      </c>
      <c r="DK235" s="219" t="e">
        <f>IF(VALIDATURNO[[#This Row],[turno2AH]]="","",AP235)</f>
        <v>#VALUE!</v>
      </c>
      <c r="DL235" s="224" t="str">
        <f>IF(SUMIFS(VALIDATURNO[TOTAL],VALIDATURNO[Colaborador],VALIDATURNO[[#This Row],[Colaborador]])=0,"RET","OK")</f>
        <v>RET</v>
      </c>
      <c r="DM235" s="224"/>
      <c r="DN235" s="224" t="e">
        <f>IF(DN234=$DN$5,1,IF(DC234=VALIDATURNO[[#This Row],[Colaborador]],0,1))</f>
        <v>#VALUE!</v>
      </c>
      <c r="DO235" s="224"/>
      <c r="DP235" s="224"/>
      <c r="DQ235" s="224"/>
      <c r="DR235" s="224"/>
      <c r="DS235" s="224"/>
      <c r="DT235" s="224"/>
    </row>
    <row r="236" spans="46:124">
      <c r="AT236" s="218" t="e">
        <f>IF(VALIDATURNO[[#This Row],[VALIDA_QNA]]="","",IF(AL236="",0,1))</f>
        <v>#VALUE!</v>
      </c>
      <c r="AU236" s="47" t="e">
        <f>IF(VALIDATURNO[[#This Row],[VALIDA_QNA]]="","",IF(AL237="",0,1))</f>
        <v>#VALUE!</v>
      </c>
      <c r="AV236" s="47" t="e">
        <f>IF(VALIDATURNO[[#This Row],[VALIDA_QNA]]="","",IF(AM236="",0,1))</f>
        <v>#VALUE!</v>
      </c>
      <c r="AW236" s="47" t="e">
        <f>IF(VALIDATURNO[[#This Row],[VALIDA_QNA]]="","",IF(AN236="",0,1))</f>
        <v>#VALUE!</v>
      </c>
      <c r="AX236" s="47" t="e">
        <f>IF(VALIDATURNO[[#This Row],[VALIDA_QNA]]="","",IF(AO236="",0,1))</f>
        <v>#VALUE!</v>
      </c>
      <c r="AY236" s="47" t="e">
        <f>IF(VALIDATURNO[[#This Row],[VALIDA_QNA]]="","",IF(AP236="",0,1))</f>
        <v>#VALUE!</v>
      </c>
      <c r="AZ236" s="42" t="e">
        <f>IF(VALIDATURNO[[#This Row],[VALIDA_QNA]]="","",IF(AL237="",0,1)*IF(AL237="",0,AL237))</f>
        <v>#VALUE!</v>
      </c>
      <c r="BA236" s="42" t="e">
        <f>IF(VALIDATURNO[[#This Row],[VALIDA_QNA]]="","",IF(AL236="",0,1)*IF(AL236="",0,AL236))</f>
        <v>#VALUE!</v>
      </c>
      <c r="BB236" s="42" t="e">
        <f>IF(VALIDATURNO[[#This Row],[VALIDA_QNA]]="","",IF(AM236="",0,1)*IF(AM236="",0,AM236))</f>
        <v>#VALUE!</v>
      </c>
      <c r="BC236" s="42" t="e">
        <f>IF(VALIDATURNO[[#This Row],[VALIDA_QNA]]="","",IF(AN236="",0,1)*IF(AN236="",0,AN236))</f>
        <v>#VALUE!</v>
      </c>
      <c r="BD236" s="42" t="e">
        <f>IF(VALIDATURNO[[#This Row],[VALIDA_QNA]]="","",IF(AO236="",0,1)*IF(AO236="",0,AO236))</f>
        <v>#VALUE!</v>
      </c>
      <c r="BE236" s="42" t="e">
        <f>IF(VALIDATURNO[[#This Row],[VALIDA_QNA]]="","",IF(AP236="",0,1)*IF(AP236="",0,AP236))</f>
        <v>#VALUE!</v>
      </c>
      <c r="BF236" s="42" t="e">
        <f>IF(VALIDATURNO[[#This Row],[VALIDA_QNA]]="","",5-COUNTBLANK(AM236:AP236)-COUNTBLANK(AL237))</f>
        <v>#VALUE!</v>
      </c>
      <c r="BG236" s="41" t="e">
        <f>VALIDATURNO[[#This Row],[SALAM_H_BIN]]&amp;AU236&amp;AV236&amp;AW236&amp;AX236&amp;AY236</f>
        <v>#VALUE!</v>
      </c>
      <c r="BH236" s="43" t="str">
        <f>IF(A236="","",IF(AND((DIA_INI+0)=1,DAY(I236)&lt;16,MONTH(I236)=MES_QNA),1,IF(AND((DIA_INI+0)=16,MONTH(I236)= MES_QNA + 0),1,0)))</f>
        <v/>
      </c>
      <c r="BI236" s="42" t="str">
        <f>IF(A236="","",IF(AND(AN236&lt;AM236,AN236&lt;&gt;""),"ERROR MARCA",IF(AND(VALIDATURNO[[#This Row],[ENT_2]]&lt;&gt;0,VALIDATURNO[[#This Row],[ENT_2]]&lt;VALIDATURNO[[#This Row],[SAL_1]]),"ERROR MARCA",IF(VALIDATURNO[[#This Row],[VALIDA_QNA]]=1,IF(OR(BG236="001100",BG236="011000",BG236="011110",BG236="001111",BG236="101100",BG236="111000",BG236="111110",BG236="101111"),"OK",IF(OR(BG236="000000",VALIDATURNO[[#This Row],[Escenario]]="100000"),"NULO","ERROR MARCA")),"NULO"))))</f>
        <v/>
      </c>
      <c r="BJ236" s="47" t="e">
        <f>IF(VALIDATURNO[[#This Row],[VALIDA_QNA]]="","",IF(OR(BG236="101100",BG236="101111",BG236="001100",BG236="001111",BG236="111110",BG236="011110"),BC236-BB236,0)*24)</f>
        <v>#VALUE!</v>
      </c>
      <c r="BK236" s="42" t="e">
        <f>IF(VALIDATURNO[[#This Row],[VALIDA_QNA]]="","",IF(OR(BG236="101111",BG236="001111"),BE236-BD236,0)*24)</f>
        <v>#VALUE!</v>
      </c>
      <c r="BL236" s="47" t="e">
        <f>IF(VALIDATURNO[[#This Row],[VALIDA_QNA]]="","",IF(OR(BG236="111000",BG236="011000"),AZ236-BB236+1,0)*24)</f>
        <v>#VALUE!</v>
      </c>
      <c r="BM236" s="47" t="e">
        <f>IF(VALIDATURNO[[#This Row],[VALIDA_QNA]]="","",IF(OR(BG236="111110",BG236="011110"),AZ236+1-BD236,0)*24)</f>
        <v>#VALUE!</v>
      </c>
      <c r="BN236" s="42" t="e">
        <f>IF(VALIDATURNO[[#This Row],[VALIDA_QNA]]="","",IF(OR(BG236="011000",BG236="111000"),1-BB236,0)*24)</f>
        <v>#VALUE!</v>
      </c>
      <c r="BO236" s="47" t="e">
        <f>IF(VALIDATURNO[[#This Row],[VALIDA_QNA]]="","",IF(OR(BG236="011110",BG236="111110"),1-BD236,0)*24)</f>
        <v>#VALUE!</v>
      </c>
      <c r="BP23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6" s="42" t="e">
        <f>IF(VALIDATURNO[[#This Row],[VALIDA_QNA]]="","",VALIDATURNO[[#This Row],[turno1]]+VALIDATURNO[[#This Row],[turno2]]+VALIDATURNO[[#This Row],[turno1AM]]+VALIDATURNO[[#This Row],[turno2AM]])</f>
        <v>#VALUE!</v>
      </c>
      <c r="BR236" s="44" t="e">
        <f>IF(VALIDATURNO[[#This Row],[VALIDA_QNA]]=0,"",IFERROR(LEFT(AD236,FIND(".",AD236)-1)+((RIGHT(AD236,2)+0)/100),""))</f>
        <v>#VALUE!</v>
      </c>
      <c r="BS23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descuentos]]="",0,IF(AND(BP236&gt;=9.5,AO236=""),1,0))+IF(AL237&lt;&gt;"",AL237*24,0)-IF(AL236&lt;&gt;"",AL236*24,0),"")))</f>
        <v>#VALUE!</v>
      </c>
      <c r="BT236" s="219" t="e">
        <f>IF(VALIDATURNO[[#This Row],[VALIDA_QNA]]=0,"",IF(A236="","",IFERROR((IF(IF(AL236="",0,AL236+0)&lt;=(6/24),IF(AL236="",0,AL236+0),(6/24))*24),0)+IFERROR(IF(AM236="",0,IF((IF(AND(AO236="",AN236&lt;&gt;""),IF(AN236="",0,AN236+0),IF(AP236&lt;&gt;"",IF(AP236="",0,AP236+0),1))-#REF!)*24&gt;0,IF(AND(AO236="",AN236&lt;&gt;""),IF(AN236="",0,AN236+0),IF(AP236&lt;&gt;"",IF(AP236="",0,AP236+0),1))-#REF!))*24,0)))</f>
        <v>#VALUE!</v>
      </c>
      <c r="BU236" s="44" t="e">
        <f>IF(VALIDATURNO[[#This Row],[VALIDA_QNA]]="","",IFERROR(LEFT(K236,FIND(".",K236)-1)+((RIGHT(K236,2)+0)/100),0))</f>
        <v>#VALUE!</v>
      </c>
      <c r="BV236" s="44" t="e">
        <f>IF(VALIDATURNO[[#This Row],[VALIDA_QNA]]=0,0,IF(VALIDATURNO[[#This Row],[Marcacion]]="ERROR MARCA", 0,IF(VALIDATURNO[[#This Row],[VALIDA_QNA]]="","",IF(ROUND(IFERROR(LEFT(K236,FIND(".",K236)-1)+((RIGHT(K236,2)+0)/100),0)+(IF(H237="Domingo",0,IF(AL237="",0,AL237*24)))-(IF(H236="Domingo",0,IF(AL236="",0,AL236*24))),2)&gt;=0,ROUND(IFERROR(LEFT(K236,FIND(".",K236)-1)+((RIGHT(K236,2)+0)/100),0)+(IF(H237="Domingo",0,IF(AL237="",0,AL237*24)))-(IF(H236="Domingo",0,IF(AL236="",0,AL236*24))),2),0))))</f>
        <v>#VALUE!</v>
      </c>
      <c r="BW236" s="44" t="e">
        <f>IF(VALIDATURNO[[#This Row],[VALIDA_QNA]]="","",IFERROR(LEFT(T236,FIND(".",T236)-1)+((RIGHT(T236,2)+0)/100),0)+IF(N236="",0,IFERROR(LEFT(N236,FIND(".",N236)-1)+((RIGHT(N236,2)+0)/100),0)))</f>
        <v>#VALUE!</v>
      </c>
      <c r="BX236" s="44" t="e">
        <f>IF(VALIDATURNO[[#This Row],[VALIDA_QNA]]=0,0,IF(VALIDATURNO[[#This Row],[Marcacion]]="ERROR MARCA", 0,IF(VALIDATURNO[[#This Row],[VALIDA_QNA]]="","",IF(VALIDATURNO[[#This Row],[Dom Noct calc]]+(IF(OR(H237="Domingo",M237&lt;&gt;"",N237&lt;&gt;""),IF(AL237="",0,AL237*24),0))-(IF(OR(H236="Domingo",M236&lt;&gt;"",N236&lt;&gt;""),IF(AL236="",0,AL236*24),0))&gt;=0,VALIDATURNO[[#This Row],[Dom Noct calc]]+(IF(OR(H237="Domingo",M237&lt;&gt;"",N237&lt;&gt;""),IF(AL237="",0,AL237*24),0))-(IF(OR(H236="Domingo",M236&lt;&gt;"",N236&lt;&gt;""),IF(AL236="",0,AL236*24),0)),0))))</f>
        <v>#VALUE!</v>
      </c>
      <c r="BY236" s="44" t="e">
        <f>IF(VALIDATURNO[[#This Row],[VALIDA_QNA]]="","",IFERROR(LEFT(AD236,FIND(".",AD236)-1)+((RIGHT(AD236,2)+0)/100),0))</f>
        <v>#VALUE!</v>
      </c>
      <c r="BZ23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6" s="45" t="e">
        <f>IF(VALIDATURNO[[#This Row],[VALIDA_QNA]]="","",IF(VALIDATURNO[[#This Row],[Trabajado real]]+0=0,0,1))</f>
        <v>#VALUE!</v>
      </c>
      <c r="CB23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6" s="44"/>
      <c r="CD236" s="44"/>
      <c r="CE236" s="44"/>
      <c r="CF236" s="44"/>
      <c r="CG236" s="44"/>
      <c r="CH236" s="45"/>
      <c r="CI236" s="44"/>
      <c r="CJ236" s="44" t="str">
        <f>IF(AND(M236="",S236=""),"",IF(VALIDATURNO[[#This Row],[Marcacion]]="ERROR MARCA",6,IF(IFERROR(LEFT(M236,FIND(".",M236)-1)+((RIGHT(M236,2)+0)/100),0)+IFERROR(LEFT(S236,FIND(".",S236)-1)+((RIGHT(S236,2)+0)/100),0)=0,"",IFERROR(LEFT(M236,FIND(".",M236)-1)+((RIGHT(M236,2)+0)/100),0)+IFERROR(LEFT(S236,FIND(".",S236)-1)+((RIGHT(S236,2)+0)/100),0))))</f>
        <v/>
      </c>
      <c r="CK236" s="44" t="e">
        <f>IF(VALIDATURNO[[#This Row],[VALIDA_QNA]]="","",IF(VALIDATURNO[[#This Row],[Dom Noct Real]]=0,"",ROUND(VALIDATURNO[[#This Row],[Dom Noct Real]],2)))</f>
        <v>#VALUE!</v>
      </c>
      <c r="CL236" s="44"/>
      <c r="CM236" s="44"/>
      <c r="CN236" s="44"/>
      <c r="CO23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6" s="44"/>
      <c r="CR236" s="44"/>
      <c r="CS236" s="44"/>
      <c r="CT236" s="44"/>
      <c r="CU236" s="44" t="e">
        <f>IF(VALIDATURNO[[#This Row],[VALIDA_QNA]]="","",IF(VALIDATURNO[[#This Row],[Trabajado real]]=0,"",ROUND(VALIDATURNO[[#This Row],[Trabajado real]],2)))</f>
        <v>#VALUE!</v>
      </c>
      <c r="CV236" s="220" t="str">
        <f>IFERROR(VLOOKUP(VALIDATURNO[[#This Row],[Colaborador]]&amp;VALIDATURNO[[#This Row],[fecha]],Tabla2[],4,0),"")</f>
        <v/>
      </c>
      <c r="CW236" s="221"/>
      <c r="CX236" s="221"/>
      <c r="CY236" s="44" t="str">
        <f>IF(SUMIFS($BZ$6:BZ236,$DC$6:DC236,VALIDATURNO[[#This Row],[Colaborador]])-hope_hours-SUMIFS($CO$6:CO236,$DC$6:DC236,VALIDATURNO[[#This Row],[Colaborador]])-SUMIFS($CP$6:CP236,$DC$6:DC236,VALIDATURNO[[#This Row],[Colaborador]])&gt;0.5,SUMIFS($BZ$6:BZ236,$DC$6:DC236,VALIDATURNO[[#This Row],[Colaborador]])-hope_hours-SUMIFS($CO$6:CO236,$DC$6:DC236,VALIDATURNO[[#This Row],[Colaborador]])-SUMIFS($CP$6:CP236,$DC$6:DC236,VALIDATURNO[[#This Row],[Colaborador]]),"")</f>
        <v/>
      </c>
      <c r="CZ236" s="44" t="str">
        <f>IF(SUMIFS($BZ$6:BZ236,$DC$6:DC236,VALIDATURNO[[#This Row],[Colaborador]])-hope_hours&gt;0.5,SUMIFS($BZ$6:BZ236,$DC$6:DC236,VALIDATURNO[[#This Row],[Colaborador]])-hope_hours - SUMIFS($CZ$6:CZ235,$DC$6:DC235,DC236),"")</f>
        <v/>
      </c>
      <c r="DA236" s="44" t="str">
        <f>IF(SUMIFS($BZ$6:BZ236,$DC$6:DC236,VALIDATURNO[[#This Row],[Colaborador]])-hope_hours&gt;0.5,SUMIFS($BZ$6:BZ236,$DC$6:DC236,VALIDATURNO[[#This Row],[Colaborador]])-hope_hours,"")</f>
        <v/>
      </c>
      <c r="DB236" s="44" t="str">
        <f>IF(E236="","",IF(VALIDATURNO[[#This Row],[Cambia sede]]="",E236,VALIDATURNO[[#This Row],[Cambia sede]]))</f>
        <v/>
      </c>
      <c r="DC236" s="222" t="str">
        <f t="shared" si="10"/>
        <v/>
      </c>
      <c r="DD236" s="223" t="e">
        <f>IF(VALIDATURNO[[#This Row],[VALIDA_QNA]]="","",I236+0)</f>
        <v>#VALUE!</v>
      </c>
      <c r="DE236" s="219" t="e">
        <f>IF(VALIDATURNO[[#This Row],[Marcacion]]="","",D236)</f>
        <v>#VALUE!</v>
      </c>
      <c r="DF236" s="219" t="e">
        <f>IF(VALIDATURNO[[#This Row],[turno1]]="","",H236)</f>
        <v>#VALUE!</v>
      </c>
      <c r="DG236" s="219" t="e">
        <f>IF(VALIDATURNO[[#This Row],[turno2]]="","",AL236)</f>
        <v>#VALUE!</v>
      </c>
      <c r="DH236" s="219" t="e">
        <f>IF(VALIDATURNO[[#This Row],[turno1AM]]="","",AM236)</f>
        <v>#VALUE!</v>
      </c>
      <c r="DI236" s="219" t="e">
        <f>IF(VALIDATURNO[[#This Row],[turno2AM]]="","",AN236)</f>
        <v>#VALUE!</v>
      </c>
      <c r="DJ236" s="219" t="e">
        <f>IF(VALIDATURNO[[#This Row],[turno1AH]]="","",AO236)</f>
        <v>#VALUE!</v>
      </c>
      <c r="DK236" s="219" t="e">
        <f>IF(VALIDATURNO[[#This Row],[turno2AH]]="","",AP236)</f>
        <v>#VALUE!</v>
      </c>
      <c r="DL236" s="224" t="str">
        <f>IF(SUMIFS(VALIDATURNO[TOTAL],VALIDATURNO[Colaborador],VALIDATURNO[[#This Row],[Colaborador]])=0,"RET","OK")</f>
        <v>RET</v>
      </c>
      <c r="DM236" s="224"/>
      <c r="DN236" s="224" t="e">
        <f>IF(DN235=$DN$5,1,IF(DC235=VALIDATURNO[[#This Row],[Colaborador]],0,1))</f>
        <v>#VALUE!</v>
      </c>
      <c r="DO236" s="224"/>
      <c r="DP236" s="224"/>
      <c r="DQ236" s="224"/>
      <c r="DR236" s="224"/>
      <c r="DS236" s="224"/>
      <c r="DT236" s="224"/>
    </row>
    <row r="237" spans="46:124">
      <c r="AT237" s="218" t="e">
        <f>IF(VALIDATURNO[[#This Row],[VALIDA_QNA]]="","",IF(AL237="",0,1))</f>
        <v>#VALUE!</v>
      </c>
      <c r="AU237" s="47" t="e">
        <f>IF(VALIDATURNO[[#This Row],[VALIDA_QNA]]="","",IF(AL238="",0,1))</f>
        <v>#VALUE!</v>
      </c>
      <c r="AV237" s="47" t="e">
        <f>IF(VALIDATURNO[[#This Row],[VALIDA_QNA]]="","",IF(AM237="",0,1))</f>
        <v>#VALUE!</v>
      </c>
      <c r="AW237" s="47" t="e">
        <f>IF(VALIDATURNO[[#This Row],[VALIDA_QNA]]="","",IF(AN237="",0,1))</f>
        <v>#VALUE!</v>
      </c>
      <c r="AX237" s="47" t="e">
        <f>IF(VALIDATURNO[[#This Row],[VALIDA_QNA]]="","",IF(AO237="",0,1))</f>
        <v>#VALUE!</v>
      </c>
      <c r="AY237" s="47" t="e">
        <f>IF(VALIDATURNO[[#This Row],[VALIDA_QNA]]="","",IF(AP237="",0,1))</f>
        <v>#VALUE!</v>
      </c>
      <c r="AZ237" s="42" t="e">
        <f>IF(VALIDATURNO[[#This Row],[VALIDA_QNA]]="","",IF(AL238="",0,1)*IF(AL238="",0,AL238))</f>
        <v>#VALUE!</v>
      </c>
      <c r="BA237" s="42" t="e">
        <f>IF(VALIDATURNO[[#This Row],[VALIDA_QNA]]="","",IF(AL237="",0,1)*IF(AL237="",0,AL237))</f>
        <v>#VALUE!</v>
      </c>
      <c r="BB237" s="42" t="e">
        <f>IF(VALIDATURNO[[#This Row],[VALIDA_QNA]]="","",IF(AM237="",0,1)*IF(AM237="",0,AM237))</f>
        <v>#VALUE!</v>
      </c>
      <c r="BC237" s="42" t="e">
        <f>IF(VALIDATURNO[[#This Row],[VALIDA_QNA]]="","",IF(AN237="",0,1)*IF(AN237="",0,AN237))</f>
        <v>#VALUE!</v>
      </c>
      <c r="BD237" s="42" t="e">
        <f>IF(VALIDATURNO[[#This Row],[VALIDA_QNA]]="","",IF(AO237="",0,1)*IF(AO237="",0,AO237))</f>
        <v>#VALUE!</v>
      </c>
      <c r="BE237" s="42" t="e">
        <f>IF(VALIDATURNO[[#This Row],[VALIDA_QNA]]="","",IF(AP237="",0,1)*IF(AP237="",0,AP237))</f>
        <v>#VALUE!</v>
      </c>
      <c r="BF237" s="42" t="e">
        <f>IF(VALIDATURNO[[#This Row],[VALIDA_QNA]]="","",5-COUNTBLANK(AM237:AP237)-COUNTBLANK(AL238))</f>
        <v>#VALUE!</v>
      </c>
      <c r="BG237" s="41" t="e">
        <f>VALIDATURNO[[#This Row],[SALAM_H_BIN]]&amp;AU237&amp;AV237&amp;AW237&amp;AX237&amp;AY237</f>
        <v>#VALUE!</v>
      </c>
      <c r="BH237" s="43" t="str">
        <f>IF(A237="","",IF(AND((DIA_INI+0)=1,DAY(I237)&lt;16,MONTH(I237)=MES_QNA),1,IF(AND((DIA_INI+0)=16,MONTH(I237)= MES_QNA + 0),1,0)))</f>
        <v/>
      </c>
      <c r="BI237" s="42" t="str">
        <f>IF(A237="","",IF(AND(AN237&lt;AM237,AN237&lt;&gt;""),"ERROR MARCA",IF(AND(VALIDATURNO[[#This Row],[ENT_2]]&lt;&gt;0,VALIDATURNO[[#This Row],[ENT_2]]&lt;VALIDATURNO[[#This Row],[SAL_1]]),"ERROR MARCA",IF(VALIDATURNO[[#This Row],[VALIDA_QNA]]=1,IF(OR(BG237="001100",BG237="011000",BG237="011110",BG237="001111",BG237="101100",BG237="111000",BG237="111110",BG237="101111"),"OK",IF(OR(BG237="000000",VALIDATURNO[[#This Row],[Escenario]]="100000"),"NULO","ERROR MARCA")),"NULO"))))</f>
        <v/>
      </c>
      <c r="BJ237" s="47" t="e">
        <f>IF(VALIDATURNO[[#This Row],[VALIDA_QNA]]="","",IF(OR(BG237="101100",BG237="101111",BG237="001100",BG237="001111",BG237="111110",BG237="011110"),BC237-BB237,0)*24)</f>
        <v>#VALUE!</v>
      </c>
      <c r="BK237" s="42" t="e">
        <f>IF(VALIDATURNO[[#This Row],[VALIDA_QNA]]="","",IF(OR(BG237="101111",BG237="001111"),BE237-BD237,0)*24)</f>
        <v>#VALUE!</v>
      </c>
      <c r="BL237" s="47" t="e">
        <f>IF(VALIDATURNO[[#This Row],[VALIDA_QNA]]="","",IF(OR(BG237="111000",BG237="011000"),AZ237-BB237+1,0)*24)</f>
        <v>#VALUE!</v>
      </c>
      <c r="BM237" s="47" t="e">
        <f>IF(VALIDATURNO[[#This Row],[VALIDA_QNA]]="","",IF(OR(BG237="111110",BG237="011110"),AZ237+1-BD237,0)*24)</f>
        <v>#VALUE!</v>
      </c>
      <c r="BN237" s="42" t="e">
        <f>IF(VALIDATURNO[[#This Row],[VALIDA_QNA]]="","",IF(OR(BG237="011000",BG237="111000"),1-BB237,0)*24)</f>
        <v>#VALUE!</v>
      </c>
      <c r="BO237" s="47" t="e">
        <f>IF(VALIDATURNO[[#This Row],[VALIDA_QNA]]="","",IF(OR(BG237="011110",BG237="111110"),1-BD237,0)*24)</f>
        <v>#VALUE!</v>
      </c>
      <c r="BP23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7" s="42" t="e">
        <f>IF(VALIDATURNO[[#This Row],[VALIDA_QNA]]="","",VALIDATURNO[[#This Row],[turno1]]+VALIDATURNO[[#This Row],[turno2]]+VALIDATURNO[[#This Row],[turno1AM]]+VALIDATURNO[[#This Row],[turno2AM]])</f>
        <v>#VALUE!</v>
      </c>
      <c r="BR237" s="44" t="e">
        <f>IF(VALIDATURNO[[#This Row],[VALIDA_QNA]]=0,"",IFERROR(LEFT(AD237,FIND(".",AD237)-1)+((RIGHT(AD237,2)+0)/100),""))</f>
        <v>#VALUE!</v>
      </c>
      <c r="BS23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descuentos]]="",0,IF(AND(BP237&gt;=9.5,AO237=""),1,0))+IF(AL238&lt;&gt;"",AL238*24,0)-IF(AL237&lt;&gt;"",AL237*24,0),"")))</f>
        <v>#VALUE!</v>
      </c>
      <c r="BT237" s="219" t="e">
        <f>IF(VALIDATURNO[[#This Row],[VALIDA_QNA]]=0,"",IF(A237="","",IFERROR((IF(IF(AL237="",0,AL237+0)&lt;=(6/24),IF(AL237="",0,AL237+0),(6/24))*24),0)+IFERROR(IF(AM237="",0,IF((IF(AND(AO237="",AN237&lt;&gt;""),IF(AN237="",0,AN237+0),IF(AP237&lt;&gt;"",IF(AP237="",0,AP237+0),1))-#REF!)*24&gt;0,IF(AND(AO237="",AN237&lt;&gt;""),IF(AN237="",0,AN237+0),IF(AP237&lt;&gt;"",IF(AP237="",0,AP237+0),1))-#REF!))*24,0)))</f>
        <v>#VALUE!</v>
      </c>
      <c r="BU237" s="44" t="e">
        <f>IF(VALIDATURNO[[#This Row],[VALIDA_QNA]]="","",IFERROR(LEFT(K237,FIND(".",K237)-1)+((RIGHT(K237,2)+0)/100),0))</f>
        <v>#VALUE!</v>
      </c>
      <c r="BV237" s="44" t="e">
        <f>IF(VALIDATURNO[[#This Row],[VALIDA_QNA]]=0,0,IF(VALIDATURNO[[#This Row],[Marcacion]]="ERROR MARCA", 0,IF(VALIDATURNO[[#This Row],[VALIDA_QNA]]="","",IF(ROUND(IFERROR(LEFT(K237,FIND(".",K237)-1)+((RIGHT(K237,2)+0)/100),0)+(IF(H238="Domingo",0,IF(AL238="",0,AL238*24)))-(IF(H237="Domingo",0,IF(AL237="",0,AL237*24))),2)&gt;=0,ROUND(IFERROR(LEFT(K237,FIND(".",K237)-1)+((RIGHT(K237,2)+0)/100),0)+(IF(H238="Domingo",0,IF(AL238="",0,AL238*24)))-(IF(H237="Domingo",0,IF(AL237="",0,AL237*24))),2),0))))</f>
        <v>#VALUE!</v>
      </c>
      <c r="BW237" s="44" t="e">
        <f>IF(VALIDATURNO[[#This Row],[VALIDA_QNA]]="","",IFERROR(LEFT(T237,FIND(".",T237)-1)+((RIGHT(T237,2)+0)/100),0)+IF(N237="",0,IFERROR(LEFT(N237,FIND(".",N237)-1)+((RIGHT(N237,2)+0)/100),0)))</f>
        <v>#VALUE!</v>
      </c>
      <c r="BX237" s="44" t="e">
        <f>IF(VALIDATURNO[[#This Row],[VALIDA_QNA]]=0,0,IF(VALIDATURNO[[#This Row],[Marcacion]]="ERROR MARCA", 0,IF(VALIDATURNO[[#This Row],[VALIDA_QNA]]="","",IF(VALIDATURNO[[#This Row],[Dom Noct calc]]+(IF(OR(H238="Domingo",M238&lt;&gt;"",N238&lt;&gt;""),IF(AL238="",0,AL238*24),0))-(IF(OR(H237="Domingo",M237&lt;&gt;"",N237&lt;&gt;""),IF(AL237="",0,AL237*24),0))&gt;=0,VALIDATURNO[[#This Row],[Dom Noct calc]]+(IF(OR(H238="Domingo",M238&lt;&gt;"",N238&lt;&gt;""),IF(AL238="",0,AL238*24),0))-(IF(OR(H237="Domingo",M237&lt;&gt;"",N237&lt;&gt;""),IF(AL237="",0,AL237*24),0)),0))))</f>
        <v>#VALUE!</v>
      </c>
      <c r="BY237" s="44" t="e">
        <f>IF(VALIDATURNO[[#This Row],[VALIDA_QNA]]="","",IFERROR(LEFT(AD237,FIND(".",AD237)-1)+((RIGHT(AD237,2)+0)/100),0))</f>
        <v>#VALUE!</v>
      </c>
      <c r="BZ23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7" s="45" t="e">
        <f>IF(VALIDATURNO[[#This Row],[VALIDA_QNA]]="","",IF(VALIDATURNO[[#This Row],[Trabajado real]]+0=0,0,1))</f>
        <v>#VALUE!</v>
      </c>
      <c r="CB23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7" s="44"/>
      <c r="CD237" s="44"/>
      <c r="CE237" s="44"/>
      <c r="CF237" s="44"/>
      <c r="CG237" s="44"/>
      <c r="CH237" s="45"/>
      <c r="CI237" s="44"/>
      <c r="CJ237" s="44" t="str">
        <f>IF(AND(M237="",S237=""),"",IF(VALIDATURNO[[#This Row],[Marcacion]]="ERROR MARCA",6,IF(IFERROR(LEFT(M237,FIND(".",M237)-1)+((RIGHT(M237,2)+0)/100),0)+IFERROR(LEFT(S237,FIND(".",S237)-1)+((RIGHT(S237,2)+0)/100),0)=0,"",IFERROR(LEFT(M237,FIND(".",M237)-1)+((RIGHT(M237,2)+0)/100),0)+IFERROR(LEFT(S237,FIND(".",S237)-1)+((RIGHT(S237,2)+0)/100),0))))</f>
        <v/>
      </c>
      <c r="CK237" s="44" t="e">
        <f>IF(VALIDATURNO[[#This Row],[VALIDA_QNA]]="","",IF(VALIDATURNO[[#This Row],[Dom Noct Real]]=0,"",ROUND(VALIDATURNO[[#This Row],[Dom Noct Real]],2)))</f>
        <v>#VALUE!</v>
      </c>
      <c r="CL237" s="44"/>
      <c r="CM237" s="44"/>
      <c r="CN237" s="44"/>
      <c r="CO23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7" s="44"/>
      <c r="CR237" s="44"/>
      <c r="CS237" s="44"/>
      <c r="CT237" s="44"/>
      <c r="CU237" s="44" t="e">
        <f>IF(VALIDATURNO[[#This Row],[VALIDA_QNA]]="","",IF(VALIDATURNO[[#This Row],[Trabajado real]]=0,"",ROUND(VALIDATURNO[[#This Row],[Trabajado real]],2)))</f>
        <v>#VALUE!</v>
      </c>
      <c r="CV237" s="220" t="str">
        <f>IFERROR(VLOOKUP(VALIDATURNO[[#This Row],[Colaborador]]&amp;VALIDATURNO[[#This Row],[fecha]],Tabla2[],4,0),"")</f>
        <v/>
      </c>
      <c r="CW237" s="221"/>
      <c r="CX237" s="221"/>
      <c r="CY237" s="44" t="str">
        <f>IF(SUMIFS($BZ$6:BZ237,$DC$6:DC237,VALIDATURNO[[#This Row],[Colaborador]])-hope_hours-SUMIFS($CO$6:CO237,$DC$6:DC237,VALIDATURNO[[#This Row],[Colaborador]])-SUMIFS($CP$6:CP237,$DC$6:DC237,VALIDATURNO[[#This Row],[Colaborador]])&gt;0.5,SUMIFS($BZ$6:BZ237,$DC$6:DC237,VALIDATURNO[[#This Row],[Colaborador]])-hope_hours-SUMIFS($CO$6:CO237,$DC$6:DC237,VALIDATURNO[[#This Row],[Colaborador]])-SUMIFS($CP$6:CP237,$DC$6:DC237,VALIDATURNO[[#This Row],[Colaborador]]),"")</f>
        <v/>
      </c>
      <c r="CZ237" s="44" t="str">
        <f>IF(SUMIFS($BZ$6:BZ237,$DC$6:DC237,VALIDATURNO[[#This Row],[Colaborador]])-hope_hours&gt;0.5,SUMIFS($BZ$6:BZ237,$DC$6:DC237,VALIDATURNO[[#This Row],[Colaborador]])-hope_hours - SUMIFS($CZ$6:CZ236,$DC$6:DC236,DC237),"")</f>
        <v/>
      </c>
      <c r="DA237" s="44" t="str">
        <f>IF(SUMIFS($BZ$6:BZ237,$DC$6:DC237,VALIDATURNO[[#This Row],[Colaborador]])-hope_hours&gt;0.5,SUMIFS($BZ$6:BZ237,$DC$6:DC237,VALIDATURNO[[#This Row],[Colaborador]])-hope_hours,"")</f>
        <v/>
      </c>
      <c r="DB237" s="44" t="str">
        <f>IF(E237="","",IF(VALIDATURNO[[#This Row],[Cambia sede]]="",E237,VALIDATURNO[[#This Row],[Cambia sede]]))</f>
        <v/>
      </c>
      <c r="DC237" s="222" t="str">
        <f t="shared" si="10"/>
        <v/>
      </c>
      <c r="DD237" s="223" t="e">
        <f>IF(VALIDATURNO[[#This Row],[VALIDA_QNA]]="","",I237+0)</f>
        <v>#VALUE!</v>
      </c>
      <c r="DE237" s="219" t="e">
        <f>IF(VALIDATURNO[[#This Row],[Marcacion]]="","",D237)</f>
        <v>#VALUE!</v>
      </c>
      <c r="DF237" s="219" t="e">
        <f>IF(VALIDATURNO[[#This Row],[turno1]]="","",H237)</f>
        <v>#VALUE!</v>
      </c>
      <c r="DG237" s="219" t="e">
        <f>IF(VALIDATURNO[[#This Row],[turno2]]="","",AL237)</f>
        <v>#VALUE!</v>
      </c>
      <c r="DH237" s="219" t="e">
        <f>IF(VALIDATURNO[[#This Row],[turno1AM]]="","",AM237)</f>
        <v>#VALUE!</v>
      </c>
      <c r="DI237" s="219" t="e">
        <f>IF(VALIDATURNO[[#This Row],[turno2AM]]="","",AN237)</f>
        <v>#VALUE!</v>
      </c>
      <c r="DJ237" s="219" t="e">
        <f>IF(VALIDATURNO[[#This Row],[turno1AH]]="","",AO237)</f>
        <v>#VALUE!</v>
      </c>
      <c r="DK237" s="219" t="e">
        <f>IF(VALIDATURNO[[#This Row],[turno2AH]]="","",AP237)</f>
        <v>#VALUE!</v>
      </c>
      <c r="DL237" s="224" t="str">
        <f>IF(SUMIFS(VALIDATURNO[TOTAL],VALIDATURNO[Colaborador],VALIDATURNO[[#This Row],[Colaborador]])=0,"RET","OK")</f>
        <v>RET</v>
      </c>
      <c r="DM237" s="224"/>
      <c r="DN237" s="224" t="e">
        <f>IF(DN236=$DN$5,1,IF(DC236=VALIDATURNO[[#This Row],[Colaborador]],0,1))</f>
        <v>#VALUE!</v>
      </c>
      <c r="DO237" s="224"/>
      <c r="DP237" s="224"/>
      <c r="DQ237" s="224"/>
      <c r="DR237" s="224"/>
      <c r="DS237" s="224"/>
      <c r="DT237" s="224"/>
    </row>
    <row r="238" spans="46:124">
      <c r="AT238" s="218" t="e">
        <f>IF(VALIDATURNO[[#This Row],[VALIDA_QNA]]="","",IF(AL238="",0,1))</f>
        <v>#VALUE!</v>
      </c>
      <c r="AU238" s="47" t="e">
        <f>IF(VALIDATURNO[[#This Row],[VALIDA_QNA]]="","",IF(AL239="",0,1))</f>
        <v>#VALUE!</v>
      </c>
      <c r="AV238" s="47" t="e">
        <f>IF(VALIDATURNO[[#This Row],[VALIDA_QNA]]="","",IF(AM238="",0,1))</f>
        <v>#VALUE!</v>
      </c>
      <c r="AW238" s="47" t="e">
        <f>IF(VALIDATURNO[[#This Row],[VALIDA_QNA]]="","",IF(AN238="",0,1))</f>
        <v>#VALUE!</v>
      </c>
      <c r="AX238" s="47" t="e">
        <f>IF(VALIDATURNO[[#This Row],[VALIDA_QNA]]="","",IF(AO238="",0,1))</f>
        <v>#VALUE!</v>
      </c>
      <c r="AY238" s="47" t="e">
        <f>IF(VALIDATURNO[[#This Row],[VALIDA_QNA]]="","",IF(AP238="",0,1))</f>
        <v>#VALUE!</v>
      </c>
      <c r="AZ238" s="42" t="e">
        <f>IF(VALIDATURNO[[#This Row],[VALIDA_QNA]]="","",IF(AL239="",0,1)*IF(AL239="",0,AL239))</f>
        <v>#VALUE!</v>
      </c>
      <c r="BA238" s="42" t="e">
        <f>IF(VALIDATURNO[[#This Row],[VALIDA_QNA]]="","",IF(AL238="",0,1)*IF(AL238="",0,AL238))</f>
        <v>#VALUE!</v>
      </c>
      <c r="BB238" s="42" t="e">
        <f>IF(VALIDATURNO[[#This Row],[VALIDA_QNA]]="","",IF(AM238="",0,1)*IF(AM238="",0,AM238))</f>
        <v>#VALUE!</v>
      </c>
      <c r="BC238" s="42" t="e">
        <f>IF(VALIDATURNO[[#This Row],[VALIDA_QNA]]="","",IF(AN238="",0,1)*IF(AN238="",0,AN238))</f>
        <v>#VALUE!</v>
      </c>
      <c r="BD238" s="42" t="e">
        <f>IF(VALIDATURNO[[#This Row],[VALIDA_QNA]]="","",IF(AO238="",0,1)*IF(AO238="",0,AO238))</f>
        <v>#VALUE!</v>
      </c>
      <c r="BE238" s="42" t="e">
        <f>IF(VALIDATURNO[[#This Row],[VALIDA_QNA]]="","",IF(AP238="",0,1)*IF(AP238="",0,AP238))</f>
        <v>#VALUE!</v>
      </c>
      <c r="BF238" s="42" t="e">
        <f>IF(VALIDATURNO[[#This Row],[VALIDA_QNA]]="","",5-COUNTBLANK(AM238:AP238)-COUNTBLANK(AL239))</f>
        <v>#VALUE!</v>
      </c>
      <c r="BG238" s="41" t="e">
        <f>VALIDATURNO[[#This Row],[SALAM_H_BIN]]&amp;AU238&amp;AV238&amp;AW238&amp;AX238&amp;AY238</f>
        <v>#VALUE!</v>
      </c>
      <c r="BH238" s="43" t="str">
        <f>IF(A238="","",IF(AND((DIA_INI+0)=1,DAY(I238)&lt;16,MONTH(I238)=MES_QNA),1,IF(AND((DIA_INI+0)=16,MONTH(I238)= MES_QNA + 0),1,0)))</f>
        <v/>
      </c>
      <c r="BI238" s="42" t="str">
        <f>IF(A238="","",IF(AND(AN238&lt;AM238,AN238&lt;&gt;""),"ERROR MARCA",IF(AND(VALIDATURNO[[#This Row],[ENT_2]]&lt;&gt;0,VALIDATURNO[[#This Row],[ENT_2]]&lt;VALIDATURNO[[#This Row],[SAL_1]]),"ERROR MARCA",IF(VALIDATURNO[[#This Row],[VALIDA_QNA]]=1,IF(OR(BG238="001100",BG238="011000",BG238="011110",BG238="001111",BG238="101100",BG238="111000",BG238="111110",BG238="101111"),"OK",IF(OR(BG238="000000",VALIDATURNO[[#This Row],[Escenario]]="100000"),"NULO","ERROR MARCA")),"NULO"))))</f>
        <v/>
      </c>
      <c r="BJ238" s="47" t="e">
        <f>IF(VALIDATURNO[[#This Row],[VALIDA_QNA]]="","",IF(OR(BG238="101100",BG238="101111",BG238="001100",BG238="001111",BG238="111110",BG238="011110"),BC238-BB238,0)*24)</f>
        <v>#VALUE!</v>
      </c>
      <c r="BK238" s="42" t="e">
        <f>IF(VALIDATURNO[[#This Row],[VALIDA_QNA]]="","",IF(OR(BG238="101111",BG238="001111"),BE238-BD238,0)*24)</f>
        <v>#VALUE!</v>
      </c>
      <c r="BL238" s="47" t="e">
        <f>IF(VALIDATURNO[[#This Row],[VALIDA_QNA]]="","",IF(OR(BG238="111000",BG238="011000"),AZ238-BB238+1,0)*24)</f>
        <v>#VALUE!</v>
      </c>
      <c r="BM238" s="47" t="e">
        <f>IF(VALIDATURNO[[#This Row],[VALIDA_QNA]]="","",IF(OR(BG238="111110",BG238="011110"),AZ238+1-BD238,0)*24)</f>
        <v>#VALUE!</v>
      </c>
      <c r="BN238" s="42" t="e">
        <f>IF(VALIDATURNO[[#This Row],[VALIDA_QNA]]="","",IF(OR(BG238="011000",BG238="111000"),1-BB238,0)*24)</f>
        <v>#VALUE!</v>
      </c>
      <c r="BO238" s="47" t="e">
        <f>IF(VALIDATURNO[[#This Row],[VALIDA_QNA]]="","",IF(OR(BG238="011110",BG238="111110"),1-BD238,0)*24)</f>
        <v>#VALUE!</v>
      </c>
      <c r="BP23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8" s="42" t="e">
        <f>IF(VALIDATURNO[[#This Row],[VALIDA_QNA]]="","",VALIDATURNO[[#This Row],[turno1]]+VALIDATURNO[[#This Row],[turno2]]+VALIDATURNO[[#This Row],[turno1AM]]+VALIDATURNO[[#This Row],[turno2AM]])</f>
        <v>#VALUE!</v>
      </c>
      <c r="BR238" s="44" t="e">
        <f>IF(VALIDATURNO[[#This Row],[VALIDA_QNA]]=0,"",IFERROR(LEFT(AD238,FIND(".",AD238)-1)+((RIGHT(AD238,2)+0)/100),""))</f>
        <v>#VALUE!</v>
      </c>
      <c r="BS23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descuentos]]="",0,IF(AND(BP238&gt;=9.5,AO238=""),1,0))+IF(AL239&lt;&gt;"",AL239*24,0)-IF(AL238&lt;&gt;"",AL238*24,0),"")))</f>
        <v>#VALUE!</v>
      </c>
      <c r="BT238" s="219" t="e">
        <f>IF(VALIDATURNO[[#This Row],[VALIDA_QNA]]=0,"",IF(A238="","",IFERROR((IF(IF(AL238="",0,AL238+0)&lt;=(6/24),IF(AL238="",0,AL238+0),(6/24))*24),0)+IFERROR(IF(AM238="",0,IF((IF(AND(AO238="",AN238&lt;&gt;""),IF(AN238="",0,AN238+0),IF(AP238&lt;&gt;"",IF(AP238="",0,AP238+0),1))-#REF!)*24&gt;0,IF(AND(AO238="",AN238&lt;&gt;""),IF(AN238="",0,AN238+0),IF(AP238&lt;&gt;"",IF(AP238="",0,AP238+0),1))-#REF!))*24,0)))</f>
        <v>#VALUE!</v>
      </c>
      <c r="BU238" s="44" t="e">
        <f>IF(VALIDATURNO[[#This Row],[VALIDA_QNA]]="","",IFERROR(LEFT(K238,FIND(".",K238)-1)+((RIGHT(K238,2)+0)/100),0))</f>
        <v>#VALUE!</v>
      </c>
      <c r="BV238" s="44" t="e">
        <f>IF(VALIDATURNO[[#This Row],[VALIDA_QNA]]=0,0,IF(VALIDATURNO[[#This Row],[Marcacion]]="ERROR MARCA", 0,IF(VALIDATURNO[[#This Row],[VALIDA_QNA]]="","",IF(ROUND(IFERROR(LEFT(K238,FIND(".",K238)-1)+((RIGHT(K238,2)+0)/100),0)+(IF(H239="Domingo",0,IF(AL239="",0,AL239*24)))-(IF(H238="Domingo",0,IF(AL238="",0,AL238*24))),2)&gt;=0,ROUND(IFERROR(LEFT(K238,FIND(".",K238)-1)+((RIGHT(K238,2)+0)/100),0)+(IF(H239="Domingo",0,IF(AL239="",0,AL239*24)))-(IF(H238="Domingo",0,IF(AL238="",0,AL238*24))),2),0))))</f>
        <v>#VALUE!</v>
      </c>
      <c r="BW238" s="44" t="e">
        <f>IF(VALIDATURNO[[#This Row],[VALIDA_QNA]]="","",IFERROR(LEFT(T238,FIND(".",T238)-1)+((RIGHT(T238,2)+0)/100),0)+IF(N238="",0,IFERROR(LEFT(N238,FIND(".",N238)-1)+((RIGHT(N238,2)+0)/100),0)))</f>
        <v>#VALUE!</v>
      </c>
      <c r="BX238" s="44" t="e">
        <f>IF(VALIDATURNO[[#This Row],[VALIDA_QNA]]=0,0,IF(VALIDATURNO[[#This Row],[Marcacion]]="ERROR MARCA", 0,IF(VALIDATURNO[[#This Row],[VALIDA_QNA]]="","",IF(VALIDATURNO[[#This Row],[Dom Noct calc]]+(IF(OR(H239="Domingo",M239&lt;&gt;"",N239&lt;&gt;""),IF(AL239="",0,AL239*24),0))-(IF(OR(H238="Domingo",M238&lt;&gt;"",N238&lt;&gt;""),IF(AL238="",0,AL238*24),0))&gt;=0,VALIDATURNO[[#This Row],[Dom Noct calc]]+(IF(OR(H239="Domingo",M239&lt;&gt;"",N239&lt;&gt;""),IF(AL239="",0,AL239*24),0))-(IF(OR(H238="Domingo",M238&lt;&gt;"",N238&lt;&gt;""),IF(AL238="",0,AL238*24),0)),0))))</f>
        <v>#VALUE!</v>
      </c>
      <c r="BY238" s="44" t="e">
        <f>IF(VALIDATURNO[[#This Row],[VALIDA_QNA]]="","",IFERROR(LEFT(AD238,FIND(".",AD238)-1)+((RIGHT(AD238,2)+0)/100),0))</f>
        <v>#VALUE!</v>
      </c>
      <c r="BZ23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8" s="45" t="e">
        <f>IF(VALIDATURNO[[#This Row],[VALIDA_QNA]]="","",IF(VALIDATURNO[[#This Row],[Trabajado real]]+0=0,0,1))</f>
        <v>#VALUE!</v>
      </c>
      <c r="CB23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8" s="44"/>
      <c r="CD238" s="44"/>
      <c r="CE238" s="44"/>
      <c r="CF238" s="44"/>
      <c r="CG238" s="44"/>
      <c r="CH238" s="45"/>
      <c r="CI238" s="44"/>
      <c r="CJ238" s="44" t="str">
        <f>IF(AND(M238="",S238=""),"",IF(VALIDATURNO[[#This Row],[Marcacion]]="ERROR MARCA",6,IF(IFERROR(LEFT(M238,FIND(".",M238)-1)+((RIGHT(M238,2)+0)/100),0)+IFERROR(LEFT(S238,FIND(".",S238)-1)+((RIGHT(S238,2)+0)/100),0)=0,"",IFERROR(LEFT(M238,FIND(".",M238)-1)+((RIGHT(M238,2)+0)/100),0)+IFERROR(LEFT(S238,FIND(".",S238)-1)+((RIGHT(S238,2)+0)/100),0))))</f>
        <v/>
      </c>
      <c r="CK238" s="44" t="e">
        <f>IF(VALIDATURNO[[#This Row],[VALIDA_QNA]]="","",IF(VALIDATURNO[[#This Row],[Dom Noct Real]]=0,"",ROUND(VALIDATURNO[[#This Row],[Dom Noct Real]],2)))</f>
        <v>#VALUE!</v>
      </c>
      <c r="CL238" s="44"/>
      <c r="CM238" s="44"/>
      <c r="CN238" s="44"/>
      <c r="CO23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8" s="44"/>
      <c r="CR238" s="44"/>
      <c r="CS238" s="44"/>
      <c r="CT238" s="44"/>
      <c r="CU238" s="44" t="e">
        <f>IF(VALIDATURNO[[#This Row],[VALIDA_QNA]]="","",IF(VALIDATURNO[[#This Row],[Trabajado real]]=0,"",ROUND(VALIDATURNO[[#This Row],[Trabajado real]],2)))</f>
        <v>#VALUE!</v>
      </c>
      <c r="CV238" s="220" t="str">
        <f>IFERROR(VLOOKUP(VALIDATURNO[[#This Row],[Colaborador]]&amp;VALIDATURNO[[#This Row],[fecha]],Tabla2[],4,0),"")</f>
        <v/>
      </c>
      <c r="CW238" s="221"/>
      <c r="CX238" s="221"/>
      <c r="CY238" s="44" t="str">
        <f>IF(SUMIFS($BZ$6:BZ238,$DC$6:DC238,VALIDATURNO[[#This Row],[Colaborador]])-hope_hours-SUMIFS($CO$6:CO238,$DC$6:DC238,VALIDATURNO[[#This Row],[Colaborador]])-SUMIFS($CP$6:CP238,$DC$6:DC238,VALIDATURNO[[#This Row],[Colaborador]])&gt;0.5,SUMIFS($BZ$6:BZ238,$DC$6:DC238,VALIDATURNO[[#This Row],[Colaborador]])-hope_hours-SUMIFS($CO$6:CO238,$DC$6:DC238,VALIDATURNO[[#This Row],[Colaborador]])-SUMIFS($CP$6:CP238,$DC$6:DC238,VALIDATURNO[[#This Row],[Colaborador]]),"")</f>
        <v/>
      </c>
      <c r="CZ238" s="44" t="str">
        <f>IF(SUMIFS($BZ$6:BZ238,$DC$6:DC238,VALIDATURNO[[#This Row],[Colaborador]])-hope_hours&gt;0.5,SUMIFS($BZ$6:BZ238,$DC$6:DC238,VALIDATURNO[[#This Row],[Colaborador]])-hope_hours - SUMIFS($CZ$6:CZ237,$DC$6:DC237,DC238),"")</f>
        <v/>
      </c>
      <c r="DA238" s="44" t="str">
        <f>IF(SUMIFS($BZ$6:BZ238,$DC$6:DC238,VALIDATURNO[[#This Row],[Colaborador]])-hope_hours&gt;0.5,SUMIFS($BZ$6:BZ238,$DC$6:DC238,VALIDATURNO[[#This Row],[Colaborador]])-hope_hours,"")</f>
        <v/>
      </c>
      <c r="DB238" s="44" t="str">
        <f>IF(E238="","",IF(VALIDATURNO[[#This Row],[Cambia sede]]="",E238,VALIDATURNO[[#This Row],[Cambia sede]]))</f>
        <v/>
      </c>
      <c r="DC238" s="222" t="str">
        <f t="shared" si="10"/>
        <v/>
      </c>
      <c r="DD238" s="223" t="e">
        <f>IF(VALIDATURNO[[#This Row],[VALIDA_QNA]]="","",I238+0)</f>
        <v>#VALUE!</v>
      </c>
      <c r="DE238" s="219" t="e">
        <f>IF(VALIDATURNO[[#This Row],[Marcacion]]="","",D238)</f>
        <v>#VALUE!</v>
      </c>
      <c r="DF238" s="219" t="e">
        <f>IF(VALIDATURNO[[#This Row],[turno1]]="","",H238)</f>
        <v>#VALUE!</v>
      </c>
      <c r="DG238" s="219" t="e">
        <f>IF(VALIDATURNO[[#This Row],[turno2]]="","",AL238)</f>
        <v>#VALUE!</v>
      </c>
      <c r="DH238" s="219" t="e">
        <f>IF(VALIDATURNO[[#This Row],[turno1AM]]="","",AM238)</f>
        <v>#VALUE!</v>
      </c>
      <c r="DI238" s="219" t="e">
        <f>IF(VALIDATURNO[[#This Row],[turno2AM]]="","",AN238)</f>
        <v>#VALUE!</v>
      </c>
      <c r="DJ238" s="219" t="e">
        <f>IF(VALIDATURNO[[#This Row],[turno1AH]]="","",AO238)</f>
        <v>#VALUE!</v>
      </c>
      <c r="DK238" s="219" t="e">
        <f>IF(VALIDATURNO[[#This Row],[turno2AH]]="","",AP238)</f>
        <v>#VALUE!</v>
      </c>
      <c r="DL238" s="224" t="str">
        <f>IF(SUMIFS(VALIDATURNO[TOTAL],VALIDATURNO[Colaborador],VALIDATURNO[[#This Row],[Colaborador]])=0,"RET","OK")</f>
        <v>RET</v>
      </c>
      <c r="DM238" s="224"/>
      <c r="DN238" s="224" t="e">
        <f>IF(DN237=$DN$5,1,IF(DC237=VALIDATURNO[[#This Row],[Colaborador]],0,1))</f>
        <v>#VALUE!</v>
      </c>
      <c r="DO238" s="224"/>
      <c r="DP238" s="224"/>
      <c r="DQ238" s="224"/>
      <c r="DR238" s="224"/>
      <c r="DS238" s="224"/>
      <c r="DT238" s="224"/>
    </row>
    <row r="239" spans="46:124">
      <c r="AT239" s="218" t="e">
        <f>IF(VALIDATURNO[[#This Row],[VALIDA_QNA]]="","",IF(AL239="",0,1))</f>
        <v>#VALUE!</v>
      </c>
      <c r="AU239" s="47" t="e">
        <f>IF(VALIDATURNO[[#This Row],[VALIDA_QNA]]="","",IF(AL240="",0,1))</f>
        <v>#VALUE!</v>
      </c>
      <c r="AV239" s="47" t="e">
        <f>IF(VALIDATURNO[[#This Row],[VALIDA_QNA]]="","",IF(AM239="",0,1))</f>
        <v>#VALUE!</v>
      </c>
      <c r="AW239" s="47" t="e">
        <f>IF(VALIDATURNO[[#This Row],[VALIDA_QNA]]="","",IF(AN239="",0,1))</f>
        <v>#VALUE!</v>
      </c>
      <c r="AX239" s="47" t="e">
        <f>IF(VALIDATURNO[[#This Row],[VALIDA_QNA]]="","",IF(AO239="",0,1))</f>
        <v>#VALUE!</v>
      </c>
      <c r="AY239" s="47" t="e">
        <f>IF(VALIDATURNO[[#This Row],[VALIDA_QNA]]="","",IF(AP239="",0,1))</f>
        <v>#VALUE!</v>
      </c>
      <c r="AZ239" s="42" t="e">
        <f>IF(VALIDATURNO[[#This Row],[VALIDA_QNA]]="","",IF(AL240="",0,1)*IF(AL240="",0,AL240))</f>
        <v>#VALUE!</v>
      </c>
      <c r="BA239" s="42" t="e">
        <f>IF(VALIDATURNO[[#This Row],[VALIDA_QNA]]="","",IF(AL239="",0,1)*IF(AL239="",0,AL239))</f>
        <v>#VALUE!</v>
      </c>
      <c r="BB239" s="42" t="e">
        <f>IF(VALIDATURNO[[#This Row],[VALIDA_QNA]]="","",IF(AM239="",0,1)*IF(AM239="",0,AM239))</f>
        <v>#VALUE!</v>
      </c>
      <c r="BC239" s="42" t="e">
        <f>IF(VALIDATURNO[[#This Row],[VALIDA_QNA]]="","",IF(AN239="",0,1)*IF(AN239="",0,AN239))</f>
        <v>#VALUE!</v>
      </c>
      <c r="BD239" s="42" t="e">
        <f>IF(VALIDATURNO[[#This Row],[VALIDA_QNA]]="","",IF(AO239="",0,1)*IF(AO239="",0,AO239))</f>
        <v>#VALUE!</v>
      </c>
      <c r="BE239" s="42" t="e">
        <f>IF(VALIDATURNO[[#This Row],[VALIDA_QNA]]="","",IF(AP239="",0,1)*IF(AP239="",0,AP239))</f>
        <v>#VALUE!</v>
      </c>
      <c r="BF239" s="42" t="e">
        <f>IF(VALIDATURNO[[#This Row],[VALIDA_QNA]]="","",5-COUNTBLANK(AM239:AP239)-COUNTBLANK(AL240))</f>
        <v>#VALUE!</v>
      </c>
      <c r="BG239" s="41" t="e">
        <f>VALIDATURNO[[#This Row],[SALAM_H_BIN]]&amp;AU239&amp;AV239&amp;AW239&amp;AX239&amp;AY239</f>
        <v>#VALUE!</v>
      </c>
      <c r="BH239" s="43" t="str">
        <f>IF(A239="","",IF(AND((DIA_INI+0)=1,DAY(I239)&lt;16,MONTH(I239)=MES_QNA),1,IF(AND((DIA_INI+0)=16,MONTH(I239)= MES_QNA + 0),1,0)))</f>
        <v/>
      </c>
      <c r="BI239" s="42" t="str">
        <f>IF(A239="","",IF(AND(AN239&lt;AM239,AN239&lt;&gt;""),"ERROR MARCA",IF(AND(VALIDATURNO[[#This Row],[ENT_2]]&lt;&gt;0,VALIDATURNO[[#This Row],[ENT_2]]&lt;VALIDATURNO[[#This Row],[SAL_1]]),"ERROR MARCA",IF(VALIDATURNO[[#This Row],[VALIDA_QNA]]=1,IF(OR(BG239="001100",BG239="011000",BG239="011110",BG239="001111",BG239="101100",BG239="111000",BG239="111110",BG239="101111"),"OK",IF(OR(BG239="000000",VALIDATURNO[[#This Row],[Escenario]]="100000"),"NULO","ERROR MARCA")),"NULO"))))</f>
        <v/>
      </c>
      <c r="BJ239" s="47" t="e">
        <f>IF(VALIDATURNO[[#This Row],[VALIDA_QNA]]="","",IF(OR(BG239="101100",BG239="101111",BG239="001100",BG239="001111",BG239="111110",BG239="011110"),BC239-BB239,0)*24)</f>
        <v>#VALUE!</v>
      </c>
      <c r="BK239" s="42" t="e">
        <f>IF(VALIDATURNO[[#This Row],[VALIDA_QNA]]="","",IF(OR(BG239="101111",BG239="001111"),BE239-BD239,0)*24)</f>
        <v>#VALUE!</v>
      </c>
      <c r="BL239" s="47" t="e">
        <f>IF(VALIDATURNO[[#This Row],[VALIDA_QNA]]="","",IF(OR(BG239="111000",BG239="011000"),AZ239-BB239+1,0)*24)</f>
        <v>#VALUE!</v>
      </c>
      <c r="BM239" s="47" t="e">
        <f>IF(VALIDATURNO[[#This Row],[VALIDA_QNA]]="","",IF(OR(BG239="111110",BG239="011110"),AZ239+1-BD239,0)*24)</f>
        <v>#VALUE!</v>
      </c>
      <c r="BN239" s="42" t="e">
        <f>IF(VALIDATURNO[[#This Row],[VALIDA_QNA]]="","",IF(OR(BG239="011000",BG239="111000"),1-BB239,0)*24)</f>
        <v>#VALUE!</v>
      </c>
      <c r="BO239" s="47" t="e">
        <f>IF(VALIDATURNO[[#This Row],[VALIDA_QNA]]="","",IF(OR(BG239="011110",BG239="111110"),1-BD239,0)*24)</f>
        <v>#VALUE!</v>
      </c>
      <c r="BP23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39" s="42" t="e">
        <f>IF(VALIDATURNO[[#This Row],[VALIDA_QNA]]="","",VALIDATURNO[[#This Row],[turno1]]+VALIDATURNO[[#This Row],[turno2]]+VALIDATURNO[[#This Row],[turno1AM]]+VALIDATURNO[[#This Row],[turno2AM]])</f>
        <v>#VALUE!</v>
      </c>
      <c r="BR239" s="44" t="e">
        <f>IF(VALIDATURNO[[#This Row],[VALIDA_QNA]]=0,"",IFERROR(LEFT(AD239,FIND(".",AD239)-1)+((RIGHT(AD239,2)+0)/100),""))</f>
        <v>#VALUE!</v>
      </c>
      <c r="BS23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descuentos]]="",0,IF(AND(BP239&gt;=9.5,AO239=""),1,0))+IF(AL240&lt;&gt;"",AL240*24,0)-IF(AL239&lt;&gt;"",AL239*24,0),"")))</f>
        <v>#VALUE!</v>
      </c>
      <c r="BT239" s="219" t="e">
        <f>IF(VALIDATURNO[[#This Row],[VALIDA_QNA]]=0,"",IF(A239="","",IFERROR((IF(IF(AL239="",0,AL239+0)&lt;=(6/24),IF(AL239="",0,AL239+0),(6/24))*24),0)+IFERROR(IF(AM239="",0,IF((IF(AND(AO239="",AN239&lt;&gt;""),IF(AN239="",0,AN239+0),IF(AP239&lt;&gt;"",IF(AP239="",0,AP239+0),1))-#REF!)*24&gt;0,IF(AND(AO239="",AN239&lt;&gt;""),IF(AN239="",0,AN239+0),IF(AP239&lt;&gt;"",IF(AP239="",0,AP239+0),1))-#REF!))*24,0)))</f>
        <v>#VALUE!</v>
      </c>
      <c r="BU239" s="44" t="e">
        <f>IF(VALIDATURNO[[#This Row],[VALIDA_QNA]]="","",IFERROR(LEFT(K239,FIND(".",K239)-1)+((RIGHT(K239,2)+0)/100),0))</f>
        <v>#VALUE!</v>
      </c>
      <c r="BV239" s="44" t="e">
        <f>IF(VALIDATURNO[[#This Row],[VALIDA_QNA]]=0,0,IF(VALIDATURNO[[#This Row],[Marcacion]]="ERROR MARCA", 0,IF(VALIDATURNO[[#This Row],[VALIDA_QNA]]="","",IF(ROUND(IFERROR(LEFT(K239,FIND(".",K239)-1)+((RIGHT(K239,2)+0)/100),0)+(IF(H240="Domingo",0,IF(AL240="",0,AL240*24)))-(IF(H239="Domingo",0,IF(AL239="",0,AL239*24))),2)&gt;=0,ROUND(IFERROR(LEFT(K239,FIND(".",K239)-1)+((RIGHT(K239,2)+0)/100),0)+(IF(H240="Domingo",0,IF(AL240="",0,AL240*24)))-(IF(H239="Domingo",0,IF(AL239="",0,AL239*24))),2),0))))</f>
        <v>#VALUE!</v>
      </c>
      <c r="BW239" s="44" t="e">
        <f>IF(VALIDATURNO[[#This Row],[VALIDA_QNA]]="","",IFERROR(LEFT(T239,FIND(".",T239)-1)+((RIGHT(T239,2)+0)/100),0)+IF(N239="",0,IFERROR(LEFT(N239,FIND(".",N239)-1)+((RIGHT(N239,2)+0)/100),0)))</f>
        <v>#VALUE!</v>
      </c>
      <c r="BX239" s="44" t="e">
        <f>IF(VALIDATURNO[[#This Row],[VALIDA_QNA]]=0,0,IF(VALIDATURNO[[#This Row],[Marcacion]]="ERROR MARCA", 0,IF(VALIDATURNO[[#This Row],[VALIDA_QNA]]="","",IF(VALIDATURNO[[#This Row],[Dom Noct calc]]+(IF(OR(H240="Domingo",M240&lt;&gt;"",N240&lt;&gt;""),IF(AL240="",0,AL240*24),0))-(IF(OR(H239="Domingo",M239&lt;&gt;"",N239&lt;&gt;""),IF(AL239="",0,AL239*24),0))&gt;=0,VALIDATURNO[[#This Row],[Dom Noct calc]]+(IF(OR(H240="Domingo",M240&lt;&gt;"",N240&lt;&gt;""),IF(AL240="",0,AL240*24),0))-(IF(OR(H239="Domingo",M239&lt;&gt;"",N239&lt;&gt;""),IF(AL239="",0,AL239*24),0)),0))))</f>
        <v>#VALUE!</v>
      </c>
      <c r="BY239" s="44" t="e">
        <f>IF(VALIDATURNO[[#This Row],[VALIDA_QNA]]="","",IFERROR(LEFT(AD239,FIND(".",AD239)-1)+((RIGHT(AD239,2)+0)/100),0))</f>
        <v>#VALUE!</v>
      </c>
      <c r="BZ23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39" s="45" t="e">
        <f>IF(VALIDATURNO[[#This Row],[VALIDA_QNA]]="","",IF(VALIDATURNO[[#This Row],[Trabajado real]]+0=0,0,1))</f>
        <v>#VALUE!</v>
      </c>
      <c r="CB23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39" s="44"/>
      <c r="CD239" s="44"/>
      <c r="CE239" s="44"/>
      <c r="CF239" s="44"/>
      <c r="CG239" s="44"/>
      <c r="CH239" s="45"/>
      <c r="CI239" s="44"/>
      <c r="CJ239" s="44" t="str">
        <f>IF(AND(M239="",S239=""),"",IF(VALIDATURNO[[#This Row],[Marcacion]]="ERROR MARCA",6,IF(IFERROR(LEFT(M239,FIND(".",M239)-1)+((RIGHT(M239,2)+0)/100),0)+IFERROR(LEFT(S239,FIND(".",S239)-1)+((RIGHT(S239,2)+0)/100),0)=0,"",IFERROR(LEFT(M239,FIND(".",M239)-1)+((RIGHT(M239,2)+0)/100),0)+IFERROR(LEFT(S239,FIND(".",S239)-1)+((RIGHT(S239,2)+0)/100),0))))</f>
        <v/>
      </c>
      <c r="CK239" s="44" t="e">
        <f>IF(VALIDATURNO[[#This Row],[VALIDA_QNA]]="","",IF(VALIDATURNO[[#This Row],[Dom Noct Real]]=0,"",ROUND(VALIDATURNO[[#This Row],[Dom Noct Real]],2)))</f>
        <v>#VALUE!</v>
      </c>
      <c r="CL239" s="44"/>
      <c r="CM239" s="44"/>
      <c r="CN239" s="44"/>
      <c r="CO23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3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39" s="44"/>
      <c r="CR239" s="44"/>
      <c r="CS239" s="44"/>
      <c r="CT239" s="44"/>
      <c r="CU239" s="44" t="e">
        <f>IF(VALIDATURNO[[#This Row],[VALIDA_QNA]]="","",IF(VALIDATURNO[[#This Row],[Trabajado real]]=0,"",ROUND(VALIDATURNO[[#This Row],[Trabajado real]],2)))</f>
        <v>#VALUE!</v>
      </c>
      <c r="CV239" s="220" t="str">
        <f>IFERROR(VLOOKUP(VALIDATURNO[[#This Row],[Colaborador]]&amp;VALIDATURNO[[#This Row],[fecha]],Tabla2[],4,0),"")</f>
        <v/>
      </c>
      <c r="CW239" s="221"/>
      <c r="CX239" s="221"/>
      <c r="CY239" s="44" t="str">
        <f>IF(SUMIFS($BZ$6:BZ239,$DC$6:DC239,VALIDATURNO[[#This Row],[Colaborador]])-hope_hours-SUMIFS($CO$6:CO239,$DC$6:DC239,VALIDATURNO[[#This Row],[Colaborador]])-SUMIFS($CP$6:CP239,$DC$6:DC239,VALIDATURNO[[#This Row],[Colaborador]])&gt;0.5,SUMIFS($BZ$6:BZ239,$DC$6:DC239,VALIDATURNO[[#This Row],[Colaborador]])-hope_hours-SUMIFS($CO$6:CO239,$DC$6:DC239,VALIDATURNO[[#This Row],[Colaborador]])-SUMIFS($CP$6:CP239,$DC$6:DC239,VALIDATURNO[[#This Row],[Colaborador]]),"")</f>
        <v/>
      </c>
      <c r="CZ239" s="44" t="str">
        <f>IF(SUMIFS($BZ$6:BZ239,$DC$6:DC239,VALIDATURNO[[#This Row],[Colaborador]])-hope_hours&gt;0.5,SUMIFS($BZ$6:BZ239,$DC$6:DC239,VALIDATURNO[[#This Row],[Colaborador]])-hope_hours - SUMIFS($CZ$6:CZ238,$DC$6:DC238,DC239),"")</f>
        <v/>
      </c>
      <c r="DA239" s="44" t="str">
        <f>IF(SUMIFS($BZ$6:BZ239,$DC$6:DC239,VALIDATURNO[[#This Row],[Colaborador]])-hope_hours&gt;0.5,SUMIFS($BZ$6:BZ239,$DC$6:DC239,VALIDATURNO[[#This Row],[Colaborador]])-hope_hours,"")</f>
        <v/>
      </c>
      <c r="DB239" s="44" t="str">
        <f>IF(E239="","",IF(VALIDATURNO[[#This Row],[Cambia sede]]="",E239,VALIDATURNO[[#This Row],[Cambia sede]]))</f>
        <v/>
      </c>
      <c r="DC239" s="222" t="str">
        <f t="shared" si="10"/>
        <v/>
      </c>
      <c r="DD239" s="223" t="e">
        <f>IF(VALIDATURNO[[#This Row],[VALIDA_QNA]]="","",I239+0)</f>
        <v>#VALUE!</v>
      </c>
      <c r="DE239" s="219" t="e">
        <f>IF(VALIDATURNO[[#This Row],[Marcacion]]="","",D239)</f>
        <v>#VALUE!</v>
      </c>
      <c r="DF239" s="219" t="e">
        <f>IF(VALIDATURNO[[#This Row],[turno1]]="","",H239)</f>
        <v>#VALUE!</v>
      </c>
      <c r="DG239" s="219" t="e">
        <f>IF(VALIDATURNO[[#This Row],[turno2]]="","",AL239)</f>
        <v>#VALUE!</v>
      </c>
      <c r="DH239" s="219" t="e">
        <f>IF(VALIDATURNO[[#This Row],[turno1AM]]="","",AM239)</f>
        <v>#VALUE!</v>
      </c>
      <c r="DI239" s="219" t="e">
        <f>IF(VALIDATURNO[[#This Row],[turno2AM]]="","",AN239)</f>
        <v>#VALUE!</v>
      </c>
      <c r="DJ239" s="219" t="e">
        <f>IF(VALIDATURNO[[#This Row],[turno1AH]]="","",AO239)</f>
        <v>#VALUE!</v>
      </c>
      <c r="DK239" s="219" t="e">
        <f>IF(VALIDATURNO[[#This Row],[turno2AH]]="","",AP239)</f>
        <v>#VALUE!</v>
      </c>
      <c r="DL239" s="224" t="str">
        <f>IF(SUMIFS(VALIDATURNO[TOTAL],VALIDATURNO[Colaborador],VALIDATURNO[[#This Row],[Colaborador]])=0,"RET","OK")</f>
        <v>RET</v>
      </c>
      <c r="DM239" s="224"/>
      <c r="DN239" s="224" t="e">
        <f>IF(DN238=$DN$5,1,IF(DC238=VALIDATURNO[[#This Row],[Colaborador]],0,1))</f>
        <v>#VALUE!</v>
      </c>
      <c r="DO239" s="224"/>
      <c r="DP239" s="224"/>
      <c r="DQ239" s="224"/>
      <c r="DR239" s="224"/>
      <c r="DS239" s="224"/>
      <c r="DT239" s="224"/>
    </row>
    <row r="240" spans="46:124">
      <c r="AT240" s="218" t="e">
        <f>IF(VALIDATURNO[[#This Row],[VALIDA_QNA]]="","",IF(AL240="",0,1))</f>
        <v>#VALUE!</v>
      </c>
      <c r="AU240" s="47" t="e">
        <f>IF(VALIDATURNO[[#This Row],[VALIDA_QNA]]="","",IF(AL241="",0,1))</f>
        <v>#VALUE!</v>
      </c>
      <c r="AV240" s="47" t="e">
        <f>IF(VALIDATURNO[[#This Row],[VALIDA_QNA]]="","",IF(AM240="",0,1))</f>
        <v>#VALUE!</v>
      </c>
      <c r="AW240" s="47" t="e">
        <f>IF(VALIDATURNO[[#This Row],[VALIDA_QNA]]="","",IF(AN240="",0,1))</f>
        <v>#VALUE!</v>
      </c>
      <c r="AX240" s="47" t="e">
        <f>IF(VALIDATURNO[[#This Row],[VALIDA_QNA]]="","",IF(AO240="",0,1))</f>
        <v>#VALUE!</v>
      </c>
      <c r="AY240" s="47" t="e">
        <f>IF(VALIDATURNO[[#This Row],[VALIDA_QNA]]="","",IF(AP240="",0,1))</f>
        <v>#VALUE!</v>
      </c>
      <c r="AZ240" s="42" t="e">
        <f>IF(VALIDATURNO[[#This Row],[VALIDA_QNA]]="","",IF(AL241="",0,1)*IF(AL241="",0,AL241))</f>
        <v>#VALUE!</v>
      </c>
      <c r="BA240" s="42" t="e">
        <f>IF(VALIDATURNO[[#This Row],[VALIDA_QNA]]="","",IF(AL240="",0,1)*IF(AL240="",0,AL240))</f>
        <v>#VALUE!</v>
      </c>
      <c r="BB240" s="42" t="e">
        <f>IF(VALIDATURNO[[#This Row],[VALIDA_QNA]]="","",IF(AM240="",0,1)*IF(AM240="",0,AM240))</f>
        <v>#VALUE!</v>
      </c>
      <c r="BC240" s="42" t="e">
        <f>IF(VALIDATURNO[[#This Row],[VALIDA_QNA]]="","",IF(AN240="",0,1)*IF(AN240="",0,AN240))</f>
        <v>#VALUE!</v>
      </c>
      <c r="BD240" s="42" t="e">
        <f>IF(VALIDATURNO[[#This Row],[VALIDA_QNA]]="","",IF(AO240="",0,1)*IF(AO240="",0,AO240))</f>
        <v>#VALUE!</v>
      </c>
      <c r="BE240" s="42" t="e">
        <f>IF(VALIDATURNO[[#This Row],[VALIDA_QNA]]="","",IF(AP240="",0,1)*IF(AP240="",0,AP240))</f>
        <v>#VALUE!</v>
      </c>
      <c r="BF240" s="42" t="e">
        <f>IF(VALIDATURNO[[#This Row],[VALIDA_QNA]]="","",5-COUNTBLANK(AM240:AP240)-COUNTBLANK(AL241))</f>
        <v>#VALUE!</v>
      </c>
      <c r="BG240" s="41" t="e">
        <f>VALIDATURNO[[#This Row],[SALAM_H_BIN]]&amp;AU240&amp;AV240&amp;AW240&amp;AX240&amp;AY240</f>
        <v>#VALUE!</v>
      </c>
      <c r="BH240" s="43" t="str">
        <f>IF(A240="","",IF(AND((DIA_INI+0)=1,DAY(I240)&lt;16,MONTH(I240)=MES_QNA),1,IF(AND((DIA_INI+0)=16,MONTH(I240)= MES_QNA + 0),1,0)))</f>
        <v/>
      </c>
      <c r="BI240" s="42" t="str">
        <f>IF(A240="","",IF(AND(AN240&lt;AM240,AN240&lt;&gt;""),"ERROR MARCA",IF(AND(VALIDATURNO[[#This Row],[ENT_2]]&lt;&gt;0,VALIDATURNO[[#This Row],[ENT_2]]&lt;VALIDATURNO[[#This Row],[SAL_1]]),"ERROR MARCA",IF(VALIDATURNO[[#This Row],[VALIDA_QNA]]=1,IF(OR(BG240="001100",BG240="011000",BG240="011110",BG240="001111",BG240="101100",BG240="111000",BG240="111110",BG240="101111"),"OK",IF(OR(BG240="000000",VALIDATURNO[[#This Row],[Escenario]]="100000"),"NULO","ERROR MARCA")),"NULO"))))</f>
        <v/>
      </c>
      <c r="BJ240" s="47" t="e">
        <f>IF(VALIDATURNO[[#This Row],[VALIDA_QNA]]="","",IF(OR(BG240="101100",BG240="101111",BG240="001100",BG240="001111",BG240="111110",BG240="011110"),BC240-BB240,0)*24)</f>
        <v>#VALUE!</v>
      </c>
      <c r="BK240" s="42" t="e">
        <f>IF(VALIDATURNO[[#This Row],[VALIDA_QNA]]="","",IF(OR(BG240="101111",BG240="001111"),BE240-BD240,0)*24)</f>
        <v>#VALUE!</v>
      </c>
      <c r="BL240" s="47" t="e">
        <f>IF(VALIDATURNO[[#This Row],[VALIDA_QNA]]="","",IF(OR(BG240="111000",BG240="011000"),AZ240-BB240+1,0)*24)</f>
        <v>#VALUE!</v>
      </c>
      <c r="BM240" s="47" t="e">
        <f>IF(VALIDATURNO[[#This Row],[VALIDA_QNA]]="","",IF(OR(BG240="111110",BG240="011110"),AZ240+1-BD240,0)*24)</f>
        <v>#VALUE!</v>
      </c>
      <c r="BN240" s="42" t="e">
        <f>IF(VALIDATURNO[[#This Row],[VALIDA_QNA]]="","",IF(OR(BG240="011000",BG240="111000"),1-BB240,0)*24)</f>
        <v>#VALUE!</v>
      </c>
      <c r="BO240" s="47" t="e">
        <f>IF(VALIDATURNO[[#This Row],[VALIDA_QNA]]="","",IF(OR(BG240="011110",BG240="111110"),1-BD240,0)*24)</f>
        <v>#VALUE!</v>
      </c>
      <c r="BP24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0" s="42" t="e">
        <f>IF(VALIDATURNO[[#This Row],[VALIDA_QNA]]="","",VALIDATURNO[[#This Row],[turno1]]+VALIDATURNO[[#This Row],[turno2]]+VALIDATURNO[[#This Row],[turno1AM]]+VALIDATURNO[[#This Row],[turno2AM]])</f>
        <v>#VALUE!</v>
      </c>
      <c r="BR240" s="44" t="e">
        <f>IF(VALIDATURNO[[#This Row],[VALIDA_QNA]]=0,"",IFERROR(LEFT(AD240,FIND(".",AD240)-1)+((RIGHT(AD240,2)+0)/100),""))</f>
        <v>#VALUE!</v>
      </c>
      <c r="BS24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descuentos]]="",0,IF(AND(BP240&gt;=9.5,AO240=""),1,0))+IF(AL241&lt;&gt;"",AL241*24,0)-IF(AL240&lt;&gt;"",AL240*24,0),"")))</f>
        <v>#VALUE!</v>
      </c>
      <c r="BT240" s="219" t="e">
        <f>IF(VALIDATURNO[[#This Row],[VALIDA_QNA]]=0,"",IF(A240="","",IFERROR((IF(IF(AL240="",0,AL240+0)&lt;=(6/24),IF(AL240="",0,AL240+0),(6/24))*24),0)+IFERROR(IF(AM240="",0,IF((IF(AND(AO240="",AN240&lt;&gt;""),IF(AN240="",0,AN240+0),IF(AP240&lt;&gt;"",IF(AP240="",0,AP240+0),1))-#REF!)*24&gt;0,IF(AND(AO240="",AN240&lt;&gt;""),IF(AN240="",0,AN240+0),IF(AP240&lt;&gt;"",IF(AP240="",0,AP240+0),1))-#REF!))*24,0)))</f>
        <v>#VALUE!</v>
      </c>
      <c r="BU240" s="44" t="e">
        <f>IF(VALIDATURNO[[#This Row],[VALIDA_QNA]]="","",IFERROR(LEFT(K240,FIND(".",K240)-1)+((RIGHT(K240,2)+0)/100),0))</f>
        <v>#VALUE!</v>
      </c>
      <c r="BV240" s="44" t="e">
        <f>IF(VALIDATURNO[[#This Row],[VALIDA_QNA]]=0,0,IF(VALIDATURNO[[#This Row],[Marcacion]]="ERROR MARCA", 0,IF(VALIDATURNO[[#This Row],[VALIDA_QNA]]="","",IF(ROUND(IFERROR(LEFT(K240,FIND(".",K240)-1)+((RIGHT(K240,2)+0)/100),0)+(IF(H241="Domingo",0,IF(AL241="",0,AL241*24)))-(IF(H240="Domingo",0,IF(AL240="",0,AL240*24))),2)&gt;=0,ROUND(IFERROR(LEFT(K240,FIND(".",K240)-1)+((RIGHT(K240,2)+0)/100),0)+(IF(H241="Domingo",0,IF(AL241="",0,AL241*24)))-(IF(H240="Domingo",0,IF(AL240="",0,AL240*24))),2),0))))</f>
        <v>#VALUE!</v>
      </c>
      <c r="BW240" s="44" t="e">
        <f>IF(VALIDATURNO[[#This Row],[VALIDA_QNA]]="","",IFERROR(LEFT(T240,FIND(".",T240)-1)+((RIGHT(T240,2)+0)/100),0)+IF(N240="",0,IFERROR(LEFT(N240,FIND(".",N240)-1)+((RIGHT(N240,2)+0)/100),0)))</f>
        <v>#VALUE!</v>
      </c>
      <c r="BX240" s="44" t="e">
        <f>IF(VALIDATURNO[[#This Row],[VALIDA_QNA]]=0,0,IF(VALIDATURNO[[#This Row],[Marcacion]]="ERROR MARCA", 0,IF(VALIDATURNO[[#This Row],[VALIDA_QNA]]="","",IF(VALIDATURNO[[#This Row],[Dom Noct calc]]+(IF(OR(H241="Domingo",M241&lt;&gt;"",N241&lt;&gt;""),IF(AL241="",0,AL241*24),0))-(IF(OR(H240="Domingo",M240&lt;&gt;"",N240&lt;&gt;""),IF(AL240="",0,AL240*24),0))&gt;=0,VALIDATURNO[[#This Row],[Dom Noct calc]]+(IF(OR(H241="Domingo",M241&lt;&gt;"",N241&lt;&gt;""),IF(AL241="",0,AL241*24),0))-(IF(OR(H240="Domingo",M240&lt;&gt;"",N240&lt;&gt;""),IF(AL240="",0,AL240*24),0)),0))))</f>
        <v>#VALUE!</v>
      </c>
      <c r="BY240" s="44" t="e">
        <f>IF(VALIDATURNO[[#This Row],[VALIDA_QNA]]="","",IFERROR(LEFT(AD240,FIND(".",AD240)-1)+((RIGHT(AD240,2)+0)/100),0))</f>
        <v>#VALUE!</v>
      </c>
      <c r="BZ24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0" s="45" t="e">
        <f>IF(VALIDATURNO[[#This Row],[VALIDA_QNA]]="","",IF(VALIDATURNO[[#This Row],[Trabajado real]]+0=0,0,1))</f>
        <v>#VALUE!</v>
      </c>
      <c r="CB24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0" s="44"/>
      <c r="CD240" s="44"/>
      <c r="CE240" s="44"/>
      <c r="CF240" s="44"/>
      <c r="CG240" s="44"/>
      <c r="CH240" s="45"/>
      <c r="CI240" s="44"/>
      <c r="CJ240" s="44" t="str">
        <f>IF(AND(M240="",S240=""),"",IF(VALIDATURNO[[#This Row],[Marcacion]]="ERROR MARCA",6,IF(IFERROR(LEFT(M240,FIND(".",M240)-1)+((RIGHT(M240,2)+0)/100),0)+IFERROR(LEFT(S240,FIND(".",S240)-1)+((RIGHT(S240,2)+0)/100),0)=0,"",IFERROR(LEFT(M240,FIND(".",M240)-1)+((RIGHT(M240,2)+0)/100),0)+IFERROR(LEFT(S240,FIND(".",S240)-1)+((RIGHT(S240,2)+0)/100),0))))</f>
        <v/>
      </c>
      <c r="CK240" s="44" t="e">
        <f>IF(VALIDATURNO[[#This Row],[VALIDA_QNA]]="","",IF(VALIDATURNO[[#This Row],[Dom Noct Real]]=0,"",ROUND(VALIDATURNO[[#This Row],[Dom Noct Real]],2)))</f>
        <v>#VALUE!</v>
      </c>
      <c r="CL240" s="44"/>
      <c r="CM240" s="44"/>
      <c r="CN240" s="44"/>
      <c r="CO24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0" s="44"/>
      <c r="CR240" s="44"/>
      <c r="CS240" s="44"/>
      <c r="CT240" s="44"/>
      <c r="CU240" s="44" t="e">
        <f>IF(VALIDATURNO[[#This Row],[VALIDA_QNA]]="","",IF(VALIDATURNO[[#This Row],[Trabajado real]]=0,"",ROUND(VALIDATURNO[[#This Row],[Trabajado real]],2)))</f>
        <v>#VALUE!</v>
      </c>
      <c r="CV240" s="220" t="str">
        <f>IFERROR(VLOOKUP(VALIDATURNO[[#This Row],[Colaborador]]&amp;VALIDATURNO[[#This Row],[fecha]],Tabla2[],4,0),"")</f>
        <v/>
      </c>
      <c r="CW240" s="221"/>
      <c r="CX240" s="221"/>
      <c r="CY240" s="44" t="str">
        <f>IF(SUMIFS($BZ$6:BZ240,$DC$6:DC240,VALIDATURNO[[#This Row],[Colaborador]])-hope_hours-SUMIFS($CO$6:CO240,$DC$6:DC240,VALIDATURNO[[#This Row],[Colaborador]])-SUMIFS($CP$6:CP240,$DC$6:DC240,VALIDATURNO[[#This Row],[Colaborador]])&gt;0.5,SUMIFS($BZ$6:BZ240,$DC$6:DC240,VALIDATURNO[[#This Row],[Colaborador]])-hope_hours-SUMIFS($CO$6:CO240,$DC$6:DC240,VALIDATURNO[[#This Row],[Colaborador]])-SUMIFS($CP$6:CP240,$DC$6:DC240,VALIDATURNO[[#This Row],[Colaborador]]),"")</f>
        <v/>
      </c>
      <c r="CZ240" s="44" t="str">
        <f>IF(SUMIFS($BZ$6:BZ240,$DC$6:DC240,VALIDATURNO[[#This Row],[Colaborador]])-hope_hours&gt;0.5,SUMIFS($BZ$6:BZ240,$DC$6:DC240,VALIDATURNO[[#This Row],[Colaborador]])-hope_hours - SUMIFS($CZ$6:CZ239,$DC$6:DC239,DC240),"")</f>
        <v/>
      </c>
      <c r="DA240" s="44" t="str">
        <f>IF(SUMIFS($BZ$6:BZ240,$DC$6:DC240,VALIDATURNO[[#This Row],[Colaborador]])-hope_hours&gt;0.5,SUMIFS($BZ$6:BZ240,$DC$6:DC240,VALIDATURNO[[#This Row],[Colaborador]])-hope_hours,"")</f>
        <v/>
      </c>
      <c r="DB240" s="44" t="str">
        <f>IF(E240="","",IF(VALIDATURNO[[#This Row],[Cambia sede]]="",E240,VALIDATURNO[[#This Row],[Cambia sede]]))</f>
        <v/>
      </c>
      <c r="DC240" s="222" t="str">
        <f t="shared" si="10"/>
        <v/>
      </c>
      <c r="DD240" s="223" t="e">
        <f>IF(VALIDATURNO[[#This Row],[VALIDA_QNA]]="","",I240+0)</f>
        <v>#VALUE!</v>
      </c>
      <c r="DE240" s="219" t="e">
        <f>IF(VALIDATURNO[[#This Row],[Marcacion]]="","",D240)</f>
        <v>#VALUE!</v>
      </c>
      <c r="DF240" s="219" t="e">
        <f>IF(VALIDATURNO[[#This Row],[turno1]]="","",H240)</f>
        <v>#VALUE!</v>
      </c>
      <c r="DG240" s="219" t="e">
        <f>IF(VALIDATURNO[[#This Row],[turno2]]="","",AL240)</f>
        <v>#VALUE!</v>
      </c>
      <c r="DH240" s="219" t="e">
        <f>IF(VALIDATURNO[[#This Row],[turno1AM]]="","",AM240)</f>
        <v>#VALUE!</v>
      </c>
      <c r="DI240" s="219" t="e">
        <f>IF(VALIDATURNO[[#This Row],[turno2AM]]="","",AN240)</f>
        <v>#VALUE!</v>
      </c>
      <c r="DJ240" s="219" t="e">
        <f>IF(VALIDATURNO[[#This Row],[turno1AH]]="","",AO240)</f>
        <v>#VALUE!</v>
      </c>
      <c r="DK240" s="219" t="e">
        <f>IF(VALIDATURNO[[#This Row],[turno2AH]]="","",AP240)</f>
        <v>#VALUE!</v>
      </c>
      <c r="DL240" s="224" t="str">
        <f>IF(SUMIFS(VALIDATURNO[TOTAL],VALIDATURNO[Colaborador],VALIDATURNO[[#This Row],[Colaborador]])=0,"RET","OK")</f>
        <v>RET</v>
      </c>
      <c r="DM240" s="224"/>
      <c r="DN240" s="224" t="e">
        <f>IF(DN239=$DN$5,1,IF(DC239=VALIDATURNO[[#This Row],[Colaborador]],0,1))</f>
        <v>#VALUE!</v>
      </c>
      <c r="DO240" s="224"/>
      <c r="DP240" s="224"/>
      <c r="DQ240" s="224"/>
      <c r="DR240" s="224"/>
      <c r="DS240" s="224"/>
      <c r="DT240" s="224"/>
    </row>
    <row r="241" spans="46:124">
      <c r="AT241" s="218" t="e">
        <f>IF(VALIDATURNO[[#This Row],[VALIDA_QNA]]="","",IF(AL241="",0,1))</f>
        <v>#VALUE!</v>
      </c>
      <c r="AU241" s="47" t="e">
        <f>IF(VALIDATURNO[[#This Row],[VALIDA_QNA]]="","",IF(AL242="",0,1))</f>
        <v>#VALUE!</v>
      </c>
      <c r="AV241" s="47" t="e">
        <f>IF(VALIDATURNO[[#This Row],[VALIDA_QNA]]="","",IF(AM241="",0,1))</f>
        <v>#VALUE!</v>
      </c>
      <c r="AW241" s="47" t="e">
        <f>IF(VALIDATURNO[[#This Row],[VALIDA_QNA]]="","",IF(AN241="",0,1))</f>
        <v>#VALUE!</v>
      </c>
      <c r="AX241" s="47" t="e">
        <f>IF(VALIDATURNO[[#This Row],[VALIDA_QNA]]="","",IF(AO241="",0,1))</f>
        <v>#VALUE!</v>
      </c>
      <c r="AY241" s="47" t="e">
        <f>IF(VALIDATURNO[[#This Row],[VALIDA_QNA]]="","",IF(AP241="",0,1))</f>
        <v>#VALUE!</v>
      </c>
      <c r="AZ241" s="42" t="e">
        <f>IF(VALIDATURNO[[#This Row],[VALIDA_QNA]]="","",IF(AL242="",0,1)*IF(AL242="",0,AL242))</f>
        <v>#VALUE!</v>
      </c>
      <c r="BA241" s="42" t="e">
        <f>IF(VALIDATURNO[[#This Row],[VALIDA_QNA]]="","",IF(AL241="",0,1)*IF(AL241="",0,AL241))</f>
        <v>#VALUE!</v>
      </c>
      <c r="BB241" s="42" t="e">
        <f>IF(VALIDATURNO[[#This Row],[VALIDA_QNA]]="","",IF(AM241="",0,1)*IF(AM241="",0,AM241))</f>
        <v>#VALUE!</v>
      </c>
      <c r="BC241" s="42" t="e">
        <f>IF(VALIDATURNO[[#This Row],[VALIDA_QNA]]="","",IF(AN241="",0,1)*IF(AN241="",0,AN241))</f>
        <v>#VALUE!</v>
      </c>
      <c r="BD241" s="42" t="e">
        <f>IF(VALIDATURNO[[#This Row],[VALIDA_QNA]]="","",IF(AO241="",0,1)*IF(AO241="",0,AO241))</f>
        <v>#VALUE!</v>
      </c>
      <c r="BE241" s="42" t="e">
        <f>IF(VALIDATURNO[[#This Row],[VALIDA_QNA]]="","",IF(AP241="",0,1)*IF(AP241="",0,AP241))</f>
        <v>#VALUE!</v>
      </c>
      <c r="BF241" s="42" t="e">
        <f>IF(VALIDATURNO[[#This Row],[VALIDA_QNA]]="","",5-COUNTBLANK(AM241:AP241)-COUNTBLANK(AL242))</f>
        <v>#VALUE!</v>
      </c>
      <c r="BG241" s="41" t="e">
        <f>VALIDATURNO[[#This Row],[SALAM_H_BIN]]&amp;AU241&amp;AV241&amp;AW241&amp;AX241&amp;AY241</f>
        <v>#VALUE!</v>
      </c>
      <c r="BH241" s="43" t="str">
        <f>IF(A241="","",IF(AND((DIA_INI+0)=1,DAY(I241)&lt;16,MONTH(I241)=MES_QNA),1,IF(AND((DIA_INI+0)=16,MONTH(I241)= MES_QNA + 0),1,0)))</f>
        <v/>
      </c>
      <c r="BI241" s="42" t="str">
        <f>IF(A241="","",IF(AND(AN241&lt;AM241,AN241&lt;&gt;""),"ERROR MARCA",IF(AND(VALIDATURNO[[#This Row],[ENT_2]]&lt;&gt;0,VALIDATURNO[[#This Row],[ENT_2]]&lt;VALIDATURNO[[#This Row],[SAL_1]]),"ERROR MARCA",IF(VALIDATURNO[[#This Row],[VALIDA_QNA]]=1,IF(OR(BG241="001100",BG241="011000",BG241="011110",BG241="001111",BG241="101100",BG241="111000",BG241="111110",BG241="101111"),"OK",IF(OR(BG241="000000",VALIDATURNO[[#This Row],[Escenario]]="100000"),"NULO","ERROR MARCA")),"NULO"))))</f>
        <v/>
      </c>
      <c r="BJ241" s="47" t="e">
        <f>IF(VALIDATURNO[[#This Row],[VALIDA_QNA]]="","",IF(OR(BG241="101100",BG241="101111",BG241="001100",BG241="001111",BG241="111110",BG241="011110"),BC241-BB241,0)*24)</f>
        <v>#VALUE!</v>
      </c>
      <c r="BK241" s="42" t="e">
        <f>IF(VALIDATURNO[[#This Row],[VALIDA_QNA]]="","",IF(OR(BG241="101111",BG241="001111"),BE241-BD241,0)*24)</f>
        <v>#VALUE!</v>
      </c>
      <c r="BL241" s="47" t="e">
        <f>IF(VALIDATURNO[[#This Row],[VALIDA_QNA]]="","",IF(OR(BG241="111000",BG241="011000"),AZ241-BB241+1,0)*24)</f>
        <v>#VALUE!</v>
      </c>
      <c r="BM241" s="47" t="e">
        <f>IF(VALIDATURNO[[#This Row],[VALIDA_QNA]]="","",IF(OR(BG241="111110",BG241="011110"),AZ241+1-BD241,0)*24)</f>
        <v>#VALUE!</v>
      </c>
      <c r="BN241" s="42" t="e">
        <f>IF(VALIDATURNO[[#This Row],[VALIDA_QNA]]="","",IF(OR(BG241="011000",BG241="111000"),1-BB241,0)*24)</f>
        <v>#VALUE!</v>
      </c>
      <c r="BO241" s="47" t="e">
        <f>IF(VALIDATURNO[[#This Row],[VALIDA_QNA]]="","",IF(OR(BG241="011110",BG241="111110"),1-BD241,0)*24)</f>
        <v>#VALUE!</v>
      </c>
      <c r="BP24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1" s="42" t="e">
        <f>IF(VALIDATURNO[[#This Row],[VALIDA_QNA]]="","",VALIDATURNO[[#This Row],[turno1]]+VALIDATURNO[[#This Row],[turno2]]+VALIDATURNO[[#This Row],[turno1AM]]+VALIDATURNO[[#This Row],[turno2AM]])</f>
        <v>#VALUE!</v>
      </c>
      <c r="BR241" s="44" t="e">
        <f>IF(VALIDATURNO[[#This Row],[VALIDA_QNA]]=0,"",IFERROR(LEFT(AD241,FIND(".",AD241)-1)+((RIGHT(AD241,2)+0)/100),""))</f>
        <v>#VALUE!</v>
      </c>
      <c r="BS24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descuentos]]="",0,IF(AND(BP241&gt;=9.5,AO241=""),1,0))+IF(AL242&lt;&gt;"",AL242*24,0)-IF(AL241&lt;&gt;"",AL241*24,0),"")))</f>
        <v>#VALUE!</v>
      </c>
      <c r="BT241" s="219" t="e">
        <f>IF(VALIDATURNO[[#This Row],[VALIDA_QNA]]=0,"",IF(A241="","",IFERROR((IF(IF(AL241="",0,AL241+0)&lt;=(6/24),IF(AL241="",0,AL241+0),(6/24))*24),0)+IFERROR(IF(AM241="",0,IF((IF(AND(AO241="",AN241&lt;&gt;""),IF(AN241="",0,AN241+0),IF(AP241&lt;&gt;"",IF(AP241="",0,AP241+0),1))-#REF!)*24&gt;0,IF(AND(AO241="",AN241&lt;&gt;""),IF(AN241="",0,AN241+0),IF(AP241&lt;&gt;"",IF(AP241="",0,AP241+0),1))-#REF!))*24,0)))</f>
        <v>#VALUE!</v>
      </c>
      <c r="BU241" s="44" t="e">
        <f>IF(VALIDATURNO[[#This Row],[VALIDA_QNA]]="","",IFERROR(LEFT(K241,FIND(".",K241)-1)+((RIGHT(K241,2)+0)/100),0))</f>
        <v>#VALUE!</v>
      </c>
      <c r="BV241" s="44" t="e">
        <f>IF(VALIDATURNO[[#This Row],[VALIDA_QNA]]=0,0,IF(VALIDATURNO[[#This Row],[Marcacion]]="ERROR MARCA", 0,IF(VALIDATURNO[[#This Row],[VALIDA_QNA]]="","",IF(ROUND(IFERROR(LEFT(K241,FIND(".",K241)-1)+((RIGHT(K241,2)+0)/100),0)+(IF(H242="Domingo",0,IF(AL242="",0,AL242*24)))-(IF(H241="Domingo",0,IF(AL241="",0,AL241*24))),2)&gt;=0,ROUND(IFERROR(LEFT(K241,FIND(".",K241)-1)+((RIGHT(K241,2)+0)/100),0)+(IF(H242="Domingo",0,IF(AL242="",0,AL242*24)))-(IF(H241="Domingo",0,IF(AL241="",0,AL241*24))),2),0))))</f>
        <v>#VALUE!</v>
      </c>
      <c r="BW241" s="44" t="e">
        <f>IF(VALIDATURNO[[#This Row],[VALIDA_QNA]]="","",IFERROR(LEFT(T241,FIND(".",T241)-1)+((RIGHT(T241,2)+0)/100),0)+IF(N241="",0,IFERROR(LEFT(N241,FIND(".",N241)-1)+((RIGHT(N241,2)+0)/100),0)))</f>
        <v>#VALUE!</v>
      </c>
      <c r="BX241" s="44" t="e">
        <f>IF(VALIDATURNO[[#This Row],[VALIDA_QNA]]=0,0,IF(VALIDATURNO[[#This Row],[Marcacion]]="ERROR MARCA", 0,IF(VALIDATURNO[[#This Row],[VALIDA_QNA]]="","",IF(VALIDATURNO[[#This Row],[Dom Noct calc]]+(IF(OR(H242="Domingo",M242&lt;&gt;"",N242&lt;&gt;""),IF(AL242="",0,AL242*24),0))-(IF(OR(H241="Domingo",M241&lt;&gt;"",N241&lt;&gt;""),IF(AL241="",0,AL241*24),0))&gt;=0,VALIDATURNO[[#This Row],[Dom Noct calc]]+(IF(OR(H242="Domingo",M242&lt;&gt;"",N242&lt;&gt;""),IF(AL242="",0,AL242*24),0))-(IF(OR(H241="Domingo",M241&lt;&gt;"",N241&lt;&gt;""),IF(AL241="",0,AL241*24),0)),0))))</f>
        <v>#VALUE!</v>
      </c>
      <c r="BY241" s="44" t="e">
        <f>IF(VALIDATURNO[[#This Row],[VALIDA_QNA]]="","",IFERROR(LEFT(AD241,FIND(".",AD241)-1)+((RIGHT(AD241,2)+0)/100),0))</f>
        <v>#VALUE!</v>
      </c>
      <c r="BZ24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1" s="45" t="e">
        <f>IF(VALIDATURNO[[#This Row],[VALIDA_QNA]]="","",IF(VALIDATURNO[[#This Row],[Trabajado real]]+0=0,0,1))</f>
        <v>#VALUE!</v>
      </c>
      <c r="CB24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1" s="44"/>
      <c r="CD241" s="44"/>
      <c r="CE241" s="44"/>
      <c r="CF241" s="44"/>
      <c r="CG241" s="44"/>
      <c r="CH241" s="45"/>
      <c r="CI241" s="44"/>
      <c r="CJ241" s="44" t="str">
        <f>IF(AND(M241="",S241=""),"",IF(VALIDATURNO[[#This Row],[Marcacion]]="ERROR MARCA",6,IF(IFERROR(LEFT(M241,FIND(".",M241)-1)+((RIGHT(M241,2)+0)/100),0)+IFERROR(LEFT(S241,FIND(".",S241)-1)+((RIGHT(S241,2)+0)/100),0)=0,"",IFERROR(LEFT(M241,FIND(".",M241)-1)+((RIGHT(M241,2)+0)/100),0)+IFERROR(LEFT(S241,FIND(".",S241)-1)+((RIGHT(S241,2)+0)/100),0))))</f>
        <v/>
      </c>
      <c r="CK241" s="44" t="e">
        <f>IF(VALIDATURNO[[#This Row],[VALIDA_QNA]]="","",IF(VALIDATURNO[[#This Row],[Dom Noct Real]]=0,"",ROUND(VALIDATURNO[[#This Row],[Dom Noct Real]],2)))</f>
        <v>#VALUE!</v>
      </c>
      <c r="CL241" s="44"/>
      <c r="CM241" s="44"/>
      <c r="CN241" s="44"/>
      <c r="CO24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1" s="44"/>
      <c r="CR241" s="44"/>
      <c r="CS241" s="44"/>
      <c r="CT241" s="44"/>
      <c r="CU241" s="44" t="e">
        <f>IF(VALIDATURNO[[#This Row],[VALIDA_QNA]]="","",IF(VALIDATURNO[[#This Row],[Trabajado real]]=0,"",ROUND(VALIDATURNO[[#This Row],[Trabajado real]],2)))</f>
        <v>#VALUE!</v>
      </c>
      <c r="CV241" s="220" t="str">
        <f>IFERROR(VLOOKUP(VALIDATURNO[[#This Row],[Colaborador]]&amp;VALIDATURNO[[#This Row],[fecha]],Tabla2[],4,0),"")</f>
        <v/>
      </c>
      <c r="CW241" s="221"/>
      <c r="CX241" s="221"/>
      <c r="CY241" s="44" t="str">
        <f>IF(SUMIFS($BZ$6:BZ241,$DC$6:DC241,VALIDATURNO[[#This Row],[Colaborador]])-hope_hours-SUMIFS($CO$6:CO241,$DC$6:DC241,VALIDATURNO[[#This Row],[Colaborador]])-SUMIFS($CP$6:CP241,$DC$6:DC241,VALIDATURNO[[#This Row],[Colaborador]])&gt;0.5,SUMIFS($BZ$6:BZ241,$DC$6:DC241,VALIDATURNO[[#This Row],[Colaborador]])-hope_hours-SUMIFS($CO$6:CO241,$DC$6:DC241,VALIDATURNO[[#This Row],[Colaborador]])-SUMIFS($CP$6:CP241,$DC$6:DC241,VALIDATURNO[[#This Row],[Colaborador]]),"")</f>
        <v/>
      </c>
      <c r="CZ241" s="44" t="str">
        <f>IF(SUMIFS($BZ$6:BZ241,$DC$6:DC241,VALIDATURNO[[#This Row],[Colaborador]])-hope_hours&gt;0.5,SUMIFS($BZ$6:BZ241,$DC$6:DC241,VALIDATURNO[[#This Row],[Colaborador]])-hope_hours - SUMIFS($CZ$6:CZ240,$DC$6:DC240,DC241),"")</f>
        <v/>
      </c>
      <c r="DA241" s="44" t="str">
        <f>IF(SUMIFS($BZ$6:BZ241,$DC$6:DC241,VALIDATURNO[[#This Row],[Colaborador]])-hope_hours&gt;0.5,SUMIFS($BZ$6:BZ241,$DC$6:DC241,VALIDATURNO[[#This Row],[Colaborador]])-hope_hours,"")</f>
        <v/>
      </c>
      <c r="DB241" s="44" t="str">
        <f>IF(E241="","",IF(VALIDATURNO[[#This Row],[Cambia sede]]="",E241,VALIDATURNO[[#This Row],[Cambia sede]]))</f>
        <v/>
      </c>
      <c r="DC241" s="222" t="str">
        <f t="shared" si="10"/>
        <v/>
      </c>
      <c r="DD241" s="223" t="e">
        <f>IF(VALIDATURNO[[#This Row],[VALIDA_QNA]]="","",I241+0)</f>
        <v>#VALUE!</v>
      </c>
      <c r="DE241" s="219" t="e">
        <f>IF(VALIDATURNO[[#This Row],[Marcacion]]="","",D241)</f>
        <v>#VALUE!</v>
      </c>
      <c r="DF241" s="219" t="e">
        <f>IF(VALIDATURNO[[#This Row],[turno1]]="","",H241)</f>
        <v>#VALUE!</v>
      </c>
      <c r="DG241" s="219" t="e">
        <f>IF(VALIDATURNO[[#This Row],[turno2]]="","",AL241)</f>
        <v>#VALUE!</v>
      </c>
      <c r="DH241" s="219" t="e">
        <f>IF(VALIDATURNO[[#This Row],[turno1AM]]="","",AM241)</f>
        <v>#VALUE!</v>
      </c>
      <c r="DI241" s="219" t="e">
        <f>IF(VALIDATURNO[[#This Row],[turno2AM]]="","",AN241)</f>
        <v>#VALUE!</v>
      </c>
      <c r="DJ241" s="219" t="e">
        <f>IF(VALIDATURNO[[#This Row],[turno1AH]]="","",AO241)</f>
        <v>#VALUE!</v>
      </c>
      <c r="DK241" s="219" t="e">
        <f>IF(VALIDATURNO[[#This Row],[turno2AH]]="","",AP241)</f>
        <v>#VALUE!</v>
      </c>
      <c r="DL241" s="224" t="str">
        <f>IF(SUMIFS(VALIDATURNO[TOTAL],VALIDATURNO[Colaborador],VALIDATURNO[[#This Row],[Colaborador]])=0,"RET","OK")</f>
        <v>RET</v>
      </c>
      <c r="DM241" s="224"/>
      <c r="DN241" s="224" t="e">
        <f>IF(DN240=$DN$5,1,IF(DC240=VALIDATURNO[[#This Row],[Colaborador]],0,1))</f>
        <v>#VALUE!</v>
      </c>
      <c r="DO241" s="224"/>
      <c r="DP241" s="224"/>
      <c r="DQ241" s="224"/>
      <c r="DR241" s="224"/>
      <c r="DS241" s="224"/>
      <c r="DT241" s="224"/>
    </row>
    <row r="242" spans="46:124">
      <c r="AT242" s="218" t="e">
        <f>IF(VALIDATURNO[[#This Row],[VALIDA_QNA]]="","",IF(AL242="",0,1))</f>
        <v>#VALUE!</v>
      </c>
      <c r="AU242" s="47" t="e">
        <f>IF(VALIDATURNO[[#This Row],[VALIDA_QNA]]="","",IF(AL243="",0,1))</f>
        <v>#VALUE!</v>
      </c>
      <c r="AV242" s="47" t="e">
        <f>IF(VALIDATURNO[[#This Row],[VALIDA_QNA]]="","",IF(AM242="",0,1))</f>
        <v>#VALUE!</v>
      </c>
      <c r="AW242" s="47" t="e">
        <f>IF(VALIDATURNO[[#This Row],[VALIDA_QNA]]="","",IF(AN242="",0,1))</f>
        <v>#VALUE!</v>
      </c>
      <c r="AX242" s="47" t="e">
        <f>IF(VALIDATURNO[[#This Row],[VALIDA_QNA]]="","",IF(AO242="",0,1))</f>
        <v>#VALUE!</v>
      </c>
      <c r="AY242" s="47" t="e">
        <f>IF(VALIDATURNO[[#This Row],[VALIDA_QNA]]="","",IF(AP242="",0,1))</f>
        <v>#VALUE!</v>
      </c>
      <c r="AZ242" s="42" t="e">
        <f>IF(VALIDATURNO[[#This Row],[VALIDA_QNA]]="","",IF(AL243="",0,1)*IF(AL243="",0,AL243))</f>
        <v>#VALUE!</v>
      </c>
      <c r="BA242" s="42" t="e">
        <f>IF(VALIDATURNO[[#This Row],[VALIDA_QNA]]="","",IF(AL242="",0,1)*IF(AL242="",0,AL242))</f>
        <v>#VALUE!</v>
      </c>
      <c r="BB242" s="42" t="e">
        <f>IF(VALIDATURNO[[#This Row],[VALIDA_QNA]]="","",IF(AM242="",0,1)*IF(AM242="",0,AM242))</f>
        <v>#VALUE!</v>
      </c>
      <c r="BC242" s="42" t="e">
        <f>IF(VALIDATURNO[[#This Row],[VALIDA_QNA]]="","",IF(AN242="",0,1)*IF(AN242="",0,AN242))</f>
        <v>#VALUE!</v>
      </c>
      <c r="BD242" s="42" t="e">
        <f>IF(VALIDATURNO[[#This Row],[VALIDA_QNA]]="","",IF(AO242="",0,1)*IF(AO242="",0,AO242))</f>
        <v>#VALUE!</v>
      </c>
      <c r="BE242" s="42" t="e">
        <f>IF(VALIDATURNO[[#This Row],[VALIDA_QNA]]="","",IF(AP242="",0,1)*IF(AP242="",0,AP242))</f>
        <v>#VALUE!</v>
      </c>
      <c r="BF242" s="42" t="e">
        <f>IF(VALIDATURNO[[#This Row],[VALIDA_QNA]]="","",5-COUNTBLANK(AM242:AP242)-COUNTBLANK(AL243))</f>
        <v>#VALUE!</v>
      </c>
      <c r="BG242" s="41" t="e">
        <f>VALIDATURNO[[#This Row],[SALAM_H_BIN]]&amp;AU242&amp;AV242&amp;AW242&amp;AX242&amp;AY242</f>
        <v>#VALUE!</v>
      </c>
      <c r="BH242" s="43" t="str">
        <f>IF(A242="","",IF(AND((DIA_INI+0)=1,DAY(I242)&lt;16,MONTH(I242)=MES_QNA),1,IF(AND((DIA_INI+0)=16,MONTH(I242)= MES_QNA + 0),1,0)))</f>
        <v/>
      </c>
      <c r="BI242" s="42" t="str">
        <f>IF(A242="","",IF(AND(AN242&lt;AM242,AN242&lt;&gt;""),"ERROR MARCA",IF(AND(VALIDATURNO[[#This Row],[ENT_2]]&lt;&gt;0,VALIDATURNO[[#This Row],[ENT_2]]&lt;VALIDATURNO[[#This Row],[SAL_1]]),"ERROR MARCA",IF(VALIDATURNO[[#This Row],[VALIDA_QNA]]=1,IF(OR(BG242="001100",BG242="011000",BG242="011110",BG242="001111",BG242="101100",BG242="111000",BG242="111110",BG242="101111"),"OK",IF(OR(BG242="000000",VALIDATURNO[[#This Row],[Escenario]]="100000"),"NULO","ERROR MARCA")),"NULO"))))</f>
        <v/>
      </c>
      <c r="BJ242" s="47" t="e">
        <f>IF(VALIDATURNO[[#This Row],[VALIDA_QNA]]="","",IF(OR(BG242="101100",BG242="101111",BG242="001100",BG242="001111",BG242="111110",BG242="011110"),BC242-BB242,0)*24)</f>
        <v>#VALUE!</v>
      </c>
      <c r="BK242" s="42" t="e">
        <f>IF(VALIDATURNO[[#This Row],[VALIDA_QNA]]="","",IF(OR(BG242="101111",BG242="001111"),BE242-BD242,0)*24)</f>
        <v>#VALUE!</v>
      </c>
      <c r="BL242" s="47" t="e">
        <f>IF(VALIDATURNO[[#This Row],[VALIDA_QNA]]="","",IF(OR(BG242="111000",BG242="011000"),AZ242-BB242+1,0)*24)</f>
        <v>#VALUE!</v>
      </c>
      <c r="BM242" s="47" t="e">
        <f>IF(VALIDATURNO[[#This Row],[VALIDA_QNA]]="","",IF(OR(BG242="111110",BG242="011110"),AZ242+1-BD242,0)*24)</f>
        <v>#VALUE!</v>
      </c>
      <c r="BN242" s="42" t="e">
        <f>IF(VALIDATURNO[[#This Row],[VALIDA_QNA]]="","",IF(OR(BG242="011000",BG242="111000"),1-BB242,0)*24)</f>
        <v>#VALUE!</v>
      </c>
      <c r="BO242" s="47" t="e">
        <f>IF(VALIDATURNO[[#This Row],[VALIDA_QNA]]="","",IF(OR(BG242="011110",BG242="111110"),1-BD242,0)*24)</f>
        <v>#VALUE!</v>
      </c>
      <c r="BP24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2" s="42" t="e">
        <f>IF(VALIDATURNO[[#This Row],[VALIDA_QNA]]="","",VALIDATURNO[[#This Row],[turno1]]+VALIDATURNO[[#This Row],[turno2]]+VALIDATURNO[[#This Row],[turno1AM]]+VALIDATURNO[[#This Row],[turno2AM]])</f>
        <v>#VALUE!</v>
      </c>
      <c r="BR242" s="44" t="e">
        <f>IF(VALIDATURNO[[#This Row],[VALIDA_QNA]]=0,"",IFERROR(LEFT(AD242,FIND(".",AD242)-1)+((RIGHT(AD242,2)+0)/100),""))</f>
        <v>#VALUE!</v>
      </c>
      <c r="BS24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descuentos]]="",0,IF(AND(BP242&gt;=9.5,AO242=""),1,0))+IF(AL243&lt;&gt;"",AL243*24,0)-IF(AL242&lt;&gt;"",AL242*24,0),"")))</f>
        <v>#VALUE!</v>
      </c>
      <c r="BT242" s="219" t="e">
        <f>IF(VALIDATURNO[[#This Row],[VALIDA_QNA]]=0,"",IF(A242="","",IFERROR((IF(IF(AL242="",0,AL242+0)&lt;=(6/24),IF(AL242="",0,AL242+0),(6/24))*24),0)+IFERROR(IF(AM242="",0,IF((IF(AND(AO242="",AN242&lt;&gt;""),IF(AN242="",0,AN242+0),IF(AP242&lt;&gt;"",IF(AP242="",0,AP242+0),1))-#REF!)*24&gt;0,IF(AND(AO242="",AN242&lt;&gt;""),IF(AN242="",0,AN242+0),IF(AP242&lt;&gt;"",IF(AP242="",0,AP242+0),1))-#REF!))*24,0)))</f>
        <v>#VALUE!</v>
      </c>
      <c r="BU242" s="44" t="e">
        <f>IF(VALIDATURNO[[#This Row],[VALIDA_QNA]]="","",IFERROR(LEFT(K242,FIND(".",K242)-1)+((RIGHT(K242,2)+0)/100),0))</f>
        <v>#VALUE!</v>
      </c>
      <c r="BV242" s="44" t="e">
        <f>IF(VALIDATURNO[[#This Row],[VALIDA_QNA]]=0,0,IF(VALIDATURNO[[#This Row],[Marcacion]]="ERROR MARCA", 0,IF(VALIDATURNO[[#This Row],[VALIDA_QNA]]="","",IF(ROUND(IFERROR(LEFT(K242,FIND(".",K242)-1)+((RIGHT(K242,2)+0)/100),0)+(IF(H243="Domingo",0,IF(AL243="",0,AL243*24)))-(IF(H242="Domingo",0,IF(AL242="",0,AL242*24))),2)&gt;=0,ROUND(IFERROR(LEFT(K242,FIND(".",K242)-1)+((RIGHT(K242,2)+0)/100),0)+(IF(H243="Domingo",0,IF(AL243="",0,AL243*24)))-(IF(H242="Domingo",0,IF(AL242="",0,AL242*24))),2),0))))</f>
        <v>#VALUE!</v>
      </c>
      <c r="BW242" s="44" t="e">
        <f>IF(VALIDATURNO[[#This Row],[VALIDA_QNA]]="","",IFERROR(LEFT(T242,FIND(".",T242)-1)+((RIGHT(T242,2)+0)/100),0)+IF(N242="",0,IFERROR(LEFT(N242,FIND(".",N242)-1)+((RIGHT(N242,2)+0)/100),0)))</f>
        <v>#VALUE!</v>
      </c>
      <c r="BX242" s="44" t="e">
        <f>IF(VALIDATURNO[[#This Row],[VALIDA_QNA]]=0,0,IF(VALIDATURNO[[#This Row],[Marcacion]]="ERROR MARCA", 0,IF(VALIDATURNO[[#This Row],[VALIDA_QNA]]="","",IF(VALIDATURNO[[#This Row],[Dom Noct calc]]+(IF(OR(H243="Domingo",M243&lt;&gt;"",N243&lt;&gt;""),IF(AL243="",0,AL243*24),0))-(IF(OR(H242="Domingo",M242&lt;&gt;"",N242&lt;&gt;""),IF(AL242="",0,AL242*24),0))&gt;=0,VALIDATURNO[[#This Row],[Dom Noct calc]]+(IF(OR(H243="Domingo",M243&lt;&gt;"",N243&lt;&gt;""),IF(AL243="",0,AL243*24),0))-(IF(OR(H242="Domingo",M242&lt;&gt;"",N242&lt;&gt;""),IF(AL242="",0,AL242*24),0)),0))))</f>
        <v>#VALUE!</v>
      </c>
      <c r="BY242" s="44" t="e">
        <f>IF(VALIDATURNO[[#This Row],[VALIDA_QNA]]="","",IFERROR(LEFT(AD242,FIND(".",AD242)-1)+((RIGHT(AD242,2)+0)/100),0))</f>
        <v>#VALUE!</v>
      </c>
      <c r="BZ24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2" s="45" t="e">
        <f>IF(VALIDATURNO[[#This Row],[VALIDA_QNA]]="","",IF(VALIDATURNO[[#This Row],[Trabajado real]]+0=0,0,1))</f>
        <v>#VALUE!</v>
      </c>
      <c r="CB24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2" s="44"/>
      <c r="CD242" s="44"/>
      <c r="CE242" s="44"/>
      <c r="CF242" s="44"/>
      <c r="CG242" s="44"/>
      <c r="CH242" s="45"/>
      <c r="CI242" s="44"/>
      <c r="CJ242" s="44" t="str">
        <f>IF(AND(M242="",S242=""),"",IF(VALIDATURNO[[#This Row],[Marcacion]]="ERROR MARCA",6,IF(IFERROR(LEFT(M242,FIND(".",M242)-1)+((RIGHT(M242,2)+0)/100),0)+IFERROR(LEFT(S242,FIND(".",S242)-1)+((RIGHT(S242,2)+0)/100),0)=0,"",IFERROR(LEFT(M242,FIND(".",M242)-1)+((RIGHT(M242,2)+0)/100),0)+IFERROR(LEFT(S242,FIND(".",S242)-1)+((RIGHT(S242,2)+0)/100),0))))</f>
        <v/>
      </c>
      <c r="CK242" s="44" t="e">
        <f>IF(VALIDATURNO[[#This Row],[VALIDA_QNA]]="","",IF(VALIDATURNO[[#This Row],[Dom Noct Real]]=0,"",ROUND(VALIDATURNO[[#This Row],[Dom Noct Real]],2)))</f>
        <v>#VALUE!</v>
      </c>
      <c r="CL242" s="44"/>
      <c r="CM242" s="44"/>
      <c r="CN242" s="44"/>
      <c r="CO24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2" s="44"/>
      <c r="CR242" s="44"/>
      <c r="CS242" s="44"/>
      <c r="CT242" s="44"/>
      <c r="CU242" s="44" t="e">
        <f>IF(VALIDATURNO[[#This Row],[VALIDA_QNA]]="","",IF(VALIDATURNO[[#This Row],[Trabajado real]]=0,"",ROUND(VALIDATURNO[[#This Row],[Trabajado real]],2)))</f>
        <v>#VALUE!</v>
      </c>
      <c r="CV242" s="220" t="str">
        <f>IFERROR(VLOOKUP(VALIDATURNO[[#This Row],[Colaborador]]&amp;VALIDATURNO[[#This Row],[fecha]],Tabla2[],4,0),"")</f>
        <v/>
      </c>
      <c r="CW242" s="221"/>
      <c r="CX242" s="221"/>
      <c r="CY242" s="44" t="str">
        <f>IF(SUMIFS($BZ$6:BZ242,$DC$6:DC242,VALIDATURNO[[#This Row],[Colaborador]])-hope_hours-SUMIFS($CO$6:CO242,$DC$6:DC242,VALIDATURNO[[#This Row],[Colaborador]])-SUMIFS($CP$6:CP242,$DC$6:DC242,VALIDATURNO[[#This Row],[Colaborador]])&gt;0.5,SUMIFS($BZ$6:BZ242,$DC$6:DC242,VALIDATURNO[[#This Row],[Colaborador]])-hope_hours-SUMIFS($CO$6:CO242,$DC$6:DC242,VALIDATURNO[[#This Row],[Colaborador]])-SUMIFS($CP$6:CP242,$DC$6:DC242,VALIDATURNO[[#This Row],[Colaborador]]),"")</f>
        <v/>
      </c>
      <c r="CZ242" s="44" t="str">
        <f>IF(SUMIFS($BZ$6:BZ242,$DC$6:DC242,VALIDATURNO[[#This Row],[Colaborador]])-hope_hours&gt;0.5,SUMIFS($BZ$6:BZ242,$DC$6:DC242,VALIDATURNO[[#This Row],[Colaborador]])-hope_hours - SUMIFS($CZ$6:CZ241,$DC$6:DC241,DC242),"")</f>
        <v/>
      </c>
      <c r="DA242" s="44" t="str">
        <f>IF(SUMIFS($BZ$6:BZ242,$DC$6:DC242,VALIDATURNO[[#This Row],[Colaborador]])-hope_hours&gt;0.5,SUMIFS($BZ$6:BZ242,$DC$6:DC242,VALIDATURNO[[#This Row],[Colaborador]])-hope_hours,"")</f>
        <v/>
      </c>
      <c r="DB242" s="44" t="str">
        <f>IF(E242="","",IF(VALIDATURNO[[#This Row],[Cambia sede]]="",E242,VALIDATURNO[[#This Row],[Cambia sede]]))</f>
        <v/>
      </c>
      <c r="DC242" s="222" t="str">
        <f t="shared" si="10"/>
        <v/>
      </c>
      <c r="DD242" s="223" t="e">
        <f>IF(VALIDATURNO[[#This Row],[VALIDA_QNA]]="","",I242+0)</f>
        <v>#VALUE!</v>
      </c>
      <c r="DE242" s="219" t="e">
        <f>IF(VALIDATURNO[[#This Row],[Marcacion]]="","",D242)</f>
        <v>#VALUE!</v>
      </c>
      <c r="DF242" s="219" t="e">
        <f>IF(VALIDATURNO[[#This Row],[turno1]]="","",H242)</f>
        <v>#VALUE!</v>
      </c>
      <c r="DG242" s="219" t="e">
        <f>IF(VALIDATURNO[[#This Row],[turno2]]="","",AL242)</f>
        <v>#VALUE!</v>
      </c>
      <c r="DH242" s="219" t="e">
        <f>IF(VALIDATURNO[[#This Row],[turno1AM]]="","",AM242)</f>
        <v>#VALUE!</v>
      </c>
      <c r="DI242" s="219" t="e">
        <f>IF(VALIDATURNO[[#This Row],[turno2AM]]="","",AN242)</f>
        <v>#VALUE!</v>
      </c>
      <c r="DJ242" s="219" t="e">
        <f>IF(VALIDATURNO[[#This Row],[turno1AH]]="","",AO242)</f>
        <v>#VALUE!</v>
      </c>
      <c r="DK242" s="219" t="e">
        <f>IF(VALIDATURNO[[#This Row],[turno2AH]]="","",AP242)</f>
        <v>#VALUE!</v>
      </c>
      <c r="DL242" s="224" t="str">
        <f>IF(SUMIFS(VALIDATURNO[TOTAL],VALIDATURNO[Colaborador],VALIDATURNO[[#This Row],[Colaborador]])=0,"RET","OK")</f>
        <v>RET</v>
      </c>
      <c r="DM242" s="224"/>
      <c r="DN242" s="224" t="e">
        <f>IF(DN241=$DN$5,1,IF(DC241=VALIDATURNO[[#This Row],[Colaborador]],0,1))</f>
        <v>#VALUE!</v>
      </c>
      <c r="DO242" s="224"/>
      <c r="DP242" s="224"/>
      <c r="DQ242" s="224"/>
      <c r="DR242" s="224"/>
      <c r="DS242" s="224"/>
      <c r="DT242" s="224"/>
    </row>
    <row r="243" spans="46:124">
      <c r="AT243" s="218" t="e">
        <f>IF(VALIDATURNO[[#This Row],[VALIDA_QNA]]="","",IF(AL243="",0,1))</f>
        <v>#VALUE!</v>
      </c>
      <c r="AU243" s="47" t="e">
        <f>IF(VALIDATURNO[[#This Row],[VALIDA_QNA]]="","",IF(AL244="",0,1))</f>
        <v>#VALUE!</v>
      </c>
      <c r="AV243" s="47" t="e">
        <f>IF(VALIDATURNO[[#This Row],[VALIDA_QNA]]="","",IF(AM243="",0,1))</f>
        <v>#VALUE!</v>
      </c>
      <c r="AW243" s="47" t="e">
        <f>IF(VALIDATURNO[[#This Row],[VALIDA_QNA]]="","",IF(AN243="",0,1))</f>
        <v>#VALUE!</v>
      </c>
      <c r="AX243" s="47" t="e">
        <f>IF(VALIDATURNO[[#This Row],[VALIDA_QNA]]="","",IF(AO243="",0,1))</f>
        <v>#VALUE!</v>
      </c>
      <c r="AY243" s="47" t="e">
        <f>IF(VALIDATURNO[[#This Row],[VALIDA_QNA]]="","",IF(AP243="",0,1))</f>
        <v>#VALUE!</v>
      </c>
      <c r="AZ243" s="42" t="e">
        <f>IF(VALIDATURNO[[#This Row],[VALIDA_QNA]]="","",IF(AL244="",0,1)*IF(AL244="",0,AL244))</f>
        <v>#VALUE!</v>
      </c>
      <c r="BA243" s="42" t="e">
        <f>IF(VALIDATURNO[[#This Row],[VALIDA_QNA]]="","",IF(AL243="",0,1)*IF(AL243="",0,AL243))</f>
        <v>#VALUE!</v>
      </c>
      <c r="BB243" s="42" t="e">
        <f>IF(VALIDATURNO[[#This Row],[VALIDA_QNA]]="","",IF(AM243="",0,1)*IF(AM243="",0,AM243))</f>
        <v>#VALUE!</v>
      </c>
      <c r="BC243" s="42" t="e">
        <f>IF(VALIDATURNO[[#This Row],[VALIDA_QNA]]="","",IF(AN243="",0,1)*IF(AN243="",0,AN243))</f>
        <v>#VALUE!</v>
      </c>
      <c r="BD243" s="42" t="e">
        <f>IF(VALIDATURNO[[#This Row],[VALIDA_QNA]]="","",IF(AO243="",0,1)*IF(AO243="",0,AO243))</f>
        <v>#VALUE!</v>
      </c>
      <c r="BE243" s="42" t="e">
        <f>IF(VALIDATURNO[[#This Row],[VALIDA_QNA]]="","",IF(AP243="",0,1)*IF(AP243="",0,AP243))</f>
        <v>#VALUE!</v>
      </c>
      <c r="BF243" s="42" t="e">
        <f>IF(VALIDATURNO[[#This Row],[VALIDA_QNA]]="","",5-COUNTBLANK(AM243:AP243)-COUNTBLANK(AL244))</f>
        <v>#VALUE!</v>
      </c>
      <c r="BG243" s="41" t="e">
        <f>VALIDATURNO[[#This Row],[SALAM_H_BIN]]&amp;AU243&amp;AV243&amp;AW243&amp;AX243&amp;AY243</f>
        <v>#VALUE!</v>
      </c>
      <c r="BH243" s="43" t="str">
        <f>IF(A243="","",IF(AND((DIA_INI+0)=1,DAY(I243)&lt;16,MONTH(I243)=MES_QNA),1,IF(AND((DIA_INI+0)=16,MONTH(I243)= MES_QNA + 0),1,0)))</f>
        <v/>
      </c>
      <c r="BI243" s="42" t="str">
        <f>IF(A243="","",IF(AND(AN243&lt;AM243,AN243&lt;&gt;""),"ERROR MARCA",IF(AND(VALIDATURNO[[#This Row],[ENT_2]]&lt;&gt;0,VALIDATURNO[[#This Row],[ENT_2]]&lt;VALIDATURNO[[#This Row],[SAL_1]]),"ERROR MARCA",IF(VALIDATURNO[[#This Row],[VALIDA_QNA]]=1,IF(OR(BG243="001100",BG243="011000",BG243="011110",BG243="001111",BG243="101100",BG243="111000",BG243="111110",BG243="101111"),"OK",IF(OR(BG243="000000",VALIDATURNO[[#This Row],[Escenario]]="100000"),"NULO","ERROR MARCA")),"NULO"))))</f>
        <v/>
      </c>
      <c r="BJ243" s="47" t="e">
        <f>IF(VALIDATURNO[[#This Row],[VALIDA_QNA]]="","",IF(OR(BG243="101100",BG243="101111",BG243="001100",BG243="001111",BG243="111110",BG243="011110"),BC243-BB243,0)*24)</f>
        <v>#VALUE!</v>
      </c>
      <c r="BK243" s="42" t="e">
        <f>IF(VALIDATURNO[[#This Row],[VALIDA_QNA]]="","",IF(OR(BG243="101111",BG243="001111"),BE243-BD243,0)*24)</f>
        <v>#VALUE!</v>
      </c>
      <c r="BL243" s="47" t="e">
        <f>IF(VALIDATURNO[[#This Row],[VALIDA_QNA]]="","",IF(OR(BG243="111000",BG243="011000"),AZ243-BB243+1,0)*24)</f>
        <v>#VALUE!</v>
      </c>
      <c r="BM243" s="47" t="e">
        <f>IF(VALIDATURNO[[#This Row],[VALIDA_QNA]]="","",IF(OR(BG243="111110",BG243="011110"),AZ243+1-BD243,0)*24)</f>
        <v>#VALUE!</v>
      </c>
      <c r="BN243" s="42" t="e">
        <f>IF(VALIDATURNO[[#This Row],[VALIDA_QNA]]="","",IF(OR(BG243="011000",BG243="111000"),1-BB243,0)*24)</f>
        <v>#VALUE!</v>
      </c>
      <c r="BO243" s="47" t="e">
        <f>IF(VALIDATURNO[[#This Row],[VALIDA_QNA]]="","",IF(OR(BG243="011110",BG243="111110"),1-BD243,0)*24)</f>
        <v>#VALUE!</v>
      </c>
      <c r="BP24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3" s="42" t="e">
        <f>IF(VALIDATURNO[[#This Row],[VALIDA_QNA]]="","",VALIDATURNO[[#This Row],[turno1]]+VALIDATURNO[[#This Row],[turno2]]+VALIDATURNO[[#This Row],[turno1AM]]+VALIDATURNO[[#This Row],[turno2AM]])</f>
        <v>#VALUE!</v>
      </c>
      <c r="BR243" s="44" t="e">
        <f>IF(VALIDATURNO[[#This Row],[VALIDA_QNA]]=0,"",IFERROR(LEFT(AD243,FIND(".",AD243)-1)+((RIGHT(AD243,2)+0)/100),""))</f>
        <v>#VALUE!</v>
      </c>
      <c r="BS24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descuentos]]="",0,IF(AND(BP243&gt;=9.5,AO243=""),1,0))+IF(AL244&lt;&gt;"",AL244*24,0)-IF(AL243&lt;&gt;"",AL243*24,0),"")))</f>
        <v>#VALUE!</v>
      </c>
      <c r="BT243" s="219" t="e">
        <f>IF(VALIDATURNO[[#This Row],[VALIDA_QNA]]=0,"",IF(A243="","",IFERROR((IF(IF(AL243="",0,AL243+0)&lt;=(6/24),IF(AL243="",0,AL243+0),(6/24))*24),0)+IFERROR(IF(AM243="",0,IF((IF(AND(AO243="",AN243&lt;&gt;""),IF(AN243="",0,AN243+0),IF(AP243&lt;&gt;"",IF(AP243="",0,AP243+0),1))-#REF!)*24&gt;0,IF(AND(AO243="",AN243&lt;&gt;""),IF(AN243="",0,AN243+0),IF(AP243&lt;&gt;"",IF(AP243="",0,AP243+0),1))-#REF!))*24,0)))</f>
        <v>#VALUE!</v>
      </c>
      <c r="BU243" s="44" t="e">
        <f>IF(VALIDATURNO[[#This Row],[VALIDA_QNA]]="","",IFERROR(LEFT(K243,FIND(".",K243)-1)+((RIGHT(K243,2)+0)/100),0))</f>
        <v>#VALUE!</v>
      </c>
      <c r="BV243" s="44" t="e">
        <f>IF(VALIDATURNO[[#This Row],[VALIDA_QNA]]=0,0,IF(VALIDATURNO[[#This Row],[Marcacion]]="ERROR MARCA", 0,IF(VALIDATURNO[[#This Row],[VALIDA_QNA]]="","",IF(ROUND(IFERROR(LEFT(K243,FIND(".",K243)-1)+((RIGHT(K243,2)+0)/100),0)+(IF(H244="Domingo",0,IF(AL244="",0,AL244*24)))-(IF(H243="Domingo",0,IF(AL243="",0,AL243*24))),2)&gt;=0,ROUND(IFERROR(LEFT(K243,FIND(".",K243)-1)+((RIGHT(K243,2)+0)/100),0)+(IF(H244="Domingo",0,IF(AL244="",0,AL244*24)))-(IF(H243="Domingo",0,IF(AL243="",0,AL243*24))),2),0))))</f>
        <v>#VALUE!</v>
      </c>
      <c r="BW243" s="44" t="e">
        <f>IF(VALIDATURNO[[#This Row],[VALIDA_QNA]]="","",IFERROR(LEFT(T243,FIND(".",T243)-1)+((RIGHT(T243,2)+0)/100),0)+IF(N243="",0,IFERROR(LEFT(N243,FIND(".",N243)-1)+((RIGHT(N243,2)+0)/100),0)))</f>
        <v>#VALUE!</v>
      </c>
      <c r="BX243" s="44" t="e">
        <f>IF(VALIDATURNO[[#This Row],[VALIDA_QNA]]=0,0,IF(VALIDATURNO[[#This Row],[Marcacion]]="ERROR MARCA", 0,IF(VALIDATURNO[[#This Row],[VALIDA_QNA]]="","",IF(VALIDATURNO[[#This Row],[Dom Noct calc]]+(IF(OR(H244="Domingo",M244&lt;&gt;"",N244&lt;&gt;""),IF(AL244="",0,AL244*24),0))-(IF(OR(H243="Domingo",M243&lt;&gt;"",N243&lt;&gt;""),IF(AL243="",0,AL243*24),0))&gt;=0,VALIDATURNO[[#This Row],[Dom Noct calc]]+(IF(OR(H244="Domingo",M244&lt;&gt;"",N244&lt;&gt;""),IF(AL244="",0,AL244*24),0))-(IF(OR(H243="Domingo",M243&lt;&gt;"",N243&lt;&gt;""),IF(AL243="",0,AL243*24),0)),0))))</f>
        <v>#VALUE!</v>
      </c>
      <c r="BY243" s="44" t="e">
        <f>IF(VALIDATURNO[[#This Row],[VALIDA_QNA]]="","",IFERROR(LEFT(AD243,FIND(".",AD243)-1)+((RIGHT(AD243,2)+0)/100),0))</f>
        <v>#VALUE!</v>
      </c>
      <c r="BZ24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3" s="45" t="e">
        <f>IF(VALIDATURNO[[#This Row],[VALIDA_QNA]]="","",IF(VALIDATURNO[[#This Row],[Trabajado real]]+0=0,0,1))</f>
        <v>#VALUE!</v>
      </c>
      <c r="CB24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3" s="44"/>
      <c r="CD243" s="44"/>
      <c r="CE243" s="44"/>
      <c r="CF243" s="44"/>
      <c r="CG243" s="44"/>
      <c r="CH243" s="45"/>
      <c r="CI243" s="44"/>
      <c r="CJ243" s="44" t="str">
        <f>IF(AND(M243="",S243=""),"",IF(VALIDATURNO[[#This Row],[Marcacion]]="ERROR MARCA",6,IF(IFERROR(LEFT(M243,FIND(".",M243)-1)+((RIGHT(M243,2)+0)/100),0)+IFERROR(LEFT(S243,FIND(".",S243)-1)+((RIGHT(S243,2)+0)/100),0)=0,"",IFERROR(LEFT(M243,FIND(".",M243)-1)+((RIGHT(M243,2)+0)/100),0)+IFERROR(LEFT(S243,FIND(".",S243)-1)+((RIGHT(S243,2)+0)/100),0))))</f>
        <v/>
      </c>
      <c r="CK243" s="44" t="e">
        <f>IF(VALIDATURNO[[#This Row],[VALIDA_QNA]]="","",IF(VALIDATURNO[[#This Row],[Dom Noct Real]]=0,"",ROUND(VALIDATURNO[[#This Row],[Dom Noct Real]],2)))</f>
        <v>#VALUE!</v>
      </c>
      <c r="CL243" s="44"/>
      <c r="CM243" s="44"/>
      <c r="CN243" s="44"/>
      <c r="CO24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3" s="44"/>
      <c r="CR243" s="44"/>
      <c r="CS243" s="44"/>
      <c r="CT243" s="44"/>
      <c r="CU243" s="44" t="e">
        <f>IF(VALIDATURNO[[#This Row],[VALIDA_QNA]]="","",IF(VALIDATURNO[[#This Row],[Trabajado real]]=0,"",ROUND(VALIDATURNO[[#This Row],[Trabajado real]],2)))</f>
        <v>#VALUE!</v>
      </c>
      <c r="CV243" s="220" t="str">
        <f>IFERROR(VLOOKUP(VALIDATURNO[[#This Row],[Colaborador]]&amp;VALIDATURNO[[#This Row],[fecha]],Tabla2[],4,0),"")</f>
        <v/>
      </c>
      <c r="CW243" s="221"/>
      <c r="CX243" s="221"/>
      <c r="CY243" s="44" t="str">
        <f>IF(SUMIFS($BZ$6:BZ243,$DC$6:DC243,VALIDATURNO[[#This Row],[Colaborador]])-hope_hours-SUMIFS($CO$6:CO243,$DC$6:DC243,VALIDATURNO[[#This Row],[Colaborador]])-SUMIFS($CP$6:CP243,$DC$6:DC243,VALIDATURNO[[#This Row],[Colaborador]])&gt;0.5,SUMIFS($BZ$6:BZ243,$DC$6:DC243,VALIDATURNO[[#This Row],[Colaborador]])-hope_hours-SUMIFS($CO$6:CO243,$DC$6:DC243,VALIDATURNO[[#This Row],[Colaborador]])-SUMIFS($CP$6:CP243,$DC$6:DC243,VALIDATURNO[[#This Row],[Colaborador]]),"")</f>
        <v/>
      </c>
      <c r="CZ243" s="44" t="str">
        <f>IF(SUMIFS($BZ$6:BZ243,$DC$6:DC243,VALIDATURNO[[#This Row],[Colaborador]])-hope_hours&gt;0.5,SUMIFS($BZ$6:BZ243,$DC$6:DC243,VALIDATURNO[[#This Row],[Colaborador]])-hope_hours - SUMIFS($CZ$6:CZ242,$DC$6:DC242,DC243),"")</f>
        <v/>
      </c>
      <c r="DA243" s="44" t="str">
        <f>IF(SUMIFS($BZ$6:BZ243,$DC$6:DC243,VALIDATURNO[[#This Row],[Colaborador]])-hope_hours&gt;0.5,SUMIFS($BZ$6:BZ243,$DC$6:DC243,VALIDATURNO[[#This Row],[Colaborador]])-hope_hours,"")</f>
        <v/>
      </c>
      <c r="DB243" s="44" t="str">
        <f>IF(E243="","",IF(VALIDATURNO[[#This Row],[Cambia sede]]="",E243,VALIDATURNO[[#This Row],[Cambia sede]]))</f>
        <v/>
      </c>
      <c r="DC243" s="222" t="str">
        <f t="shared" si="10"/>
        <v/>
      </c>
      <c r="DD243" s="223" t="e">
        <f>IF(VALIDATURNO[[#This Row],[VALIDA_QNA]]="","",I243+0)</f>
        <v>#VALUE!</v>
      </c>
      <c r="DE243" s="219" t="e">
        <f>IF(VALIDATURNO[[#This Row],[Marcacion]]="","",D243)</f>
        <v>#VALUE!</v>
      </c>
      <c r="DF243" s="219" t="e">
        <f>IF(VALIDATURNO[[#This Row],[turno1]]="","",H243)</f>
        <v>#VALUE!</v>
      </c>
      <c r="DG243" s="219" t="e">
        <f>IF(VALIDATURNO[[#This Row],[turno2]]="","",AL243)</f>
        <v>#VALUE!</v>
      </c>
      <c r="DH243" s="219" t="e">
        <f>IF(VALIDATURNO[[#This Row],[turno1AM]]="","",AM243)</f>
        <v>#VALUE!</v>
      </c>
      <c r="DI243" s="219" t="e">
        <f>IF(VALIDATURNO[[#This Row],[turno2AM]]="","",AN243)</f>
        <v>#VALUE!</v>
      </c>
      <c r="DJ243" s="219" t="e">
        <f>IF(VALIDATURNO[[#This Row],[turno1AH]]="","",AO243)</f>
        <v>#VALUE!</v>
      </c>
      <c r="DK243" s="219" t="e">
        <f>IF(VALIDATURNO[[#This Row],[turno2AH]]="","",AP243)</f>
        <v>#VALUE!</v>
      </c>
      <c r="DL243" s="224" t="str">
        <f>IF(SUMIFS(VALIDATURNO[TOTAL],VALIDATURNO[Colaborador],VALIDATURNO[[#This Row],[Colaborador]])=0,"RET","OK")</f>
        <v>RET</v>
      </c>
      <c r="DM243" s="224"/>
      <c r="DN243" s="224" t="e">
        <f>IF(DN242=$DN$5,1,IF(DC242=VALIDATURNO[[#This Row],[Colaborador]],0,1))</f>
        <v>#VALUE!</v>
      </c>
      <c r="DO243" s="224"/>
      <c r="DP243" s="224"/>
      <c r="DQ243" s="224"/>
      <c r="DR243" s="224"/>
      <c r="DS243" s="224"/>
      <c r="DT243" s="224"/>
    </row>
    <row r="244" spans="46:124">
      <c r="AT244" s="218" t="e">
        <f>IF(VALIDATURNO[[#This Row],[VALIDA_QNA]]="","",IF(AL244="",0,1))</f>
        <v>#VALUE!</v>
      </c>
      <c r="AU244" s="47" t="e">
        <f>IF(VALIDATURNO[[#This Row],[VALIDA_QNA]]="","",IF(AL245="",0,1))</f>
        <v>#VALUE!</v>
      </c>
      <c r="AV244" s="47" t="e">
        <f>IF(VALIDATURNO[[#This Row],[VALIDA_QNA]]="","",IF(AM244="",0,1))</f>
        <v>#VALUE!</v>
      </c>
      <c r="AW244" s="47" t="e">
        <f>IF(VALIDATURNO[[#This Row],[VALIDA_QNA]]="","",IF(AN244="",0,1))</f>
        <v>#VALUE!</v>
      </c>
      <c r="AX244" s="47" t="e">
        <f>IF(VALIDATURNO[[#This Row],[VALIDA_QNA]]="","",IF(AO244="",0,1))</f>
        <v>#VALUE!</v>
      </c>
      <c r="AY244" s="47" t="e">
        <f>IF(VALIDATURNO[[#This Row],[VALIDA_QNA]]="","",IF(AP244="",0,1))</f>
        <v>#VALUE!</v>
      </c>
      <c r="AZ244" s="42" t="e">
        <f>IF(VALIDATURNO[[#This Row],[VALIDA_QNA]]="","",IF(AL245="",0,1)*IF(AL245="",0,AL245))</f>
        <v>#VALUE!</v>
      </c>
      <c r="BA244" s="42" t="e">
        <f>IF(VALIDATURNO[[#This Row],[VALIDA_QNA]]="","",IF(AL244="",0,1)*IF(AL244="",0,AL244))</f>
        <v>#VALUE!</v>
      </c>
      <c r="BB244" s="42" t="e">
        <f>IF(VALIDATURNO[[#This Row],[VALIDA_QNA]]="","",IF(AM244="",0,1)*IF(AM244="",0,AM244))</f>
        <v>#VALUE!</v>
      </c>
      <c r="BC244" s="42" t="e">
        <f>IF(VALIDATURNO[[#This Row],[VALIDA_QNA]]="","",IF(AN244="",0,1)*IF(AN244="",0,AN244))</f>
        <v>#VALUE!</v>
      </c>
      <c r="BD244" s="42" t="e">
        <f>IF(VALIDATURNO[[#This Row],[VALIDA_QNA]]="","",IF(AO244="",0,1)*IF(AO244="",0,AO244))</f>
        <v>#VALUE!</v>
      </c>
      <c r="BE244" s="42" t="e">
        <f>IF(VALIDATURNO[[#This Row],[VALIDA_QNA]]="","",IF(AP244="",0,1)*IF(AP244="",0,AP244))</f>
        <v>#VALUE!</v>
      </c>
      <c r="BF244" s="42" t="e">
        <f>IF(VALIDATURNO[[#This Row],[VALIDA_QNA]]="","",5-COUNTBLANK(AM244:AP244)-COUNTBLANK(AL245))</f>
        <v>#VALUE!</v>
      </c>
      <c r="BG244" s="41" t="e">
        <f>VALIDATURNO[[#This Row],[SALAM_H_BIN]]&amp;AU244&amp;AV244&amp;AW244&amp;AX244&amp;AY244</f>
        <v>#VALUE!</v>
      </c>
      <c r="BH244" s="43" t="str">
        <f>IF(A244="","",IF(AND((DIA_INI+0)=1,DAY(I244)&lt;16,MONTH(I244)=MES_QNA),1,IF(AND((DIA_INI+0)=16,MONTH(I244)= MES_QNA + 0),1,0)))</f>
        <v/>
      </c>
      <c r="BI244" s="42" t="str">
        <f>IF(A244="","",IF(AND(AN244&lt;AM244,AN244&lt;&gt;""),"ERROR MARCA",IF(AND(VALIDATURNO[[#This Row],[ENT_2]]&lt;&gt;0,VALIDATURNO[[#This Row],[ENT_2]]&lt;VALIDATURNO[[#This Row],[SAL_1]]),"ERROR MARCA",IF(VALIDATURNO[[#This Row],[VALIDA_QNA]]=1,IF(OR(BG244="001100",BG244="011000",BG244="011110",BG244="001111",BG244="101100",BG244="111000",BG244="111110",BG244="101111"),"OK",IF(OR(BG244="000000",VALIDATURNO[[#This Row],[Escenario]]="100000"),"NULO","ERROR MARCA")),"NULO"))))</f>
        <v/>
      </c>
      <c r="BJ244" s="47" t="e">
        <f>IF(VALIDATURNO[[#This Row],[VALIDA_QNA]]="","",IF(OR(BG244="101100",BG244="101111",BG244="001100",BG244="001111",BG244="111110",BG244="011110"),BC244-BB244,0)*24)</f>
        <v>#VALUE!</v>
      </c>
      <c r="BK244" s="42" t="e">
        <f>IF(VALIDATURNO[[#This Row],[VALIDA_QNA]]="","",IF(OR(BG244="101111",BG244="001111"),BE244-BD244,0)*24)</f>
        <v>#VALUE!</v>
      </c>
      <c r="BL244" s="47" t="e">
        <f>IF(VALIDATURNO[[#This Row],[VALIDA_QNA]]="","",IF(OR(BG244="111000",BG244="011000"),AZ244-BB244+1,0)*24)</f>
        <v>#VALUE!</v>
      </c>
      <c r="BM244" s="47" t="e">
        <f>IF(VALIDATURNO[[#This Row],[VALIDA_QNA]]="","",IF(OR(BG244="111110",BG244="011110"),AZ244+1-BD244,0)*24)</f>
        <v>#VALUE!</v>
      </c>
      <c r="BN244" s="42" t="e">
        <f>IF(VALIDATURNO[[#This Row],[VALIDA_QNA]]="","",IF(OR(BG244="011000",BG244="111000"),1-BB244,0)*24)</f>
        <v>#VALUE!</v>
      </c>
      <c r="BO244" s="47" t="e">
        <f>IF(VALIDATURNO[[#This Row],[VALIDA_QNA]]="","",IF(OR(BG244="011110",BG244="111110"),1-BD244,0)*24)</f>
        <v>#VALUE!</v>
      </c>
      <c r="BP24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4" s="42" t="e">
        <f>IF(VALIDATURNO[[#This Row],[VALIDA_QNA]]="","",VALIDATURNO[[#This Row],[turno1]]+VALIDATURNO[[#This Row],[turno2]]+VALIDATURNO[[#This Row],[turno1AM]]+VALIDATURNO[[#This Row],[turno2AM]])</f>
        <v>#VALUE!</v>
      </c>
      <c r="BR244" s="44" t="e">
        <f>IF(VALIDATURNO[[#This Row],[VALIDA_QNA]]=0,"",IFERROR(LEFT(AD244,FIND(".",AD244)-1)+((RIGHT(AD244,2)+0)/100),""))</f>
        <v>#VALUE!</v>
      </c>
      <c r="BS24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descuentos]]="",0,IF(AND(BP244&gt;=9.5,AO244=""),1,0))+IF(AL245&lt;&gt;"",AL245*24,0)-IF(AL244&lt;&gt;"",AL244*24,0),"")))</f>
        <v>#VALUE!</v>
      </c>
      <c r="BT244" s="219" t="e">
        <f>IF(VALIDATURNO[[#This Row],[VALIDA_QNA]]=0,"",IF(A244="","",IFERROR((IF(IF(AL244="",0,AL244+0)&lt;=(6/24),IF(AL244="",0,AL244+0),(6/24))*24),0)+IFERROR(IF(AM244="",0,IF((IF(AND(AO244="",AN244&lt;&gt;""),IF(AN244="",0,AN244+0),IF(AP244&lt;&gt;"",IF(AP244="",0,AP244+0),1))-#REF!)*24&gt;0,IF(AND(AO244="",AN244&lt;&gt;""),IF(AN244="",0,AN244+0),IF(AP244&lt;&gt;"",IF(AP244="",0,AP244+0),1))-#REF!))*24,0)))</f>
        <v>#VALUE!</v>
      </c>
      <c r="BU244" s="44" t="e">
        <f>IF(VALIDATURNO[[#This Row],[VALIDA_QNA]]="","",IFERROR(LEFT(K244,FIND(".",K244)-1)+((RIGHT(K244,2)+0)/100),0))</f>
        <v>#VALUE!</v>
      </c>
      <c r="BV244" s="44" t="e">
        <f>IF(VALIDATURNO[[#This Row],[VALIDA_QNA]]=0,0,IF(VALIDATURNO[[#This Row],[Marcacion]]="ERROR MARCA", 0,IF(VALIDATURNO[[#This Row],[VALIDA_QNA]]="","",IF(ROUND(IFERROR(LEFT(K244,FIND(".",K244)-1)+((RIGHT(K244,2)+0)/100),0)+(IF(H245="Domingo",0,IF(AL245="",0,AL245*24)))-(IF(H244="Domingo",0,IF(AL244="",0,AL244*24))),2)&gt;=0,ROUND(IFERROR(LEFT(K244,FIND(".",K244)-1)+((RIGHT(K244,2)+0)/100),0)+(IF(H245="Domingo",0,IF(AL245="",0,AL245*24)))-(IF(H244="Domingo",0,IF(AL244="",0,AL244*24))),2),0))))</f>
        <v>#VALUE!</v>
      </c>
      <c r="BW244" s="44" t="e">
        <f>IF(VALIDATURNO[[#This Row],[VALIDA_QNA]]="","",IFERROR(LEFT(T244,FIND(".",T244)-1)+((RIGHT(T244,2)+0)/100),0)+IF(N244="",0,IFERROR(LEFT(N244,FIND(".",N244)-1)+((RIGHT(N244,2)+0)/100),0)))</f>
        <v>#VALUE!</v>
      </c>
      <c r="BX244" s="44" t="e">
        <f>IF(VALIDATURNO[[#This Row],[VALIDA_QNA]]=0,0,IF(VALIDATURNO[[#This Row],[Marcacion]]="ERROR MARCA", 0,IF(VALIDATURNO[[#This Row],[VALIDA_QNA]]="","",IF(VALIDATURNO[[#This Row],[Dom Noct calc]]+(IF(OR(H245="Domingo",M245&lt;&gt;"",N245&lt;&gt;""),IF(AL245="",0,AL245*24),0))-(IF(OR(H244="Domingo",M244&lt;&gt;"",N244&lt;&gt;""),IF(AL244="",0,AL244*24),0))&gt;=0,VALIDATURNO[[#This Row],[Dom Noct calc]]+(IF(OR(H245="Domingo",M245&lt;&gt;"",N245&lt;&gt;""),IF(AL245="",0,AL245*24),0))-(IF(OR(H244="Domingo",M244&lt;&gt;"",N244&lt;&gt;""),IF(AL244="",0,AL244*24),0)),0))))</f>
        <v>#VALUE!</v>
      </c>
      <c r="BY244" s="44" t="e">
        <f>IF(VALIDATURNO[[#This Row],[VALIDA_QNA]]="","",IFERROR(LEFT(AD244,FIND(".",AD244)-1)+((RIGHT(AD244,2)+0)/100),0))</f>
        <v>#VALUE!</v>
      </c>
      <c r="BZ24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4" s="45" t="e">
        <f>IF(VALIDATURNO[[#This Row],[VALIDA_QNA]]="","",IF(VALIDATURNO[[#This Row],[Trabajado real]]+0=0,0,1))</f>
        <v>#VALUE!</v>
      </c>
      <c r="CB24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4" s="44"/>
      <c r="CD244" s="44"/>
      <c r="CE244" s="44"/>
      <c r="CF244" s="44"/>
      <c r="CG244" s="44"/>
      <c r="CH244" s="45"/>
      <c r="CI244" s="44"/>
      <c r="CJ244" s="44" t="str">
        <f>IF(AND(M244="",S244=""),"",IF(VALIDATURNO[[#This Row],[Marcacion]]="ERROR MARCA",6,IF(IFERROR(LEFT(M244,FIND(".",M244)-1)+((RIGHT(M244,2)+0)/100),0)+IFERROR(LEFT(S244,FIND(".",S244)-1)+((RIGHT(S244,2)+0)/100),0)=0,"",IFERROR(LEFT(M244,FIND(".",M244)-1)+((RIGHT(M244,2)+0)/100),0)+IFERROR(LEFT(S244,FIND(".",S244)-1)+((RIGHT(S244,2)+0)/100),0))))</f>
        <v/>
      </c>
      <c r="CK244" s="44" t="e">
        <f>IF(VALIDATURNO[[#This Row],[VALIDA_QNA]]="","",IF(VALIDATURNO[[#This Row],[Dom Noct Real]]=0,"",ROUND(VALIDATURNO[[#This Row],[Dom Noct Real]],2)))</f>
        <v>#VALUE!</v>
      </c>
      <c r="CL244" s="44"/>
      <c r="CM244" s="44"/>
      <c r="CN244" s="44"/>
      <c r="CO24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4" s="44"/>
      <c r="CR244" s="44"/>
      <c r="CS244" s="44"/>
      <c r="CT244" s="44"/>
      <c r="CU244" s="44" t="e">
        <f>IF(VALIDATURNO[[#This Row],[VALIDA_QNA]]="","",IF(VALIDATURNO[[#This Row],[Trabajado real]]=0,"",ROUND(VALIDATURNO[[#This Row],[Trabajado real]],2)))</f>
        <v>#VALUE!</v>
      </c>
      <c r="CV244" s="220" t="str">
        <f>IFERROR(VLOOKUP(VALIDATURNO[[#This Row],[Colaborador]]&amp;VALIDATURNO[[#This Row],[fecha]],Tabla2[],4,0),"")</f>
        <v/>
      </c>
      <c r="CW244" s="221"/>
      <c r="CX244" s="221"/>
      <c r="CY244" s="44" t="str">
        <f>IF(SUMIFS($BZ$6:BZ244,$DC$6:DC244,VALIDATURNO[[#This Row],[Colaborador]])-hope_hours-SUMIFS($CO$6:CO244,$DC$6:DC244,VALIDATURNO[[#This Row],[Colaborador]])-SUMIFS($CP$6:CP244,$DC$6:DC244,VALIDATURNO[[#This Row],[Colaborador]])&gt;0.5,SUMIFS($BZ$6:BZ244,$DC$6:DC244,VALIDATURNO[[#This Row],[Colaborador]])-hope_hours-SUMIFS($CO$6:CO244,$DC$6:DC244,VALIDATURNO[[#This Row],[Colaborador]])-SUMIFS($CP$6:CP244,$DC$6:DC244,VALIDATURNO[[#This Row],[Colaborador]]),"")</f>
        <v/>
      </c>
      <c r="CZ244" s="44" t="str">
        <f>IF(SUMIFS($BZ$6:BZ244,$DC$6:DC244,VALIDATURNO[[#This Row],[Colaborador]])-hope_hours&gt;0.5,SUMIFS($BZ$6:BZ244,$DC$6:DC244,VALIDATURNO[[#This Row],[Colaborador]])-hope_hours - SUMIFS($CZ$6:CZ243,$DC$6:DC243,DC244),"")</f>
        <v/>
      </c>
      <c r="DA244" s="44" t="str">
        <f>IF(SUMIFS($BZ$6:BZ244,$DC$6:DC244,VALIDATURNO[[#This Row],[Colaborador]])-hope_hours&gt;0.5,SUMIFS($BZ$6:BZ244,$DC$6:DC244,VALIDATURNO[[#This Row],[Colaborador]])-hope_hours,"")</f>
        <v/>
      </c>
      <c r="DB244" s="44" t="str">
        <f>IF(E244="","",IF(VALIDATURNO[[#This Row],[Cambia sede]]="",E244,VALIDATURNO[[#This Row],[Cambia sede]]))</f>
        <v/>
      </c>
      <c r="DC244" s="222" t="str">
        <f t="shared" si="10"/>
        <v/>
      </c>
      <c r="DD244" s="223" t="e">
        <f>IF(VALIDATURNO[[#This Row],[VALIDA_QNA]]="","",I244+0)</f>
        <v>#VALUE!</v>
      </c>
      <c r="DE244" s="219" t="e">
        <f>IF(VALIDATURNO[[#This Row],[Marcacion]]="","",D244)</f>
        <v>#VALUE!</v>
      </c>
      <c r="DF244" s="219" t="e">
        <f>IF(VALIDATURNO[[#This Row],[turno1]]="","",H244)</f>
        <v>#VALUE!</v>
      </c>
      <c r="DG244" s="219" t="e">
        <f>IF(VALIDATURNO[[#This Row],[turno2]]="","",AL244)</f>
        <v>#VALUE!</v>
      </c>
      <c r="DH244" s="219" t="e">
        <f>IF(VALIDATURNO[[#This Row],[turno1AM]]="","",AM244)</f>
        <v>#VALUE!</v>
      </c>
      <c r="DI244" s="219" t="e">
        <f>IF(VALIDATURNO[[#This Row],[turno2AM]]="","",AN244)</f>
        <v>#VALUE!</v>
      </c>
      <c r="DJ244" s="219" t="e">
        <f>IF(VALIDATURNO[[#This Row],[turno1AH]]="","",AO244)</f>
        <v>#VALUE!</v>
      </c>
      <c r="DK244" s="219" t="e">
        <f>IF(VALIDATURNO[[#This Row],[turno2AH]]="","",AP244)</f>
        <v>#VALUE!</v>
      </c>
      <c r="DL244" s="224" t="str">
        <f>IF(SUMIFS(VALIDATURNO[TOTAL],VALIDATURNO[Colaborador],VALIDATURNO[[#This Row],[Colaborador]])=0,"RET","OK")</f>
        <v>RET</v>
      </c>
      <c r="DM244" s="224"/>
      <c r="DN244" s="224" t="e">
        <f>IF(DN243=$DN$5,1,IF(DC243=VALIDATURNO[[#This Row],[Colaborador]],0,1))</f>
        <v>#VALUE!</v>
      </c>
      <c r="DO244" s="224"/>
      <c r="DP244" s="224"/>
      <c r="DQ244" s="224"/>
      <c r="DR244" s="224"/>
      <c r="DS244" s="224"/>
      <c r="DT244" s="224"/>
    </row>
    <row r="245" spans="46:124">
      <c r="AT245" s="218" t="e">
        <f>IF(VALIDATURNO[[#This Row],[VALIDA_QNA]]="","",IF(AL245="",0,1))</f>
        <v>#VALUE!</v>
      </c>
      <c r="AU245" s="47" t="e">
        <f>IF(VALIDATURNO[[#This Row],[VALIDA_QNA]]="","",IF(AL246="",0,1))</f>
        <v>#VALUE!</v>
      </c>
      <c r="AV245" s="47" t="e">
        <f>IF(VALIDATURNO[[#This Row],[VALIDA_QNA]]="","",IF(AM245="",0,1))</f>
        <v>#VALUE!</v>
      </c>
      <c r="AW245" s="47" t="e">
        <f>IF(VALIDATURNO[[#This Row],[VALIDA_QNA]]="","",IF(AN245="",0,1))</f>
        <v>#VALUE!</v>
      </c>
      <c r="AX245" s="47" t="e">
        <f>IF(VALIDATURNO[[#This Row],[VALIDA_QNA]]="","",IF(AO245="",0,1))</f>
        <v>#VALUE!</v>
      </c>
      <c r="AY245" s="47" t="e">
        <f>IF(VALIDATURNO[[#This Row],[VALIDA_QNA]]="","",IF(AP245="",0,1))</f>
        <v>#VALUE!</v>
      </c>
      <c r="AZ245" s="42" t="e">
        <f>IF(VALIDATURNO[[#This Row],[VALIDA_QNA]]="","",IF(AL246="",0,1)*IF(AL246="",0,AL246))</f>
        <v>#VALUE!</v>
      </c>
      <c r="BA245" s="42" t="e">
        <f>IF(VALIDATURNO[[#This Row],[VALIDA_QNA]]="","",IF(AL245="",0,1)*IF(AL245="",0,AL245))</f>
        <v>#VALUE!</v>
      </c>
      <c r="BB245" s="42" t="e">
        <f>IF(VALIDATURNO[[#This Row],[VALIDA_QNA]]="","",IF(AM245="",0,1)*IF(AM245="",0,AM245))</f>
        <v>#VALUE!</v>
      </c>
      <c r="BC245" s="42" t="e">
        <f>IF(VALIDATURNO[[#This Row],[VALIDA_QNA]]="","",IF(AN245="",0,1)*IF(AN245="",0,AN245))</f>
        <v>#VALUE!</v>
      </c>
      <c r="BD245" s="42" t="e">
        <f>IF(VALIDATURNO[[#This Row],[VALIDA_QNA]]="","",IF(AO245="",0,1)*IF(AO245="",0,AO245))</f>
        <v>#VALUE!</v>
      </c>
      <c r="BE245" s="42" t="e">
        <f>IF(VALIDATURNO[[#This Row],[VALIDA_QNA]]="","",IF(AP245="",0,1)*IF(AP245="",0,AP245))</f>
        <v>#VALUE!</v>
      </c>
      <c r="BF245" s="42" t="e">
        <f>IF(VALIDATURNO[[#This Row],[VALIDA_QNA]]="","",5-COUNTBLANK(AM245:AP245)-COUNTBLANK(AL246))</f>
        <v>#VALUE!</v>
      </c>
      <c r="BG245" s="41" t="e">
        <f>VALIDATURNO[[#This Row],[SALAM_H_BIN]]&amp;AU245&amp;AV245&amp;AW245&amp;AX245&amp;AY245</f>
        <v>#VALUE!</v>
      </c>
      <c r="BH245" s="43" t="str">
        <f>IF(A245="","",IF(AND((DIA_INI+0)=1,DAY(I245)&lt;16,MONTH(I245)=MES_QNA),1,IF(AND((DIA_INI+0)=16,MONTH(I245)= MES_QNA + 0),1,0)))</f>
        <v/>
      </c>
      <c r="BI245" s="42" t="str">
        <f>IF(A245="","",IF(AND(AN245&lt;AM245,AN245&lt;&gt;""),"ERROR MARCA",IF(AND(VALIDATURNO[[#This Row],[ENT_2]]&lt;&gt;0,VALIDATURNO[[#This Row],[ENT_2]]&lt;VALIDATURNO[[#This Row],[SAL_1]]),"ERROR MARCA",IF(VALIDATURNO[[#This Row],[VALIDA_QNA]]=1,IF(OR(BG245="001100",BG245="011000",BG245="011110",BG245="001111",BG245="101100",BG245="111000",BG245="111110",BG245="101111"),"OK",IF(OR(BG245="000000",VALIDATURNO[[#This Row],[Escenario]]="100000"),"NULO","ERROR MARCA")),"NULO"))))</f>
        <v/>
      </c>
      <c r="BJ245" s="47" t="e">
        <f>IF(VALIDATURNO[[#This Row],[VALIDA_QNA]]="","",IF(OR(BG245="101100",BG245="101111",BG245="001100",BG245="001111",BG245="111110",BG245="011110"),BC245-BB245,0)*24)</f>
        <v>#VALUE!</v>
      </c>
      <c r="BK245" s="42" t="e">
        <f>IF(VALIDATURNO[[#This Row],[VALIDA_QNA]]="","",IF(OR(BG245="101111",BG245="001111"),BE245-BD245,0)*24)</f>
        <v>#VALUE!</v>
      </c>
      <c r="BL245" s="47" t="e">
        <f>IF(VALIDATURNO[[#This Row],[VALIDA_QNA]]="","",IF(OR(BG245="111000",BG245="011000"),AZ245-BB245+1,0)*24)</f>
        <v>#VALUE!</v>
      </c>
      <c r="BM245" s="47" t="e">
        <f>IF(VALIDATURNO[[#This Row],[VALIDA_QNA]]="","",IF(OR(BG245="111110",BG245="011110"),AZ245+1-BD245,0)*24)</f>
        <v>#VALUE!</v>
      </c>
      <c r="BN245" s="42" t="e">
        <f>IF(VALIDATURNO[[#This Row],[VALIDA_QNA]]="","",IF(OR(BG245="011000",BG245="111000"),1-BB245,0)*24)</f>
        <v>#VALUE!</v>
      </c>
      <c r="BO245" s="47" t="e">
        <f>IF(VALIDATURNO[[#This Row],[VALIDA_QNA]]="","",IF(OR(BG245="011110",BG245="111110"),1-BD245,0)*24)</f>
        <v>#VALUE!</v>
      </c>
      <c r="BP24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5" s="42" t="e">
        <f>IF(VALIDATURNO[[#This Row],[VALIDA_QNA]]="","",VALIDATURNO[[#This Row],[turno1]]+VALIDATURNO[[#This Row],[turno2]]+VALIDATURNO[[#This Row],[turno1AM]]+VALIDATURNO[[#This Row],[turno2AM]])</f>
        <v>#VALUE!</v>
      </c>
      <c r="BR245" s="44" t="e">
        <f>IF(VALIDATURNO[[#This Row],[VALIDA_QNA]]=0,"",IFERROR(LEFT(AD245,FIND(".",AD245)-1)+((RIGHT(AD245,2)+0)/100),""))</f>
        <v>#VALUE!</v>
      </c>
      <c r="BS24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descuentos]]="",0,IF(AND(BP245&gt;=9.5,AO245=""),1,0))+IF(AL246&lt;&gt;"",AL246*24,0)-IF(AL245&lt;&gt;"",AL245*24,0),"")))</f>
        <v>#VALUE!</v>
      </c>
      <c r="BT245" s="219" t="e">
        <f>IF(VALIDATURNO[[#This Row],[VALIDA_QNA]]=0,"",IF(A245="","",IFERROR((IF(IF(AL245="",0,AL245+0)&lt;=(6/24),IF(AL245="",0,AL245+0),(6/24))*24),0)+IFERROR(IF(AM245="",0,IF((IF(AND(AO245="",AN245&lt;&gt;""),IF(AN245="",0,AN245+0),IF(AP245&lt;&gt;"",IF(AP245="",0,AP245+0),1))-#REF!)*24&gt;0,IF(AND(AO245="",AN245&lt;&gt;""),IF(AN245="",0,AN245+0),IF(AP245&lt;&gt;"",IF(AP245="",0,AP245+0),1))-#REF!))*24,0)))</f>
        <v>#VALUE!</v>
      </c>
      <c r="BU245" s="44" t="e">
        <f>IF(VALIDATURNO[[#This Row],[VALIDA_QNA]]="","",IFERROR(LEFT(K245,FIND(".",K245)-1)+((RIGHT(K245,2)+0)/100),0))</f>
        <v>#VALUE!</v>
      </c>
      <c r="BV245" s="44" t="e">
        <f>IF(VALIDATURNO[[#This Row],[VALIDA_QNA]]=0,0,IF(VALIDATURNO[[#This Row],[Marcacion]]="ERROR MARCA", 0,IF(VALIDATURNO[[#This Row],[VALIDA_QNA]]="","",IF(ROUND(IFERROR(LEFT(K245,FIND(".",K245)-1)+((RIGHT(K245,2)+0)/100),0)+(IF(H246="Domingo",0,IF(AL246="",0,AL246*24)))-(IF(H245="Domingo",0,IF(AL245="",0,AL245*24))),2)&gt;=0,ROUND(IFERROR(LEFT(K245,FIND(".",K245)-1)+((RIGHT(K245,2)+0)/100),0)+(IF(H246="Domingo",0,IF(AL246="",0,AL246*24)))-(IF(H245="Domingo",0,IF(AL245="",0,AL245*24))),2),0))))</f>
        <v>#VALUE!</v>
      </c>
      <c r="BW245" s="44" t="e">
        <f>IF(VALIDATURNO[[#This Row],[VALIDA_QNA]]="","",IFERROR(LEFT(T245,FIND(".",T245)-1)+((RIGHT(T245,2)+0)/100),0)+IF(N245="",0,IFERROR(LEFT(N245,FIND(".",N245)-1)+((RIGHT(N245,2)+0)/100),0)))</f>
        <v>#VALUE!</v>
      </c>
      <c r="BX245" s="44" t="e">
        <f>IF(VALIDATURNO[[#This Row],[VALIDA_QNA]]=0,0,IF(VALIDATURNO[[#This Row],[Marcacion]]="ERROR MARCA", 0,IF(VALIDATURNO[[#This Row],[VALIDA_QNA]]="","",IF(VALIDATURNO[[#This Row],[Dom Noct calc]]+(IF(OR(H246="Domingo",M246&lt;&gt;"",N246&lt;&gt;""),IF(AL246="",0,AL246*24),0))-(IF(OR(H245="Domingo",M245&lt;&gt;"",N245&lt;&gt;""),IF(AL245="",0,AL245*24),0))&gt;=0,VALIDATURNO[[#This Row],[Dom Noct calc]]+(IF(OR(H246="Domingo",M246&lt;&gt;"",N246&lt;&gt;""),IF(AL246="",0,AL246*24),0))-(IF(OR(H245="Domingo",M245&lt;&gt;"",N245&lt;&gt;""),IF(AL245="",0,AL245*24),0)),0))))</f>
        <v>#VALUE!</v>
      </c>
      <c r="BY245" s="44" t="e">
        <f>IF(VALIDATURNO[[#This Row],[VALIDA_QNA]]="","",IFERROR(LEFT(AD245,FIND(".",AD245)-1)+((RIGHT(AD245,2)+0)/100),0))</f>
        <v>#VALUE!</v>
      </c>
      <c r="BZ24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5" s="45" t="e">
        <f>IF(VALIDATURNO[[#This Row],[VALIDA_QNA]]="","",IF(VALIDATURNO[[#This Row],[Trabajado real]]+0=0,0,1))</f>
        <v>#VALUE!</v>
      </c>
      <c r="CB24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5" s="44"/>
      <c r="CD245" s="44"/>
      <c r="CE245" s="44"/>
      <c r="CF245" s="44"/>
      <c r="CG245" s="44"/>
      <c r="CH245" s="45"/>
      <c r="CI245" s="44"/>
      <c r="CJ245" s="44" t="str">
        <f>IF(AND(M245="",S245=""),"",IF(VALIDATURNO[[#This Row],[Marcacion]]="ERROR MARCA",6,IF(IFERROR(LEFT(M245,FIND(".",M245)-1)+((RIGHT(M245,2)+0)/100),0)+IFERROR(LEFT(S245,FIND(".",S245)-1)+((RIGHT(S245,2)+0)/100),0)=0,"",IFERROR(LEFT(M245,FIND(".",M245)-1)+((RIGHT(M245,2)+0)/100),0)+IFERROR(LEFT(S245,FIND(".",S245)-1)+((RIGHT(S245,2)+0)/100),0))))</f>
        <v/>
      </c>
      <c r="CK245" s="44" t="e">
        <f>IF(VALIDATURNO[[#This Row],[VALIDA_QNA]]="","",IF(VALIDATURNO[[#This Row],[Dom Noct Real]]=0,"",ROUND(VALIDATURNO[[#This Row],[Dom Noct Real]],2)))</f>
        <v>#VALUE!</v>
      </c>
      <c r="CL245" s="44"/>
      <c r="CM245" s="44"/>
      <c r="CN245" s="44"/>
      <c r="CO24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5" s="44"/>
      <c r="CR245" s="44"/>
      <c r="CS245" s="44"/>
      <c r="CT245" s="44"/>
      <c r="CU245" s="44" t="e">
        <f>IF(VALIDATURNO[[#This Row],[VALIDA_QNA]]="","",IF(VALIDATURNO[[#This Row],[Trabajado real]]=0,"",ROUND(VALIDATURNO[[#This Row],[Trabajado real]],2)))</f>
        <v>#VALUE!</v>
      </c>
      <c r="CV245" s="220" t="str">
        <f>IFERROR(VLOOKUP(VALIDATURNO[[#This Row],[Colaborador]]&amp;VALIDATURNO[[#This Row],[fecha]],Tabla2[],4,0),"")</f>
        <v/>
      </c>
      <c r="CW245" s="221"/>
      <c r="CX245" s="221"/>
      <c r="CY245" s="44" t="str">
        <f>IF(SUMIFS($BZ$6:BZ245,$DC$6:DC245,VALIDATURNO[[#This Row],[Colaborador]])-hope_hours-SUMIFS($CO$6:CO245,$DC$6:DC245,VALIDATURNO[[#This Row],[Colaborador]])-SUMIFS($CP$6:CP245,$DC$6:DC245,VALIDATURNO[[#This Row],[Colaborador]])&gt;0.5,SUMIFS($BZ$6:BZ245,$DC$6:DC245,VALIDATURNO[[#This Row],[Colaborador]])-hope_hours-SUMIFS($CO$6:CO245,$DC$6:DC245,VALIDATURNO[[#This Row],[Colaborador]])-SUMIFS($CP$6:CP245,$DC$6:DC245,VALIDATURNO[[#This Row],[Colaborador]]),"")</f>
        <v/>
      </c>
      <c r="CZ245" s="44" t="str">
        <f>IF(SUMIFS($BZ$6:BZ245,$DC$6:DC245,VALIDATURNO[[#This Row],[Colaborador]])-hope_hours&gt;0.5,SUMIFS($BZ$6:BZ245,$DC$6:DC245,VALIDATURNO[[#This Row],[Colaborador]])-hope_hours - SUMIFS($CZ$6:CZ244,$DC$6:DC244,DC245),"")</f>
        <v/>
      </c>
      <c r="DA245" s="44" t="str">
        <f>IF(SUMIFS($BZ$6:BZ245,$DC$6:DC245,VALIDATURNO[[#This Row],[Colaborador]])-hope_hours&gt;0.5,SUMIFS($BZ$6:BZ245,$DC$6:DC245,VALIDATURNO[[#This Row],[Colaborador]])-hope_hours,"")</f>
        <v/>
      </c>
      <c r="DB245" s="44" t="str">
        <f>IF(E245="","",IF(VALIDATURNO[[#This Row],[Cambia sede]]="",E245,VALIDATURNO[[#This Row],[Cambia sede]]))</f>
        <v/>
      </c>
      <c r="DC245" s="222" t="str">
        <f t="shared" si="10"/>
        <v/>
      </c>
      <c r="DD245" s="223" t="e">
        <f>IF(VALIDATURNO[[#This Row],[VALIDA_QNA]]="","",I245+0)</f>
        <v>#VALUE!</v>
      </c>
      <c r="DE245" s="219" t="e">
        <f>IF(VALIDATURNO[[#This Row],[Marcacion]]="","",D245)</f>
        <v>#VALUE!</v>
      </c>
      <c r="DF245" s="219" t="e">
        <f>IF(VALIDATURNO[[#This Row],[turno1]]="","",H245)</f>
        <v>#VALUE!</v>
      </c>
      <c r="DG245" s="219" t="e">
        <f>IF(VALIDATURNO[[#This Row],[turno2]]="","",AL245)</f>
        <v>#VALUE!</v>
      </c>
      <c r="DH245" s="219" t="e">
        <f>IF(VALIDATURNO[[#This Row],[turno1AM]]="","",AM245)</f>
        <v>#VALUE!</v>
      </c>
      <c r="DI245" s="219" t="e">
        <f>IF(VALIDATURNO[[#This Row],[turno2AM]]="","",AN245)</f>
        <v>#VALUE!</v>
      </c>
      <c r="DJ245" s="219" t="e">
        <f>IF(VALIDATURNO[[#This Row],[turno1AH]]="","",AO245)</f>
        <v>#VALUE!</v>
      </c>
      <c r="DK245" s="219" t="e">
        <f>IF(VALIDATURNO[[#This Row],[turno2AH]]="","",AP245)</f>
        <v>#VALUE!</v>
      </c>
      <c r="DL245" s="224" t="str">
        <f>IF(SUMIFS(VALIDATURNO[TOTAL],VALIDATURNO[Colaborador],VALIDATURNO[[#This Row],[Colaborador]])=0,"RET","OK")</f>
        <v>RET</v>
      </c>
      <c r="DM245" s="224"/>
      <c r="DN245" s="224" t="e">
        <f>IF(DN244=$DN$5,1,IF(DC244=VALIDATURNO[[#This Row],[Colaborador]],0,1))</f>
        <v>#VALUE!</v>
      </c>
      <c r="DO245" s="224"/>
      <c r="DP245" s="224"/>
      <c r="DQ245" s="224"/>
      <c r="DR245" s="224"/>
      <c r="DS245" s="224"/>
      <c r="DT245" s="224"/>
    </row>
    <row r="246" spans="46:124">
      <c r="AT246" s="218" t="e">
        <f>IF(VALIDATURNO[[#This Row],[VALIDA_QNA]]="","",IF(AL246="",0,1))</f>
        <v>#VALUE!</v>
      </c>
      <c r="AU246" s="47" t="e">
        <f>IF(VALIDATURNO[[#This Row],[VALIDA_QNA]]="","",IF(AL247="",0,1))</f>
        <v>#VALUE!</v>
      </c>
      <c r="AV246" s="47" t="e">
        <f>IF(VALIDATURNO[[#This Row],[VALIDA_QNA]]="","",IF(AM246="",0,1))</f>
        <v>#VALUE!</v>
      </c>
      <c r="AW246" s="47" t="e">
        <f>IF(VALIDATURNO[[#This Row],[VALIDA_QNA]]="","",IF(AN246="",0,1))</f>
        <v>#VALUE!</v>
      </c>
      <c r="AX246" s="47" t="e">
        <f>IF(VALIDATURNO[[#This Row],[VALIDA_QNA]]="","",IF(AO246="",0,1))</f>
        <v>#VALUE!</v>
      </c>
      <c r="AY246" s="47" t="e">
        <f>IF(VALIDATURNO[[#This Row],[VALIDA_QNA]]="","",IF(AP246="",0,1))</f>
        <v>#VALUE!</v>
      </c>
      <c r="AZ246" s="42" t="e">
        <f>IF(VALIDATURNO[[#This Row],[VALIDA_QNA]]="","",IF(AL247="",0,1)*IF(AL247="",0,AL247))</f>
        <v>#VALUE!</v>
      </c>
      <c r="BA246" s="42" t="e">
        <f>IF(VALIDATURNO[[#This Row],[VALIDA_QNA]]="","",IF(AL246="",0,1)*IF(AL246="",0,AL246))</f>
        <v>#VALUE!</v>
      </c>
      <c r="BB246" s="42" t="e">
        <f>IF(VALIDATURNO[[#This Row],[VALIDA_QNA]]="","",IF(AM246="",0,1)*IF(AM246="",0,AM246))</f>
        <v>#VALUE!</v>
      </c>
      <c r="BC246" s="42" t="e">
        <f>IF(VALIDATURNO[[#This Row],[VALIDA_QNA]]="","",IF(AN246="",0,1)*IF(AN246="",0,AN246))</f>
        <v>#VALUE!</v>
      </c>
      <c r="BD246" s="42" t="e">
        <f>IF(VALIDATURNO[[#This Row],[VALIDA_QNA]]="","",IF(AO246="",0,1)*IF(AO246="",0,AO246))</f>
        <v>#VALUE!</v>
      </c>
      <c r="BE246" s="42" t="e">
        <f>IF(VALIDATURNO[[#This Row],[VALIDA_QNA]]="","",IF(AP246="",0,1)*IF(AP246="",0,AP246))</f>
        <v>#VALUE!</v>
      </c>
      <c r="BF246" s="42" t="e">
        <f>IF(VALIDATURNO[[#This Row],[VALIDA_QNA]]="","",5-COUNTBLANK(AM246:AP246)-COUNTBLANK(AL247))</f>
        <v>#VALUE!</v>
      </c>
      <c r="BG246" s="41" t="e">
        <f>VALIDATURNO[[#This Row],[SALAM_H_BIN]]&amp;AU246&amp;AV246&amp;AW246&amp;AX246&amp;AY246</f>
        <v>#VALUE!</v>
      </c>
      <c r="BH246" s="43" t="str">
        <f>IF(A246="","",IF(AND((DIA_INI+0)=1,DAY(I246)&lt;16,MONTH(I246)=MES_QNA),1,IF(AND((DIA_INI+0)=16,MONTH(I246)= MES_QNA + 0),1,0)))</f>
        <v/>
      </c>
      <c r="BI246" s="42" t="str">
        <f>IF(A246="","",IF(AND(AN246&lt;AM246,AN246&lt;&gt;""),"ERROR MARCA",IF(AND(VALIDATURNO[[#This Row],[ENT_2]]&lt;&gt;0,VALIDATURNO[[#This Row],[ENT_2]]&lt;VALIDATURNO[[#This Row],[SAL_1]]),"ERROR MARCA",IF(VALIDATURNO[[#This Row],[VALIDA_QNA]]=1,IF(OR(BG246="001100",BG246="011000",BG246="011110",BG246="001111",BG246="101100",BG246="111000",BG246="111110",BG246="101111"),"OK",IF(OR(BG246="000000",VALIDATURNO[[#This Row],[Escenario]]="100000"),"NULO","ERROR MARCA")),"NULO"))))</f>
        <v/>
      </c>
      <c r="BJ246" s="47" t="e">
        <f>IF(VALIDATURNO[[#This Row],[VALIDA_QNA]]="","",IF(OR(BG246="101100",BG246="101111",BG246="001100",BG246="001111",BG246="111110",BG246="011110"),BC246-BB246,0)*24)</f>
        <v>#VALUE!</v>
      </c>
      <c r="BK246" s="42" t="e">
        <f>IF(VALIDATURNO[[#This Row],[VALIDA_QNA]]="","",IF(OR(BG246="101111",BG246="001111"),BE246-BD246,0)*24)</f>
        <v>#VALUE!</v>
      </c>
      <c r="BL246" s="47" t="e">
        <f>IF(VALIDATURNO[[#This Row],[VALIDA_QNA]]="","",IF(OR(BG246="111000",BG246="011000"),AZ246-BB246+1,0)*24)</f>
        <v>#VALUE!</v>
      </c>
      <c r="BM246" s="47" t="e">
        <f>IF(VALIDATURNO[[#This Row],[VALIDA_QNA]]="","",IF(OR(BG246="111110",BG246="011110"),AZ246+1-BD246,0)*24)</f>
        <v>#VALUE!</v>
      </c>
      <c r="BN246" s="42" t="e">
        <f>IF(VALIDATURNO[[#This Row],[VALIDA_QNA]]="","",IF(OR(BG246="011000",BG246="111000"),1-BB246,0)*24)</f>
        <v>#VALUE!</v>
      </c>
      <c r="BO246" s="47" t="e">
        <f>IF(VALIDATURNO[[#This Row],[VALIDA_QNA]]="","",IF(OR(BG246="011110",BG246="111110"),1-BD246,0)*24)</f>
        <v>#VALUE!</v>
      </c>
      <c r="BP24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6" s="42" t="e">
        <f>IF(VALIDATURNO[[#This Row],[VALIDA_QNA]]="","",VALIDATURNO[[#This Row],[turno1]]+VALIDATURNO[[#This Row],[turno2]]+VALIDATURNO[[#This Row],[turno1AM]]+VALIDATURNO[[#This Row],[turno2AM]])</f>
        <v>#VALUE!</v>
      </c>
      <c r="BR246" s="44" t="e">
        <f>IF(VALIDATURNO[[#This Row],[VALIDA_QNA]]=0,"",IFERROR(LEFT(AD246,FIND(".",AD246)-1)+((RIGHT(AD246,2)+0)/100),""))</f>
        <v>#VALUE!</v>
      </c>
      <c r="BS24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descuentos]]="",0,IF(AND(BP246&gt;=9.5,AO246=""),1,0))+IF(AL247&lt;&gt;"",AL247*24,0)-IF(AL246&lt;&gt;"",AL246*24,0),"")))</f>
        <v>#VALUE!</v>
      </c>
      <c r="BT246" s="219" t="e">
        <f>IF(VALIDATURNO[[#This Row],[VALIDA_QNA]]=0,"",IF(A246="","",IFERROR((IF(IF(AL246="",0,AL246+0)&lt;=(6/24),IF(AL246="",0,AL246+0),(6/24))*24),0)+IFERROR(IF(AM246="",0,IF((IF(AND(AO246="",AN246&lt;&gt;""),IF(AN246="",0,AN246+0),IF(AP246&lt;&gt;"",IF(AP246="",0,AP246+0),1))-#REF!)*24&gt;0,IF(AND(AO246="",AN246&lt;&gt;""),IF(AN246="",0,AN246+0),IF(AP246&lt;&gt;"",IF(AP246="",0,AP246+0),1))-#REF!))*24,0)))</f>
        <v>#VALUE!</v>
      </c>
      <c r="BU246" s="44" t="e">
        <f>IF(VALIDATURNO[[#This Row],[VALIDA_QNA]]="","",IFERROR(LEFT(K246,FIND(".",K246)-1)+((RIGHT(K246,2)+0)/100),0))</f>
        <v>#VALUE!</v>
      </c>
      <c r="BV246" s="44" t="e">
        <f>IF(VALIDATURNO[[#This Row],[VALIDA_QNA]]=0,0,IF(VALIDATURNO[[#This Row],[Marcacion]]="ERROR MARCA", 0,IF(VALIDATURNO[[#This Row],[VALIDA_QNA]]="","",IF(ROUND(IFERROR(LEFT(K246,FIND(".",K246)-1)+((RIGHT(K246,2)+0)/100),0)+(IF(H247="Domingo",0,IF(AL247="",0,AL247*24)))-(IF(H246="Domingo",0,IF(AL246="",0,AL246*24))),2)&gt;=0,ROUND(IFERROR(LEFT(K246,FIND(".",K246)-1)+((RIGHT(K246,2)+0)/100),0)+(IF(H247="Domingo",0,IF(AL247="",0,AL247*24)))-(IF(H246="Domingo",0,IF(AL246="",0,AL246*24))),2),0))))</f>
        <v>#VALUE!</v>
      </c>
      <c r="BW246" s="44" t="e">
        <f>IF(VALIDATURNO[[#This Row],[VALIDA_QNA]]="","",IFERROR(LEFT(T246,FIND(".",T246)-1)+((RIGHT(T246,2)+0)/100),0)+IF(N246="",0,IFERROR(LEFT(N246,FIND(".",N246)-1)+((RIGHT(N246,2)+0)/100),0)))</f>
        <v>#VALUE!</v>
      </c>
      <c r="BX246" s="44" t="e">
        <f>IF(VALIDATURNO[[#This Row],[VALIDA_QNA]]=0,0,IF(VALIDATURNO[[#This Row],[Marcacion]]="ERROR MARCA", 0,IF(VALIDATURNO[[#This Row],[VALIDA_QNA]]="","",IF(VALIDATURNO[[#This Row],[Dom Noct calc]]+(IF(OR(H247="Domingo",M247&lt;&gt;"",N247&lt;&gt;""),IF(AL247="",0,AL247*24),0))-(IF(OR(H246="Domingo",M246&lt;&gt;"",N246&lt;&gt;""),IF(AL246="",0,AL246*24),0))&gt;=0,VALIDATURNO[[#This Row],[Dom Noct calc]]+(IF(OR(H247="Domingo",M247&lt;&gt;"",N247&lt;&gt;""),IF(AL247="",0,AL247*24),0))-(IF(OR(H246="Domingo",M246&lt;&gt;"",N246&lt;&gt;""),IF(AL246="",0,AL246*24),0)),0))))</f>
        <v>#VALUE!</v>
      </c>
      <c r="BY246" s="44" t="e">
        <f>IF(VALIDATURNO[[#This Row],[VALIDA_QNA]]="","",IFERROR(LEFT(AD246,FIND(".",AD246)-1)+((RIGHT(AD246,2)+0)/100),0))</f>
        <v>#VALUE!</v>
      </c>
      <c r="BZ24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6" s="45" t="e">
        <f>IF(VALIDATURNO[[#This Row],[VALIDA_QNA]]="","",IF(VALIDATURNO[[#This Row],[Trabajado real]]+0=0,0,1))</f>
        <v>#VALUE!</v>
      </c>
      <c r="CB24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6" s="44"/>
      <c r="CD246" s="44"/>
      <c r="CE246" s="44"/>
      <c r="CF246" s="44"/>
      <c r="CG246" s="44"/>
      <c r="CH246" s="45"/>
      <c r="CI246" s="44"/>
      <c r="CJ246" s="44" t="str">
        <f>IF(AND(M246="",S246=""),"",IF(VALIDATURNO[[#This Row],[Marcacion]]="ERROR MARCA",6,IF(IFERROR(LEFT(M246,FIND(".",M246)-1)+((RIGHT(M246,2)+0)/100),0)+IFERROR(LEFT(S246,FIND(".",S246)-1)+((RIGHT(S246,2)+0)/100),0)=0,"",IFERROR(LEFT(M246,FIND(".",M246)-1)+((RIGHT(M246,2)+0)/100),0)+IFERROR(LEFT(S246,FIND(".",S246)-1)+((RIGHT(S246,2)+0)/100),0))))</f>
        <v/>
      </c>
      <c r="CK246" s="44" t="e">
        <f>IF(VALIDATURNO[[#This Row],[VALIDA_QNA]]="","",IF(VALIDATURNO[[#This Row],[Dom Noct Real]]=0,"",ROUND(VALIDATURNO[[#This Row],[Dom Noct Real]],2)))</f>
        <v>#VALUE!</v>
      </c>
      <c r="CL246" s="44"/>
      <c r="CM246" s="44"/>
      <c r="CN246" s="44"/>
      <c r="CO24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6" s="44"/>
      <c r="CR246" s="44"/>
      <c r="CS246" s="44"/>
      <c r="CT246" s="44"/>
      <c r="CU246" s="44" t="e">
        <f>IF(VALIDATURNO[[#This Row],[VALIDA_QNA]]="","",IF(VALIDATURNO[[#This Row],[Trabajado real]]=0,"",ROUND(VALIDATURNO[[#This Row],[Trabajado real]],2)))</f>
        <v>#VALUE!</v>
      </c>
      <c r="CV246" s="220" t="str">
        <f>IFERROR(VLOOKUP(VALIDATURNO[[#This Row],[Colaborador]]&amp;VALIDATURNO[[#This Row],[fecha]],Tabla2[],4,0),"")</f>
        <v/>
      </c>
      <c r="CW246" s="221"/>
      <c r="CX246" s="221"/>
      <c r="CY246" s="44" t="str">
        <f>IF(SUMIFS($BZ$6:BZ246,$DC$6:DC246,VALIDATURNO[[#This Row],[Colaborador]])-hope_hours-SUMIFS($CO$6:CO246,$DC$6:DC246,VALIDATURNO[[#This Row],[Colaborador]])-SUMIFS($CP$6:CP246,$DC$6:DC246,VALIDATURNO[[#This Row],[Colaborador]])&gt;0.5,SUMIFS($BZ$6:BZ246,$DC$6:DC246,VALIDATURNO[[#This Row],[Colaborador]])-hope_hours-SUMIFS($CO$6:CO246,$DC$6:DC246,VALIDATURNO[[#This Row],[Colaborador]])-SUMIFS($CP$6:CP246,$DC$6:DC246,VALIDATURNO[[#This Row],[Colaborador]]),"")</f>
        <v/>
      </c>
      <c r="CZ246" s="44" t="str">
        <f>IF(SUMIFS($BZ$6:BZ246,$DC$6:DC246,VALIDATURNO[[#This Row],[Colaborador]])-hope_hours&gt;0.5,SUMIFS($BZ$6:BZ246,$DC$6:DC246,VALIDATURNO[[#This Row],[Colaborador]])-hope_hours - SUMIFS($CZ$6:CZ245,$DC$6:DC245,DC246),"")</f>
        <v/>
      </c>
      <c r="DA246" s="44" t="str">
        <f>IF(SUMIFS($BZ$6:BZ246,$DC$6:DC246,VALIDATURNO[[#This Row],[Colaborador]])-hope_hours&gt;0.5,SUMIFS($BZ$6:BZ246,$DC$6:DC246,VALIDATURNO[[#This Row],[Colaborador]])-hope_hours,"")</f>
        <v/>
      </c>
      <c r="DB246" s="44" t="str">
        <f>IF(E246="","",IF(VALIDATURNO[[#This Row],[Cambia sede]]="",E246,VALIDATURNO[[#This Row],[Cambia sede]]))</f>
        <v/>
      </c>
      <c r="DC246" s="222" t="str">
        <f t="shared" si="10"/>
        <v/>
      </c>
      <c r="DD246" s="223" t="e">
        <f>IF(VALIDATURNO[[#This Row],[VALIDA_QNA]]="","",I246+0)</f>
        <v>#VALUE!</v>
      </c>
      <c r="DE246" s="219" t="e">
        <f>IF(VALIDATURNO[[#This Row],[Marcacion]]="","",D246)</f>
        <v>#VALUE!</v>
      </c>
      <c r="DF246" s="219" t="e">
        <f>IF(VALIDATURNO[[#This Row],[turno1]]="","",H246)</f>
        <v>#VALUE!</v>
      </c>
      <c r="DG246" s="219" t="e">
        <f>IF(VALIDATURNO[[#This Row],[turno2]]="","",AL246)</f>
        <v>#VALUE!</v>
      </c>
      <c r="DH246" s="219" t="e">
        <f>IF(VALIDATURNO[[#This Row],[turno1AM]]="","",AM246)</f>
        <v>#VALUE!</v>
      </c>
      <c r="DI246" s="219" t="e">
        <f>IF(VALIDATURNO[[#This Row],[turno2AM]]="","",AN246)</f>
        <v>#VALUE!</v>
      </c>
      <c r="DJ246" s="219" t="e">
        <f>IF(VALIDATURNO[[#This Row],[turno1AH]]="","",AO246)</f>
        <v>#VALUE!</v>
      </c>
      <c r="DK246" s="219" t="e">
        <f>IF(VALIDATURNO[[#This Row],[turno2AH]]="","",AP246)</f>
        <v>#VALUE!</v>
      </c>
      <c r="DL246" s="224" t="str">
        <f>IF(SUMIFS(VALIDATURNO[TOTAL],VALIDATURNO[Colaborador],VALIDATURNO[[#This Row],[Colaborador]])=0,"RET","OK")</f>
        <v>RET</v>
      </c>
      <c r="DM246" s="224"/>
      <c r="DN246" s="224" t="e">
        <f>IF(DN245=$DN$5,1,IF(DC245=VALIDATURNO[[#This Row],[Colaborador]],0,1))</f>
        <v>#VALUE!</v>
      </c>
      <c r="DO246" s="224"/>
      <c r="DP246" s="224"/>
      <c r="DQ246" s="224"/>
      <c r="DR246" s="224"/>
      <c r="DS246" s="224"/>
      <c r="DT246" s="224"/>
    </row>
    <row r="247" spans="46:124">
      <c r="AT247" s="218" t="e">
        <f>IF(VALIDATURNO[[#This Row],[VALIDA_QNA]]="","",IF(AL247="",0,1))</f>
        <v>#VALUE!</v>
      </c>
      <c r="AU247" s="47" t="e">
        <f>IF(VALIDATURNO[[#This Row],[VALIDA_QNA]]="","",IF(AL248="",0,1))</f>
        <v>#VALUE!</v>
      </c>
      <c r="AV247" s="47" t="e">
        <f>IF(VALIDATURNO[[#This Row],[VALIDA_QNA]]="","",IF(AM247="",0,1))</f>
        <v>#VALUE!</v>
      </c>
      <c r="AW247" s="47" t="e">
        <f>IF(VALIDATURNO[[#This Row],[VALIDA_QNA]]="","",IF(AN247="",0,1))</f>
        <v>#VALUE!</v>
      </c>
      <c r="AX247" s="47" t="e">
        <f>IF(VALIDATURNO[[#This Row],[VALIDA_QNA]]="","",IF(AO247="",0,1))</f>
        <v>#VALUE!</v>
      </c>
      <c r="AY247" s="47" t="e">
        <f>IF(VALIDATURNO[[#This Row],[VALIDA_QNA]]="","",IF(AP247="",0,1))</f>
        <v>#VALUE!</v>
      </c>
      <c r="AZ247" s="42" t="e">
        <f>IF(VALIDATURNO[[#This Row],[VALIDA_QNA]]="","",IF(AL248="",0,1)*IF(AL248="",0,AL248))</f>
        <v>#VALUE!</v>
      </c>
      <c r="BA247" s="42" t="e">
        <f>IF(VALIDATURNO[[#This Row],[VALIDA_QNA]]="","",IF(AL247="",0,1)*IF(AL247="",0,AL247))</f>
        <v>#VALUE!</v>
      </c>
      <c r="BB247" s="42" t="e">
        <f>IF(VALIDATURNO[[#This Row],[VALIDA_QNA]]="","",IF(AM247="",0,1)*IF(AM247="",0,AM247))</f>
        <v>#VALUE!</v>
      </c>
      <c r="BC247" s="42" t="e">
        <f>IF(VALIDATURNO[[#This Row],[VALIDA_QNA]]="","",IF(AN247="",0,1)*IF(AN247="",0,AN247))</f>
        <v>#VALUE!</v>
      </c>
      <c r="BD247" s="42" t="e">
        <f>IF(VALIDATURNO[[#This Row],[VALIDA_QNA]]="","",IF(AO247="",0,1)*IF(AO247="",0,AO247))</f>
        <v>#VALUE!</v>
      </c>
      <c r="BE247" s="42" t="e">
        <f>IF(VALIDATURNO[[#This Row],[VALIDA_QNA]]="","",IF(AP247="",0,1)*IF(AP247="",0,AP247))</f>
        <v>#VALUE!</v>
      </c>
      <c r="BF247" s="42" t="e">
        <f>IF(VALIDATURNO[[#This Row],[VALIDA_QNA]]="","",5-COUNTBLANK(AM247:AP247)-COUNTBLANK(AL248))</f>
        <v>#VALUE!</v>
      </c>
      <c r="BG247" s="41" t="e">
        <f>VALIDATURNO[[#This Row],[SALAM_H_BIN]]&amp;AU247&amp;AV247&amp;AW247&amp;AX247&amp;AY247</f>
        <v>#VALUE!</v>
      </c>
      <c r="BH247" s="43" t="str">
        <f>IF(A247="","",IF(AND((DIA_INI+0)=1,DAY(I247)&lt;16,MONTH(I247)=MES_QNA),1,IF(AND((DIA_INI+0)=16,MONTH(I247)= MES_QNA + 0),1,0)))</f>
        <v/>
      </c>
      <c r="BI247" s="42" t="str">
        <f>IF(A247="","",IF(AND(AN247&lt;AM247,AN247&lt;&gt;""),"ERROR MARCA",IF(AND(VALIDATURNO[[#This Row],[ENT_2]]&lt;&gt;0,VALIDATURNO[[#This Row],[ENT_2]]&lt;VALIDATURNO[[#This Row],[SAL_1]]),"ERROR MARCA",IF(VALIDATURNO[[#This Row],[VALIDA_QNA]]=1,IF(OR(BG247="001100",BG247="011000",BG247="011110",BG247="001111",BG247="101100",BG247="111000",BG247="111110",BG247="101111"),"OK",IF(OR(BG247="000000",VALIDATURNO[[#This Row],[Escenario]]="100000"),"NULO","ERROR MARCA")),"NULO"))))</f>
        <v/>
      </c>
      <c r="BJ247" s="47" t="e">
        <f>IF(VALIDATURNO[[#This Row],[VALIDA_QNA]]="","",IF(OR(BG247="101100",BG247="101111",BG247="001100",BG247="001111",BG247="111110",BG247="011110"),BC247-BB247,0)*24)</f>
        <v>#VALUE!</v>
      </c>
      <c r="BK247" s="42" t="e">
        <f>IF(VALIDATURNO[[#This Row],[VALIDA_QNA]]="","",IF(OR(BG247="101111",BG247="001111"),BE247-BD247,0)*24)</f>
        <v>#VALUE!</v>
      </c>
      <c r="BL247" s="47" t="e">
        <f>IF(VALIDATURNO[[#This Row],[VALIDA_QNA]]="","",IF(OR(BG247="111000",BG247="011000"),AZ247-BB247+1,0)*24)</f>
        <v>#VALUE!</v>
      </c>
      <c r="BM247" s="47" t="e">
        <f>IF(VALIDATURNO[[#This Row],[VALIDA_QNA]]="","",IF(OR(BG247="111110",BG247="011110"),AZ247+1-BD247,0)*24)</f>
        <v>#VALUE!</v>
      </c>
      <c r="BN247" s="42" t="e">
        <f>IF(VALIDATURNO[[#This Row],[VALIDA_QNA]]="","",IF(OR(BG247="011000",BG247="111000"),1-BB247,0)*24)</f>
        <v>#VALUE!</v>
      </c>
      <c r="BO247" s="47" t="e">
        <f>IF(VALIDATURNO[[#This Row],[VALIDA_QNA]]="","",IF(OR(BG247="011110",BG247="111110"),1-BD247,0)*24)</f>
        <v>#VALUE!</v>
      </c>
      <c r="BP24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7" s="42" t="e">
        <f>IF(VALIDATURNO[[#This Row],[VALIDA_QNA]]="","",VALIDATURNO[[#This Row],[turno1]]+VALIDATURNO[[#This Row],[turno2]]+VALIDATURNO[[#This Row],[turno1AM]]+VALIDATURNO[[#This Row],[turno2AM]])</f>
        <v>#VALUE!</v>
      </c>
      <c r="BR247" s="44" t="e">
        <f>IF(VALIDATURNO[[#This Row],[VALIDA_QNA]]=0,"",IFERROR(LEFT(AD247,FIND(".",AD247)-1)+((RIGHT(AD247,2)+0)/100),""))</f>
        <v>#VALUE!</v>
      </c>
      <c r="BS24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descuentos]]="",0,IF(AND(BP247&gt;=9.5,AO247=""),1,0))+IF(AL248&lt;&gt;"",AL248*24,0)-IF(AL247&lt;&gt;"",AL247*24,0),"")))</f>
        <v>#VALUE!</v>
      </c>
      <c r="BT247" s="219" t="e">
        <f>IF(VALIDATURNO[[#This Row],[VALIDA_QNA]]=0,"",IF(A247="","",IFERROR((IF(IF(AL247="",0,AL247+0)&lt;=(6/24),IF(AL247="",0,AL247+0),(6/24))*24),0)+IFERROR(IF(AM247="",0,IF((IF(AND(AO247="",AN247&lt;&gt;""),IF(AN247="",0,AN247+0),IF(AP247&lt;&gt;"",IF(AP247="",0,AP247+0),1))-#REF!)*24&gt;0,IF(AND(AO247="",AN247&lt;&gt;""),IF(AN247="",0,AN247+0),IF(AP247&lt;&gt;"",IF(AP247="",0,AP247+0),1))-#REF!))*24,0)))</f>
        <v>#VALUE!</v>
      </c>
      <c r="BU247" s="44" t="e">
        <f>IF(VALIDATURNO[[#This Row],[VALIDA_QNA]]="","",IFERROR(LEFT(K247,FIND(".",K247)-1)+((RIGHT(K247,2)+0)/100),0))</f>
        <v>#VALUE!</v>
      </c>
      <c r="BV247" s="44" t="e">
        <f>IF(VALIDATURNO[[#This Row],[VALIDA_QNA]]=0,0,IF(VALIDATURNO[[#This Row],[Marcacion]]="ERROR MARCA", 0,IF(VALIDATURNO[[#This Row],[VALIDA_QNA]]="","",IF(ROUND(IFERROR(LEFT(K247,FIND(".",K247)-1)+((RIGHT(K247,2)+0)/100),0)+(IF(H248="Domingo",0,IF(AL248="",0,AL248*24)))-(IF(H247="Domingo",0,IF(AL247="",0,AL247*24))),2)&gt;=0,ROUND(IFERROR(LEFT(K247,FIND(".",K247)-1)+((RIGHT(K247,2)+0)/100),0)+(IF(H248="Domingo",0,IF(AL248="",0,AL248*24)))-(IF(H247="Domingo",0,IF(AL247="",0,AL247*24))),2),0))))</f>
        <v>#VALUE!</v>
      </c>
      <c r="BW247" s="44" t="e">
        <f>IF(VALIDATURNO[[#This Row],[VALIDA_QNA]]="","",IFERROR(LEFT(T247,FIND(".",T247)-1)+((RIGHT(T247,2)+0)/100),0)+IF(N247="",0,IFERROR(LEFT(N247,FIND(".",N247)-1)+((RIGHT(N247,2)+0)/100),0)))</f>
        <v>#VALUE!</v>
      </c>
      <c r="BX247" s="44" t="e">
        <f>IF(VALIDATURNO[[#This Row],[VALIDA_QNA]]=0,0,IF(VALIDATURNO[[#This Row],[Marcacion]]="ERROR MARCA", 0,IF(VALIDATURNO[[#This Row],[VALIDA_QNA]]="","",IF(VALIDATURNO[[#This Row],[Dom Noct calc]]+(IF(OR(H248="Domingo",M248&lt;&gt;"",N248&lt;&gt;""),IF(AL248="",0,AL248*24),0))-(IF(OR(H247="Domingo",M247&lt;&gt;"",N247&lt;&gt;""),IF(AL247="",0,AL247*24),0))&gt;=0,VALIDATURNO[[#This Row],[Dom Noct calc]]+(IF(OR(H248="Domingo",M248&lt;&gt;"",N248&lt;&gt;""),IF(AL248="",0,AL248*24),0))-(IF(OR(H247="Domingo",M247&lt;&gt;"",N247&lt;&gt;""),IF(AL247="",0,AL247*24),0)),0))))</f>
        <v>#VALUE!</v>
      </c>
      <c r="BY247" s="44" t="e">
        <f>IF(VALIDATURNO[[#This Row],[VALIDA_QNA]]="","",IFERROR(LEFT(AD247,FIND(".",AD247)-1)+((RIGHT(AD247,2)+0)/100),0))</f>
        <v>#VALUE!</v>
      </c>
      <c r="BZ24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7" s="45" t="e">
        <f>IF(VALIDATURNO[[#This Row],[VALIDA_QNA]]="","",IF(VALIDATURNO[[#This Row],[Trabajado real]]+0=0,0,1))</f>
        <v>#VALUE!</v>
      </c>
      <c r="CB24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7" s="44"/>
      <c r="CD247" s="44"/>
      <c r="CE247" s="44"/>
      <c r="CF247" s="44"/>
      <c r="CG247" s="44"/>
      <c r="CH247" s="45"/>
      <c r="CI247" s="44"/>
      <c r="CJ247" s="44" t="str">
        <f>IF(AND(M247="",S247=""),"",IF(VALIDATURNO[[#This Row],[Marcacion]]="ERROR MARCA",6,IF(IFERROR(LEFT(M247,FIND(".",M247)-1)+((RIGHT(M247,2)+0)/100),0)+IFERROR(LEFT(S247,FIND(".",S247)-1)+((RIGHT(S247,2)+0)/100),0)=0,"",IFERROR(LEFT(M247,FIND(".",M247)-1)+((RIGHT(M247,2)+0)/100),0)+IFERROR(LEFT(S247,FIND(".",S247)-1)+((RIGHT(S247,2)+0)/100),0))))</f>
        <v/>
      </c>
      <c r="CK247" s="44" t="e">
        <f>IF(VALIDATURNO[[#This Row],[VALIDA_QNA]]="","",IF(VALIDATURNO[[#This Row],[Dom Noct Real]]=0,"",ROUND(VALIDATURNO[[#This Row],[Dom Noct Real]],2)))</f>
        <v>#VALUE!</v>
      </c>
      <c r="CL247" s="44"/>
      <c r="CM247" s="44"/>
      <c r="CN247" s="44"/>
      <c r="CO24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7" s="44"/>
      <c r="CR247" s="44"/>
      <c r="CS247" s="44"/>
      <c r="CT247" s="44"/>
      <c r="CU247" s="44" t="e">
        <f>IF(VALIDATURNO[[#This Row],[VALIDA_QNA]]="","",IF(VALIDATURNO[[#This Row],[Trabajado real]]=0,"",ROUND(VALIDATURNO[[#This Row],[Trabajado real]],2)))</f>
        <v>#VALUE!</v>
      </c>
      <c r="CV247" s="220" t="str">
        <f>IFERROR(VLOOKUP(VALIDATURNO[[#This Row],[Colaborador]]&amp;VALIDATURNO[[#This Row],[fecha]],Tabla2[],4,0),"")</f>
        <v/>
      </c>
      <c r="CW247" s="221"/>
      <c r="CX247" s="221"/>
      <c r="CY247" s="44" t="str">
        <f>IF(SUMIFS($BZ$6:BZ247,$DC$6:DC247,VALIDATURNO[[#This Row],[Colaborador]])-hope_hours-SUMIFS($CO$6:CO247,$DC$6:DC247,VALIDATURNO[[#This Row],[Colaborador]])-SUMIFS($CP$6:CP247,$DC$6:DC247,VALIDATURNO[[#This Row],[Colaborador]])&gt;0.5,SUMIFS($BZ$6:BZ247,$DC$6:DC247,VALIDATURNO[[#This Row],[Colaborador]])-hope_hours-SUMIFS($CO$6:CO247,$DC$6:DC247,VALIDATURNO[[#This Row],[Colaborador]])-SUMIFS($CP$6:CP247,$DC$6:DC247,VALIDATURNO[[#This Row],[Colaborador]]),"")</f>
        <v/>
      </c>
      <c r="CZ247" s="44" t="str">
        <f>IF(SUMIFS($BZ$6:BZ247,$DC$6:DC247,VALIDATURNO[[#This Row],[Colaborador]])-hope_hours&gt;0.5,SUMIFS($BZ$6:BZ247,$DC$6:DC247,VALIDATURNO[[#This Row],[Colaborador]])-hope_hours - SUMIFS($CZ$6:CZ246,$DC$6:DC246,DC247),"")</f>
        <v/>
      </c>
      <c r="DA247" s="44" t="str">
        <f>IF(SUMIFS($BZ$6:BZ247,$DC$6:DC247,VALIDATURNO[[#This Row],[Colaborador]])-hope_hours&gt;0.5,SUMIFS($BZ$6:BZ247,$DC$6:DC247,VALIDATURNO[[#This Row],[Colaborador]])-hope_hours,"")</f>
        <v/>
      </c>
      <c r="DB247" s="44" t="str">
        <f>IF(E247="","",IF(VALIDATURNO[[#This Row],[Cambia sede]]="",E247,VALIDATURNO[[#This Row],[Cambia sede]]))</f>
        <v/>
      </c>
      <c r="DC247" s="222" t="str">
        <f t="shared" si="10"/>
        <v/>
      </c>
      <c r="DD247" s="223" t="e">
        <f>IF(VALIDATURNO[[#This Row],[VALIDA_QNA]]="","",I247+0)</f>
        <v>#VALUE!</v>
      </c>
      <c r="DE247" s="219" t="e">
        <f>IF(VALIDATURNO[[#This Row],[Marcacion]]="","",D247)</f>
        <v>#VALUE!</v>
      </c>
      <c r="DF247" s="219" t="e">
        <f>IF(VALIDATURNO[[#This Row],[turno1]]="","",H247)</f>
        <v>#VALUE!</v>
      </c>
      <c r="DG247" s="219" t="e">
        <f>IF(VALIDATURNO[[#This Row],[turno2]]="","",AL247)</f>
        <v>#VALUE!</v>
      </c>
      <c r="DH247" s="219" t="e">
        <f>IF(VALIDATURNO[[#This Row],[turno1AM]]="","",AM247)</f>
        <v>#VALUE!</v>
      </c>
      <c r="DI247" s="219" t="e">
        <f>IF(VALIDATURNO[[#This Row],[turno2AM]]="","",AN247)</f>
        <v>#VALUE!</v>
      </c>
      <c r="DJ247" s="219" t="e">
        <f>IF(VALIDATURNO[[#This Row],[turno1AH]]="","",AO247)</f>
        <v>#VALUE!</v>
      </c>
      <c r="DK247" s="219" t="e">
        <f>IF(VALIDATURNO[[#This Row],[turno2AH]]="","",AP247)</f>
        <v>#VALUE!</v>
      </c>
      <c r="DL247" s="224" t="str">
        <f>IF(SUMIFS(VALIDATURNO[TOTAL],VALIDATURNO[Colaborador],VALIDATURNO[[#This Row],[Colaborador]])=0,"RET","OK")</f>
        <v>RET</v>
      </c>
      <c r="DM247" s="224"/>
      <c r="DN247" s="224" t="e">
        <f>IF(DN246=$DN$5,1,IF(DC246=VALIDATURNO[[#This Row],[Colaborador]],0,1))</f>
        <v>#VALUE!</v>
      </c>
      <c r="DO247" s="224"/>
      <c r="DP247" s="224"/>
      <c r="DQ247" s="224"/>
      <c r="DR247" s="224"/>
      <c r="DS247" s="224"/>
      <c r="DT247" s="224"/>
    </row>
    <row r="248" spans="46:124">
      <c r="AT248" s="218" t="e">
        <f>IF(VALIDATURNO[[#This Row],[VALIDA_QNA]]="","",IF(AL248="",0,1))</f>
        <v>#VALUE!</v>
      </c>
      <c r="AU248" s="47" t="e">
        <f>IF(VALIDATURNO[[#This Row],[VALIDA_QNA]]="","",IF(AL249="",0,1))</f>
        <v>#VALUE!</v>
      </c>
      <c r="AV248" s="47" t="e">
        <f>IF(VALIDATURNO[[#This Row],[VALIDA_QNA]]="","",IF(AM248="",0,1))</f>
        <v>#VALUE!</v>
      </c>
      <c r="AW248" s="47" t="e">
        <f>IF(VALIDATURNO[[#This Row],[VALIDA_QNA]]="","",IF(AN248="",0,1))</f>
        <v>#VALUE!</v>
      </c>
      <c r="AX248" s="47" t="e">
        <f>IF(VALIDATURNO[[#This Row],[VALIDA_QNA]]="","",IF(AO248="",0,1))</f>
        <v>#VALUE!</v>
      </c>
      <c r="AY248" s="47" t="e">
        <f>IF(VALIDATURNO[[#This Row],[VALIDA_QNA]]="","",IF(AP248="",0,1))</f>
        <v>#VALUE!</v>
      </c>
      <c r="AZ248" s="42" t="e">
        <f>IF(VALIDATURNO[[#This Row],[VALIDA_QNA]]="","",IF(AL249="",0,1)*IF(AL249="",0,AL249))</f>
        <v>#VALUE!</v>
      </c>
      <c r="BA248" s="42" t="e">
        <f>IF(VALIDATURNO[[#This Row],[VALIDA_QNA]]="","",IF(AL248="",0,1)*IF(AL248="",0,AL248))</f>
        <v>#VALUE!</v>
      </c>
      <c r="BB248" s="42" t="e">
        <f>IF(VALIDATURNO[[#This Row],[VALIDA_QNA]]="","",IF(AM248="",0,1)*IF(AM248="",0,AM248))</f>
        <v>#VALUE!</v>
      </c>
      <c r="BC248" s="42" t="e">
        <f>IF(VALIDATURNO[[#This Row],[VALIDA_QNA]]="","",IF(AN248="",0,1)*IF(AN248="",0,AN248))</f>
        <v>#VALUE!</v>
      </c>
      <c r="BD248" s="42" t="e">
        <f>IF(VALIDATURNO[[#This Row],[VALIDA_QNA]]="","",IF(AO248="",0,1)*IF(AO248="",0,AO248))</f>
        <v>#VALUE!</v>
      </c>
      <c r="BE248" s="42" t="e">
        <f>IF(VALIDATURNO[[#This Row],[VALIDA_QNA]]="","",IF(AP248="",0,1)*IF(AP248="",0,AP248))</f>
        <v>#VALUE!</v>
      </c>
      <c r="BF248" s="42" t="e">
        <f>IF(VALIDATURNO[[#This Row],[VALIDA_QNA]]="","",5-COUNTBLANK(AM248:AP248)-COUNTBLANK(AL249))</f>
        <v>#VALUE!</v>
      </c>
      <c r="BG248" s="41" t="e">
        <f>VALIDATURNO[[#This Row],[SALAM_H_BIN]]&amp;AU248&amp;AV248&amp;AW248&amp;AX248&amp;AY248</f>
        <v>#VALUE!</v>
      </c>
      <c r="BH248" s="43" t="str">
        <f>IF(A248="","",IF(AND((DIA_INI+0)=1,DAY(I248)&lt;16,MONTH(I248)=MES_QNA),1,IF(AND((DIA_INI+0)=16,MONTH(I248)= MES_QNA + 0),1,0)))</f>
        <v/>
      </c>
      <c r="BI248" s="42" t="str">
        <f>IF(A248="","",IF(AND(AN248&lt;AM248,AN248&lt;&gt;""),"ERROR MARCA",IF(AND(VALIDATURNO[[#This Row],[ENT_2]]&lt;&gt;0,VALIDATURNO[[#This Row],[ENT_2]]&lt;VALIDATURNO[[#This Row],[SAL_1]]),"ERROR MARCA",IF(VALIDATURNO[[#This Row],[VALIDA_QNA]]=1,IF(OR(BG248="001100",BG248="011000",BG248="011110",BG248="001111",BG248="101100",BG248="111000",BG248="111110",BG248="101111"),"OK",IF(OR(BG248="000000",VALIDATURNO[[#This Row],[Escenario]]="100000"),"NULO","ERROR MARCA")),"NULO"))))</f>
        <v/>
      </c>
      <c r="BJ248" s="47" t="e">
        <f>IF(VALIDATURNO[[#This Row],[VALIDA_QNA]]="","",IF(OR(BG248="101100",BG248="101111",BG248="001100",BG248="001111",BG248="111110",BG248="011110"),BC248-BB248,0)*24)</f>
        <v>#VALUE!</v>
      </c>
      <c r="BK248" s="42" t="e">
        <f>IF(VALIDATURNO[[#This Row],[VALIDA_QNA]]="","",IF(OR(BG248="101111",BG248="001111"),BE248-BD248,0)*24)</f>
        <v>#VALUE!</v>
      </c>
      <c r="BL248" s="47" t="e">
        <f>IF(VALIDATURNO[[#This Row],[VALIDA_QNA]]="","",IF(OR(BG248="111000",BG248="011000"),AZ248-BB248+1,0)*24)</f>
        <v>#VALUE!</v>
      </c>
      <c r="BM248" s="47" t="e">
        <f>IF(VALIDATURNO[[#This Row],[VALIDA_QNA]]="","",IF(OR(BG248="111110",BG248="011110"),AZ248+1-BD248,0)*24)</f>
        <v>#VALUE!</v>
      </c>
      <c r="BN248" s="42" t="e">
        <f>IF(VALIDATURNO[[#This Row],[VALIDA_QNA]]="","",IF(OR(BG248="011000",BG248="111000"),1-BB248,0)*24)</f>
        <v>#VALUE!</v>
      </c>
      <c r="BO248" s="47" t="e">
        <f>IF(VALIDATURNO[[#This Row],[VALIDA_QNA]]="","",IF(OR(BG248="011110",BG248="111110"),1-BD248,0)*24)</f>
        <v>#VALUE!</v>
      </c>
      <c r="BP24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8" s="42" t="e">
        <f>IF(VALIDATURNO[[#This Row],[VALIDA_QNA]]="","",VALIDATURNO[[#This Row],[turno1]]+VALIDATURNO[[#This Row],[turno2]]+VALIDATURNO[[#This Row],[turno1AM]]+VALIDATURNO[[#This Row],[turno2AM]])</f>
        <v>#VALUE!</v>
      </c>
      <c r="BR248" s="44" t="e">
        <f>IF(VALIDATURNO[[#This Row],[VALIDA_QNA]]=0,"",IFERROR(LEFT(AD248,FIND(".",AD248)-1)+((RIGHT(AD248,2)+0)/100),""))</f>
        <v>#VALUE!</v>
      </c>
      <c r="BS24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descuentos]]="",0,IF(AND(BP248&gt;=9.5,AO248=""),1,0))+IF(AL249&lt;&gt;"",AL249*24,0)-IF(AL248&lt;&gt;"",AL248*24,0),"")))</f>
        <v>#VALUE!</v>
      </c>
      <c r="BT248" s="219" t="e">
        <f>IF(VALIDATURNO[[#This Row],[VALIDA_QNA]]=0,"",IF(A248="","",IFERROR((IF(IF(AL248="",0,AL248+0)&lt;=(6/24),IF(AL248="",0,AL248+0),(6/24))*24),0)+IFERROR(IF(AM248="",0,IF((IF(AND(AO248="",AN248&lt;&gt;""),IF(AN248="",0,AN248+0),IF(AP248&lt;&gt;"",IF(AP248="",0,AP248+0),1))-#REF!)*24&gt;0,IF(AND(AO248="",AN248&lt;&gt;""),IF(AN248="",0,AN248+0),IF(AP248&lt;&gt;"",IF(AP248="",0,AP248+0),1))-#REF!))*24,0)))</f>
        <v>#VALUE!</v>
      </c>
      <c r="BU248" s="44" t="e">
        <f>IF(VALIDATURNO[[#This Row],[VALIDA_QNA]]="","",IFERROR(LEFT(K248,FIND(".",K248)-1)+((RIGHT(K248,2)+0)/100),0))</f>
        <v>#VALUE!</v>
      </c>
      <c r="BV248" s="44" t="e">
        <f>IF(VALIDATURNO[[#This Row],[VALIDA_QNA]]=0,0,IF(VALIDATURNO[[#This Row],[Marcacion]]="ERROR MARCA", 0,IF(VALIDATURNO[[#This Row],[VALIDA_QNA]]="","",IF(ROUND(IFERROR(LEFT(K248,FIND(".",K248)-1)+((RIGHT(K248,2)+0)/100),0)+(IF(H249="Domingo",0,IF(AL249="",0,AL249*24)))-(IF(H248="Domingo",0,IF(AL248="",0,AL248*24))),2)&gt;=0,ROUND(IFERROR(LEFT(K248,FIND(".",K248)-1)+((RIGHT(K248,2)+0)/100),0)+(IF(H249="Domingo",0,IF(AL249="",0,AL249*24)))-(IF(H248="Domingo",0,IF(AL248="",0,AL248*24))),2),0))))</f>
        <v>#VALUE!</v>
      </c>
      <c r="BW248" s="44" t="e">
        <f>IF(VALIDATURNO[[#This Row],[VALIDA_QNA]]="","",IFERROR(LEFT(T248,FIND(".",T248)-1)+((RIGHT(T248,2)+0)/100),0)+IF(N248="",0,IFERROR(LEFT(N248,FIND(".",N248)-1)+((RIGHT(N248,2)+0)/100),0)))</f>
        <v>#VALUE!</v>
      </c>
      <c r="BX248" s="44" t="e">
        <f>IF(VALIDATURNO[[#This Row],[VALIDA_QNA]]=0,0,IF(VALIDATURNO[[#This Row],[Marcacion]]="ERROR MARCA", 0,IF(VALIDATURNO[[#This Row],[VALIDA_QNA]]="","",IF(VALIDATURNO[[#This Row],[Dom Noct calc]]+(IF(OR(H249="Domingo",M249&lt;&gt;"",N249&lt;&gt;""),IF(AL249="",0,AL249*24),0))-(IF(OR(H248="Domingo",M248&lt;&gt;"",N248&lt;&gt;""),IF(AL248="",0,AL248*24),0))&gt;=0,VALIDATURNO[[#This Row],[Dom Noct calc]]+(IF(OR(H249="Domingo",M249&lt;&gt;"",N249&lt;&gt;""),IF(AL249="",0,AL249*24),0))-(IF(OR(H248="Domingo",M248&lt;&gt;"",N248&lt;&gt;""),IF(AL248="",0,AL248*24),0)),0))))</f>
        <v>#VALUE!</v>
      </c>
      <c r="BY248" s="44" t="e">
        <f>IF(VALIDATURNO[[#This Row],[VALIDA_QNA]]="","",IFERROR(LEFT(AD248,FIND(".",AD248)-1)+((RIGHT(AD248,2)+0)/100),0))</f>
        <v>#VALUE!</v>
      </c>
      <c r="BZ24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8" s="45" t="e">
        <f>IF(VALIDATURNO[[#This Row],[VALIDA_QNA]]="","",IF(VALIDATURNO[[#This Row],[Trabajado real]]+0=0,0,1))</f>
        <v>#VALUE!</v>
      </c>
      <c r="CB24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8" s="44"/>
      <c r="CD248" s="44"/>
      <c r="CE248" s="44"/>
      <c r="CF248" s="44"/>
      <c r="CG248" s="44"/>
      <c r="CH248" s="45"/>
      <c r="CI248" s="44"/>
      <c r="CJ248" s="44" t="str">
        <f>IF(AND(M248="",S248=""),"",IF(VALIDATURNO[[#This Row],[Marcacion]]="ERROR MARCA",6,IF(IFERROR(LEFT(M248,FIND(".",M248)-1)+((RIGHT(M248,2)+0)/100),0)+IFERROR(LEFT(S248,FIND(".",S248)-1)+((RIGHT(S248,2)+0)/100),0)=0,"",IFERROR(LEFT(M248,FIND(".",M248)-1)+((RIGHT(M248,2)+0)/100),0)+IFERROR(LEFT(S248,FIND(".",S248)-1)+((RIGHT(S248,2)+0)/100),0))))</f>
        <v/>
      </c>
      <c r="CK248" s="44" t="e">
        <f>IF(VALIDATURNO[[#This Row],[VALIDA_QNA]]="","",IF(VALIDATURNO[[#This Row],[Dom Noct Real]]=0,"",ROUND(VALIDATURNO[[#This Row],[Dom Noct Real]],2)))</f>
        <v>#VALUE!</v>
      </c>
      <c r="CL248" s="44"/>
      <c r="CM248" s="44"/>
      <c r="CN248" s="44"/>
      <c r="CO24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8" s="44"/>
      <c r="CR248" s="44"/>
      <c r="CS248" s="44"/>
      <c r="CT248" s="44"/>
      <c r="CU248" s="44" t="e">
        <f>IF(VALIDATURNO[[#This Row],[VALIDA_QNA]]="","",IF(VALIDATURNO[[#This Row],[Trabajado real]]=0,"",ROUND(VALIDATURNO[[#This Row],[Trabajado real]],2)))</f>
        <v>#VALUE!</v>
      </c>
      <c r="CV248" s="220" t="str">
        <f>IFERROR(VLOOKUP(VALIDATURNO[[#This Row],[Colaborador]]&amp;VALIDATURNO[[#This Row],[fecha]],Tabla2[],4,0),"")</f>
        <v/>
      </c>
      <c r="CW248" s="221"/>
      <c r="CX248" s="221"/>
      <c r="CY248" s="44" t="str">
        <f>IF(SUMIFS($BZ$6:BZ248,$DC$6:DC248,VALIDATURNO[[#This Row],[Colaborador]])-hope_hours-SUMIFS($CO$6:CO248,$DC$6:DC248,VALIDATURNO[[#This Row],[Colaborador]])-SUMIFS($CP$6:CP248,$DC$6:DC248,VALIDATURNO[[#This Row],[Colaborador]])&gt;0.5,SUMIFS($BZ$6:BZ248,$DC$6:DC248,VALIDATURNO[[#This Row],[Colaborador]])-hope_hours-SUMIFS($CO$6:CO248,$DC$6:DC248,VALIDATURNO[[#This Row],[Colaborador]])-SUMIFS($CP$6:CP248,$DC$6:DC248,VALIDATURNO[[#This Row],[Colaborador]]),"")</f>
        <v/>
      </c>
      <c r="CZ248" s="44" t="str">
        <f>IF(SUMIFS($BZ$6:BZ248,$DC$6:DC248,VALIDATURNO[[#This Row],[Colaborador]])-hope_hours&gt;0.5,SUMIFS($BZ$6:BZ248,$DC$6:DC248,VALIDATURNO[[#This Row],[Colaborador]])-hope_hours - SUMIFS($CZ$6:CZ247,$DC$6:DC247,DC248),"")</f>
        <v/>
      </c>
      <c r="DA248" s="44" t="str">
        <f>IF(SUMIFS($BZ$6:BZ248,$DC$6:DC248,VALIDATURNO[[#This Row],[Colaborador]])-hope_hours&gt;0.5,SUMIFS($BZ$6:BZ248,$DC$6:DC248,VALIDATURNO[[#This Row],[Colaborador]])-hope_hours,"")</f>
        <v/>
      </c>
      <c r="DB248" s="44" t="str">
        <f>IF(E248="","",IF(VALIDATURNO[[#This Row],[Cambia sede]]="",E248,VALIDATURNO[[#This Row],[Cambia sede]]))</f>
        <v/>
      </c>
      <c r="DC248" s="222" t="str">
        <f t="shared" si="10"/>
        <v/>
      </c>
      <c r="DD248" s="223" t="e">
        <f>IF(VALIDATURNO[[#This Row],[VALIDA_QNA]]="","",I248+0)</f>
        <v>#VALUE!</v>
      </c>
      <c r="DE248" s="219" t="e">
        <f>IF(VALIDATURNO[[#This Row],[Marcacion]]="","",D248)</f>
        <v>#VALUE!</v>
      </c>
      <c r="DF248" s="219" t="e">
        <f>IF(VALIDATURNO[[#This Row],[turno1]]="","",H248)</f>
        <v>#VALUE!</v>
      </c>
      <c r="DG248" s="219" t="e">
        <f>IF(VALIDATURNO[[#This Row],[turno2]]="","",AL248)</f>
        <v>#VALUE!</v>
      </c>
      <c r="DH248" s="219" t="e">
        <f>IF(VALIDATURNO[[#This Row],[turno1AM]]="","",AM248)</f>
        <v>#VALUE!</v>
      </c>
      <c r="DI248" s="219" t="e">
        <f>IF(VALIDATURNO[[#This Row],[turno2AM]]="","",AN248)</f>
        <v>#VALUE!</v>
      </c>
      <c r="DJ248" s="219" t="e">
        <f>IF(VALIDATURNO[[#This Row],[turno1AH]]="","",AO248)</f>
        <v>#VALUE!</v>
      </c>
      <c r="DK248" s="219" t="e">
        <f>IF(VALIDATURNO[[#This Row],[turno2AH]]="","",AP248)</f>
        <v>#VALUE!</v>
      </c>
      <c r="DL248" s="224" t="str">
        <f>IF(SUMIFS(VALIDATURNO[TOTAL],VALIDATURNO[Colaborador],VALIDATURNO[[#This Row],[Colaborador]])=0,"RET","OK")</f>
        <v>RET</v>
      </c>
      <c r="DM248" s="224"/>
      <c r="DN248" s="224" t="e">
        <f>IF(DN247=$DN$5,1,IF(DC247=VALIDATURNO[[#This Row],[Colaborador]],0,1))</f>
        <v>#VALUE!</v>
      </c>
      <c r="DO248" s="224"/>
      <c r="DP248" s="224"/>
      <c r="DQ248" s="224"/>
      <c r="DR248" s="224"/>
      <c r="DS248" s="224"/>
      <c r="DT248" s="224"/>
    </row>
    <row r="249" spans="46:124">
      <c r="AT249" s="218" t="e">
        <f>IF(VALIDATURNO[[#This Row],[VALIDA_QNA]]="","",IF(AL249="",0,1))</f>
        <v>#VALUE!</v>
      </c>
      <c r="AU249" s="47" t="e">
        <f>IF(VALIDATURNO[[#This Row],[VALIDA_QNA]]="","",IF(AL250="",0,1))</f>
        <v>#VALUE!</v>
      </c>
      <c r="AV249" s="47" t="e">
        <f>IF(VALIDATURNO[[#This Row],[VALIDA_QNA]]="","",IF(AM249="",0,1))</f>
        <v>#VALUE!</v>
      </c>
      <c r="AW249" s="47" t="e">
        <f>IF(VALIDATURNO[[#This Row],[VALIDA_QNA]]="","",IF(AN249="",0,1))</f>
        <v>#VALUE!</v>
      </c>
      <c r="AX249" s="47" t="e">
        <f>IF(VALIDATURNO[[#This Row],[VALIDA_QNA]]="","",IF(AO249="",0,1))</f>
        <v>#VALUE!</v>
      </c>
      <c r="AY249" s="47" t="e">
        <f>IF(VALIDATURNO[[#This Row],[VALIDA_QNA]]="","",IF(AP249="",0,1))</f>
        <v>#VALUE!</v>
      </c>
      <c r="AZ249" s="42" t="e">
        <f>IF(VALIDATURNO[[#This Row],[VALIDA_QNA]]="","",IF(AL250="",0,1)*IF(AL250="",0,AL250))</f>
        <v>#VALUE!</v>
      </c>
      <c r="BA249" s="42" t="e">
        <f>IF(VALIDATURNO[[#This Row],[VALIDA_QNA]]="","",IF(AL249="",0,1)*IF(AL249="",0,AL249))</f>
        <v>#VALUE!</v>
      </c>
      <c r="BB249" s="42" t="e">
        <f>IF(VALIDATURNO[[#This Row],[VALIDA_QNA]]="","",IF(AM249="",0,1)*IF(AM249="",0,AM249))</f>
        <v>#VALUE!</v>
      </c>
      <c r="BC249" s="42" t="e">
        <f>IF(VALIDATURNO[[#This Row],[VALIDA_QNA]]="","",IF(AN249="",0,1)*IF(AN249="",0,AN249))</f>
        <v>#VALUE!</v>
      </c>
      <c r="BD249" s="42" t="e">
        <f>IF(VALIDATURNO[[#This Row],[VALIDA_QNA]]="","",IF(AO249="",0,1)*IF(AO249="",0,AO249))</f>
        <v>#VALUE!</v>
      </c>
      <c r="BE249" s="42" t="e">
        <f>IF(VALIDATURNO[[#This Row],[VALIDA_QNA]]="","",IF(AP249="",0,1)*IF(AP249="",0,AP249))</f>
        <v>#VALUE!</v>
      </c>
      <c r="BF249" s="42" t="e">
        <f>IF(VALIDATURNO[[#This Row],[VALIDA_QNA]]="","",5-COUNTBLANK(AM249:AP249)-COUNTBLANK(AL250))</f>
        <v>#VALUE!</v>
      </c>
      <c r="BG249" s="41" t="e">
        <f>VALIDATURNO[[#This Row],[SALAM_H_BIN]]&amp;AU249&amp;AV249&amp;AW249&amp;AX249&amp;AY249</f>
        <v>#VALUE!</v>
      </c>
      <c r="BH249" s="43" t="str">
        <f>IF(A249="","",IF(AND((DIA_INI+0)=1,DAY(I249)&lt;16,MONTH(I249)=MES_QNA),1,IF(AND((DIA_INI+0)=16,MONTH(I249)= MES_QNA + 0),1,0)))</f>
        <v/>
      </c>
      <c r="BI249" s="42" t="str">
        <f>IF(A249="","",IF(AND(AN249&lt;AM249,AN249&lt;&gt;""),"ERROR MARCA",IF(AND(VALIDATURNO[[#This Row],[ENT_2]]&lt;&gt;0,VALIDATURNO[[#This Row],[ENT_2]]&lt;VALIDATURNO[[#This Row],[SAL_1]]),"ERROR MARCA",IF(VALIDATURNO[[#This Row],[VALIDA_QNA]]=1,IF(OR(BG249="001100",BG249="011000",BG249="011110",BG249="001111",BG249="101100",BG249="111000",BG249="111110",BG249="101111"),"OK",IF(OR(BG249="000000",VALIDATURNO[[#This Row],[Escenario]]="100000"),"NULO","ERROR MARCA")),"NULO"))))</f>
        <v/>
      </c>
      <c r="BJ249" s="47" t="e">
        <f>IF(VALIDATURNO[[#This Row],[VALIDA_QNA]]="","",IF(OR(BG249="101100",BG249="101111",BG249="001100",BG249="001111",BG249="111110",BG249="011110"),BC249-BB249,0)*24)</f>
        <v>#VALUE!</v>
      </c>
      <c r="BK249" s="42" t="e">
        <f>IF(VALIDATURNO[[#This Row],[VALIDA_QNA]]="","",IF(OR(BG249="101111",BG249="001111"),BE249-BD249,0)*24)</f>
        <v>#VALUE!</v>
      </c>
      <c r="BL249" s="47" t="e">
        <f>IF(VALIDATURNO[[#This Row],[VALIDA_QNA]]="","",IF(OR(BG249="111000",BG249="011000"),AZ249-BB249+1,0)*24)</f>
        <v>#VALUE!</v>
      </c>
      <c r="BM249" s="47" t="e">
        <f>IF(VALIDATURNO[[#This Row],[VALIDA_QNA]]="","",IF(OR(BG249="111110",BG249="011110"),AZ249+1-BD249,0)*24)</f>
        <v>#VALUE!</v>
      </c>
      <c r="BN249" s="42" t="e">
        <f>IF(VALIDATURNO[[#This Row],[VALIDA_QNA]]="","",IF(OR(BG249="011000",BG249="111000"),1-BB249,0)*24)</f>
        <v>#VALUE!</v>
      </c>
      <c r="BO249" s="47" t="e">
        <f>IF(VALIDATURNO[[#This Row],[VALIDA_QNA]]="","",IF(OR(BG249="011110",BG249="111110"),1-BD249,0)*24)</f>
        <v>#VALUE!</v>
      </c>
      <c r="BP24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49" s="42" t="e">
        <f>IF(VALIDATURNO[[#This Row],[VALIDA_QNA]]="","",VALIDATURNO[[#This Row],[turno1]]+VALIDATURNO[[#This Row],[turno2]]+VALIDATURNO[[#This Row],[turno1AM]]+VALIDATURNO[[#This Row],[turno2AM]])</f>
        <v>#VALUE!</v>
      </c>
      <c r="BR249" s="44" t="e">
        <f>IF(VALIDATURNO[[#This Row],[VALIDA_QNA]]=0,"",IFERROR(LEFT(AD249,FIND(".",AD249)-1)+((RIGHT(AD249,2)+0)/100),""))</f>
        <v>#VALUE!</v>
      </c>
      <c r="BS24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descuentos]]="",0,IF(AND(BP249&gt;=9.5,AO249=""),1,0))+IF(AL250&lt;&gt;"",AL250*24,0)-IF(AL249&lt;&gt;"",AL249*24,0),"")))</f>
        <v>#VALUE!</v>
      </c>
      <c r="BT249" s="219" t="e">
        <f>IF(VALIDATURNO[[#This Row],[VALIDA_QNA]]=0,"",IF(A249="","",IFERROR((IF(IF(AL249="",0,AL249+0)&lt;=(6/24),IF(AL249="",0,AL249+0),(6/24))*24),0)+IFERROR(IF(AM249="",0,IF((IF(AND(AO249="",AN249&lt;&gt;""),IF(AN249="",0,AN249+0),IF(AP249&lt;&gt;"",IF(AP249="",0,AP249+0),1))-#REF!)*24&gt;0,IF(AND(AO249="",AN249&lt;&gt;""),IF(AN249="",0,AN249+0),IF(AP249&lt;&gt;"",IF(AP249="",0,AP249+0),1))-#REF!))*24,0)))</f>
        <v>#VALUE!</v>
      </c>
      <c r="BU249" s="44" t="e">
        <f>IF(VALIDATURNO[[#This Row],[VALIDA_QNA]]="","",IFERROR(LEFT(K249,FIND(".",K249)-1)+((RIGHT(K249,2)+0)/100),0))</f>
        <v>#VALUE!</v>
      </c>
      <c r="BV249" s="44" t="e">
        <f>IF(VALIDATURNO[[#This Row],[VALIDA_QNA]]=0,0,IF(VALIDATURNO[[#This Row],[Marcacion]]="ERROR MARCA", 0,IF(VALIDATURNO[[#This Row],[VALIDA_QNA]]="","",IF(ROUND(IFERROR(LEFT(K249,FIND(".",K249)-1)+((RIGHT(K249,2)+0)/100),0)+(IF(H250="Domingo",0,IF(AL250="",0,AL250*24)))-(IF(H249="Domingo",0,IF(AL249="",0,AL249*24))),2)&gt;=0,ROUND(IFERROR(LEFT(K249,FIND(".",K249)-1)+((RIGHT(K249,2)+0)/100),0)+(IF(H250="Domingo",0,IF(AL250="",0,AL250*24)))-(IF(H249="Domingo",0,IF(AL249="",0,AL249*24))),2),0))))</f>
        <v>#VALUE!</v>
      </c>
      <c r="BW249" s="44" t="e">
        <f>IF(VALIDATURNO[[#This Row],[VALIDA_QNA]]="","",IFERROR(LEFT(T249,FIND(".",T249)-1)+((RIGHT(T249,2)+0)/100),0)+IF(N249="",0,IFERROR(LEFT(N249,FIND(".",N249)-1)+((RIGHT(N249,2)+0)/100),0)))</f>
        <v>#VALUE!</v>
      </c>
      <c r="BX249" s="44" t="e">
        <f>IF(VALIDATURNO[[#This Row],[VALIDA_QNA]]=0,0,IF(VALIDATURNO[[#This Row],[Marcacion]]="ERROR MARCA", 0,IF(VALIDATURNO[[#This Row],[VALIDA_QNA]]="","",IF(VALIDATURNO[[#This Row],[Dom Noct calc]]+(IF(OR(H250="Domingo",M250&lt;&gt;"",N250&lt;&gt;""),IF(AL250="",0,AL250*24),0))-(IF(OR(H249="Domingo",M249&lt;&gt;"",N249&lt;&gt;""),IF(AL249="",0,AL249*24),0))&gt;=0,VALIDATURNO[[#This Row],[Dom Noct calc]]+(IF(OR(H250="Domingo",M250&lt;&gt;"",N250&lt;&gt;""),IF(AL250="",0,AL250*24),0))-(IF(OR(H249="Domingo",M249&lt;&gt;"",N249&lt;&gt;""),IF(AL249="",0,AL249*24),0)),0))))</f>
        <v>#VALUE!</v>
      </c>
      <c r="BY249" s="44" t="e">
        <f>IF(VALIDATURNO[[#This Row],[VALIDA_QNA]]="","",IFERROR(LEFT(AD249,FIND(".",AD249)-1)+((RIGHT(AD249,2)+0)/100),0))</f>
        <v>#VALUE!</v>
      </c>
      <c r="BZ24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49" s="45" t="e">
        <f>IF(VALIDATURNO[[#This Row],[VALIDA_QNA]]="","",IF(VALIDATURNO[[#This Row],[Trabajado real]]+0=0,0,1))</f>
        <v>#VALUE!</v>
      </c>
      <c r="CB24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49" s="44"/>
      <c r="CD249" s="44"/>
      <c r="CE249" s="44"/>
      <c r="CF249" s="44"/>
      <c r="CG249" s="44"/>
      <c r="CH249" s="45"/>
      <c r="CI249" s="44"/>
      <c r="CJ249" s="44" t="str">
        <f>IF(AND(M249="",S249=""),"",IF(VALIDATURNO[[#This Row],[Marcacion]]="ERROR MARCA",6,IF(IFERROR(LEFT(M249,FIND(".",M249)-1)+((RIGHT(M249,2)+0)/100),0)+IFERROR(LEFT(S249,FIND(".",S249)-1)+((RIGHT(S249,2)+0)/100),0)=0,"",IFERROR(LEFT(M249,FIND(".",M249)-1)+((RIGHT(M249,2)+0)/100),0)+IFERROR(LEFT(S249,FIND(".",S249)-1)+((RIGHT(S249,2)+0)/100),0))))</f>
        <v/>
      </c>
      <c r="CK249" s="44" t="e">
        <f>IF(VALIDATURNO[[#This Row],[VALIDA_QNA]]="","",IF(VALIDATURNO[[#This Row],[Dom Noct Real]]=0,"",ROUND(VALIDATURNO[[#This Row],[Dom Noct Real]],2)))</f>
        <v>#VALUE!</v>
      </c>
      <c r="CL249" s="44"/>
      <c r="CM249" s="44"/>
      <c r="CN249" s="44"/>
      <c r="CO24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4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49" s="44"/>
      <c r="CR249" s="44"/>
      <c r="CS249" s="44"/>
      <c r="CT249" s="44"/>
      <c r="CU249" s="44" t="e">
        <f>IF(VALIDATURNO[[#This Row],[VALIDA_QNA]]="","",IF(VALIDATURNO[[#This Row],[Trabajado real]]=0,"",ROUND(VALIDATURNO[[#This Row],[Trabajado real]],2)))</f>
        <v>#VALUE!</v>
      </c>
      <c r="CV249" s="220" t="str">
        <f>IFERROR(VLOOKUP(VALIDATURNO[[#This Row],[Colaborador]]&amp;VALIDATURNO[[#This Row],[fecha]],Tabla2[],4,0),"")</f>
        <v/>
      </c>
      <c r="CW249" s="221"/>
      <c r="CX249" s="221"/>
      <c r="CY249" s="44" t="str">
        <f>IF(SUMIFS($BZ$6:BZ249,$DC$6:DC249,VALIDATURNO[[#This Row],[Colaborador]])-hope_hours-SUMIFS($CO$6:CO249,$DC$6:DC249,VALIDATURNO[[#This Row],[Colaborador]])-SUMIFS($CP$6:CP249,$DC$6:DC249,VALIDATURNO[[#This Row],[Colaborador]])&gt;0.5,SUMIFS($BZ$6:BZ249,$DC$6:DC249,VALIDATURNO[[#This Row],[Colaborador]])-hope_hours-SUMIFS($CO$6:CO249,$DC$6:DC249,VALIDATURNO[[#This Row],[Colaborador]])-SUMIFS($CP$6:CP249,$DC$6:DC249,VALIDATURNO[[#This Row],[Colaborador]]),"")</f>
        <v/>
      </c>
      <c r="CZ249" s="44" t="str">
        <f>IF(SUMIFS($BZ$6:BZ249,$DC$6:DC249,VALIDATURNO[[#This Row],[Colaborador]])-hope_hours&gt;0.5,SUMIFS($BZ$6:BZ249,$DC$6:DC249,VALIDATURNO[[#This Row],[Colaborador]])-hope_hours - SUMIFS($CZ$6:CZ248,$DC$6:DC248,DC249),"")</f>
        <v/>
      </c>
      <c r="DA249" s="44" t="str">
        <f>IF(SUMIFS($BZ$6:BZ249,$DC$6:DC249,VALIDATURNO[[#This Row],[Colaborador]])-hope_hours&gt;0.5,SUMIFS($BZ$6:BZ249,$DC$6:DC249,VALIDATURNO[[#This Row],[Colaborador]])-hope_hours,"")</f>
        <v/>
      </c>
      <c r="DB249" s="44" t="str">
        <f>IF(E249="","",IF(VALIDATURNO[[#This Row],[Cambia sede]]="",E249,VALIDATURNO[[#This Row],[Cambia sede]]))</f>
        <v/>
      </c>
      <c r="DC249" s="222" t="str">
        <f t="shared" si="10"/>
        <v/>
      </c>
      <c r="DD249" s="223" t="e">
        <f>IF(VALIDATURNO[[#This Row],[VALIDA_QNA]]="","",I249+0)</f>
        <v>#VALUE!</v>
      </c>
      <c r="DE249" s="219" t="e">
        <f>IF(VALIDATURNO[[#This Row],[Marcacion]]="","",D249)</f>
        <v>#VALUE!</v>
      </c>
      <c r="DF249" s="219" t="e">
        <f>IF(VALIDATURNO[[#This Row],[turno1]]="","",H249)</f>
        <v>#VALUE!</v>
      </c>
      <c r="DG249" s="219" t="e">
        <f>IF(VALIDATURNO[[#This Row],[turno2]]="","",AL249)</f>
        <v>#VALUE!</v>
      </c>
      <c r="DH249" s="219" t="e">
        <f>IF(VALIDATURNO[[#This Row],[turno1AM]]="","",AM249)</f>
        <v>#VALUE!</v>
      </c>
      <c r="DI249" s="219" t="e">
        <f>IF(VALIDATURNO[[#This Row],[turno2AM]]="","",AN249)</f>
        <v>#VALUE!</v>
      </c>
      <c r="DJ249" s="219" t="e">
        <f>IF(VALIDATURNO[[#This Row],[turno1AH]]="","",AO249)</f>
        <v>#VALUE!</v>
      </c>
      <c r="DK249" s="219" t="e">
        <f>IF(VALIDATURNO[[#This Row],[turno2AH]]="","",AP249)</f>
        <v>#VALUE!</v>
      </c>
      <c r="DL249" s="224" t="str">
        <f>IF(SUMIFS(VALIDATURNO[TOTAL],VALIDATURNO[Colaborador],VALIDATURNO[[#This Row],[Colaborador]])=0,"RET","OK")</f>
        <v>RET</v>
      </c>
      <c r="DM249" s="224"/>
      <c r="DN249" s="224" t="e">
        <f>IF(DN248=$DN$5,1,IF(DC248=VALIDATURNO[[#This Row],[Colaborador]],0,1))</f>
        <v>#VALUE!</v>
      </c>
      <c r="DO249" s="224"/>
      <c r="DP249" s="224"/>
      <c r="DQ249" s="224"/>
      <c r="DR249" s="224"/>
      <c r="DS249" s="224"/>
      <c r="DT249" s="224"/>
    </row>
    <row r="250" spans="46:124">
      <c r="AT250" s="218" t="e">
        <f>IF(VALIDATURNO[[#This Row],[VALIDA_QNA]]="","",IF(AL250="",0,1))</f>
        <v>#VALUE!</v>
      </c>
      <c r="AU250" s="47" t="e">
        <f>IF(VALIDATURNO[[#This Row],[VALIDA_QNA]]="","",IF(AL251="",0,1))</f>
        <v>#VALUE!</v>
      </c>
      <c r="AV250" s="47" t="e">
        <f>IF(VALIDATURNO[[#This Row],[VALIDA_QNA]]="","",IF(AM250="",0,1))</f>
        <v>#VALUE!</v>
      </c>
      <c r="AW250" s="47" t="e">
        <f>IF(VALIDATURNO[[#This Row],[VALIDA_QNA]]="","",IF(AN250="",0,1))</f>
        <v>#VALUE!</v>
      </c>
      <c r="AX250" s="47" t="e">
        <f>IF(VALIDATURNO[[#This Row],[VALIDA_QNA]]="","",IF(AO250="",0,1))</f>
        <v>#VALUE!</v>
      </c>
      <c r="AY250" s="47" t="e">
        <f>IF(VALIDATURNO[[#This Row],[VALIDA_QNA]]="","",IF(AP250="",0,1))</f>
        <v>#VALUE!</v>
      </c>
      <c r="AZ250" s="42" t="e">
        <f>IF(VALIDATURNO[[#This Row],[VALIDA_QNA]]="","",IF(AL251="",0,1)*IF(AL251="",0,AL251))</f>
        <v>#VALUE!</v>
      </c>
      <c r="BA250" s="42" t="e">
        <f>IF(VALIDATURNO[[#This Row],[VALIDA_QNA]]="","",IF(AL250="",0,1)*IF(AL250="",0,AL250))</f>
        <v>#VALUE!</v>
      </c>
      <c r="BB250" s="42" t="e">
        <f>IF(VALIDATURNO[[#This Row],[VALIDA_QNA]]="","",IF(AM250="",0,1)*IF(AM250="",0,AM250))</f>
        <v>#VALUE!</v>
      </c>
      <c r="BC250" s="42" t="e">
        <f>IF(VALIDATURNO[[#This Row],[VALIDA_QNA]]="","",IF(AN250="",0,1)*IF(AN250="",0,AN250))</f>
        <v>#VALUE!</v>
      </c>
      <c r="BD250" s="42" t="e">
        <f>IF(VALIDATURNO[[#This Row],[VALIDA_QNA]]="","",IF(AO250="",0,1)*IF(AO250="",0,AO250))</f>
        <v>#VALUE!</v>
      </c>
      <c r="BE250" s="42" t="e">
        <f>IF(VALIDATURNO[[#This Row],[VALIDA_QNA]]="","",IF(AP250="",0,1)*IF(AP250="",0,AP250))</f>
        <v>#VALUE!</v>
      </c>
      <c r="BF250" s="42" t="e">
        <f>IF(VALIDATURNO[[#This Row],[VALIDA_QNA]]="","",5-COUNTBLANK(AM250:AP250)-COUNTBLANK(AL251))</f>
        <v>#VALUE!</v>
      </c>
      <c r="BG250" s="41" t="e">
        <f>VALIDATURNO[[#This Row],[SALAM_H_BIN]]&amp;AU250&amp;AV250&amp;AW250&amp;AX250&amp;AY250</f>
        <v>#VALUE!</v>
      </c>
      <c r="BH250" s="43" t="str">
        <f>IF(A250="","",IF(AND((DIA_INI+0)=1,DAY(I250)&lt;16,MONTH(I250)=MES_QNA),1,IF(AND((DIA_INI+0)=16,MONTH(I250)= MES_QNA + 0),1,0)))</f>
        <v/>
      </c>
      <c r="BI250" s="42" t="str">
        <f>IF(A250="","",IF(AND(AN250&lt;AM250,AN250&lt;&gt;""),"ERROR MARCA",IF(AND(VALIDATURNO[[#This Row],[ENT_2]]&lt;&gt;0,VALIDATURNO[[#This Row],[ENT_2]]&lt;VALIDATURNO[[#This Row],[SAL_1]]),"ERROR MARCA",IF(VALIDATURNO[[#This Row],[VALIDA_QNA]]=1,IF(OR(BG250="001100",BG250="011000",BG250="011110",BG250="001111",BG250="101100",BG250="111000",BG250="111110",BG250="101111"),"OK",IF(OR(BG250="000000",VALIDATURNO[[#This Row],[Escenario]]="100000"),"NULO","ERROR MARCA")),"NULO"))))</f>
        <v/>
      </c>
      <c r="BJ250" s="47" t="e">
        <f>IF(VALIDATURNO[[#This Row],[VALIDA_QNA]]="","",IF(OR(BG250="101100",BG250="101111",BG250="001100",BG250="001111",BG250="111110",BG250="011110"),BC250-BB250,0)*24)</f>
        <v>#VALUE!</v>
      </c>
      <c r="BK250" s="42" t="e">
        <f>IF(VALIDATURNO[[#This Row],[VALIDA_QNA]]="","",IF(OR(BG250="101111",BG250="001111"),BE250-BD250,0)*24)</f>
        <v>#VALUE!</v>
      </c>
      <c r="BL250" s="47" t="e">
        <f>IF(VALIDATURNO[[#This Row],[VALIDA_QNA]]="","",IF(OR(BG250="111000",BG250="011000"),AZ250-BB250+1,0)*24)</f>
        <v>#VALUE!</v>
      </c>
      <c r="BM250" s="47" t="e">
        <f>IF(VALIDATURNO[[#This Row],[VALIDA_QNA]]="","",IF(OR(BG250="111110",BG250="011110"),AZ250+1-BD250,0)*24)</f>
        <v>#VALUE!</v>
      </c>
      <c r="BN250" s="42" t="e">
        <f>IF(VALIDATURNO[[#This Row],[VALIDA_QNA]]="","",IF(OR(BG250="011000",BG250="111000"),1-BB250,0)*24)</f>
        <v>#VALUE!</v>
      </c>
      <c r="BO250" s="47" t="e">
        <f>IF(VALIDATURNO[[#This Row],[VALIDA_QNA]]="","",IF(OR(BG250="011110",BG250="111110"),1-BD250,0)*24)</f>
        <v>#VALUE!</v>
      </c>
      <c r="BP25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0" s="42" t="e">
        <f>IF(VALIDATURNO[[#This Row],[VALIDA_QNA]]="","",VALIDATURNO[[#This Row],[turno1]]+VALIDATURNO[[#This Row],[turno2]]+VALIDATURNO[[#This Row],[turno1AM]]+VALIDATURNO[[#This Row],[turno2AM]])</f>
        <v>#VALUE!</v>
      </c>
      <c r="BR250" s="44" t="e">
        <f>IF(VALIDATURNO[[#This Row],[VALIDA_QNA]]=0,"",IFERROR(LEFT(AD250,FIND(".",AD250)-1)+((RIGHT(AD250,2)+0)/100),""))</f>
        <v>#VALUE!</v>
      </c>
      <c r="BS25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descuentos]]="",0,IF(AND(BP250&gt;=9.5,AO250=""),1,0))+IF(AL251&lt;&gt;"",AL251*24,0)-IF(AL250&lt;&gt;"",AL250*24,0),"")))</f>
        <v>#VALUE!</v>
      </c>
      <c r="BT250" s="219" t="e">
        <f>IF(VALIDATURNO[[#This Row],[VALIDA_QNA]]=0,"",IF(A250="","",IFERROR((IF(IF(AL250="",0,AL250+0)&lt;=(6/24),IF(AL250="",0,AL250+0),(6/24))*24),0)+IFERROR(IF(AM250="",0,IF((IF(AND(AO250="",AN250&lt;&gt;""),IF(AN250="",0,AN250+0),IF(AP250&lt;&gt;"",IF(AP250="",0,AP250+0),1))-#REF!)*24&gt;0,IF(AND(AO250="",AN250&lt;&gt;""),IF(AN250="",0,AN250+0),IF(AP250&lt;&gt;"",IF(AP250="",0,AP250+0),1))-#REF!))*24,0)))</f>
        <v>#VALUE!</v>
      </c>
      <c r="BU250" s="44" t="e">
        <f>IF(VALIDATURNO[[#This Row],[VALIDA_QNA]]="","",IFERROR(LEFT(K250,FIND(".",K250)-1)+((RIGHT(K250,2)+0)/100),0))</f>
        <v>#VALUE!</v>
      </c>
      <c r="BV250" s="44" t="e">
        <f>IF(VALIDATURNO[[#This Row],[VALIDA_QNA]]=0,0,IF(VALIDATURNO[[#This Row],[Marcacion]]="ERROR MARCA", 0,IF(VALIDATURNO[[#This Row],[VALIDA_QNA]]="","",IF(ROUND(IFERROR(LEFT(K250,FIND(".",K250)-1)+((RIGHT(K250,2)+0)/100),0)+(IF(H251="Domingo",0,IF(AL251="",0,AL251*24)))-(IF(H250="Domingo",0,IF(AL250="",0,AL250*24))),2)&gt;=0,ROUND(IFERROR(LEFT(K250,FIND(".",K250)-1)+((RIGHT(K250,2)+0)/100),0)+(IF(H251="Domingo",0,IF(AL251="",0,AL251*24)))-(IF(H250="Domingo",0,IF(AL250="",0,AL250*24))),2),0))))</f>
        <v>#VALUE!</v>
      </c>
      <c r="BW250" s="44" t="e">
        <f>IF(VALIDATURNO[[#This Row],[VALIDA_QNA]]="","",IFERROR(LEFT(T250,FIND(".",T250)-1)+((RIGHT(T250,2)+0)/100),0)+IF(N250="",0,IFERROR(LEFT(N250,FIND(".",N250)-1)+((RIGHT(N250,2)+0)/100),0)))</f>
        <v>#VALUE!</v>
      </c>
      <c r="BX250" s="44" t="e">
        <f>IF(VALIDATURNO[[#This Row],[VALIDA_QNA]]=0,0,IF(VALIDATURNO[[#This Row],[Marcacion]]="ERROR MARCA", 0,IF(VALIDATURNO[[#This Row],[VALIDA_QNA]]="","",IF(VALIDATURNO[[#This Row],[Dom Noct calc]]+(IF(OR(H251="Domingo",M251&lt;&gt;"",N251&lt;&gt;""),IF(AL251="",0,AL251*24),0))-(IF(OR(H250="Domingo",M250&lt;&gt;"",N250&lt;&gt;""),IF(AL250="",0,AL250*24),0))&gt;=0,VALIDATURNO[[#This Row],[Dom Noct calc]]+(IF(OR(H251="Domingo",M251&lt;&gt;"",N251&lt;&gt;""),IF(AL251="",0,AL251*24),0))-(IF(OR(H250="Domingo",M250&lt;&gt;"",N250&lt;&gt;""),IF(AL250="",0,AL250*24),0)),0))))</f>
        <v>#VALUE!</v>
      </c>
      <c r="BY250" s="44" t="e">
        <f>IF(VALIDATURNO[[#This Row],[VALIDA_QNA]]="","",IFERROR(LEFT(AD250,FIND(".",AD250)-1)+((RIGHT(AD250,2)+0)/100),0))</f>
        <v>#VALUE!</v>
      </c>
      <c r="BZ25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0" s="45" t="e">
        <f>IF(VALIDATURNO[[#This Row],[VALIDA_QNA]]="","",IF(VALIDATURNO[[#This Row],[Trabajado real]]+0=0,0,1))</f>
        <v>#VALUE!</v>
      </c>
      <c r="CB25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0" s="44"/>
      <c r="CD250" s="44"/>
      <c r="CE250" s="44"/>
      <c r="CF250" s="44"/>
      <c r="CG250" s="44"/>
      <c r="CH250" s="45"/>
      <c r="CI250" s="44"/>
      <c r="CJ250" s="44" t="str">
        <f>IF(AND(M250="",S250=""),"",IF(VALIDATURNO[[#This Row],[Marcacion]]="ERROR MARCA",6,IF(IFERROR(LEFT(M250,FIND(".",M250)-1)+((RIGHT(M250,2)+0)/100),0)+IFERROR(LEFT(S250,FIND(".",S250)-1)+((RIGHT(S250,2)+0)/100),0)=0,"",IFERROR(LEFT(M250,FIND(".",M250)-1)+((RIGHT(M250,2)+0)/100),0)+IFERROR(LEFT(S250,FIND(".",S250)-1)+((RIGHT(S250,2)+0)/100),0))))</f>
        <v/>
      </c>
      <c r="CK250" s="44" t="e">
        <f>IF(VALIDATURNO[[#This Row],[VALIDA_QNA]]="","",IF(VALIDATURNO[[#This Row],[Dom Noct Real]]=0,"",ROUND(VALIDATURNO[[#This Row],[Dom Noct Real]],2)))</f>
        <v>#VALUE!</v>
      </c>
      <c r="CL250" s="44"/>
      <c r="CM250" s="44"/>
      <c r="CN250" s="44"/>
      <c r="CO25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0" s="44"/>
      <c r="CR250" s="44"/>
      <c r="CS250" s="44"/>
      <c r="CT250" s="44"/>
      <c r="CU250" s="44" t="e">
        <f>IF(VALIDATURNO[[#This Row],[VALIDA_QNA]]="","",IF(VALIDATURNO[[#This Row],[Trabajado real]]=0,"",ROUND(VALIDATURNO[[#This Row],[Trabajado real]],2)))</f>
        <v>#VALUE!</v>
      </c>
      <c r="CV250" s="220" t="str">
        <f>IFERROR(VLOOKUP(VALIDATURNO[[#This Row],[Colaborador]]&amp;VALIDATURNO[[#This Row],[fecha]],Tabla2[],4,0),"")</f>
        <v/>
      </c>
      <c r="CW250" s="221"/>
      <c r="CX250" s="221"/>
      <c r="CY250" s="44" t="str">
        <f>IF(SUMIFS($BZ$6:BZ250,$DC$6:DC250,VALIDATURNO[[#This Row],[Colaborador]])-hope_hours-SUMIFS($CO$6:CO250,$DC$6:DC250,VALIDATURNO[[#This Row],[Colaborador]])-SUMIFS($CP$6:CP250,$DC$6:DC250,VALIDATURNO[[#This Row],[Colaborador]])&gt;0.5,SUMIFS($BZ$6:BZ250,$DC$6:DC250,VALIDATURNO[[#This Row],[Colaborador]])-hope_hours-SUMIFS($CO$6:CO250,$DC$6:DC250,VALIDATURNO[[#This Row],[Colaborador]])-SUMIFS($CP$6:CP250,$DC$6:DC250,VALIDATURNO[[#This Row],[Colaborador]]),"")</f>
        <v/>
      </c>
      <c r="CZ250" s="44" t="str">
        <f>IF(SUMIFS($BZ$6:BZ250,$DC$6:DC250,VALIDATURNO[[#This Row],[Colaborador]])-hope_hours&gt;0.5,SUMIFS($BZ$6:BZ250,$DC$6:DC250,VALIDATURNO[[#This Row],[Colaborador]])-hope_hours - SUMIFS($CZ$6:CZ249,$DC$6:DC249,DC250),"")</f>
        <v/>
      </c>
      <c r="DA250" s="44" t="str">
        <f>IF(SUMIFS($BZ$6:BZ250,$DC$6:DC250,VALIDATURNO[[#This Row],[Colaborador]])-hope_hours&gt;0.5,SUMIFS($BZ$6:BZ250,$DC$6:DC250,VALIDATURNO[[#This Row],[Colaborador]])-hope_hours,"")</f>
        <v/>
      </c>
      <c r="DB250" s="44" t="str">
        <f>IF(E250="","",IF(VALIDATURNO[[#This Row],[Cambia sede]]="",E250,VALIDATURNO[[#This Row],[Cambia sede]]))</f>
        <v/>
      </c>
      <c r="DC250" s="222" t="str">
        <f t="shared" si="10"/>
        <v/>
      </c>
      <c r="DD250" s="223" t="e">
        <f>IF(VALIDATURNO[[#This Row],[VALIDA_QNA]]="","",I250+0)</f>
        <v>#VALUE!</v>
      </c>
      <c r="DE250" s="219" t="e">
        <f>IF(VALIDATURNO[[#This Row],[Marcacion]]="","",D250)</f>
        <v>#VALUE!</v>
      </c>
      <c r="DF250" s="219" t="e">
        <f>IF(VALIDATURNO[[#This Row],[turno1]]="","",H250)</f>
        <v>#VALUE!</v>
      </c>
      <c r="DG250" s="219" t="e">
        <f>IF(VALIDATURNO[[#This Row],[turno2]]="","",AL250)</f>
        <v>#VALUE!</v>
      </c>
      <c r="DH250" s="219" t="e">
        <f>IF(VALIDATURNO[[#This Row],[turno1AM]]="","",AM250)</f>
        <v>#VALUE!</v>
      </c>
      <c r="DI250" s="219" t="e">
        <f>IF(VALIDATURNO[[#This Row],[turno2AM]]="","",AN250)</f>
        <v>#VALUE!</v>
      </c>
      <c r="DJ250" s="219" t="e">
        <f>IF(VALIDATURNO[[#This Row],[turno1AH]]="","",AO250)</f>
        <v>#VALUE!</v>
      </c>
      <c r="DK250" s="219" t="e">
        <f>IF(VALIDATURNO[[#This Row],[turno2AH]]="","",AP250)</f>
        <v>#VALUE!</v>
      </c>
      <c r="DL250" s="224" t="str">
        <f>IF(SUMIFS(VALIDATURNO[TOTAL],VALIDATURNO[Colaborador],VALIDATURNO[[#This Row],[Colaborador]])=0,"RET","OK")</f>
        <v>RET</v>
      </c>
      <c r="DM250" s="224"/>
      <c r="DN250" s="224" t="e">
        <f>IF(DN249=$DN$5,1,IF(DC249=VALIDATURNO[[#This Row],[Colaborador]],0,1))</f>
        <v>#VALUE!</v>
      </c>
      <c r="DO250" s="224"/>
      <c r="DP250" s="224"/>
      <c r="DQ250" s="224"/>
      <c r="DR250" s="224"/>
      <c r="DS250" s="224"/>
      <c r="DT250" s="224"/>
    </row>
    <row r="251" spans="46:124">
      <c r="AT251" s="218" t="e">
        <f>IF(VALIDATURNO[[#This Row],[VALIDA_QNA]]="","",IF(AL251="",0,1))</f>
        <v>#VALUE!</v>
      </c>
      <c r="AU251" s="47" t="e">
        <f>IF(VALIDATURNO[[#This Row],[VALIDA_QNA]]="","",IF(AL252="",0,1))</f>
        <v>#VALUE!</v>
      </c>
      <c r="AV251" s="47" t="e">
        <f>IF(VALIDATURNO[[#This Row],[VALIDA_QNA]]="","",IF(AM251="",0,1))</f>
        <v>#VALUE!</v>
      </c>
      <c r="AW251" s="47" t="e">
        <f>IF(VALIDATURNO[[#This Row],[VALIDA_QNA]]="","",IF(AN251="",0,1))</f>
        <v>#VALUE!</v>
      </c>
      <c r="AX251" s="47" t="e">
        <f>IF(VALIDATURNO[[#This Row],[VALIDA_QNA]]="","",IF(AO251="",0,1))</f>
        <v>#VALUE!</v>
      </c>
      <c r="AY251" s="47" t="e">
        <f>IF(VALIDATURNO[[#This Row],[VALIDA_QNA]]="","",IF(AP251="",0,1))</f>
        <v>#VALUE!</v>
      </c>
      <c r="AZ251" s="42" t="e">
        <f>IF(VALIDATURNO[[#This Row],[VALIDA_QNA]]="","",IF(AL252="",0,1)*IF(AL252="",0,AL252))</f>
        <v>#VALUE!</v>
      </c>
      <c r="BA251" s="42" t="e">
        <f>IF(VALIDATURNO[[#This Row],[VALIDA_QNA]]="","",IF(AL251="",0,1)*IF(AL251="",0,AL251))</f>
        <v>#VALUE!</v>
      </c>
      <c r="BB251" s="42" t="e">
        <f>IF(VALIDATURNO[[#This Row],[VALIDA_QNA]]="","",IF(AM251="",0,1)*IF(AM251="",0,AM251))</f>
        <v>#VALUE!</v>
      </c>
      <c r="BC251" s="42" t="e">
        <f>IF(VALIDATURNO[[#This Row],[VALIDA_QNA]]="","",IF(AN251="",0,1)*IF(AN251="",0,AN251))</f>
        <v>#VALUE!</v>
      </c>
      <c r="BD251" s="42" t="e">
        <f>IF(VALIDATURNO[[#This Row],[VALIDA_QNA]]="","",IF(AO251="",0,1)*IF(AO251="",0,AO251))</f>
        <v>#VALUE!</v>
      </c>
      <c r="BE251" s="42" t="e">
        <f>IF(VALIDATURNO[[#This Row],[VALIDA_QNA]]="","",IF(AP251="",0,1)*IF(AP251="",0,AP251))</f>
        <v>#VALUE!</v>
      </c>
      <c r="BF251" s="42" t="e">
        <f>IF(VALIDATURNO[[#This Row],[VALIDA_QNA]]="","",5-COUNTBLANK(AM251:AP251)-COUNTBLANK(AL252))</f>
        <v>#VALUE!</v>
      </c>
      <c r="BG251" s="41" t="e">
        <f>VALIDATURNO[[#This Row],[SALAM_H_BIN]]&amp;AU251&amp;AV251&amp;AW251&amp;AX251&amp;AY251</f>
        <v>#VALUE!</v>
      </c>
      <c r="BH251" s="43" t="str">
        <f>IF(A251="","",IF(AND((DIA_INI+0)=1,DAY(I251)&lt;16,MONTH(I251)=MES_QNA),1,IF(AND((DIA_INI+0)=16,MONTH(I251)= MES_QNA + 0),1,0)))</f>
        <v/>
      </c>
      <c r="BI251" s="42" t="str">
        <f>IF(A251="","",IF(AND(AN251&lt;AM251,AN251&lt;&gt;""),"ERROR MARCA",IF(AND(VALIDATURNO[[#This Row],[ENT_2]]&lt;&gt;0,VALIDATURNO[[#This Row],[ENT_2]]&lt;VALIDATURNO[[#This Row],[SAL_1]]),"ERROR MARCA",IF(VALIDATURNO[[#This Row],[VALIDA_QNA]]=1,IF(OR(BG251="001100",BG251="011000",BG251="011110",BG251="001111",BG251="101100",BG251="111000",BG251="111110",BG251="101111"),"OK",IF(OR(BG251="000000",VALIDATURNO[[#This Row],[Escenario]]="100000"),"NULO","ERROR MARCA")),"NULO"))))</f>
        <v/>
      </c>
      <c r="BJ251" s="47" t="e">
        <f>IF(VALIDATURNO[[#This Row],[VALIDA_QNA]]="","",IF(OR(BG251="101100",BG251="101111",BG251="001100",BG251="001111",BG251="111110",BG251="011110"),BC251-BB251,0)*24)</f>
        <v>#VALUE!</v>
      </c>
      <c r="BK251" s="42" t="e">
        <f>IF(VALIDATURNO[[#This Row],[VALIDA_QNA]]="","",IF(OR(BG251="101111",BG251="001111"),BE251-BD251,0)*24)</f>
        <v>#VALUE!</v>
      </c>
      <c r="BL251" s="47" t="e">
        <f>IF(VALIDATURNO[[#This Row],[VALIDA_QNA]]="","",IF(OR(BG251="111000",BG251="011000"),AZ251-BB251+1,0)*24)</f>
        <v>#VALUE!</v>
      </c>
      <c r="BM251" s="47" t="e">
        <f>IF(VALIDATURNO[[#This Row],[VALIDA_QNA]]="","",IF(OR(BG251="111110",BG251="011110"),AZ251+1-BD251,0)*24)</f>
        <v>#VALUE!</v>
      </c>
      <c r="BN251" s="42" t="e">
        <f>IF(VALIDATURNO[[#This Row],[VALIDA_QNA]]="","",IF(OR(BG251="011000",BG251="111000"),1-BB251,0)*24)</f>
        <v>#VALUE!</v>
      </c>
      <c r="BO251" s="47" t="e">
        <f>IF(VALIDATURNO[[#This Row],[VALIDA_QNA]]="","",IF(OR(BG251="011110",BG251="111110"),1-BD251,0)*24)</f>
        <v>#VALUE!</v>
      </c>
      <c r="BP251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1" s="42" t="e">
        <f>IF(VALIDATURNO[[#This Row],[VALIDA_QNA]]="","",VALIDATURNO[[#This Row],[turno1]]+VALIDATURNO[[#This Row],[turno2]]+VALIDATURNO[[#This Row],[turno1AM]]+VALIDATURNO[[#This Row],[turno2AM]])</f>
        <v>#VALUE!</v>
      </c>
      <c r="BR251" s="44" t="e">
        <f>IF(VALIDATURNO[[#This Row],[VALIDA_QNA]]=0,"",IFERROR(LEFT(AD251,FIND(".",AD251)-1)+((RIGHT(AD251,2)+0)/100),""))</f>
        <v>#VALUE!</v>
      </c>
      <c r="BS251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descuentos]]="",0,IF(AND(BP251&gt;=9.5,AO251=""),1,0))+IF(AL252&lt;&gt;"",AL252*24,0)-IF(AL251&lt;&gt;"",AL251*24,0),"")))</f>
        <v>#VALUE!</v>
      </c>
      <c r="BT251" s="219" t="e">
        <f>IF(VALIDATURNO[[#This Row],[VALIDA_QNA]]=0,"",IF(A251="","",IFERROR((IF(IF(AL251="",0,AL251+0)&lt;=(6/24),IF(AL251="",0,AL251+0),(6/24))*24),0)+IFERROR(IF(AM251="",0,IF((IF(AND(AO251="",AN251&lt;&gt;""),IF(AN251="",0,AN251+0),IF(AP251&lt;&gt;"",IF(AP251="",0,AP251+0),1))-#REF!)*24&gt;0,IF(AND(AO251="",AN251&lt;&gt;""),IF(AN251="",0,AN251+0),IF(AP251&lt;&gt;"",IF(AP251="",0,AP251+0),1))-#REF!))*24,0)))</f>
        <v>#VALUE!</v>
      </c>
      <c r="BU251" s="44" t="e">
        <f>IF(VALIDATURNO[[#This Row],[VALIDA_QNA]]="","",IFERROR(LEFT(K251,FIND(".",K251)-1)+((RIGHT(K251,2)+0)/100),0))</f>
        <v>#VALUE!</v>
      </c>
      <c r="BV251" s="44" t="e">
        <f>IF(VALIDATURNO[[#This Row],[VALIDA_QNA]]=0,0,IF(VALIDATURNO[[#This Row],[Marcacion]]="ERROR MARCA", 0,IF(VALIDATURNO[[#This Row],[VALIDA_QNA]]="","",IF(ROUND(IFERROR(LEFT(K251,FIND(".",K251)-1)+((RIGHT(K251,2)+0)/100),0)+(IF(H252="Domingo",0,IF(AL252="",0,AL252*24)))-(IF(H251="Domingo",0,IF(AL251="",0,AL251*24))),2)&gt;=0,ROUND(IFERROR(LEFT(K251,FIND(".",K251)-1)+((RIGHT(K251,2)+0)/100),0)+(IF(H252="Domingo",0,IF(AL252="",0,AL252*24)))-(IF(H251="Domingo",0,IF(AL251="",0,AL251*24))),2),0))))</f>
        <v>#VALUE!</v>
      </c>
      <c r="BW251" s="44" t="e">
        <f>IF(VALIDATURNO[[#This Row],[VALIDA_QNA]]="","",IFERROR(LEFT(T251,FIND(".",T251)-1)+((RIGHT(T251,2)+0)/100),0)+IF(N251="",0,IFERROR(LEFT(N251,FIND(".",N251)-1)+((RIGHT(N251,2)+0)/100),0)))</f>
        <v>#VALUE!</v>
      </c>
      <c r="BX251" s="44" t="e">
        <f>IF(VALIDATURNO[[#This Row],[VALIDA_QNA]]=0,0,IF(VALIDATURNO[[#This Row],[Marcacion]]="ERROR MARCA", 0,IF(VALIDATURNO[[#This Row],[VALIDA_QNA]]="","",IF(VALIDATURNO[[#This Row],[Dom Noct calc]]+(IF(OR(H252="Domingo",M252&lt;&gt;"",N252&lt;&gt;""),IF(AL252="",0,AL252*24),0))-(IF(OR(H251="Domingo",M251&lt;&gt;"",N251&lt;&gt;""),IF(AL251="",0,AL251*24),0))&gt;=0,VALIDATURNO[[#This Row],[Dom Noct calc]]+(IF(OR(H252="Domingo",M252&lt;&gt;"",N252&lt;&gt;""),IF(AL252="",0,AL252*24),0))-(IF(OR(H251="Domingo",M251&lt;&gt;"",N251&lt;&gt;""),IF(AL251="",0,AL251*24),0)),0))))</f>
        <v>#VALUE!</v>
      </c>
      <c r="BY251" s="44" t="e">
        <f>IF(VALIDATURNO[[#This Row],[VALIDA_QNA]]="","",IFERROR(LEFT(AD251,FIND(".",AD251)-1)+((RIGHT(AD251,2)+0)/100),0))</f>
        <v>#VALUE!</v>
      </c>
      <c r="BZ251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1" s="45" t="e">
        <f>IF(VALIDATURNO[[#This Row],[VALIDA_QNA]]="","",IF(VALIDATURNO[[#This Row],[Trabajado real]]+0=0,0,1))</f>
        <v>#VALUE!</v>
      </c>
      <c r="CB251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1" s="44"/>
      <c r="CD251" s="44"/>
      <c r="CE251" s="44"/>
      <c r="CF251" s="44"/>
      <c r="CG251" s="44"/>
      <c r="CH251" s="45"/>
      <c r="CI251" s="44"/>
      <c r="CJ251" s="44" t="str">
        <f>IF(AND(M251="",S251=""),"",IF(VALIDATURNO[[#This Row],[Marcacion]]="ERROR MARCA",6,IF(IFERROR(LEFT(M251,FIND(".",M251)-1)+((RIGHT(M251,2)+0)/100),0)+IFERROR(LEFT(S251,FIND(".",S251)-1)+((RIGHT(S251,2)+0)/100),0)=0,"",IFERROR(LEFT(M251,FIND(".",M251)-1)+((RIGHT(M251,2)+0)/100),0)+IFERROR(LEFT(S251,FIND(".",S251)-1)+((RIGHT(S251,2)+0)/100),0))))</f>
        <v/>
      </c>
      <c r="CK251" s="44" t="e">
        <f>IF(VALIDATURNO[[#This Row],[VALIDA_QNA]]="","",IF(VALIDATURNO[[#This Row],[Dom Noct Real]]=0,"",ROUND(VALIDATURNO[[#This Row],[Dom Noct Real]],2)))</f>
        <v>#VALUE!</v>
      </c>
      <c r="CL251" s="44"/>
      <c r="CM251" s="44"/>
      <c r="CN251" s="44"/>
      <c r="CO251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1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1" s="44"/>
      <c r="CR251" s="44"/>
      <c r="CS251" s="44"/>
      <c r="CT251" s="44"/>
      <c r="CU251" s="44" t="e">
        <f>IF(VALIDATURNO[[#This Row],[VALIDA_QNA]]="","",IF(VALIDATURNO[[#This Row],[Trabajado real]]=0,"",ROUND(VALIDATURNO[[#This Row],[Trabajado real]],2)))</f>
        <v>#VALUE!</v>
      </c>
      <c r="CV251" s="220" t="str">
        <f>IFERROR(VLOOKUP(VALIDATURNO[[#This Row],[Colaborador]]&amp;VALIDATURNO[[#This Row],[fecha]],Tabla2[],4,0),"")</f>
        <v/>
      </c>
      <c r="CW251" s="221"/>
      <c r="CX251" s="221"/>
      <c r="CY251" s="44" t="str">
        <f>IF(SUMIFS($BZ$6:BZ251,$DC$6:DC251,VALIDATURNO[[#This Row],[Colaborador]])-hope_hours-SUMIFS($CO$6:CO251,$DC$6:DC251,VALIDATURNO[[#This Row],[Colaborador]])-SUMIFS($CP$6:CP251,$DC$6:DC251,VALIDATURNO[[#This Row],[Colaborador]])&gt;0.5,SUMIFS($BZ$6:BZ251,$DC$6:DC251,VALIDATURNO[[#This Row],[Colaborador]])-hope_hours-SUMIFS($CO$6:CO251,$DC$6:DC251,VALIDATURNO[[#This Row],[Colaborador]])-SUMIFS($CP$6:CP251,$DC$6:DC251,VALIDATURNO[[#This Row],[Colaborador]]),"")</f>
        <v/>
      </c>
      <c r="CZ251" s="44" t="str">
        <f>IF(SUMIFS($BZ$6:BZ251,$DC$6:DC251,VALIDATURNO[[#This Row],[Colaborador]])-hope_hours&gt;0.5,SUMIFS($BZ$6:BZ251,$DC$6:DC251,VALIDATURNO[[#This Row],[Colaborador]])-hope_hours - SUMIFS($CZ$6:CZ250,$DC$6:DC250,DC251),"")</f>
        <v/>
      </c>
      <c r="DA251" s="44" t="str">
        <f>IF(SUMIFS($BZ$6:BZ251,$DC$6:DC251,VALIDATURNO[[#This Row],[Colaborador]])-hope_hours&gt;0.5,SUMIFS($BZ$6:BZ251,$DC$6:DC251,VALIDATURNO[[#This Row],[Colaborador]])-hope_hours,"")</f>
        <v/>
      </c>
      <c r="DB251" s="44" t="str">
        <f>IF(E251="","",IF(VALIDATURNO[[#This Row],[Cambia sede]]="",E251,VALIDATURNO[[#This Row],[Cambia sede]]))</f>
        <v/>
      </c>
      <c r="DC251" s="222" t="str">
        <f t="shared" si="10"/>
        <v/>
      </c>
      <c r="DD251" s="223" t="e">
        <f>IF(VALIDATURNO[[#This Row],[VALIDA_QNA]]="","",I251+0)</f>
        <v>#VALUE!</v>
      </c>
      <c r="DE251" s="219" t="e">
        <f>IF(VALIDATURNO[[#This Row],[Marcacion]]="","",D251)</f>
        <v>#VALUE!</v>
      </c>
      <c r="DF251" s="219" t="e">
        <f>IF(VALIDATURNO[[#This Row],[turno1]]="","",H251)</f>
        <v>#VALUE!</v>
      </c>
      <c r="DG251" s="219" t="e">
        <f>IF(VALIDATURNO[[#This Row],[turno2]]="","",AL251)</f>
        <v>#VALUE!</v>
      </c>
      <c r="DH251" s="219" t="e">
        <f>IF(VALIDATURNO[[#This Row],[turno1AM]]="","",AM251)</f>
        <v>#VALUE!</v>
      </c>
      <c r="DI251" s="219" t="e">
        <f>IF(VALIDATURNO[[#This Row],[turno2AM]]="","",AN251)</f>
        <v>#VALUE!</v>
      </c>
      <c r="DJ251" s="219" t="e">
        <f>IF(VALIDATURNO[[#This Row],[turno1AH]]="","",AO251)</f>
        <v>#VALUE!</v>
      </c>
      <c r="DK251" s="219" t="e">
        <f>IF(VALIDATURNO[[#This Row],[turno2AH]]="","",AP251)</f>
        <v>#VALUE!</v>
      </c>
      <c r="DL251" s="224" t="str">
        <f>IF(SUMIFS(VALIDATURNO[TOTAL],VALIDATURNO[Colaborador],VALIDATURNO[[#This Row],[Colaborador]])=0,"RET","OK")</f>
        <v>RET</v>
      </c>
      <c r="DM251" s="224"/>
      <c r="DN251" s="224" t="e">
        <f>IF(DN250=$DN$5,1,IF(DC250=VALIDATURNO[[#This Row],[Colaborador]],0,1))</f>
        <v>#VALUE!</v>
      </c>
      <c r="DO251" s="224"/>
      <c r="DP251" s="224"/>
      <c r="DQ251" s="224"/>
      <c r="DR251" s="224"/>
      <c r="DS251" s="224"/>
      <c r="DT251" s="224"/>
    </row>
    <row r="252" spans="46:124">
      <c r="AT252" s="218" t="e">
        <f>IF(VALIDATURNO[[#This Row],[VALIDA_QNA]]="","",IF(AL252="",0,1))</f>
        <v>#VALUE!</v>
      </c>
      <c r="AU252" s="47" t="e">
        <f>IF(VALIDATURNO[[#This Row],[VALIDA_QNA]]="","",IF(AL253="",0,1))</f>
        <v>#VALUE!</v>
      </c>
      <c r="AV252" s="47" t="e">
        <f>IF(VALIDATURNO[[#This Row],[VALIDA_QNA]]="","",IF(AM252="",0,1))</f>
        <v>#VALUE!</v>
      </c>
      <c r="AW252" s="47" t="e">
        <f>IF(VALIDATURNO[[#This Row],[VALIDA_QNA]]="","",IF(AN252="",0,1))</f>
        <v>#VALUE!</v>
      </c>
      <c r="AX252" s="47" t="e">
        <f>IF(VALIDATURNO[[#This Row],[VALIDA_QNA]]="","",IF(AO252="",0,1))</f>
        <v>#VALUE!</v>
      </c>
      <c r="AY252" s="47" t="e">
        <f>IF(VALIDATURNO[[#This Row],[VALIDA_QNA]]="","",IF(AP252="",0,1))</f>
        <v>#VALUE!</v>
      </c>
      <c r="AZ252" s="42" t="e">
        <f>IF(VALIDATURNO[[#This Row],[VALIDA_QNA]]="","",IF(AL253="",0,1)*IF(AL253="",0,AL253))</f>
        <v>#VALUE!</v>
      </c>
      <c r="BA252" s="42" t="e">
        <f>IF(VALIDATURNO[[#This Row],[VALIDA_QNA]]="","",IF(AL252="",0,1)*IF(AL252="",0,AL252))</f>
        <v>#VALUE!</v>
      </c>
      <c r="BB252" s="42" t="e">
        <f>IF(VALIDATURNO[[#This Row],[VALIDA_QNA]]="","",IF(AM252="",0,1)*IF(AM252="",0,AM252))</f>
        <v>#VALUE!</v>
      </c>
      <c r="BC252" s="42" t="e">
        <f>IF(VALIDATURNO[[#This Row],[VALIDA_QNA]]="","",IF(AN252="",0,1)*IF(AN252="",0,AN252))</f>
        <v>#VALUE!</v>
      </c>
      <c r="BD252" s="42" t="e">
        <f>IF(VALIDATURNO[[#This Row],[VALIDA_QNA]]="","",IF(AO252="",0,1)*IF(AO252="",0,AO252))</f>
        <v>#VALUE!</v>
      </c>
      <c r="BE252" s="42" t="e">
        <f>IF(VALIDATURNO[[#This Row],[VALIDA_QNA]]="","",IF(AP252="",0,1)*IF(AP252="",0,AP252))</f>
        <v>#VALUE!</v>
      </c>
      <c r="BF252" s="42" t="e">
        <f>IF(VALIDATURNO[[#This Row],[VALIDA_QNA]]="","",5-COUNTBLANK(AM252:AP252)-COUNTBLANK(AL253))</f>
        <v>#VALUE!</v>
      </c>
      <c r="BG252" s="41" t="e">
        <f>VALIDATURNO[[#This Row],[SALAM_H_BIN]]&amp;AU252&amp;AV252&amp;AW252&amp;AX252&amp;AY252</f>
        <v>#VALUE!</v>
      </c>
      <c r="BH252" s="43" t="str">
        <f>IF(A252="","",IF(AND((DIA_INI+0)=1,DAY(I252)&lt;16,MONTH(I252)=MES_QNA),1,IF(AND((DIA_INI+0)=16,MONTH(I252)= MES_QNA + 0),1,0)))</f>
        <v/>
      </c>
      <c r="BI252" s="42" t="str">
        <f>IF(A252="","",IF(AND(AN252&lt;AM252,AN252&lt;&gt;""),"ERROR MARCA",IF(AND(VALIDATURNO[[#This Row],[ENT_2]]&lt;&gt;0,VALIDATURNO[[#This Row],[ENT_2]]&lt;VALIDATURNO[[#This Row],[SAL_1]]),"ERROR MARCA",IF(VALIDATURNO[[#This Row],[VALIDA_QNA]]=1,IF(OR(BG252="001100",BG252="011000",BG252="011110",BG252="001111",BG252="101100",BG252="111000",BG252="111110",BG252="101111"),"OK",IF(OR(BG252="000000",VALIDATURNO[[#This Row],[Escenario]]="100000"),"NULO","ERROR MARCA")),"NULO"))))</f>
        <v/>
      </c>
      <c r="BJ252" s="47" t="e">
        <f>IF(VALIDATURNO[[#This Row],[VALIDA_QNA]]="","",IF(OR(BG252="101100",BG252="101111",BG252="001100",BG252="001111",BG252="111110",BG252="011110"),BC252-BB252,0)*24)</f>
        <v>#VALUE!</v>
      </c>
      <c r="BK252" s="42" t="e">
        <f>IF(VALIDATURNO[[#This Row],[VALIDA_QNA]]="","",IF(OR(BG252="101111",BG252="001111"),BE252-BD252,0)*24)</f>
        <v>#VALUE!</v>
      </c>
      <c r="BL252" s="47" t="e">
        <f>IF(VALIDATURNO[[#This Row],[VALIDA_QNA]]="","",IF(OR(BG252="111000",BG252="011000"),AZ252-BB252+1,0)*24)</f>
        <v>#VALUE!</v>
      </c>
      <c r="BM252" s="47" t="e">
        <f>IF(VALIDATURNO[[#This Row],[VALIDA_QNA]]="","",IF(OR(BG252="111110",BG252="011110"),AZ252+1-BD252,0)*24)</f>
        <v>#VALUE!</v>
      </c>
      <c r="BN252" s="42" t="e">
        <f>IF(VALIDATURNO[[#This Row],[VALIDA_QNA]]="","",IF(OR(BG252="011000",BG252="111000"),1-BB252,0)*24)</f>
        <v>#VALUE!</v>
      </c>
      <c r="BO252" s="47" t="e">
        <f>IF(VALIDATURNO[[#This Row],[VALIDA_QNA]]="","",IF(OR(BG252="011110",BG252="111110"),1-BD252,0)*24)</f>
        <v>#VALUE!</v>
      </c>
      <c r="BP252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2" s="42" t="e">
        <f>IF(VALIDATURNO[[#This Row],[VALIDA_QNA]]="","",VALIDATURNO[[#This Row],[turno1]]+VALIDATURNO[[#This Row],[turno2]]+VALIDATURNO[[#This Row],[turno1AM]]+VALIDATURNO[[#This Row],[turno2AM]])</f>
        <v>#VALUE!</v>
      </c>
      <c r="BR252" s="44" t="e">
        <f>IF(VALIDATURNO[[#This Row],[VALIDA_QNA]]=0,"",IFERROR(LEFT(AD252,FIND(".",AD252)-1)+((RIGHT(AD252,2)+0)/100),""))</f>
        <v>#VALUE!</v>
      </c>
      <c r="BS252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descuentos]]="",0,IF(AND(BP252&gt;=9.5,AO252=""),1,0))+IF(AL253&lt;&gt;"",AL253*24,0)-IF(AL252&lt;&gt;"",AL252*24,0),"")))</f>
        <v>#VALUE!</v>
      </c>
      <c r="BT252" s="219" t="e">
        <f>IF(VALIDATURNO[[#This Row],[VALIDA_QNA]]=0,"",IF(A252="","",IFERROR((IF(IF(AL252="",0,AL252+0)&lt;=(6/24),IF(AL252="",0,AL252+0),(6/24))*24),0)+IFERROR(IF(AM252="",0,IF((IF(AND(AO252="",AN252&lt;&gt;""),IF(AN252="",0,AN252+0),IF(AP252&lt;&gt;"",IF(AP252="",0,AP252+0),1))-#REF!)*24&gt;0,IF(AND(AO252="",AN252&lt;&gt;""),IF(AN252="",0,AN252+0),IF(AP252&lt;&gt;"",IF(AP252="",0,AP252+0),1))-#REF!))*24,0)))</f>
        <v>#VALUE!</v>
      </c>
      <c r="BU252" s="44" t="e">
        <f>IF(VALIDATURNO[[#This Row],[VALIDA_QNA]]="","",IFERROR(LEFT(K252,FIND(".",K252)-1)+((RIGHT(K252,2)+0)/100),0))</f>
        <v>#VALUE!</v>
      </c>
      <c r="BV252" s="44" t="e">
        <f>IF(VALIDATURNO[[#This Row],[VALIDA_QNA]]=0,0,IF(VALIDATURNO[[#This Row],[Marcacion]]="ERROR MARCA", 0,IF(VALIDATURNO[[#This Row],[VALIDA_QNA]]="","",IF(ROUND(IFERROR(LEFT(K252,FIND(".",K252)-1)+((RIGHT(K252,2)+0)/100),0)+(IF(H253="Domingo",0,IF(AL253="",0,AL253*24)))-(IF(H252="Domingo",0,IF(AL252="",0,AL252*24))),2)&gt;=0,ROUND(IFERROR(LEFT(K252,FIND(".",K252)-1)+((RIGHT(K252,2)+0)/100),0)+(IF(H253="Domingo",0,IF(AL253="",0,AL253*24)))-(IF(H252="Domingo",0,IF(AL252="",0,AL252*24))),2),0))))</f>
        <v>#VALUE!</v>
      </c>
      <c r="BW252" s="44" t="e">
        <f>IF(VALIDATURNO[[#This Row],[VALIDA_QNA]]="","",IFERROR(LEFT(T252,FIND(".",T252)-1)+((RIGHT(T252,2)+0)/100),0)+IF(N252="",0,IFERROR(LEFT(N252,FIND(".",N252)-1)+((RIGHT(N252,2)+0)/100),0)))</f>
        <v>#VALUE!</v>
      </c>
      <c r="BX252" s="44" t="e">
        <f>IF(VALIDATURNO[[#This Row],[VALIDA_QNA]]=0,0,IF(VALIDATURNO[[#This Row],[Marcacion]]="ERROR MARCA", 0,IF(VALIDATURNO[[#This Row],[VALIDA_QNA]]="","",IF(VALIDATURNO[[#This Row],[Dom Noct calc]]+(IF(OR(H253="Domingo",M253&lt;&gt;"",N253&lt;&gt;""),IF(AL253="",0,AL253*24),0))-(IF(OR(H252="Domingo",M252&lt;&gt;"",N252&lt;&gt;""),IF(AL252="",0,AL252*24),0))&gt;=0,VALIDATURNO[[#This Row],[Dom Noct calc]]+(IF(OR(H253="Domingo",M253&lt;&gt;"",N253&lt;&gt;""),IF(AL253="",0,AL253*24),0))-(IF(OR(H252="Domingo",M252&lt;&gt;"",N252&lt;&gt;""),IF(AL252="",0,AL252*24),0)),0))))</f>
        <v>#VALUE!</v>
      </c>
      <c r="BY252" s="44" t="e">
        <f>IF(VALIDATURNO[[#This Row],[VALIDA_QNA]]="","",IFERROR(LEFT(AD252,FIND(".",AD252)-1)+((RIGHT(AD252,2)+0)/100),0))</f>
        <v>#VALUE!</v>
      </c>
      <c r="BZ252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2" s="45" t="e">
        <f>IF(VALIDATURNO[[#This Row],[VALIDA_QNA]]="","",IF(VALIDATURNO[[#This Row],[Trabajado real]]+0=0,0,1))</f>
        <v>#VALUE!</v>
      </c>
      <c r="CB252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2" s="44"/>
      <c r="CD252" s="44"/>
      <c r="CE252" s="44"/>
      <c r="CF252" s="44"/>
      <c r="CG252" s="44"/>
      <c r="CH252" s="45"/>
      <c r="CI252" s="44"/>
      <c r="CJ252" s="44" t="str">
        <f>IF(AND(M252="",S252=""),"",IF(VALIDATURNO[[#This Row],[Marcacion]]="ERROR MARCA",6,IF(IFERROR(LEFT(M252,FIND(".",M252)-1)+((RIGHT(M252,2)+0)/100),0)+IFERROR(LEFT(S252,FIND(".",S252)-1)+((RIGHT(S252,2)+0)/100),0)=0,"",IFERROR(LEFT(M252,FIND(".",M252)-1)+((RIGHT(M252,2)+0)/100),0)+IFERROR(LEFT(S252,FIND(".",S252)-1)+((RIGHT(S252,2)+0)/100),0))))</f>
        <v/>
      </c>
      <c r="CK252" s="44" t="e">
        <f>IF(VALIDATURNO[[#This Row],[VALIDA_QNA]]="","",IF(VALIDATURNO[[#This Row],[Dom Noct Real]]=0,"",ROUND(VALIDATURNO[[#This Row],[Dom Noct Real]],2)))</f>
        <v>#VALUE!</v>
      </c>
      <c r="CL252" s="44"/>
      <c r="CM252" s="44"/>
      <c r="CN252" s="44"/>
      <c r="CO252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2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2" s="44"/>
      <c r="CR252" s="44"/>
      <c r="CS252" s="44"/>
      <c r="CT252" s="44"/>
      <c r="CU252" s="44" t="e">
        <f>IF(VALIDATURNO[[#This Row],[VALIDA_QNA]]="","",IF(VALIDATURNO[[#This Row],[Trabajado real]]=0,"",ROUND(VALIDATURNO[[#This Row],[Trabajado real]],2)))</f>
        <v>#VALUE!</v>
      </c>
      <c r="CV252" s="220" t="str">
        <f>IFERROR(VLOOKUP(VALIDATURNO[[#This Row],[Colaborador]]&amp;VALIDATURNO[[#This Row],[fecha]],Tabla2[],4,0),"")</f>
        <v/>
      </c>
      <c r="CW252" s="221"/>
      <c r="CX252" s="221"/>
      <c r="CY252" s="44" t="str">
        <f>IF(SUMIFS($BZ$6:BZ252,$DC$6:DC252,VALIDATURNO[[#This Row],[Colaborador]])-hope_hours-SUMIFS($CO$6:CO252,$DC$6:DC252,VALIDATURNO[[#This Row],[Colaborador]])-SUMIFS($CP$6:CP252,$DC$6:DC252,VALIDATURNO[[#This Row],[Colaborador]])&gt;0.5,SUMIFS($BZ$6:BZ252,$DC$6:DC252,VALIDATURNO[[#This Row],[Colaborador]])-hope_hours-SUMIFS($CO$6:CO252,$DC$6:DC252,VALIDATURNO[[#This Row],[Colaborador]])-SUMIFS($CP$6:CP252,$DC$6:DC252,VALIDATURNO[[#This Row],[Colaborador]]),"")</f>
        <v/>
      </c>
      <c r="CZ252" s="44" t="str">
        <f>IF(SUMIFS($BZ$6:BZ252,$DC$6:DC252,VALIDATURNO[[#This Row],[Colaborador]])-hope_hours&gt;0.5,SUMIFS($BZ$6:BZ252,$DC$6:DC252,VALIDATURNO[[#This Row],[Colaborador]])-hope_hours - SUMIFS($CZ$6:CZ251,$DC$6:DC251,DC252),"")</f>
        <v/>
      </c>
      <c r="DA252" s="44" t="str">
        <f>IF(SUMIFS($BZ$6:BZ252,$DC$6:DC252,VALIDATURNO[[#This Row],[Colaborador]])-hope_hours&gt;0.5,SUMIFS($BZ$6:BZ252,$DC$6:DC252,VALIDATURNO[[#This Row],[Colaborador]])-hope_hours,"")</f>
        <v/>
      </c>
      <c r="DB252" s="44" t="str">
        <f>IF(E252="","",IF(VALIDATURNO[[#This Row],[Cambia sede]]="",E252,VALIDATURNO[[#This Row],[Cambia sede]]))</f>
        <v/>
      </c>
      <c r="DC252" s="222" t="str">
        <f t="shared" si="10"/>
        <v/>
      </c>
      <c r="DD252" s="223" t="e">
        <f>IF(VALIDATURNO[[#This Row],[VALIDA_QNA]]="","",I252+0)</f>
        <v>#VALUE!</v>
      </c>
      <c r="DE252" s="219" t="e">
        <f>IF(VALIDATURNO[[#This Row],[Marcacion]]="","",D252)</f>
        <v>#VALUE!</v>
      </c>
      <c r="DF252" s="219" t="e">
        <f>IF(VALIDATURNO[[#This Row],[turno1]]="","",H252)</f>
        <v>#VALUE!</v>
      </c>
      <c r="DG252" s="219" t="e">
        <f>IF(VALIDATURNO[[#This Row],[turno2]]="","",AL252)</f>
        <v>#VALUE!</v>
      </c>
      <c r="DH252" s="219" t="e">
        <f>IF(VALIDATURNO[[#This Row],[turno1AM]]="","",AM252)</f>
        <v>#VALUE!</v>
      </c>
      <c r="DI252" s="219" t="e">
        <f>IF(VALIDATURNO[[#This Row],[turno2AM]]="","",AN252)</f>
        <v>#VALUE!</v>
      </c>
      <c r="DJ252" s="219" t="e">
        <f>IF(VALIDATURNO[[#This Row],[turno1AH]]="","",AO252)</f>
        <v>#VALUE!</v>
      </c>
      <c r="DK252" s="219" t="e">
        <f>IF(VALIDATURNO[[#This Row],[turno2AH]]="","",AP252)</f>
        <v>#VALUE!</v>
      </c>
      <c r="DL252" s="224" t="str">
        <f>IF(SUMIFS(VALIDATURNO[TOTAL],VALIDATURNO[Colaborador],VALIDATURNO[[#This Row],[Colaborador]])=0,"RET","OK")</f>
        <v>RET</v>
      </c>
      <c r="DM252" s="224"/>
      <c r="DN252" s="224" t="e">
        <f>IF(DN251=$DN$5,1,IF(DC251=VALIDATURNO[[#This Row],[Colaborador]],0,1))</f>
        <v>#VALUE!</v>
      </c>
      <c r="DO252" s="224"/>
      <c r="DP252" s="224"/>
      <c r="DQ252" s="224"/>
      <c r="DR252" s="224"/>
      <c r="DS252" s="224"/>
      <c r="DT252" s="224"/>
    </row>
    <row r="253" spans="46:124">
      <c r="AT253" s="218" t="e">
        <f>IF(VALIDATURNO[[#This Row],[VALIDA_QNA]]="","",IF(AL253="",0,1))</f>
        <v>#VALUE!</v>
      </c>
      <c r="AU253" s="47" t="e">
        <f>IF(VALIDATURNO[[#This Row],[VALIDA_QNA]]="","",IF(AL254="",0,1))</f>
        <v>#VALUE!</v>
      </c>
      <c r="AV253" s="47" t="e">
        <f>IF(VALIDATURNO[[#This Row],[VALIDA_QNA]]="","",IF(AM253="",0,1))</f>
        <v>#VALUE!</v>
      </c>
      <c r="AW253" s="47" t="e">
        <f>IF(VALIDATURNO[[#This Row],[VALIDA_QNA]]="","",IF(AN253="",0,1))</f>
        <v>#VALUE!</v>
      </c>
      <c r="AX253" s="47" t="e">
        <f>IF(VALIDATURNO[[#This Row],[VALIDA_QNA]]="","",IF(AO253="",0,1))</f>
        <v>#VALUE!</v>
      </c>
      <c r="AY253" s="47" t="e">
        <f>IF(VALIDATURNO[[#This Row],[VALIDA_QNA]]="","",IF(AP253="",0,1))</f>
        <v>#VALUE!</v>
      </c>
      <c r="AZ253" s="42" t="e">
        <f>IF(VALIDATURNO[[#This Row],[VALIDA_QNA]]="","",IF(AL254="",0,1)*IF(AL254="",0,AL254))</f>
        <v>#VALUE!</v>
      </c>
      <c r="BA253" s="42" t="e">
        <f>IF(VALIDATURNO[[#This Row],[VALIDA_QNA]]="","",IF(AL253="",0,1)*IF(AL253="",0,AL253))</f>
        <v>#VALUE!</v>
      </c>
      <c r="BB253" s="42" t="e">
        <f>IF(VALIDATURNO[[#This Row],[VALIDA_QNA]]="","",IF(AM253="",0,1)*IF(AM253="",0,AM253))</f>
        <v>#VALUE!</v>
      </c>
      <c r="BC253" s="42" t="e">
        <f>IF(VALIDATURNO[[#This Row],[VALIDA_QNA]]="","",IF(AN253="",0,1)*IF(AN253="",0,AN253))</f>
        <v>#VALUE!</v>
      </c>
      <c r="BD253" s="42" t="e">
        <f>IF(VALIDATURNO[[#This Row],[VALIDA_QNA]]="","",IF(AO253="",0,1)*IF(AO253="",0,AO253))</f>
        <v>#VALUE!</v>
      </c>
      <c r="BE253" s="42" t="e">
        <f>IF(VALIDATURNO[[#This Row],[VALIDA_QNA]]="","",IF(AP253="",0,1)*IF(AP253="",0,AP253))</f>
        <v>#VALUE!</v>
      </c>
      <c r="BF253" s="42" t="e">
        <f>IF(VALIDATURNO[[#This Row],[VALIDA_QNA]]="","",5-COUNTBLANK(AM253:AP253)-COUNTBLANK(AL254))</f>
        <v>#VALUE!</v>
      </c>
      <c r="BG253" s="41" t="e">
        <f>VALIDATURNO[[#This Row],[SALAM_H_BIN]]&amp;AU253&amp;AV253&amp;AW253&amp;AX253&amp;AY253</f>
        <v>#VALUE!</v>
      </c>
      <c r="BH253" s="43" t="str">
        <f>IF(A253="","",IF(AND((DIA_INI+0)=1,DAY(I253)&lt;16,MONTH(I253)=MES_QNA),1,IF(AND((DIA_INI+0)=16,MONTH(I253)= MES_QNA + 0),1,0)))</f>
        <v/>
      </c>
      <c r="BI253" s="42" t="str">
        <f>IF(A253="","",IF(AND(AN253&lt;AM253,AN253&lt;&gt;""),"ERROR MARCA",IF(AND(VALIDATURNO[[#This Row],[ENT_2]]&lt;&gt;0,VALIDATURNO[[#This Row],[ENT_2]]&lt;VALIDATURNO[[#This Row],[SAL_1]]),"ERROR MARCA",IF(VALIDATURNO[[#This Row],[VALIDA_QNA]]=1,IF(OR(BG253="001100",BG253="011000",BG253="011110",BG253="001111",BG253="101100",BG253="111000",BG253="111110",BG253="101111"),"OK",IF(OR(BG253="000000",VALIDATURNO[[#This Row],[Escenario]]="100000"),"NULO","ERROR MARCA")),"NULO"))))</f>
        <v/>
      </c>
      <c r="BJ253" s="47" t="e">
        <f>IF(VALIDATURNO[[#This Row],[VALIDA_QNA]]="","",IF(OR(BG253="101100",BG253="101111",BG253="001100",BG253="001111",BG253="111110",BG253="011110"),BC253-BB253,0)*24)</f>
        <v>#VALUE!</v>
      </c>
      <c r="BK253" s="42" t="e">
        <f>IF(VALIDATURNO[[#This Row],[VALIDA_QNA]]="","",IF(OR(BG253="101111",BG253="001111"),BE253-BD253,0)*24)</f>
        <v>#VALUE!</v>
      </c>
      <c r="BL253" s="47" t="e">
        <f>IF(VALIDATURNO[[#This Row],[VALIDA_QNA]]="","",IF(OR(BG253="111000",BG253="011000"),AZ253-BB253+1,0)*24)</f>
        <v>#VALUE!</v>
      </c>
      <c r="BM253" s="47" t="e">
        <f>IF(VALIDATURNO[[#This Row],[VALIDA_QNA]]="","",IF(OR(BG253="111110",BG253="011110"),AZ253+1-BD253,0)*24)</f>
        <v>#VALUE!</v>
      </c>
      <c r="BN253" s="42" t="e">
        <f>IF(VALIDATURNO[[#This Row],[VALIDA_QNA]]="","",IF(OR(BG253="011000",BG253="111000"),1-BB253,0)*24)</f>
        <v>#VALUE!</v>
      </c>
      <c r="BO253" s="47" t="e">
        <f>IF(VALIDATURNO[[#This Row],[VALIDA_QNA]]="","",IF(OR(BG253="011110",BG253="111110"),1-BD253,0)*24)</f>
        <v>#VALUE!</v>
      </c>
      <c r="BP253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3" s="42" t="e">
        <f>IF(VALIDATURNO[[#This Row],[VALIDA_QNA]]="","",VALIDATURNO[[#This Row],[turno1]]+VALIDATURNO[[#This Row],[turno2]]+VALIDATURNO[[#This Row],[turno1AM]]+VALIDATURNO[[#This Row],[turno2AM]])</f>
        <v>#VALUE!</v>
      </c>
      <c r="BR253" s="44" t="e">
        <f>IF(VALIDATURNO[[#This Row],[VALIDA_QNA]]=0,"",IFERROR(LEFT(AD253,FIND(".",AD253)-1)+((RIGHT(AD253,2)+0)/100),""))</f>
        <v>#VALUE!</v>
      </c>
      <c r="BS253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descuentos]]="",0,IF(AND(BP253&gt;=9.5,AO253=""),1,0))+IF(AL254&lt;&gt;"",AL254*24,0)-IF(AL253&lt;&gt;"",AL253*24,0),"")))</f>
        <v>#VALUE!</v>
      </c>
      <c r="BT253" s="219" t="e">
        <f>IF(VALIDATURNO[[#This Row],[VALIDA_QNA]]=0,"",IF(A253="","",IFERROR((IF(IF(AL253="",0,AL253+0)&lt;=(6/24),IF(AL253="",0,AL253+0),(6/24))*24),0)+IFERROR(IF(AM253="",0,IF((IF(AND(AO253="",AN253&lt;&gt;""),IF(AN253="",0,AN253+0),IF(AP253&lt;&gt;"",IF(AP253="",0,AP253+0),1))-#REF!)*24&gt;0,IF(AND(AO253="",AN253&lt;&gt;""),IF(AN253="",0,AN253+0),IF(AP253&lt;&gt;"",IF(AP253="",0,AP253+0),1))-#REF!))*24,0)))</f>
        <v>#VALUE!</v>
      </c>
      <c r="BU253" s="44" t="e">
        <f>IF(VALIDATURNO[[#This Row],[VALIDA_QNA]]="","",IFERROR(LEFT(K253,FIND(".",K253)-1)+((RIGHT(K253,2)+0)/100),0))</f>
        <v>#VALUE!</v>
      </c>
      <c r="BV253" s="44" t="e">
        <f>IF(VALIDATURNO[[#This Row],[VALIDA_QNA]]=0,0,IF(VALIDATURNO[[#This Row],[Marcacion]]="ERROR MARCA", 0,IF(VALIDATURNO[[#This Row],[VALIDA_QNA]]="","",IF(ROUND(IFERROR(LEFT(K253,FIND(".",K253)-1)+((RIGHT(K253,2)+0)/100),0)+(IF(H254="Domingo",0,IF(AL254="",0,AL254*24)))-(IF(H253="Domingo",0,IF(AL253="",0,AL253*24))),2)&gt;=0,ROUND(IFERROR(LEFT(K253,FIND(".",K253)-1)+((RIGHT(K253,2)+0)/100),0)+(IF(H254="Domingo",0,IF(AL254="",0,AL254*24)))-(IF(H253="Domingo",0,IF(AL253="",0,AL253*24))),2),0))))</f>
        <v>#VALUE!</v>
      </c>
      <c r="BW253" s="44" t="e">
        <f>IF(VALIDATURNO[[#This Row],[VALIDA_QNA]]="","",IFERROR(LEFT(T253,FIND(".",T253)-1)+((RIGHT(T253,2)+0)/100),0)+IF(N253="",0,IFERROR(LEFT(N253,FIND(".",N253)-1)+((RIGHT(N253,2)+0)/100),0)))</f>
        <v>#VALUE!</v>
      </c>
      <c r="BX253" s="44" t="e">
        <f>IF(VALIDATURNO[[#This Row],[VALIDA_QNA]]=0,0,IF(VALIDATURNO[[#This Row],[Marcacion]]="ERROR MARCA", 0,IF(VALIDATURNO[[#This Row],[VALIDA_QNA]]="","",IF(VALIDATURNO[[#This Row],[Dom Noct calc]]+(IF(OR(H254="Domingo",M254&lt;&gt;"",N254&lt;&gt;""),IF(AL254="",0,AL254*24),0))-(IF(OR(H253="Domingo",M253&lt;&gt;"",N253&lt;&gt;""),IF(AL253="",0,AL253*24),0))&gt;=0,VALIDATURNO[[#This Row],[Dom Noct calc]]+(IF(OR(H254="Domingo",M254&lt;&gt;"",N254&lt;&gt;""),IF(AL254="",0,AL254*24),0))-(IF(OR(H253="Domingo",M253&lt;&gt;"",N253&lt;&gt;""),IF(AL253="",0,AL253*24),0)),0))))</f>
        <v>#VALUE!</v>
      </c>
      <c r="BY253" s="44" t="e">
        <f>IF(VALIDATURNO[[#This Row],[VALIDA_QNA]]="","",IFERROR(LEFT(AD253,FIND(".",AD253)-1)+((RIGHT(AD253,2)+0)/100),0))</f>
        <v>#VALUE!</v>
      </c>
      <c r="BZ253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3" s="45" t="e">
        <f>IF(VALIDATURNO[[#This Row],[VALIDA_QNA]]="","",IF(VALIDATURNO[[#This Row],[Trabajado real]]+0=0,0,1))</f>
        <v>#VALUE!</v>
      </c>
      <c r="CB253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3" s="44"/>
      <c r="CD253" s="44"/>
      <c r="CE253" s="44"/>
      <c r="CF253" s="44"/>
      <c r="CG253" s="44"/>
      <c r="CH253" s="45"/>
      <c r="CI253" s="44"/>
      <c r="CJ253" s="44" t="str">
        <f>IF(AND(M253="",S253=""),"",IF(VALIDATURNO[[#This Row],[Marcacion]]="ERROR MARCA",6,IF(IFERROR(LEFT(M253,FIND(".",M253)-1)+((RIGHT(M253,2)+0)/100),0)+IFERROR(LEFT(S253,FIND(".",S253)-1)+((RIGHT(S253,2)+0)/100),0)=0,"",IFERROR(LEFT(M253,FIND(".",M253)-1)+((RIGHT(M253,2)+0)/100),0)+IFERROR(LEFT(S253,FIND(".",S253)-1)+((RIGHT(S253,2)+0)/100),0))))</f>
        <v/>
      </c>
      <c r="CK253" s="44" t="e">
        <f>IF(VALIDATURNO[[#This Row],[VALIDA_QNA]]="","",IF(VALIDATURNO[[#This Row],[Dom Noct Real]]=0,"",ROUND(VALIDATURNO[[#This Row],[Dom Noct Real]],2)))</f>
        <v>#VALUE!</v>
      </c>
      <c r="CL253" s="44"/>
      <c r="CM253" s="44"/>
      <c r="CN253" s="44"/>
      <c r="CO253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3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3" s="44"/>
      <c r="CR253" s="44"/>
      <c r="CS253" s="44"/>
      <c r="CT253" s="44"/>
      <c r="CU253" s="44" t="e">
        <f>IF(VALIDATURNO[[#This Row],[VALIDA_QNA]]="","",IF(VALIDATURNO[[#This Row],[Trabajado real]]=0,"",ROUND(VALIDATURNO[[#This Row],[Trabajado real]],2)))</f>
        <v>#VALUE!</v>
      </c>
      <c r="CV253" s="220" t="str">
        <f>IFERROR(VLOOKUP(VALIDATURNO[[#This Row],[Colaborador]]&amp;VALIDATURNO[[#This Row],[fecha]],Tabla2[],4,0),"")</f>
        <v/>
      </c>
      <c r="CW253" s="221"/>
      <c r="CX253" s="221"/>
      <c r="CY253" s="44" t="str">
        <f>IF(SUMIFS($BZ$6:BZ253,$DC$6:DC253,VALIDATURNO[[#This Row],[Colaborador]])-hope_hours-SUMIFS($CO$6:CO253,$DC$6:DC253,VALIDATURNO[[#This Row],[Colaborador]])-SUMIFS($CP$6:CP253,$DC$6:DC253,VALIDATURNO[[#This Row],[Colaborador]])&gt;0.5,SUMIFS($BZ$6:BZ253,$DC$6:DC253,VALIDATURNO[[#This Row],[Colaborador]])-hope_hours-SUMIFS($CO$6:CO253,$DC$6:DC253,VALIDATURNO[[#This Row],[Colaborador]])-SUMIFS($CP$6:CP253,$DC$6:DC253,VALIDATURNO[[#This Row],[Colaborador]]),"")</f>
        <v/>
      </c>
      <c r="CZ253" s="44" t="str">
        <f>IF(SUMIFS($BZ$6:BZ253,$DC$6:DC253,VALIDATURNO[[#This Row],[Colaborador]])-hope_hours&gt;0.5,SUMIFS($BZ$6:BZ253,$DC$6:DC253,VALIDATURNO[[#This Row],[Colaborador]])-hope_hours - SUMIFS($CZ$6:CZ252,$DC$6:DC252,DC253),"")</f>
        <v/>
      </c>
      <c r="DA253" s="44" t="str">
        <f>IF(SUMIFS($BZ$6:BZ253,$DC$6:DC253,VALIDATURNO[[#This Row],[Colaborador]])-hope_hours&gt;0.5,SUMIFS($BZ$6:BZ253,$DC$6:DC253,VALIDATURNO[[#This Row],[Colaborador]])-hope_hours,"")</f>
        <v/>
      </c>
      <c r="DB253" s="44" t="str">
        <f>IF(E253="","",IF(VALIDATURNO[[#This Row],[Cambia sede]]="",E253,VALIDATURNO[[#This Row],[Cambia sede]]))</f>
        <v/>
      </c>
      <c r="DC253" s="222" t="str">
        <f t="shared" si="10"/>
        <v/>
      </c>
      <c r="DD253" s="223" t="e">
        <f>IF(VALIDATURNO[[#This Row],[VALIDA_QNA]]="","",I253+0)</f>
        <v>#VALUE!</v>
      </c>
      <c r="DE253" s="219" t="e">
        <f>IF(VALIDATURNO[[#This Row],[Marcacion]]="","",D253)</f>
        <v>#VALUE!</v>
      </c>
      <c r="DF253" s="219" t="e">
        <f>IF(VALIDATURNO[[#This Row],[turno1]]="","",H253)</f>
        <v>#VALUE!</v>
      </c>
      <c r="DG253" s="219" t="e">
        <f>IF(VALIDATURNO[[#This Row],[turno2]]="","",AL253)</f>
        <v>#VALUE!</v>
      </c>
      <c r="DH253" s="219" t="e">
        <f>IF(VALIDATURNO[[#This Row],[turno1AM]]="","",AM253)</f>
        <v>#VALUE!</v>
      </c>
      <c r="DI253" s="219" t="e">
        <f>IF(VALIDATURNO[[#This Row],[turno2AM]]="","",AN253)</f>
        <v>#VALUE!</v>
      </c>
      <c r="DJ253" s="219" t="e">
        <f>IF(VALIDATURNO[[#This Row],[turno1AH]]="","",AO253)</f>
        <v>#VALUE!</v>
      </c>
      <c r="DK253" s="219" t="e">
        <f>IF(VALIDATURNO[[#This Row],[turno2AH]]="","",AP253)</f>
        <v>#VALUE!</v>
      </c>
      <c r="DL253" s="224" t="str">
        <f>IF(SUMIFS(VALIDATURNO[TOTAL],VALIDATURNO[Colaborador],VALIDATURNO[[#This Row],[Colaborador]])=0,"RET","OK")</f>
        <v>RET</v>
      </c>
      <c r="DM253" s="224"/>
      <c r="DN253" s="224" t="e">
        <f>IF(DN252=$DN$5,1,IF(DC252=VALIDATURNO[[#This Row],[Colaborador]],0,1))</f>
        <v>#VALUE!</v>
      </c>
      <c r="DO253" s="224"/>
      <c r="DP253" s="224"/>
      <c r="DQ253" s="224"/>
      <c r="DR253" s="224"/>
      <c r="DS253" s="224"/>
      <c r="DT253" s="224"/>
    </row>
    <row r="254" spans="46:124">
      <c r="AT254" s="218" t="e">
        <f>IF(VALIDATURNO[[#This Row],[VALIDA_QNA]]="","",IF(AL254="",0,1))</f>
        <v>#VALUE!</v>
      </c>
      <c r="AU254" s="47" t="e">
        <f>IF(VALIDATURNO[[#This Row],[VALIDA_QNA]]="","",IF(AL255="",0,1))</f>
        <v>#VALUE!</v>
      </c>
      <c r="AV254" s="47" t="e">
        <f>IF(VALIDATURNO[[#This Row],[VALIDA_QNA]]="","",IF(AM254="",0,1))</f>
        <v>#VALUE!</v>
      </c>
      <c r="AW254" s="47" t="e">
        <f>IF(VALIDATURNO[[#This Row],[VALIDA_QNA]]="","",IF(AN254="",0,1))</f>
        <v>#VALUE!</v>
      </c>
      <c r="AX254" s="47" t="e">
        <f>IF(VALIDATURNO[[#This Row],[VALIDA_QNA]]="","",IF(AO254="",0,1))</f>
        <v>#VALUE!</v>
      </c>
      <c r="AY254" s="47" t="e">
        <f>IF(VALIDATURNO[[#This Row],[VALIDA_QNA]]="","",IF(AP254="",0,1))</f>
        <v>#VALUE!</v>
      </c>
      <c r="AZ254" s="42" t="e">
        <f>IF(VALIDATURNO[[#This Row],[VALIDA_QNA]]="","",IF(AL255="",0,1)*IF(AL255="",0,AL255))</f>
        <v>#VALUE!</v>
      </c>
      <c r="BA254" s="42" t="e">
        <f>IF(VALIDATURNO[[#This Row],[VALIDA_QNA]]="","",IF(AL254="",0,1)*IF(AL254="",0,AL254))</f>
        <v>#VALUE!</v>
      </c>
      <c r="BB254" s="42" t="e">
        <f>IF(VALIDATURNO[[#This Row],[VALIDA_QNA]]="","",IF(AM254="",0,1)*IF(AM254="",0,AM254))</f>
        <v>#VALUE!</v>
      </c>
      <c r="BC254" s="42" t="e">
        <f>IF(VALIDATURNO[[#This Row],[VALIDA_QNA]]="","",IF(AN254="",0,1)*IF(AN254="",0,AN254))</f>
        <v>#VALUE!</v>
      </c>
      <c r="BD254" s="42" t="e">
        <f>IF(VALIDATURNO[[#This Row],[VALIDA_QNA]]="","",IF(AO254="",0,1)*IF(AO254="",0,AO254))</f>
        <v>#VALUE!</v>
      </c>
      <c r="BE254" s="42" t="e">
        <f>IF(VALIDATURNO[[#This Row],[VALIDA_QNA]]="","",IF(AP254="",0,1)*IF(AP254="",0,AP254))</f>
        <v>#VALUE!</v>
      </c>
      <c r="BF254" s="42" t="e">
        <f>IF(VALIDATURNO[[#This Row],[VALIDA_QNA]]="","",5-COUNTBLANK(AM254:AP254)-COUNTBLANK(AL255))</f>
        <v>#VALUE!</v>
      </c>
      <c r="BG254" s="41" t="e">
        <f>VALIDATURNO[[#This Row],[SALAM_H_BIN]]&amp;AU254&amp;AV254&amp;AW254&amp;AX254&amp;AY254</f>
        <v>#VALUE!</v>
      </c>
      <c r="BH254" s="43" t="str">
        <f>IF(A254="","",IF(AND((DIA_INI+0)=1,DAY(I254)&lt;16,MONTH(I254)=MES_QNA),1,IF(AND((DIA_INI+0)=16,MONTH(I254)= MES_QNA + 0),1,0)))</f>
        <v/>
      </c>
      <c r="BI254" s="42" t="str">
        <f>IF(A254="","",IF(AND(AN254&lt;AM254,AN254&lt;&gt;""),"ERROR MARCA",IF(AND(VALIDATURNO[[#This Row],[ENT_2]]&lt;&gt;0,VALIDATURNO[[#This Row],[ENT_2]]&lt;VALIDATURNO[[#This Row],[SAL_1]]),"ERROR MARCA",IF(VALIDATURNO[[#This Row],[VALIDA_QNA]]=1,IF(OR(BG254="001100",BG254="011000",BG254="011110",BG254="001111",BG254="101100",BG254="111000",BG254="111110",BG254="101111"),"OK",IF(OR(BG254="000000",VALIDATURNO[[#This Row],[Escenario]]="100000"),"NULO","ERROR MARCA")),"NULO"))))</f>
        <v/>
      </c>
      <c r="BJ254" s="47" t="e">
        <f>IF(VALIDATURNO[[#This Row],[VALIDA_QNA]]="","",IF(OR(BG254="101100",BG254="101111",BG254="001100",BG254="001111",BG254="111110",BG254="011110"),BC254-BB254,0)*24)</f>
        <v>#VALUE!</v>
      </c>
      <c r="BK254" s="42" t="e">
        <f>IF(VALIDATURNO[[#This Row],[VALIDA_QNA]]="","",IF(OR(BG254="101111",BG254="001111"),BE254-BD254,0)*24)</f>
        <v>#VALUE!</v>
      </c>
      <c r="BL254" s="47" t="e">
        <f>IF(VALIDATURNO[[#This Row],[VALIDA_QNA]]="","",IF(OR(BG254="111000",BG254="011000"),AZ254-BB254+1,0)*24)</f>
        <v>#VALUE!</v>
      </c>
      <c r="BM254" s="47" t="e">
        <f>IF(VALIDATURNO[[#This Row],[VALIDA_QNA]]="","",IF(OR(BG254="111110",BG254="011110"),AZ254+1-BD254,0)*24)</f>
        <v>#VALUE!</v>
      </c>
      <c r="BN254" s="42" t="e">
        <f>IF(VALIDATURNO[[#This Row],[VALIDA_QNA]]="","",IF(OR(BG254="011000",BG254="111000"),1-BB254,0)*24)</f>
        <v>#VALUE!</v>
      </c>
      <c r="BO254" s="47" t="e">
        <f>IF(VALIDATURNO[[#This Row],[VALIDA_QNA]]="","",IF(OR(BG254="011110",BG254="111110"),1-BD254,0)*24)</f>
        <v>#VALUE!</v>
      </c>
      <c r="BP254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4" s="42" t="e">
        <f>IF(VALIDATURNO[[#This Row],[VALIDA_QNA]]="","",VALIDATURNO[[#This Row],[turno1]]+VALIDATURNO[[#This Row],[turno2]]+VALIDATURNO[[#This Row],[turno1AM]]+VALIDATURNO[[#This Row],[turno2AM]])</f>
        <v>#VALUE!</v>
      </c>
      <c r="BR254" s="44" t="e">
        <f>IF(VALIDATURNO[[#This Row],[VALIDA_QNA]]=0,"",IFERROR(LEFT(AD254,FIND(".",AD254)-1)+((RIGHT(AD254,2)+0)/100),""))</f>
        <v>#VALUE!</v>
      </c>
      <c r="BS254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descuentos]]="",0,IF(AND(BP254&gt;=9.5,AO254=""),1,0))+IF(AL255&lt;&gt;"",AL255*24,0)-IF(AL254&lt;&gt;"",AL254*24,0),"")))</f>
        <v>#VALUE!</v>
      </c>
      <c r="BT254" s="219" t="e">
        <f>IF(VALIDATURNO[[#This Row],[VALIDA_QNA]]=0,"",IF(A254="","",IFERROR((IF(IF(AL254="",0,AL254+0)&lt;=(6/24),IF(AL254="",0,AL254+0),(6/24))*24),0)+IFERROR(IF(AM254="",0,IF((IF(AND(AO254="",AN254&lt;&gt;""),IF(AN254="",0,AN254+0),IF(AP254&lt;&gt;"",IF(AP254="",0,AP254+0),1))-#REF!)*24&gt;0,IF(AND(AO254="",AN254&lt;&gt;""),IF(AN254="",0,AN254+0),IF(AP254&lt;&gt;"",IF(AP254="",0,AP254+0),1))-#REF!))*24,0)))</f>
        <v>#VALUE!</v>
      </c>
      <c r="BU254" s="44" t="e">
        <f>IF(VALIDATURNO[[#This Row],[VALIDA_QNA]]="","",IFERROR(LEFT(K254,FIND(".",K254)-1)+((RIGHT(K254,2)+0)/100),0))</f>
        <v>#VALUE!</v>
      </c>
      <c r="BV254" s="44" t="e">
        <f>IF(VALIDATURNO[[#This Row],[VALIDA_QNA]]=0,0,IF(VALIDATURNO[[#This Row],[Marcacion]]="ERROR MARCA", 0,IF(VALIDATURNO[[#This Row],[VALIDA_QNA]]="","",IF(ROUND(IFERROR(LEFT(K254,FIND(".",K254)-1)+((RIGHT(K254,2)+0)/100),0)+(IF(H255="Domingo",0,IF(AL255="",0,AL255*24)))-(IF(H254="Domingo",0,IF(AL254="",0,AL254*24))),2)&gt;=0,ROUND(IFERROR(LEFT(K254,FIND(".",K254)-1)+((RIGHT(K254,2)+0)/100),0)+(IF(H255="Domingo",0,IF(AL255="",0,AL255*24)))-(IF(H254="Domingo",0,IF(AL254="",0,AL254*24))),2),0))))</f>
        <v>#VALUE!</v>
      </c>
      <c r="BW254" s="44" t="e">
        <f>IF(VALIDATURNO[[#This Row],[VALIDA_QNA]]="","",IFERROR(LEFT(T254,FIND(".",T254)-1)+((RIGHT(T254,2)+0)/100),0)+IF(N254="",0,IFERROR(LEFT(N254,FIND(".",N254)-1)+((RIGHT(N254,2)+0)/100),0)))</f>
        <v>#VALUE!</v>
      </c>
      <c r="BX254" s="44" t="e">
        <f>IF(VALIDATURNO[[#This Row],[VALIDA_QNA]]=0,0,IF(VALIDATURNO[[#This Row],[Marcacion]]="ERROR MARCA", 0,IF(VALIDATURNO[[#This Row],[VALIDA_QNA]]="","",IF(VALIDATURNO[[#This Row],[Dom Noct calc]]+(IF(OR(H255="Domingo",M255&lt;&gt;"",N255&lt;&gt;""),IF(AL255="",0,AL255*24),0))-(IF(OR(H254="Domingo",M254&lt;&gt;"",N254&lt;&gt;""),IF(AL254="",0,AL254*24),0))&gt;=0,VALIDATURNO[[#This Row],[Dom Noct calc]]+(IF(OR(H255="Domingo",M255&lt;&gt;"",N255&lt;&gt;""),IF(AL255="",0,AL255*24),0))-(IF(OR(H254="Domingo",M254&lt;&gt;"",N254&lt;&gt;""),IF(AL254="",0,AL254*24),0)),0))))</f>
        <v>#VALUE!</v>
      </c>
      <c r="BY254" s="44" t="e">
        <f>IF(VALIDATURNO[[#This Row],[VALIDA_QNA]]="","",IFERROR(LEFT(AD254,FIND(".",AD254)-1)+((RIGHT(AD254,2)+0)/100),0))</f>
        <v>#VALUE!</v>
      </c>
      <c r="BZ254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4" s="45" t="e">
        <f>IF(VALIDATURNO[[#This Row],[VALIDA_QNA]]="","",IF(VALIDATURNO[[#This Row],[Trabajado real]]+0=0,0,1))</f>
        <v>#VALUE!</v>
      </c>
      <c r="CB254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4" s="44"/>
      <c r="CD254" s="44"/>
      <c r="CE254" s="44"/>
      <c r="CF254" s="44"/>
      <c r="CG254" s="44"/>
      <c r="CH254" s="45"/>
      <c r="CI254" s="44"/>
      <c r="CJ254" s="44" t="str">
        <f>IF(AND(M254="",S254=""),"",IF(VALIDATURNO[[#This Row],[Marcacion]]="ERROR MARCA",6,IF(IFERROR(LEFT(M254,FIND(".",M254)-1)+((RIGHT(M254,2)+0)/100),0)+IFERROR(LEFT(S254,FIND(".",S254)-1)+((RIGHT(S254,2)+0)/100),0)=0,"",IFERROR(LEFT(M254,FIND(".",M254)-1)+((RIGHT(M254,2)+0)/100),0)+IFERROR(LEFT(S254,FIND(".",S254)-1)+((RIGHT(S254,2)+0)/100),0))))</f>
        <v/>
      </c>
      <c r="CK254" s="44" t="e">
        <f>IF(VALIDATURNO[[#This Row],[VALIDA_QNA]]="","",IF(VALIDATURNO[[#This Row],[Dom Noct Real]]=0,"",ROUND(VALIDATURNO[[#This Row],[Dom Noct Real]],2)))</f>
        <v>#VALUE!</v>
      </c>
      <c r="CL254" s="44"/>
      <c r="CM254" s="44"/>
      <c r="CN254" s="44"/>
      <c r="CO254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4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4" s="44"/>
      <c r="CR254" s="44"/>
      <c r="CS254" s="44"/>
      <c r="CT254" s="44"/>
      <c r="CU254" s="44" t="e">
        <f>IF(VALIDATURNO[[#This Row],[VALIDA_QNA]]="","",IF(VALIDATURNO[[#This Row],[Trabajado real]]=0,"",ROUND(VALIDATURNO[[#This Row],[Trabajado real]],2)))</f>
        <v>#VALUE!</v>
      </c>
      <c r="CV254" s="220" t="str">
        <f>IFERROR(VLOOKUP(VALIDATURNO[[#This Row],[Colaborador]]&amp;VALIDATURNO[[#This Row],[fecha]],Tabla2[],4,0),"")</f>
        <v/>
      </c>
      <c r="CW254" s="221"/>
      <c r="CX254" s="221"/>
      <c r="CY254" s="44" t="str">
        <f>IF(SUMIFS($BZ$6:BZ254,$DC$6:DC254,VALIDATURNO[[#This Row],[Colaborador]])-hope_hours-SUMIFS($CO$6:CO254,$DC$6:DC254,VALIDATURNO[[#This Row],[Colaborador]])-SUMIFS($CP$6:CP254,$DC$6:DC254,VALIDATURNO[[#This Row],[Colaborador]])&gt;0.5,SUMIFS($BZ$6:BZ254,$DC$6:DC254,VALIDATURNO[[#This Row],[Colaborador]])-hope_hours-SUMIFS($CO$6:CO254,$DC$6:DC254,VALIDATURNO[[#This Row],[Colaborador]])-SUMIFS($CP$6:CP254,$DC$6:DC254,VALIDATURNO[[#This Row],[Colaborador]]),"")</f>
        <v/>
      </c>
      <c r="CZ254" s="44" t="str">
        <f>IF(SUMIFS($BZ$6:BZ254,$DC$6:DC254,VALIDATURNO[[#This Row],[Colaborador]])-hope_hours&gt;0.5,SUMIFS($BZ$6:BZ254,$DC$6:DC254,VALIDATURNO[[#This Row],[Colaborador]])-hope_hours - SUMIFS($CZ$6:CZ253,$DC$6:DC253,DC254),"")</f>
        <v/>
      </c>
      <c r="DA254" s="44" t="str">
        <f>IF(SUMIFS($BZ$6:BZ254,$DC$6:DC254,VALIDATURNO[[#This Row],[Colaborador]])-hope_hours&gt;0.5,SUMIFS($BZ$6:BZ254,$DC$6:DC254,VALIDATURNO[[#This Row],[Colaborador]])-hope_hours,"")</f>
        <v/>
      </c>
      <c r="DB254" s="44" t="str">
        <f>IF(E254="","",IF(VALIDATURNO[[#This Row],[Cambia sede]]="",E254,VALIDATURNO[[#This Row],[Cambia sede]]))</f>
        <v/>
      </c>
      <c r="DC254" s="222" t="str">
        <f t="shared" ref="DC254:DC260" si="11">IF(A254="","",A254)</f>
        <v/>
      </c>
      <c r="DD254" s="223" t="e">
        <f>IF(VALIDATURNO[[#This Row],[VALIDA_QNA]]="","",I254+0)</f>
        <v>#VALUE!</v>
      </c>
      <c r="DE254" s="219" t="e">
        <f>IF(VALIDATURNO[[#This Row],[Marcacion]]="","",D254)</f>
        <v>#VALUE!</v>
      </c>
      <c r="DF254" s="219" t="e">
        <f>IF(VALIDATURNO[[#This Row],[turno1]]="","",H254)</f>
        <v>#VALUE!</v>
      </c>
      <c r="DG254" s="219" t="e">
        <f>IF(VALIDATURNO[[#This Row],[turno2]]="","",AL254)</f>
        <v>#VALUE!</v>
      </c>
      <c r="DH254" s="219" t="e">
        <f>IF(VALIDATURNO[[#This Row],[turno1AM]]="","",AM254)</f>
        <v>#VALUE!</v>
      </c>
      <c r="DI254" s="219" t="e">
        <f>IF(VALIDATURNO[[#This Row],[turno2AM]]="","",AN254)</f>
        <v>#VALUE!</v>
      </c>
      <c r="DJ254" s="219" t="e">
        <f>IF(VALIDATURNO[[#This Row],[turno1AH]]="","",AO254)</f>
        <v>#VALUE!</v>
      </c>
      <c r="DK254" s="219" t="e">
        <f>IF(VALIDATURNO[[#This Row],[turno2AH]]="","",AP254)</f>
        <v>#VALUE!</v>
      </c>
      <c r="DL254" s="224" t="str">
        <f>IF(SUMIFS(VALIDATURNO[TOTAL],VALIDATURNO[Colaborador],VALIDATURNO[[#This Row],[Colaborador]])=0,"RET","OK")</f>
        <v>RET</v>
      </c>
      <c r="DM254" s="224"/>
      <c r="DN254" s="224" t="e">
        <f>IF(DN253=$DN$5,1,IF(DC253=VALIDATURNO[[#This Row],[Colaborador]],0,1))</f>
        <v>#VALUE!</v>
      </c>
      <c r="DO254" s="224"/>
      <c r="DP254" s="224"/>
      <c r="DQ254" s="224"/>
      <c r="DR254" s="224"/>
      <c r="DS254" s="224"/>
      <c r="DT254" s="224"/>
    </row>
    <row r="255" spans="46:124">
      <c r="AT255" s="218" t="e">
        <f>IF(VALIDATURNO[[#This Row],[VALIDA_QNA]]="","",IF(AL255="",0,1))</f>
        <v>#VALUE!</v>
      </c>
      <c r="AU255" s="47" t="e">
        <f>IF(VALIDATURNO[[#This Row],[VALIDA_QNA]]="","",IF(AL256="",0,1))</f>
        <v>#VALUE!</v>
      </c>
      <c r="AV255" s="47" t="e">
        <f>IF(VALIDATURNO[[#This Row],[VALIDA_QNA]]="","",IF(AM255="",0,1))</f>
        <v>#VALUE!</v>
      </c>
      <c r="AW255" s="47" t="e">
        <f>IF(VALIDATURNO[[#This Row],[VALIDA_QNA]]="","",IF(AN255="",0,1))</f>
        <v>#VALUE!</v>
      </c>
      <c r="AX255" s="47" t="e">
        <f>IF(VALIDATURNO[[#This Row],[VALIDA_QNA]]="","",IF(AO255="",0,1))</f>
        <v>#VALUE!</v>
      </c>
      <c r="AY255" s="47" t="e">
        <f>IF(VALIDATURNO[[#This Row],[VALIDA_QNA]]="","",IF(AP255="",0,1))</f>
        <v>#VALUE!</v>
      </c>
      <c r="AZ255" s="42" t="e">
        <f>IF(VALIDATURNO[[#This Row],[VALIDA_QNA]]="","",IF(AL256="",0,1)*IF(AL256="",0,AL256))</f>
        <v>#VALUE!</v>
      </c>
      <c r="BA255" s="42" t="e">
        <f>IF(VALIDATURNO[[#This Row],[VALIDA_QNA]]="","",IF(AL255="",0,1)*IF(AL255="",0,AL255))</f>
        <v>#VALUE!</v>
      </c>
      <c r="BB255" s="42" t="e">
        <f>IF(VALIDATURNO[[#This Row],[VALIDA_QNA]]="","",IF(AM255="",0,1)*IF(AM255="",0,AM255))</f>
        <v>#VALUE!</v>
      </c>
      <c r="BC255" s="42" t="e">
        <f>IF(VALIDATURNO[[#This Row],[VALIDA_QNA]]="","",IF(AN255="",0,1)*IF(AN255="",0,AN255))</f>
        <v>#VALUE!</v>
      </c>
      <c r="BD255" s="42" t="e">
        <f>IF(VALIDATURNO[[#This Row],[VALIDA_QNA]]="","",IF(AO255="",0,1)*IF(AO255="",0,AO255))</f>
        <v>#VALUE!</v>
      </c>
      <c r="BE255" s="42" t="e">
        <f>IF(VALIDATURNO[[#This Row],[VALIDA_QNA]]="","",IF(AP255="",0,1)*IF(AP255="",0,AP255))</f>
        <v>#VALUE!</v>
      </c>
      <c r="BF255" s="42" t="e">
        <f>IF(VALIDATURNO[[#This Row],[VALIDA_QNA]]="","",5-COUNTBLANK(AM255:AP255)-COUNTBLANK(AL256))</f>
        <v>#VALUE!</v>
      </c>
      <c r="BG255" s="41" t="e">
        <f>VALIDATURNO[[#This Row],[SALAM_H_BIN]]&amp;AU255&amp;AV255&amp;AW255&amp;AX255&amp;AY255</f>
        <v>#VALUE!</v>
      </c>
      <c r="BH255" s="43" t="str">
        <f>IF(A255="","",IF(AND((DIA_INI+0)=1,DAY(I255)&lt;16,MONTH(I255)=MES_QNA),1,IF(AND((DIA_INI+0)=16,MONTH(I255)= MES_QNA + 0),1,0)))</f>
        <v/>
      </c>
      <c r="BI255" s="42" t="str">
        <f>IF(A255="","",IF(AND(AN255&lt;AM255,AN255&lt;&gt;""),"ERROR MARCA",IF(AND(VALIDATURNO[[#This Row],[ENT_2]]&lt;&gt;0,VALIDATURNO[[#This Row],[ENT_2]]&lt;VALIDATURNO[[#This Row],[SAL_1]]),"ERROR MARCA",IF(VALIDATURNO[[#This Row],[VALIDA_QNA]]=1,IF(OR(BG255="001100",BG255="011000",BG255="011110",BG255="001111",BG255="101100",BG255="111000",BG255="111110",BG255="101111"),"OK",IF(OR(BG255="000000",VALIDATURNO[[#This Row],[Escenario]]="100000"),"NULO","ERROR MARCA")),"NULO"))))</f>
        <v/>
      </c>
      <c r="BJ255" s="47" t="e">
        <f>IF(VALIDATURNO[[#This Row],[VALIDA_QNA]]="","",IF(OR(BG255="101100",BG255="101111",BG255="001100",BG255="001111",BG255="111110",BG255="011110"),BC255-BB255,0)*24)</f>
        <v>#VALUE!</v>
      </c>
      <c r="BK255" s="42" t="e">
        <f>IF(VALIDATURNO[[#This Row],[VALIDA_QNA]]="","",IF(OR(BG255="101111",BG255="001111"),BE255-BD255,0)*24)</f>
        <v>#VALUE!</v>
      </c>
      <c r="BL255" s="47" t="e">
        <f>IF(VALIDATURNO[[#This Row],[VALIDA_QNA]]="","",IF(OR(BG255="111000",BG255="011000"),AZ255-BB255+1,0)*24)</f>
        <v>#VALUE!</v>
      </c>
      <c r="BM255" s="47" t="e">
        <f>IF(VALIDATURNO[[#This Row],[VALIDA_QNA]]="","",IF(OR(BG255="111110",BG255="011110"),AZ255+1-BD255,0)*24)</f>
        <v>#VALUE!</v>
      </c>
      <c r="BN255" s="42" t="e">
        <f>IF(VALIDATURNO[[#This Row],[VALIDA_QNA]]="","",IF(OR(BG255="011000",BG255="111000"),1-BB255,0)*24)</f>
        <v>#VALUE!</v>
      </c>
      <c r="BO255" s="47" t="e">
        <f>IF(VALIDATURNO[[#This Row],[VALIDA_QNA]]="","",IF(OR(BG255="011110",BG255="111110"),1-BD255,0)*24)</f>
        <v>#VALUE!</v>
      </c>
      <c r="BP255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5" s="42" t="e">
        <f>IF(VALIDATURNO[[#This Row],[VALIDA_QNA]]="","",VALIDATURNO[[#This Row],[turno1]]+VALIDATURNO[[#This Row],[turno2]]+VALIDATURNO[[#This Row],[turno1AM]]+VALIDATURNO[[#This Row],[turno2AM]])</f>
        <v>#VALUE!</v>
      </c>
      <c r="BR255" s="44" t="e">
        <f>IF(VALIDATURNO[[#This Row],[VALIDA_QNA]]=0,"",IFERROR(LEFT(AD255,FIND(".",AD255)-1)+((RIGHT(AD255,2)+0)/100),""))</f>
        <v>#VALUE!</v>
      </c>
      <c r="BS255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descuentos]]="",0,IF(AND(BP255&gt;=9.5,AO255=""),1,0))+IF(AL256&lt;&gt;"",AL256*24,0)-IF(AL255&lt;&gt;"",AL255*24,0),"")))</f>
        <v>#VALUE!</v>
      </c>
      <c r="BT255" s="219" t="e">
        <f>IF(VALIDATURNO[[#This Row],[VALIDA_QNA]]=0,"",IF(A255="","",IFERROR((IF(IF(AL255="",0,AL255+0)&lt;=(6/24),IF(AL255="",0,AL255+0),(6/24))*24),0)+IFERROR(IF(AM255="",0,IF((IF(AND(AO255="",AN255&lt;&gt;""),IF(AN255="",0,AN255+0),IF(AP255&lt;&gt;"",IF(AP255="",0,AP255+0),1))-#REF!)*24&gt;0,IF(AND(AO255="",AN255&lt;&gt;""),IF(AN255="",0,AN255+0),IF(AP255&lt;&gt;"",IF(AP255="",0,AP255+0),1))-#REF!))*24,0)))</f>
        <v>#VALUE!</v>
      </c>
      <c r="BU255" s="44" t="e">
        <f>IF(VALIDATURNO[[#This Row],[VALIDA_QNA]]="","",IFERROR(LEFT(K255,FIND(".",K255)-1)+((RIGHT(K255,2)+0)/100),0))</f>
        <v>#VALUE!</v>
      </c>
      <c r="BV255" s="44" t="e">
        <f>IF(VALIDATURNO[[#This Row],[VALIDA_QNA]]=0,0,IF(VALIDATURNO[[#This Row],[Marcacion]]="ERROR MARCA", 0,IF(VALIDATURNO[[#This Row],[VALIDA_QNA]]="","",IF(ROUND(IFERROR(LEFT(K255,FIND(".",K255)-1)+((RIGHT(K255,2)+0)/100),0)+(IF(H256="Domingo",0,IF(AL256="",0,AL256*24)))-(IF(H255="Domingo",0,IF(AL255="",0,AL255*24))),2)&gt;=0,ROUND(IFERROR(LEFT(K255,FIND(".",K255)-1)+((RIGHT(K255,2)+0)/100),0)+(IF(H256="Domingo",0,IF(AL256="",0,AL256*24)))-(IF(H255="Domingo",0,IF(AL255="",0,AL255*24))),2),0))))</f>
        <v>#VALUE!</v>
      </c>
      <c r="BW255" s="44" t="e">
        <f>IF(VALIDATURNO[[#This Row],[VALIDA_QNA]]="","",IFERROR(LEFT(T255,FIND(".",T255)-1)+((RIGHT(T255,2)+0)/100),0)+IF(N255="",0,IFERROR(LEFT(N255,FIND(".",N255)-1)+((RIGHT(N255,2)+0)/100),0)))</f>
        <v>#VALUE!</v>
      </c>
      <c r="BX255" s="44" t="e">
        <f>IF(VALIDATURNO[[#This Row],[VALIDA_QNA]]=0,0,IF(VALIDATURNO[[#This Row],[Marcacion]]="ERROR MARCA", 0,IF(VALIDATURNO[[#This Row],[VALIDA_QNA]]="","",IF(VALIDATURNO[[#This Row],[Dom Noct calc]]+(IF(OR(H256="Domingo",M256&lt;&gt;"",N256&lt;&gt;""),IF(AL256="",0,AL256*24),0))-(IF(OR(H255="Domingo",M255&lt;&gt;"",N255&lt;&gt;""),IF(AL255="",0,AL255*24),0))&gt;=0,VALIDATURNO[[#This Row],[Dom Noct calc]]+(IF(OR(H256="Domingo",M256&lt;&gt;"",N256&lt;&gt;""),IF(AL256="",0,AL256*24),0))-(IF(OR(H255="Domingo",M255&lt;&gt;"",N255&lt;&gt;""),IF(AL255="",0,AL255*24),0)),0))))</f>
        <v>#VALUE!</v>
      </c>
      <c r="BY255" s="44" t="e">
        <f>IF(VALIDATURNO[[#This Row],[VALIDA_QNA]]="","",IFERROR(LEFT(AD255,FIND(".",AD255)-1)+((RIGHT(AD255,2)+0)/100),0))</f>
        <v>#VALUE!</v>
      </c>
      <c r="BZ255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5" s="45" t="e">
        <f>IF(VALIDATURNO[[#This Row],[VALIDA_QNA]]="","",IF(VALIDATURNO[[#This Row],[Trabajado real]]+0=0,0,1))</f>
        <v>#VALUE!</v>
      </c>
      <c r="CB255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5" s="44"/>
      <c r="CD255" s="44"/>
      <c r="CE255" s="44"/>
      <c r="CF255" s="44"/>
      <c r="CG255" s="44"/>
      <c r="CH255" s="45"/>
      <c r="CI255" s="44"/>
      <c r="CJ255" s="44" t="str">
        <f>IF(AND(M255="",S255=""),"",IF(VALIDATURNO[[#This Row],[Marcacion]]="ERROR MARCA",6,IF(IFERROR(LEFT(M255,FIND(".",M255)-1)+((RIGHT(M255,2)+0)/100),0)+IFERROR(LEFT(S255,FIND(".",S255)-1)+((RIGHT(S255,2)+0)/100),0)=0,"",IFERROR(LEFT(M255,FIND(".",M255)-1)+((RIGHT(M255,2)+0)/100),0)+IFERROR(LEFT(S255,FIND(".",S255)-1)+((RIGHT(S255,2)+0)/100),0))))</f>
        <v/>
      </c>
      <c r="CK255" s="44" t="e">
        <f>IF(VALIDATURNO[[#This Row],[VALIDA_QNA]]="","",IF(VALIDATURNO[[#This Row],[Dom Noct Real]]=0,"",ROUND(VALIDATURNO[[#This Row],[Dom Noct Real]],2)))</f>
        <v>#VALUE!</v>
      </c>
      <c r="CL255" s="44"/>
      <c r="CM255" s="44"/>
      <c r="CN255" s="44"/>
      <c r="CO255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5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5" s="44"/>
      <c r="CR255" s="44"/>
      <c r="CS255" s="44"/>
      <c r="CT255" s="44"/>
      <c r="CU255" s="44" t="e">
        <f>IF(VALIDATURNO[[#This Row],[VALIDA_QNA]]="","",IF(VALIDATURNO[[#This Row],[Trabajado real]]=0,"",ROUND(VALIDATURNO[[#This Row],[Trabajado real]],2)))</f>
        <v>#VALUE!</v>
      </c>
      <c r="CV255" s="220" t="str">
        <f>IFERROR(VLOOKUP(VALIDATURNO[[#This Row],[Colaborador]]&amp;VALIDATURNO[[#This Row],[fecha]],Tabla2[],4,0),"")</f>
        <v/>
      </c>
      <c r="CW255" s="221"/>
      <c r="CX255" s="221"/>
      <c r="CY255" s="44" t="str">
        <f>IF(SUMIFS($BZ$6:BZ255,$DC$6:DC255,VALIDATURNO[[#This Row],[Colaborador]])-hope_hours-SUMIFS($CO$6:CO255,$DC$6:DC255,VALIDATURNO[[#This Row],[Colaborador]])-SUMIFS($CP$6:CP255,$DC$6:DC255,VALIDATURNO[[#This Row],[Colaborador]])&gt;0.5,SUMIFS($BZ$6:BZ255,$DC$6:DC255,VALIDATURNO[[#This Row],[Colaborador]])-hope_hours-SUMIFS($CO$6:CO255,$DC$6:DC255,VALIDATURNO[[#This Row],[Colaborador]])-SUMIFS($CP$6:CP255,$DC$6:DC255,VALIDATURNO[[#This Row],[Colaborador]]),"")</f>
        <v/>
      </c>
      <c r="CZ255" s="44" t="str">
        <f>IF(SUMIFS($BZ$6:BZ255,$DC$6:DC255,VALIDATURNO[[#This Row],[Colaborador]])-hope_hours&gt;0.5,SUMIFS($BZ$6:BZ255,$DC$6:DC255,VALIDATURNO[[#This Row],[Colaborador]])-hope_hours - SUMIFS($CZ$6:CZ254,$DC$6:DC254,DC255),"")</f>
        <v/>
      </c>
      <c r="DA255" s="44" t="str">
        <f>IF(SUMIFS($BZ$6:BZ255,$DC$6:DC255,VALIDATURNO[[#This Row],[Colaborador]])-hope_hours&gt;0.5,SUMIFS($BZ$6:BZ255,$DC$6:DC255,VALIDATURNO[[#This Row],[Colaborador]])-hope_hours,"")</f>
        <v/>
      </c>
      <c r="DB255" s="44" t="str">
        <f>IF(E255="","",IF(VALIDATURNO[[#This Row],[Cambia sede]]="",E255,VALIDATURNO[[#This Row],[Cambia sede]]))</f>
        <v/>
      </c>
      <c r="DC255" s="222" t="str">
        <f t="shared" si="11"/>
        <v/>
      </c>
      <c r="DD255" s="223" t="e">
        <f>IF(VALIDATURNO[[#This Row],[VALIDA_QNA]]="","",I255+0)</f>
        <v>#VALUE!</v>
      </c>
      <c r="DE255" s="219" t="e">
        <f>IF(VALIDATURNO[[#This Row],[Marcacion]]="","",D255)</f>
        <v>#VALUE!</v>
      </c>
      <c r="DF255" s="219" t="e">
        <f>IF(VALIDATURNO[[#This Row],[turno1]]="","",H255)</f>
        <v>#VALUE!</v>
      </c>
      <c r="DG255" s="219" t="e">
        <f>IF(VALIDATURNO[[#This Row],[turno2]]="","",AL255)</f>
        <v>#VALUE!</v>
      </c>
      <c r="DH255" s="219" t="e">
        <f>IF(VALIDATURNO[[#This Row],[turno1AM]]="","",AM255)</f>
        <v>#VALUE!</v>
      </c>
      <c r="DI255" s="219" t="e">
        <f>IF(VALIDATURNO[[#This Row],[turno2AM]]="","",AN255)</f>
        <v>#VALUE!</v>
      </c>
      <c r="DJ255" s="219" t="e">
        <f>IF(VALIDATURNO[[#This Row],[turno1AH]]="","",AO255)</f>
        <v>#VALUE!</v>
      </c>
      <c r="DK255" s="219" t="e">
        <f>IF(VALIDATURNO[[#This Row],[turno2AH]]="","",AP255)</f>
        <v>#VALUE!</v>
      </c>
      <c r="DL255" s="224" t="str">
        <f>IF(SUMIFS(VALIDATURNO[TOTAL],VALIDATURNO[Colaborador],VALIDATURNO[[#This Row],[Colaborador]])=0,"RET","OK")</f>
        <v>RET</v>
      </c>
      <c r="DM255" s="224"/>
      <c r="DN255" s="224" t="e">
        <f>IF(DN254=$DN$5,1,IF(DC254=VALIDATURNO[[#This Row],[Colaborador]],0,1))</f>
        <v>#VALUE!</v>
      </c>
      <c r="DO255" s="224"/>
      <c r="DP255" s="224"/>
      <c r="DQ255" s="224"/>
      <c r="DR255" s="224"/>
      <c r="DS255" s="224"/>
      <c r="DT255" s="224"/>
    </row>
    <row r="256" spans="46:124">
      <c r="AT256" s="218" t="e">
        <f>IF(VALIDATURNO[[#This Row],[VALIDA_QNA]]="","",IF(AL256="",0,1))</f>
        <v>#VALUE!</v>
      </c>
      <c r="AU256" s="47" t="e">
        <f>IF(VALIDATURNO[[#This Row],[VALIDA_QNA]]="","",IF(AL257="",0,1))</f>
        <v>#VALUE!</v>
      </c>
      <c r="AV256" s="47" t="e">
        <f>IF(VALIDATURNO[[#This Row],[VALIDA_QNA]]="","",IF(AM256="",0,1))</f>
        <v>#VALUE!</v>
      </c>
      <c r="AW256" s="47" t="e">
        <f>IF(VALIDATURNO[[#This Row],[VALIDA_QNA]]="","",IF(AN256="",0,1))</f>
        <v>#VALUE!</v>
      </c>
      <c r="AX256" s="47" t="e">
        <f>IF(VALIDATURNO[[#This Row],[VALIDA_QNA]]="","",IF(AO256="",0,1))</f>
        <v>#VALUE!</v>
      </c>
      <c r="AY256" s="47" t="e">
        <f>IF(VALIDATURNO[[#This Row],[VALIDA_QNA]]="","",IF(AP256="",0,1))</f>
        <v>#VALUE!</v>
      </c>
      <c r="AZ256" s="42" t="e">
        <f>IF(VALIDATURNO[[#This Row],[VALIDA_QNA]]="","",IF(AL257="",0,1)*IF(AL257="",0,AL257))</f>
        <v>#VALUE!</v>
      </c>
      <c r="BA256" s="42" t="e">
        <f>IF(VALIDATURNO[[#This Row],[VALIDA_QNA]]="","",IF(AL256="",0,1)*IF(AL256="",0,AL256))</f>
        <v>#VALUE!</v>
      </c>
      <c r="BB256" s="42" t="e">
        <f>IF(VALIDATURNO[[#This Row],[VALIDA_QNA]]="","",IF(AM256="",0,1)*IF(AM256="",0,AM256))</f>
        <v>#VALUE!</v>
      </c>
      <c r="BC256" s="42" t="e">
        <f>IF(VALIDATURNO[[#This Row],[VALIDA_QNA]]="","",IF(AN256="",0,1)*IF(AN256="",0,AN256))</f>
        <v>#VALUE!</v>
      </c>
      <c r="BD256" s="42" t="e">
        <f>IF(VALIDATURNO[[#This Row],[VALIDA_QNA]]="","",IF(AO256="",0,1)*IF(AO256="",0,AO256))</f>
        <v>#VALUE!</v>
      </c>
      <c r="BE256" s="42" t="e">
        <f>IF(VALIDATURNO[[#This Row],[VALIDA_QNA]]="","",IF(AP256="",0,1)*IF(AP256="",0,AP256))</f>
        <v>#VALUE!</v>
      </c>
      <c r="BF256" s="42" t="e">
        <f>IF(VALIDATURNO[[#This Row],[VALIDA_QNA]]="","",5-COUNTBLANK(AM256:AP256)-COUNTBLANK(AL257))</f>
        <v>#VALUE!</v>
      </c>
      <c r="BG256" s="41" t="e">
        <f>VALIDATURNO[[#This Row],[SALAM_H_BIN]]&amp;AU256&amp;AV256&amp;AW256&amp;AX256&amp;AY256</f>
        <v>#VALUE!</v>
      </c>
      <c r="BH256" s="43" t="str">
        <f>IF(A256="","",IF(AND((DIA_INI+0)=1,DAY(I256)&lt;16,MONTH(I256)=MES_QNA),1,IF(AND((DIA_INI+0)=16,MONTH(I256)= MES_QNA + 0),1,0)))</f>
        <v/>
      </c>
      <c r="BI256" s="42" t="str">
        <f>IF(A256="","",IF(AND(AN256&lt;AM256,AN256&lt;&gt;""),"ERROR MARCA",IF(AND(VALIDATURNO[[#This Row],[ENT_2]]&lt;&gt;0,VALIDATURNO[[#This Row],[ENT_2]]&lt;VALIDATURNO[[#This Row],[SAL_1]]),"ERROR MARCA",IF(VALIDATURNO[[#This Row],[VALIDA_QNA]]=1,IF(OR(BG256="001100",BG256="011000",BG256="011110",BG256="001111",BG256="101100",BG256="111000",BG256="111110",BG256="101111"),"OK",IF(OR(BG256="000000",VALIDATURNO[[#This Row],[Escenario]]="100000"),"NULO","ERROR MARCA")),"NULO"))))</f>
        <v/>
      </c>
      <c r="BJ256" s="47" t="e">
        <f>IF(VALIDATURNO[[#This Row],[VALIDA_QNA]]="","",IF(OR(BG256="101100",BG256="101111",BG256="001100",BG256="001111",BG256="111110",BG256="011110"),BC256-BB256,0)*24)</f>
        <v>#VALUE!</v>
      </c>
      <c r="BK256" s="42" t="e">
        <f>IF(VALIDATURNO[[#This Row],[VALIDA_QNA]]="","",IF(OR(BG256="101111",BG256="001111"),BE256-BD256,0)*24)</f>
        <v>#VALUE!</v>
      </c>
      <c r="BL256" s="47" t="e">
        <f>IF(VALIDATURNO[[#This Row],[VALIDA_QNA]]="","",IF(OR(BG256="111000",BG256="011000"),AZ256-BB256+1,0)*24)</f>
        <v>#VALUE!</v>
      </c>
      <c r="BM256" s="47" t="e">
        <f>IF(VALIDATURNO[[#This Row],[VALIDA_QNA]]="","",IF(OR(BG256="111110",BG256="011110"),AZ256+1-BD256,0)*24)</f>
        <v>#VALUE!</v>
      </c>
      <c r="BN256" s="42" t="e">
        <f>IF(VALIDATURNO[[#This Row],[VALIDA_QNA]]="","",IF(OR(BG256="011000",BG256="111000"),1-BB256,0)*24)</f>
        <v>#VALUE!</v>
      </c>
      <c r="BO256" s="47" t="e">
        <f>IF(VALIDATURNO[[#This Row],[VALIDA_QNA]]="","",IF(OR(BG256="011110",BG256="111110"),1-BD256,0)*24)</f>
        <v>#VALUE!</v>
      </c>
      <c r="BP256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6" s="42" t="e">
        <f>IF(VALIDATURNO[[#This Row],[VALIDA_QNA]]="","",VALIDATURNO[[#This Row],[turno1]]+VALIDATURNO[[#This Row],[turno2]]+VALIDATURNO[[#This Row],[turno1AM]]+VALIDATURNO[[#This Row],[turno2AM]])</f>
        <v>#VALUE!</v>
      </c>
      <c r="BR256" s="44" t="e">
        <f>IF(VALIDATURNO[[#This Row],[VALIDA_QNA]]=0,"",IFERROR(LEFT(AD256,FIND(".",AD256)-1)+((RIGHT(AD256,2)+0)/100),""))</f>
        <v>#VALUE!</v>
      </c>
      <c r="BS256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descuentos]]="",0,IF(AND(BP256&gt;=9.5,AO256=""),1,0))+IF(AL257&lt;&gt;"",AL257*24,0)-IF(AL256&lt;&gt;"",AL256*24,0),"")))</f>
        <v>#VALUE!</v>
      </c>
      <c r="BT256" s="219" t="e">
        <f>IF(VALIDATURNO[[#This Row],[VALIDA_QNA]]=0,"",IF(A256="","",IFERROR((IF(IF(AL256="",0,AL256+0)&lt;=(6/24),IF(AL256="",0,AL256+0),(6/24))*24),0)+IFERROR(IF(AM256="",0,IF((IF(AND(AO256="",AN256&lt;&gt;""),IF(AN256="",0,AN256+0),IF(AP256&lt;&gt;"",IF(AP256="",0,AP256+0),1))-#REF!)*24&gt;0,IF(AND(AO256="",AN256&lt;&gt;""),IF(AN256="",0,AN256+0),IF(AP256&lt;&gt;"",IF(AP256="",0,AP256+0),1))-#REF!))*24,0)))</f>
        <v>#VALUE!</v>
      </c>
      <c r="BU256" s="44" t="e">
        <f>IF(VALIDATURNO[[#This Row],[VALIDA_QNA]]="","",IFERROR(LEFT(K256,FIND(".",K256)-1)+((RIGHT(K256,2)+0)/100),0))</f>
        <v>#VALUE!</v>
      </c>
      <c r="BV256" s="44" t="e">
        <f>IF(VALIDATURNO[[#This Row],[VALIDA_QNA]]=0,0,IF(VALIDATURNO[[#This Row],[Marcacion]]="ERROR MARCA", 0,IF(VALIDATURNO[[#This Row],[VALIDA_QNA]]="","",IF(ROUND(IFERROR(LEFT(K256,FIND(".",K256)-1)+((RIGHT(K256,2)+0)/100),0)+(IF(H257="Domingo",0,IF(AL257="",0,AL257*24)))-(IF(H256="Domingo",0,IF(AL256="",0,AL256*24))),2)&gt;=0,ROUND(IFERROR(LEFT(K256,FIND(".",K256)-1)+((RIGHT(K256,2)+0)/100),0)+(IF(H257="Domingo",0,IF(AL257="",0,AL257*24)))-(IF(H256="Domingo",0,IF(AL256="",0,AL256*24))),2),0))))</f>
        <v>#VALUE!</v>
      </c>
      <c r="BW256" s="44" t="e">
        <f>IF(VALIDATURNO[[#This Row],[VALIDA_QNA]]="","",IFERROR(LEFT(T256,FIND(".",T256)-1)+((RIGHT(T256,2)+0)/100),0)+IF(N256="",0,IFERROR(LEFT(N256,FIND(".",N256)-1)+((RIGHT(N256,2)+0)/100),0)))</f>
        <v>#VALUE!</v>
      </c>
      <c r="BX256" s="44" t="e">
        <f>IF(VALIDATURNO[[#This Row],[VALIDA_QNA]]=0,0,IF(VALIDATURNO[[#This Row],[Marcacion]]="ERROR MARCA", 0,IF(VALIDATURNO[[#This Row],[VALIDA_QNA]]="","",IF(VALIDATURNO[[#This Row],[Dom Noct calc]]+(IF(OR(H257="Domingo",M257&lt;&gt;"",N257&lt;&gt;""),IF(AL257="",0,AL257*24),0))-(IF(OR(H256="Domingo",M256&lt;&gt;"",N256&lt;&gt;""),IF(AL256="",0,AL256*24),0))&gt;=0,VALIDATURNO[[#This Row],[Dom Noct calc]]+(IF(OR(H257="Domingo",M257&lt;&gt;"",N257&lt;&gt;""),IF(AL257="",0,AL257*24),0))-(IF(OR(H256="Domingo",M256&lt;&gt;"",N256&lt;&gt;""),IF(AL256="",0,AL256*24),0)),0))))</f>
        <v>#VALUE!</v>
      </c>
      <c r="BY256" s="44" t="e">
        <f>IF(VALIDATURNO[[#This Row],[VALIDA_QNA]]="","",IFERROR(LEFT(AD256,FIND(".",AD256)-1)+((RIGHT(AD256,2)+0)/100),0))</f>
        <v>#VALUE!</v>
      </c>
      <c r="BZ256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6" s="45" t="e">
        <f>IF(VALIDATURNO[[#This Row],[VALIDA_QNA]]="","",IF(VALIDATURNO[[#This Row],[Trabajado real]]+0=0,0,1))</f>
        <v>#VALUE!</v>
      </c>
      <c r="CB256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6" s="44"/>
      <c r="CD256" s="44"/>
      <c r="CE256" s="44"/>
      <c r="CF256" s="44"/>
      <c r="CG256" s="44"/>
      <c r="CH256" s="45"/>
      <c r="CI256" s="44"/>
      <c r="CJ256" s="44" t="str">
        <f>IF(AND(M256="",S256=""),"",IF(VALIDATURNO[[#This Row],[Marcacion]]="ERROR MARCA",6,IF(IFERROR(LEFT(M256,FIND(".",M256)-1)+((RIGHT(M256,2)+0)/100),0)+IFERROR(LEFT(S256,FIND(".",S256)-1)+((RIGHT(S256,2)+0)/100),0)=0,"",IFERROR(LEFT(M256,FIND(".",M256)-1)+((RIGHT(M256,2)+0)/100),0)+IFERROR(LEFT(S256,FIND(".",S256)-1)+((RIGHT(S256,2)+0)/100),0))))</f>
        <v/>
      </c>
      <c r="CK256" s="44" t="e">
        <f>IF(VALIDATURNO[[#This Row],[VALIDA_QNA]]="","",IF(VALIDATURNO[[#This Row],[Dom Noct Real]]=0,"",ROUND(VALIDATURNO[[#This Row],[Dom Noct Real]],2)))</f>
        <v>#VALUE!</v>
      </c>
      <c r="CL256" s="44"/>
      <c r="CM256" s="44"/>
      <c r="CN256" s="44"/>
      <c r="CO256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6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6" s="44"/>
      <c r="CR256" s="44"/>
      <c r="CS256" s="44"/>
      <c r="CT256" s="44"/>
      <c r="CU256" s="44" t="e">
        <f>IF(VALIDATURNO[[#This Row],[VALIDA_QNA]]="","",IF(VALIDATURNO[[#This Row],[Trabajado real]]=0,"",ROUND(VALIDATURNO[[#This Row],[Trabajado real]],2)))</f>
        <v>#VALUE!</v>
      </c>
      <c r="CV256" s="220" t="str">
        <f>IFERROR(VLOOKUP(VALIDATURNO[[#This Row],[Colaborador]]&amp;VALIDATURNO[[#This Row],[fecha]],Tabla2[],4,0),"")</f>
        <v/>
      </c>
      <c r="CW256" s="221"/>
      <c r="CX256" s="221"/>
      <c r="CY256" s="44" t="str">
        <f>IF(SUMIFS($BZ$6:BZ256,$DC$6:DC256,VALIDATURNO[[#This Row],[Colaborador]])-hope_hours-SUMIFS($CO$6:CO256,$DC$6:DC256,VALIDATURNO[[#This Row],[Colaborador]])-SUMIFS($CP$6:CP256,$DC$6:DC256,VALIDATURNO[[#This Row],[Colaborador]])&gt;0.5,SUMIFS($BZ$6:BZ256,$DC$6:DC256,VALIDATURNO[[#This Row],[Colaborador]])-hope_hours-SUMIFS($CO$6:CO256,$DC$6:DC256,VALIDATURNO[[#This Row],[Colaborador]])-SUMIFS($CP$6:CP256,$DC$6:DC256,VALIDATURNO[[#This Row],[Colaborador]]),"")</f>
        <v/>
      </c>
      <c r="CZ256" s="44" t="str">
        <f>IF(SUMIFS($BZ$6:BZ256,$DC$6:DC256,VALIDATURNO[[#This Row],[Colaborador]])-hope_hours&gt;0.5,SUMIFS($BZ$6:BZ256,$DC$6:DC256,VALIDATURNO[[#This Row],[Colaborador]])-hope_hours - SUMIFS($CZ$6:CZ255,$DC$6:DC255,DC256),"")</f>
        <v/>
      </c>
      <c r="DA256" s="44" t="str">
        <f>IF(SUMIFS($BZ$6:BZ256,$DC$6:DC256,VALIDATURNO[[#This Row],[Colaborador]])-hope_hours&gt;0.5,SUMIFS($BZ$6:BZ256,$DC$6:DC256,VALIDATURNO[[#This Row],[Colaborador]])-hope_hours,"")</f>
        <v/>
      </c>
      <c r="DB256" s="44" t="str">
        <f>IF(E256="","",IF(VALIDATURNO[[#This Row],[Cambia sede]]="",E256,VALIDATURNO[[#This Row],[Cambia sede]]))</f>
        <v/>
      </c>
      <c r="DC256" s="222" t="str">
        <f t="shared" si="11"/>
        <v/>
      </c>
      <c r="DD256" s="223" t="e">
        <f>IF(VALIDATURNO[[#This Row],[VALIDA_QNA]]="","",I256+0)</f>
        <v>#VALUE!</v>
      </c>
      <c r="DE256" s="219" t="e">
        <f>IF(VALIDATURNO[[#This Row],[Marcacion]]="","",D256)</f>
        <v>#VALUE!</v>
      </c>
      <c r="DF256" s="219" t="e">
        <f>IF(VALIDATURNO[[#This Row],[turno1]]="","",H256)</f>
        <v>#VALUE!</v>
      </c>
      <c r="DG256" s="219" t="e">
        <f>IF(VALIDATURNO[[#This Row],[turno2]]="","",AL256)</f>
        <v>#VALUE!</v>
      </c>
      <c r="DH256" s="219" t="e">
        <f>IF(VALIDATURNO[[#This Row],[turno1AM]]="","",AM256)</f>
        <v>#VALUE!</v>
      </c>
      <c r="DI256" s="219" t="e">
        <f>IF(VALIDATURNO[[#This Row],[turno2AM]]="","",AN256)</f>
        <v>#VALUE!</v>
      </c>
      <c r="DJ256" s="219" t="e">
        <f>IF(VALIDATURNO[[#This Row],[turno1AH]]="","",AO256)</f>
        <v>#VALUE!</v>
      </c>
      <c r="DK256" s="219" t="e">
        <f>IF(VALIDATURNO[[#This Row],[turno2AH]]="","",AP256)</f>
        <v>#VALUE!</v>
      </c>
      <c r="DL256" s="224" t="str">
        <f>IF(SUMIFS(VALIDATURNO[TOTAL],VALIDATURNO[Colaborador],VALIDATURNO[[#This Row],[Colaborador]])=0,"RET","OK")</f>
        <v>RET</v>
      </c>
      <c r="DM256" s="224"/>
      <c r="DN256" s="224" t="e">
        <f>IF(DN255=$DN$5,1,IF(DC255=VALIDATURNO[[#This Row],[Colaborador]],0,1))</f>
        <v>#VALUE!</v>
      </c>
      <c r="DO256" s="224"/>
      <c r="DP256" s="224"/>
      <c r="DQ256" s="224"/>
      <c r="DR256" s="224"/>
      <c r="DS256" s="224"/>
      <c r="DT256" s="224"/>
    </row>
    <row r="257" spans="46:124">
      <c r="AT257" s="218" t="e">
        <f>IF(VALIDATURNO[[#This Row],[VALIDA_QNA]]="","",IF(AL257="",0,1))</f>
        <v>#VALUE!</v>
      </c>
      <c r="AU257" s="47" t="e">
        <f>IF(VALIDATURNO[[#This Row],[VALIDA_QNA]]="","",IF(AL258="",0,1))</f>
        <v>#VALUE!</v>
      </c>
      <c r="AV257" s="47" t="e">
        <f>IF(VALIDATURNO[[#This Row],[VALIDA_QNA]]="","",IF(AM257="",0,1))</f>
        <v>#VALUE!</v>
      </c>
      <c r="AW257" s="47" t="e">
        <f>IF(VALIDATURNO[[#This Row],[VALIDA_QNA]]="","",IF(AN257="",0,1))</f>
        <v>#VALUE!</v>
      </c>
      <c r="AX257" s="47" t="e">
        <f>IF(VALIDATURNO[[#This Row],[VALIDA_QNA]]="","",IF(AO257="",0,1))</f>
        <v>#VALUE!</v>
      </c>
      <c r="AY257" s="47" t="e">
        <f>IF(VALIDATURNO[[#This Row],[VALIDA_QNA]]="","",IF(AP257="",0,1))</f>
        <v>#VALUE!</v>
      </c>
      <c r="AZ257" s="42" t="e">
        <f>IF(VALIDATURNO[[#This Row],[VALIDA_QNA]]="","",IF(AL258="",0,1)*IF(AL258="",0,AL258))</f>
        <v>#VALUE!</v>
      </c>
      <c r="BA257" s="42" t="e">
        <f>IF(VALIDATURNO[[#This Row],[VALIDA_QNA]]="","",IF(AL257="",0,1)*IF(AL257="",0,AL257))</f>
        <v>#VALUE!</v>
      </c>
      <c r="BB257" s="42" t="e">
        <f>IF(VALIDATURNO[[#This Row],[VALIDA_QNA]]="","",IF(AM257="",0,1)*IF(AM257="",0,AM257))</f>
        <v>#VALUE!</v>
      </c>
      <c r="BC257" s="42" t="e">
        <f>IF(VALIDATURNO[[#This Row],[VALIDA_QNA]]="","",IF(AN257="",0,1)*IF(AN257="",0,AN257))</f>
        <v>#VALUE!</v>
      </c>
      <c r="BD257" s="42" t="e">
        <f>IF(VALIDATURNO[[#This Row],[VALIDA_QNA]]="","",IF(AO257="",0,1)*IF(AO257="",0,AO257))</f>
        <v>#VALUE!</v>
      </c>
      <c r="BE257" s="42" t="e">
        <f>IF(VALIDATURNO[[#This Row],[VALIDA_QNA]]="","",IF(AP257="",0,1)*IF(AP257="",0,AP257))</f>
        <v>#VALUE!</v>
      </c>
      <c r="BF257" s="42" t="e">
        <f>IF(VALIDATURNO[[#This Row],[VALIDA_QNA]]="","",5-COUNTBLANK(AM257:AP257)-COUNTBLANK(AL258))</f>
        <v>#VALUE!</v>
      </c>
      <c r="BG257" s="41" t="e">
        <f>VALIDATURNO[[#This Row],[SALAM_H_BIN]]&amp;AU257&amp;AV257&amp;AW257&amp;AX257&amp;AY257</f>
        <v>#VALUE!</v>
      </c>
      <c r="BH257" s="43" t="str">
        <f>IF(A257="","",IF(AND((DIA_INI+0)=1,DAY(I257)&lt;16,MONTH(I257)=MES_QNA),1,IF(AND((DIA_INI+0)=16,MONTH(I257)= MES_QNA + 0),1,0)))</f>
        <v/>
      </c>
      <c r="BI257" s="42" t="str">
        <f>IF(A257="","",IF(AND(AN257&lt;AM257,AN257&lt;&gt;""),"ERROR MARCA",IF(AND(VALIDATURNO[[#This Row],[ENT_2]]&lt;&gt;0,VALIDATURNO[[#This Row],[ENT_2]]&lt;VALIDATURNO[[#This Row],[SAL_1]]),"ERROR MARCA",IF(VALIDATURNO[[#This Row],[VALIDA_QNA]]=1,IF(OR(BG257="001100",BG257="011000",BG257="011110",BG257="001111",BG257="101100",BG257="111000",BG257="111110",BG257="101111"),"OK",IF(OR(BG257="000000",VALIDATURNO[[#This Row],[Escenario]]="100000"),"NULO","ERROR MARCA")),"NULO"))))</f>
        <v/>
      </c>
      <c r="BJ257" s="47" t="e">
        <f>IF(VALIDATURNO[[#This Row],[VALIDA_QNA]]="","",IF(OR(BG257="101100",BG257="101111",BG257="001100",BG257="001111",BG257="111110",BG257="011110"),BC257-BB257,0)*24)</f>
        <v>#VALUE!</v>
      </c>
      <c r="BK257" s="42" t="e">
        <f>IF(VALIDATURNO[[#This Row],[VALIDA_QNA]]="","",IF(OR(BG257="101111",BG257="001111"),BE257-BD257,0)*24)</f>
        <v>#VALUE!</v>
      </c>
      <c r="BL257" s="47" t="e">
        <f>IF(VALIDATURNO[[#This Row],[VALIDA_QNA]]="","",IF(OR(BG257="111000",BG257="011000"),AZ257-BB257+1,0)*24)</f>
        <v>#VALUE!</v>
      </c>
      <c r="BM257" s="47" t="e">
        <f>IF(VALIDATURNO[[#This Row],[VALIDA_QNA]]="","",IF(OR(BG257="111110",BG257="011110"),AZ257+1-BD257,0)*24)</f>
        <v>#VALUE!</v>
      </c>
      <c r="BN257" s="42" t="e">
        <f>IF(VALIDATURNO[[#This Row],[VALIDA_QNA]]="","",IF(OR(BG257="011000",BG257="111000"),1-BB257,0)*24)</f>
        <v>#VALUE!</v>
      </c>
      <c r="BO257" s="47" t="e">
        <f>IF(VALIDATURNO[[#This Row],[VALIDA_QNA]]="","",IF(OR(BG257="011110",BG257="111110"),1-BD257,0)*24)</f>
        <v>#VALUE!</v>
      </c>
      <c r="BP257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7" s="42" t="e">
        <f>IF(VALIDATURNO[[#This Row],[VALIDA_QNA]]="","",VALIDATURNO[[#This Row],[turno1]]+VALIDATURNO[[#This Row],[turno2]]+VALIDATURNO[[#This Row],[turno1AM]]+VALIDATURNO[[#This Row],[turno2AM]])</f>
        <v>#VALUE!</v>
      </c>
      <c r="BR257" s="44" t="e">
        <f>IF(VALIDATURNO[[#This Row],[VALIDA_QNA]]=0,"",IFERROR(LEFT(AD257,FIND(".",AD257)-1)+((RIGHT(AD257,2)+0)/100),""))</f>
        <v>#VALUE!</v>
      </c>
      <c r="BS257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descuentos]]="",0,IF(AND(BP257&gt;=9.5,AO257=""),1,0))+IF(AL258&lt;&gt;"",AL258*24,0)-IF(AL257&lt;&gt;"",AL257*24,0),"")))</f>
        <v>#VALUE!</v>
      </c>
      <c r="BT257" s="219" t="e">
        <f>IF(VALIDATURNO[[#This Row],[VALIDA_QNA]]=0,"",IF(A257="","",IFERROR((IF(IF(AL257="",0,AL257+0)&lt;=(6/24),IF(AL257="",0,AL257+0),(6/24))*24),0)+IFERROR(IF(AM257="",0,IF((IF(AND(AO257="",AN257&lt;&gt;""),IF(AN257="",0,AN257+0),IF(AP257&lt;&gt;"",IF(AP257="",0,AP257+0),1))-#REF!)*24&gt;0,IF(AND(AO257="",AN257&lt;&gt;""),IF(AN257="",0,AN257+0),IF(AP257&lt;&gt;"",IF(AP257="",0,AP257+0),1))-#REF!))*24,0)))</f>
        <v>#VALUE!</v>
      </c>
      <c r="BU257" s="44" t="e">
        <f>IF(VALIDATURNO[[#This Row],[VALIDA_QNA]]="","",IFERROR(LEFT(K257,FIND(".",K257)-1)+((RIGHT(K257,2)+0)/100),0))</f>
        <v>#VALUE!</v>
      </c>
      <c r="BV257" s="44" t="e">
        <f>IF(VALIDATURNO[[#This Row],[VALIDA_QNA]]=0,0,IF(VALIDATURNO[[#This Row],[Marcacion]]="ERROR MARCA", 0,IF(VALIDATURNO[[#This Row],[VALIDA_QNA]]="","",IF(ROUND(IFERROR(LEFT(K257,FIND(".",K257)-1)+((RIGHT(K257,2)+0)/100),0)+(IF(H258="Domingo",0,IF(AL258="",0,AL258*24)))-(IF(H257="Domingo",0,IF(AL257="",0,AL257*24))),2)&gt;=0,ROUND(IFERROR(LEFT(K257,FIND(".",K257)-1)+((RIGHT(K257,2)+0)/100),0)+(IF(H258="Domingo",0,IF(AL258="",0,AL258*24)))-(IF(H257="Domingo",0,IF(AL257="",0,AL257*24))),2),0))))</f>
        <v>#VALUE!</v>
      </c>
      <c r="BW257" s="44" t="e">
        <f>IF(VALIDATURNO[[#This Row],[VALIDA_QNA]]="","",IFERROR(LEFT(T257,FIND(".",T257)-1)+((RIGHT(T257,2)+0)/100),0)+IF(N257="",0,IFERROR(LEFT(N257,FIND(".",N257)-1)+((RIGHT(N257,2)+0)/100),0)))</f>
        <v>#VALUE!</v>
      </c>
      <c r="BX257" s="44" t="e">
        <f>IF(VALIDATURNO[[#This Row],[VALIDA_QNA]]=0,0,IF(VALIDATURNO[[#This Row],[Marcacion]]="ERROR MARCA", 0,IF(VALIDATURNO[[#This Row],[VALIDA_QNA]]="","",IF(VALIDATURNO[[#This Row],[Dom Noct calc]]+(IF(OR(H258="Domingo",M258&lt;&gt;"",N258&lt;&gt;""),IF(AL258="",0,AL258*24),0))-(IF(OR(H257="Domingo",M257&lt;&gt;"",N257&lt;&gt;""),IF(AL257="",0,AL257*24),0))&gt;=0,VALIDATURNO[[#This Row],[Dom Noct calc]]+(IF(OR(H258="Domingo",M258&lt;&gt;"",N258&lt;&gt;""),IF(AL258="",0,AL258*24),0))-(IF(OR(H257="Domingo",M257&lt;&gt;"",N257&lt;&gt;""),IF(AL257="",0,AL257*24),0)),0))))</f>
        <v>#VALUE!</v>
      </c>
      <c r="BY257" s="44" t="e">
        <f>IF(VALIDATURNO[[#This Row],[VALIDA_QNA]]="","",IFERROR(LEFT(AD257,FIND(".",AD257)-1)+((RIGHT(AD257,2)+0)/100),0))</f>
        <v>#VALUE!</v>
      </c>
      <c r="BZ257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7" s="45" t="e">
        <f>IF(VALIDATURNO[[#This Row],[VALIDA_QNA]]="","",IF(VALIDATURNO[[#This Row],[Trabajado real]]+0=0,0,1))</f>
        <v>#VALUE!</v>
      </c>
      <c r="CB257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7" s="44"/>
      <c r="CD257" s="44"/>
      <c r="CE257" s="44"/>
      <c r="CF257" s="44"/>
      <c r="CG257" s="44"/>
      <c r="CH257" s="45"/>
      <c r="CI257" s="44"/>
      <c r="CJ257" s="44" t="str">
        <f>IF(AND(M257="",S257=""),"",IF(VALIDATURNO[[#This Row],[Marcacion]]="ERROR MARCA",6,IF(IFERROR(LEFT(M257,FIND(".",M257)-1)+((RIGHT(M257,2)+0)/100),0)+IFERROR(LEFT(S257,FIND(".",S257)-1)+((RIGHT(S257,2)+0)/100),0)=0,"",IFERROR(LEFT(M257,FIND(".",M257)-1)+((RIGHT(M257,2)+0)/100),0)+IFERROR(LEFT(S257,FIND(".",S257)-1)+((RIGHT(S257,2)+0)/100),0))))</f>
        <v/>
      </c>
      <c r="CK257" s="44" t="e">
        <f>IF(VALIDATURNO[[#This Row],[VALIDA_QNA]]="","",IF(VALIDATURNO[[#This Row],[Dom Noct Real]]=0,"",ROUND(VALIDATURNO[[#This Row],[Dom Noct Real]],2)))</f>
        <v>#VALUE!</v>
      </c>
      <c r="CL257" s="44"/>
      <c r="CM257" s="44"/>
      <c r="CN257" s="44"/>
      <c r="CO257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7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7" s="44"/>
      <c r="CR257" s="44"/>
      <c r="CS257" s="44"/>
      <c r="CT257" s="44"/>
      <c r="CU257" s="44" t="e">
        <f>IF(VALIDATURNO[[#This Row],[VALIDA_QNA]]="","",IF(VALIDATURNO[[#This Row],[Trabajado real]]=0,"",ROUND(VALIDATURNO[[#This Row],[Trabajado real]],2)))</f>
        <v>#VALUE!</v>
      </c>
      <c r="CV257" s="220" t="str">
        <f>IFERROR(VLOOKUP(VALIDATURNO[[#This Row],[Colaborador]]&amp;VALIDATURNO[[#This Row],[fecha]],Tabla2[],4,0),"")</f>
        <v/>
      </c>
      <c r="CW257" s="221"/>
      <c r="CX257" s="221"/>
      <c r="CY257" s="44" t="str">
        <f>IF(SUMIFS($BZ$6:BZ257,$DC$6:DC257,VALIDATURNO[[#This Row],[Colaborador]])-hope_hours-SUMIFS($CO$6:CO257,$DC$6:DC257,VALIDATURNO[[#This Row],[Colaborador]])-SUMIFS($CP$6:CP257,$DC$6:DC257,VALIDATURNO[[#This Row],[Colaborador]])&gt;0.5,SUMIFS($BZ$6:BZ257,$DC$6:DC257,VALIDATURNO[[#This Row],[Colaborador]])-hope_hours-SUMIFS($CO$6:CO257,$DC$6:DC257,VALIDATURNO[[#This Row],[Colaborador]])-SUMIFS($CP$6:CP257,$DC$6:DC257,VALIDATURNO[[#This Row],[Colaborador]]),"")</f>
        <v/>
      </c>
      <c r="CZ257" s="44" t="str">
        <f>IF(SUMIFS($BZ$6:BZ257,$DC$6:DC257,VALIDATURNO[[#This Row],[Colaborador]])-hope_hours&gt;0.5,SUMIFS($BZ$6:BZ257,$DC$6:DC257,VALIDATURNO[[#This Row],[Colaborador]])-hope_hours - SUMIFS($CZ$6:CZ256,$DC$6:DC256,DC257),"")</f>
        <v/>
      </c>
      <c r="DA257" s="44" t="str">
        <f>IF(SUMIFS($BZ$6:BZ257,$DC$6:DC257,VALIDATURNO[[#This Row],[Colaborador]])-hope_hours&gt;0.5,SUMIFS($BZ$6:BZ257,$DC$6:DC257,VALIDATURNO[[#This Row],[Colaborador]])-hope_hours,"")</f>
        <v/>
      </c>
      <c r="DB257" s="44" t="str">
        <f>IF(E257="","",IF(VALIDATURNO[[#This Row],[Cambia sede]]="",E257,VALIDATURNO[[#This Row],[Cambia sede]]))</f>
        <v/>
      </c>
      <c r="DC257" s="222" t="str">
        <f t="shared" si="11"/>
        <v/>
      </c>
      <c r="DD257" s="223" t="e">
        <f>IF(VALIDATURNO[[#This Row],[VALIDA_QNA]]="","",I257+0)</f>
        <v>#VALUE!</v>
      </c>
      <c r="DE257" s="219" t="e">
        <f>IF(VALIDATURNO[[#This Row],[Marcacion]]="","",D257)</f>
        <v>#VALUE!</v>
      </c>
      <c r="DF257" s="219" t="e">
        <f>IF(VALIDATURNO[[#This Row],[turno1]]="","",H257)</f>
        <v>#VALUE!</v>
      </c>
      <c r="DG257" s="219" t="e">
        <f>IF(VALIDATURNO[[#This Row],[turno2]]="","",AL257)</f>
        <v>#VALUE!</v>
      </c>
      <c r="DH257" s="219" t="e">
        <f>IF(VALIDATURNO[[#This Row],[turno1AM]]="","",AM257)</f>
        <v>#VALUE!</v>
      </c>
      <c r="DI257" s="219" t="e">
        <f>IF(VALIDATURNO[[#This Row],[turno2AM]]="","",AN257)</f>
        <v>#VALUE!</v>
      </c>
      <c r="DJ257" s="219" t="e">
        <f>IF(VALIDATURNO[[#This Row],[turno1AH]]="","",AO257)</f>
        <v>#VALUE!</v>
      </c>
      <c r="DK257" s="219" t="e">
        <f>IF(VALIDATURNO[[#This Row],[turno2AH]]="","",AP257)</f>
        <v>#VALUE!</v>
      </c>
      <c r="DL257" s="224" t="str">
        <f>IF(SUMIFS(VALIDATURNO[TOTAL],VALIDATURNO[Colaborador],VALIDATURNO[[#This Row],[Colaborador]])=0,"RET","OK")</f>
        <v>RET</v>
      </c>
      <c r="DM257" s="224"/>
      <c r="DN257" s="224" t="e">
        <f>IF(DN256=$DN$5,1,IF(DC256=VALIDATURNO[[#This Row],[Colaborador]],0,1))</f>
        <v>#VALUE!</v>
      </c>
      <c r="DO257" s="224"/>
      <c r="DP257" s="224"/>
      <c r="DQ257" s="224"/>
      <c r="DR257" s="224"/>
      <c r="DS257" s="224"/>
      <c r="DT257" s="224"/>
    </row>
    <row r="258" spans="46:124">
      <c r="AT258" s="218" t="e">
        <f>IF(VALIDATURNO[[#This Row],[VALIDA_QNA]]="","",IF(AL258="",0,1))</f>
        <v>#VALUE!</v>
      </c>
      <c r="AU258" s="47" t="e">
        <f>IF(VALIDATURNO[[#This Row],[VALIDA_QNA]]="","",IF(AL259="",0,1))</f>
        <v>#VALUE!</v>
      </c>
      <c r="AV258" s="47" t="e">
        <f>IF(VALIDATURNO[[#This Row],[VALIDA_QNA]]="","",IF(AM258="",0,1))</f>
        <v>#VALUE!</v>
      </c>
      <c r="AW258" s="47" t="e">
        <f>IF(VALIDATURNO[[#This Row],[VALIDA_QNA]]="","",IF(AN258="",0,1))</f>
        <v>#VALUE!</v>
      </c>
      <c r="AX258" s="47" t="e">
        <f>IF(VALIDATURNO[[#This Row],[VALIDA_QNA]]="","",IF(AO258="",0,1))</f>
        <v>#VALUE!</v>
      </c>
      <c r="AY258" s="47" t="e">
        <f>IF(VALIDATURNO[[#This Row],[VALIDA_QNA]]="","",IF(AP258="",0,1))</f>
        <v>#VALUE!</v>
      </c>
      <c r="AZ258" s="42" t="e">
        <f>IF(VALIDATURNO[[#This Row],[VALIDA_QNA]]="","",IF(AL259="",0,1)*IF(AL259="",0,AL259))</f>
        <v>#VALUE!</v>
      </c>
      <c r="BA258" s="42" t="e">
        <f>IF(VALIDATURNO[[#This Row],[VALIDA_QNA]]="","",IF(AL258="",0,1)*IF(AL258="",0,AL258))</f>
        <v>#VALUE!</v>
      </c>
      <c r="BB258" s="42" t="e">
        <f>IF(VALIDATURNO[[#This Row],[VALIDA_QNA]]="","",IF(AM258="",0,1)*IF(AM258="",0,AM258))</f>
        <v>#VALUE!</v>
      </c>
      <c r="BC258" s="42" t="e">
        <f>IF(VALIDATURNO[[#This Row],[VALIDA_QNA]]="","",IF(AN258="",0,1)*IF(AN258="",0,AN258))</f>
        <v>#VALUE!</v>
      </c>
      <c r="BD258" s="42" t="e">
        <f>IF(VALIDATURNO[[#This Row],[VALIDA_QNA]]="","",IF(AO258="",0,1)*IF(AO258="",0,AO258))</f>
        <v>#VALUE!</v>
      </c>
      <c r="BE258" s="42" t="e">
        <f>IF(VALIDATURNO[[#This Row],[VALIDA_QNA]]="","",IF(AP258="",0,1)*IF(AP258="",0,AP258))</f>
        <v>#VALUE!</v>
      </c>
      <c r="BF258" s="42" t="e">
        <f>IF(VALIDATURNO[[#This Row],[VALIDA_QNA]]="","",5-COUNTBLANK(AM258:AP258)-COUNTBLANK(AL259))</f>
        <v>#VALUE!</v>
      </c>
      <c r="BG258" s="41" t="e">
        <f>VALIDATURNO[[#This Row],[SALAM_H_BIN]]&amp;AU258&amp;AV258&amp;AW258&amp;AX258&amp;AY258</f>
        <v>#VALUE!</v>
      </c>
      <c r="BH258" s="43" t="str">
        <f>IF(A258="","",IF(AND((DIA_INI+0)=1,DAY(I258)&lt;16,MONTH(I258)=MES_QNA),1,IF(AND((DIA_INI+0)=16,MONTH(I258)= MES_QNA + 0),1,0)))</f>
        <v/>
      </c>
      <c r="BI258" s="42" t="str">
        <f>IF(A258="","",IF(AND(AN258&lt;AM258,AN258&lt;&gt;""),"ERROR MARCA",IF(AND(VALIDATURNO[[#This Row],[ENT_2]]&lt;&gt;0,VALIDATURNO[[#This Row],[ENT_2]]&lt;VALIDATURNO[[#This Row],[SAL_1]]),"ERROR MARCA",IF(VALIDATURNO[[#This Row],[VALIDA_QNA]]=1,IF(OR(BG258="001100",BG258="011000",BG258="011110",BG258="001111",BG258="101100",BG258="111000",BG258="111110",BG258="101111"),"OK",IF(OR(BG258="000000",VALIDATURNO[[#This Row],[Escenario]]="100000"),"NULO","ERROR MARCA")),"NULO"))))</f>
        <v/>
      </c>
      <c r="BJ258" s="47" t="e">
        <f>IF(VALIDATURNO[[#This Row],[VALIDA_QNA]]="","",IF(OR(BG258="101100",BG258="101111",BG258="001100",BG258="001111",BG258="111110",BG258="011110"),BC258-BB258,0)*24)</f>
        <v>#VALUE!</v>
      </c>
      <c r="BK258" s="42" t="e">
        <f>IF(VALIDATURNO[[#This Row],[VALIDA_QNA]]="","",IF(OR(BG258="101111",BG258="001111"),BE258-BD258,0)*24)</f>
        <v>#VALUE!</v>
      </c>
      <c r="BL258" s="47" t="e">
        <f>IF(VALIDATURNO[[#This Row],[VALIDA_QNA]]="","",IF(OR(BG258="111000",BG258="011000"),AZ258-BB258+1,0)*24)</f>
        <v>#VALUE!</v>
      </c>
      <c r="BM258" s="47" t="e">
        <f>IF(VALIDATURNO[[#This Row],[VALIDA_QNA]]="","",IF(OR(BG258="111110",BG258="011110"),AZ258+1-BD258,0)*24)</f>
        <v>#VALUE!</v>
      </c>
      <c r="BN258" s="42" t="e">
        <f>IF(VALIDATURNO[[#This Row],[VALIDA_QNA]]="","",IF(OR(BG258="011000",BG258="111000"),1-BB258,0)*24)</f>
        <v>#VALUE!</v>
      </c>
      <c r="BO258" s="47" t="e">
        <f>IF(VALIDATURNO[[#This Row],[VALIDA_QNA]]="","",IF(OR(BG258="011110",BG258="111110"),1-BD258,0)*24)</f>
        <v>#VALUE!</v>
      </c>
      <c r="BP258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8" s="42" t="e">
        <f>IF(VALIDATURNO[[#This Row],[VALIDA_QNA]]="","",VALIDATURNO[[#This Row],[turno1]]+VALIDATURNO[[#This Row],[turno2]]+VALIDATURNO[[#This Row],[turno1AM]]+VALIDATURNO[[#This Row],[turno2AM]])</f>
        <v>#VALUE!</v>
      </c>
      <c r="BR258" s="44" t="e">
        <f>IF(VALIDATURNO[[#This Row],[VALIDA_QNA]]=0,"",IFERROR(LEFT(AD258,FIND(".",AD258)-1)+((RIGHT(AD258,2)+0)/100),""))</f>
        <v>#VALUE!</v>
      </c>
      <c r="BS258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descuentos]]="",0,IF(AND(BP258&gt;=9.5,AO258=""),1,0))+IF(AL259&lt;&gt;"",AL259*24,0)-IF(AL258&lt;&gt;"",AL258*24,0),"")))</f>
        <v>#VALUE!</v>
      </c>
      <c r="BT258" s="219" t="e">
        <f>IF(VALIDATURNO[[#This Row],[VALIDA_QNA]]=0,"",IF(A258="","",IFERROR((IF(IF(AL258="",0,AL258+0)&lt;=(6/24),IF(AL258="",0,AL258+0),(6/24))*24),0)+IFERROR(IF(AM258="",0,IF((IF(AND(AO258="",AN258&lt;&gt;""),IF(AN258="",0,AN258+0),IF(AP258&lt;&gt;"",IF(AP258="",0,AP258+0),1))-#REF!)*24&gt;0,IF(AND(AO258="",AN258&lt;&gt;""),IF(AN258="",0,AN258+0),IF(AP258&lt;&gt;"",IF(AP258="",0,AP258+0),1))-#REF!))*24,0)))</f>
        <v>#VALUE!</v>
      </c>
      <c r="BU258" s="44" t="e">
        <f>IF(VALIDATURNO[[#This Row],[VALIDA_QNA]]="","",IFERROR(LEFT(K258,FIND(".",K258)-1)+((RIGHT(K258,2)+0)/100),0))</f>
        <v>#VALUE!</v>
      </c>
      <c r="BV258" s="44" t="e">
        <f>IF(VALIDATURNO[[#This Row],[VALIDA_QNA]]=0,0,IF(VALIDATURNO[[#This Row],[Marcacion]]="ERROR MARCA", 0,IF(VALIDATURNO[[#This Row],[VALIDA_QNA]]="","",IF(ROUND(IFERROR(LEFT(K258,FIND(".",K258)-1)+((RIGHT(K258,2)+0)/100),0)+(IF(H259="Domingo",0,IF(AL259="",0,AL259*24)))-(IF(H258="Domingo",0,IF(AL258="",0,AL258*24))),2)&gt;=0,ROUND(IFERROR(LEFT(K258,FIND(".",K258)-1)+((RIGHT(K258,2)+0)/100),0)+(IF(H259="Domingo",0,IF(AL259="",0,AL259*24)))-(IF(H258="Domingo",0,IF(AL258="",0,AL258*24))),2),0))))</f>
        <v>#VALUE!</v>
      </c>
      <c r="BW258" s="44" t="e">
        <f>IF(VALIDATURNO[[#This Row],[VALIDA_QNA]]="","",IFERROR(LEFT(T258,FIND(".",T258)-1)+((RIGHT(T258,2)+0)/100),0)+IF(N258="",0,IFERROR(LEFT(N258,FIND(".",N258)-1)+((RIGHT(N258,2)+0)/100),0)))</f>
        <v>#VALUE!</v>
      </c>
      <c r="BX258" s="44" t="e">
        <f>IF(VALIDATURNO[[#This Row],[VALIDA_QNA]]=0,0,IF(VALIDATURNO[[#This Row],[Marcacion]]="ERROR MARCA", 0,IF(VALIDATURNO[[#This Row],[VALIDA_QNA]]="","",IF(VALIDATURNO[[#This Row],[Dom Noct calc]]+(IF(OR(H259="Domingo",M259&lt;&gt;"",N259&lt;&gt;""),IF(AL259="",0,AL259*24),0))-(IF(OR(H258="Domingo",M258&lt;&gt;"",N258&lt;&gt;""),IF(AL258="",0,AL258*24),0))&gt;=0,VALIDATURNO[[#This Row],[Dom Noct calc]]+(IF(OR(H259="Domingo",M259&lt;&gt;"",N259&lt;&gt;""),IF(AL259="",0,AL259*24),0))-(IF(OR(H258="Domingo",M258&lt;&gt;"",N258&lt;&gt;""),IF(AL258="",0,AL258*24),0)),0))))</f>
        <v>#VALUE!</v>
      </c>
      <c r="BY258" s="44" t="e">
        <f>IF(VALIDATURNO[[#This Row],[VALIDA_QNA]]="","",IFERROR(LEFT(AD258,FIND(".",AD258)-1)+((RIGHT(AD258,2)+0)/100),0))</f>
        <v>#VALUE!</v>
      </c>
      <c r="BZ258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8" s="45" t="e">
        <f>IF(VALIDATURNO[[#This Row],[VALIDA_QNA]]="","",IF(VALIDATURNO[[#This Row],[Trabajado real]]+0=0,0,1))</f>
        <v>#VALUE!</v>
      </c>
      <c r="CB258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8" s="44"/>
      <c r="CD258" s="44"/>
      <c r="CE258" s="44"/>
      <c r="CF258" s="44"/>
      <c r="CG258" s="44"/>
      <c r="CH258" s="45"/>
      <c r="CI258" s="44"/>
      <c r="CJ258" s="44" t="str">
        <f>IF(AND(M258="",S258=""),"",IF(VALIDATURNO[[#This Row],[Marcacion]]="ERROR MARCA",6,IF(IFERROR(LEFT(M258,FIND(".",M258)-1)+((RIGHT(M258,2)+0)/100),0)+IFERROR(LEFT(S258,FIND(".",S258)-1)+((RIGHT(S258,2)+0)/100),0)=0,"",IFERROR(LEFT(M258,FIND(".",M258)-1)+((RIGHT(M258,2)+0)/100),0)+IFERROR(LEFT(S258,FIND(".",S258)-1)+((RIGHT(S258,2)+0)/100),0))))</f>
        <v/>
      </c>
      <c r="CK258" s="44" t="e">
        <f>IF(VALIDATURNO[[#This Row],[VALIDA_QNA]]="","",IF(VALIDATURNO[[#This Row],[Dom Noct Real]]=0,"",ROUND(VALIDATURNO[[#This Row],[Dom Noct Real]],2)))</f>
        <v>#VALUE!</v>
      </c>
      <c r="CL258" s="44"/>
      <c r="CM258" s="44"/>
      <c r="CN258" s="44"/>
      <c r="CO258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8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8" s="44"/>
      <c r="CR258" s="44"/>
      <c r="CS258" s="44"/>
      <c r="CT258" s="44"/>
      <c r="CU258" s="44" t="e">
        <f>IF(VALIDATURNO[[#This Row],[VALIDA_QNA]]="","",IF(VALIDATURNO[[#This Row],[Trabajado real]]=0,"",ROUND(VALIDATURNO[[#This Row],[Trabajado real]],2)))</f>
        <v>#VALUE!</v>
      </c>
      <c r="CV258" s="220" t="str">
        <f>IFERROR(VLOOKUP(VALIDATURNO[[#This Row],[Colaborador]]&amp;VALIDATURNO[[#This Row],[fecha]],Tabla2[],4,0),"")</f>
        <v/>
      </c>
      <c r="CW258" s="221"/>
      <c r="CX258" s="221"/>
      <c r="CY258" s="44" t="str">
        <f>IF(SUMIFS($BZ$6:BZ258,$DC$6:DC258,VALIDATURNO[[#This Row],[Colaborador]])-hope_hours-SUMIFS($CO$6:CO258,$DC$6:DC258,VALIDATURNO[[#This Row],[Colaborador]])-SUMIFS($CP$6:CP258,$DC$6:DC258,VALIDATURNO[[#This Row],[Colaborador]])&gt;0.5,SUMIFS($BZ$6:BZ258,$DC$6:DC258,VALIDATURNO[[#This Row],[Colaborador]])-hope_hours-SUMIFS($CO$6:CO258,$DC$6:DC258,VALIDATURNO[[#This Row],[Colaborador]])-SUMIFS($CP$6:CP258,$DC$6:DC258,VALIDATURNO[[#This Row],[Colaborador]]),"")</f>
        <v/>
      </c>
      <c r="CZ258" s="44" t="str">
        <f>IF(SUMIFS($BZ$6:BZ258,$DC$6:DC258,VALIDATURNO[[#This Row],[Colaborador]])-hope_hours&gt;0.5,SUMIFS($BZ$6:BZ258,$DC$6:DC258,VALIDATURNO[[#This Row],[Colaborador]])-hope_hours - SUMIFS($CZ$6:CZ257,$DC$6:DC257,DC258),"")</f>
        <v/>
      </c>
      <c r="DA258" s="44" t="str">
        <f>IF(SUMIFS($BZ$6:BZ258,$DC$6:DC258,VALIDATURNO[[#This Row],[Colaborador]])-hope_hours&gt;0.5,SUMIFS($BZ$6:BZ258,$DC$6:DC258,VALIDATURNO[[#This Row],[Colaborador]])-hope_hours,"")</f>
        <v/>
      </c>
      <c r="DB258" s="44" t="str">
        <f>IF(E258="","",IF(VALIDATURNO[[#This Row],[Cambia sede]]="",E258,VALIDATURNO[[#This Row],[Cambia sede]]))</f>
        <v/>
      </c>
      <c r="DC258" s="222" t="str">
        <f t="shared" si="11"/>
        <v/>
      </c>
      <c r="DD258" s="223" t="e">
        <f>IF(VALIDATURNO[[#This Row],[VALIDA_QNA]]="","",I258+0)</f>
        <v>#VALUE!</v>
      </c>
      <c r="DE258" s="219" t="e">
        <f>IF(VALIDATURNO[[#This Row],[Marcacion]]="","",D258)</f>
        <v>#VALUE!</v>
      </c>
      <c r="DF258" s="219" t="e">
        <f>IF(VALIDATURNO[[#This Row],[turno1]]="","",H258)</f>
        <v>#VALUE!</v>
      </c>
      <c r="DG258" s="219" t="e">
        <f>IF(VALIDATURNO[[#This Row],[turno2]]="","",AL258)</f>
        <v>#VALUE!</v>
      </c>
      <c r="DH258" s="219" t="e">
        <f>IF(VALIDATURNO[[#This Row],[turno1AM]]="","",AM258)</f>
        <v>#VALUE!</v>
      </c>
      <c r="DI258" s="219" t="e">
        <f>IF(VALIDATURNO[[#This Row],[turno2AM]]="","",AN258)</f>
        <v>#VALUE!</v>
      </c>
      <c r="DJ258" s="219" t="e">
        <f>IF(VALIDATURNO[[#This Row],[turno1AH]]="","",AO258)</f>
        <v>#VALUE!</v>
      </c>
      <c r="DK258" s="219" t="e">
        <f>IF(VALIDATURNO[[#This Row],[turno2AH]]="","",AP258)</f>
        <v>#VALUE!</v>
      </c>
      <c r="DL258" s="224" t="str">
        <f>IF(SUMIFS(VALIDATURNO[TOTAL],VALIDATURNO[Colaborador],VALIDATURNO[[#This Row],[Colaborador]])=0,"RET","OK")</f>
        <v>RET</v>
      </c>
      <c r="DM258" s="224"/>
      <c r="DN258" s="224" t="e">
        <f>IF(DN257=$DN$5,1,IF(DC257=VALIDATURNO[[#This Row],[Colaborador]],0,1))</f>
        <v>#VALUE!</v>
      </c>
      <c r="DO258" s="224"/>
      <c r="DP258" s="224"/>
      <c r="DQ258" s="224"/>
      <c r="DR258" s="224"/>
      <c r="DS258" s="224"/>
      <c r="DT258" s="224"/>
    </row>
    <row r="259" spans="46:124">
      <c r="AT259" s="218" t="e">
        <f>IF(VALIDATURNO[[#This Row],[VALIDA_QNA]]="","",IF(AL259="",0,1))</f>
        <v>#VALUE!</v>
      </c>
      <c r="AU259" s="47" t="e">
        <f>IF(VALIDATURNO[[#This Row],[VALIDA_QNA]]="","",IF(AL260="",0,1))</f>
        <v>#VALUE!</v>
      </c>
      <c r="AV259" s="47" t="e">
        <f>IF(VALIDATURNO[[#This Row],[VALIDA_QNA]]="","",IF(AM259="",0,1))</f>
        <v>#VALUE!</v>
      </c>
      <c r="AW259" s="47" t="e">
        <f>IF(VALIDATURNO[[#This Row],[VALIDA_QNA]]="","",IF(AN259="",0,1))</f>
        <v>#VALUE!</v>
      </c>
      <c r="AX259" s="47" t="e">
        <f>IF(VALIDATURNO[[#This Row],[VALIDA_QNA]]="","",IF(AO259="",0,1))</f>
        <v>#VALUE!</v>
      </c>
      <c r="AY259" s="47" t="e">
        <f>IF(VALIDATURNO[[#This Row],[VALIDA_QNA]]="","",IF(AP259="",0,1))</f>
        <v>#VALUE!</v>
      </c>
      <c r="AZ259" s="42" t="e">
        <f>IF(VALIDATURNO[[#This Row],[VALIDA_QNA]]="","",IF(AL260="",0,1)*IF(AL260="",0,AL260))</f>
        <v>#VALUE!</v>
      </c>
      <c r="BA259" s="42" t="e">
        <f>IF(VALIDATURNO[[#This Row],[VALIDA_QNA]]="","",IF(AL259="",0,1)*IF(AL259="",0,AL259))</f>
        <v>#VALUE!</v>
      </c>
      <c r="BB259" s="42" t="e">
        <f>IF(VALIDATURNO[[#This Row],[VALIDA_QNA]]="","",IF(AM259="",0,1)*IF(AM259="",0,AM259))</f>
        <v>#VALUE!</v>
      </c>
      <c r="BC259" s="42" t="e">
        <f>IF(VALIDATURNO[[#This Row],[VALIDA_QNA]]="","",IF(AN259="",0,1)*IF(AN259="",0,AN259))</f>
        <v>#VALUE!</v>
      </c>
      <c r="BD259" s="42" t="e">
        <f>IF(VALIDATURNO[[#This Row],[VALIDA_QNA]]="","",IF(AO259="",0,1)*IF(AO259="",0,AO259))</f>
        <v>#VALUE!</v>
      </c>
      <c r="BE259" s="42" t="e">
        <f>IF(VALIDATURNO[[#This Row],[VALIDA_QNA]]="","",IF(AP259="",0,1)*IF(AP259="",0,AP259))</f>
        <v>#VALUE!</v>
      </c>
      <c r="BF259" s="42" t="e">
        <f>IF(VALIDATURNO[[#This Row],[VALIDA_QNA]]="","",5-COUNTBLANK(AM259:AP259)-COUNTBLANK(AL260))</f>
        <v>#VALUE!</v>
      </c>
      <c r="BG259" s="41" t="e">
        <f>VALIDATURNO[[#This Row],[SALAM_H_BIN]]&amp;AU259&amp;AV259&amp;AW259&amp;AX259&amp;AY259</f>
        <v>#VALUE!</v>
      </c>
      <c r="BH259" s="43" t="str">
        <f>IF(A259="","",IF(AND((DIA_INI+0)=1,DAY(I259)&lt;16,MONTH(I259)=MES_QNA),1,IF(AND((DIA_INI+0)=16,MONTH(I259)= MES_QNA + 0),1,0)))</f>
        <v/>
      </c>
      <c r="BI259" s="42" t="str">
        <f>IF(A259="","",IF(AND(AN259&lt;AM259,AN259&lt;&gt;""),"ERROR MARCA",IF(AND(VALIDATURNO[[#This Row],[ENT_2]]&lt;&gt;0,VALIDATURNO[[#This Row],[ENT_2]]&lt;VALIDATURNO[[#This Row],[SAL_1]]),"ERROR MARCA",IF(VALIDATURNO[[#This Row],[VALIDA_QNA]]=1,IF(OR(BG259="001100",BG259="011000",BG259="011110",BG259="001111",BG259="101100",BG259="111000",BG259="111110",BG259="101111"),"OK",IF(OR(BG259="000000",VALIDATURNO[[#This Row],[Escenario]]="100000"),"NULO","ERROR MARCA")),"NULO"))))</f>
        <v/>
      </c>
      <c r="BJ259" s="47" t="e">
        <f>IF(VALIDATURNO[[#This Row],[VALIDA_QNA]]="","",IF(OR(BG259="101100",BG259="101111",BG259="001100",BG259="001111",BG259="111110",BG259="011110"),BC259-BB259,0)*24)</f>
        <v>#VALUE!</v>
      </c>
      <c r="BK259" s="42" t="e">
        <f>IF(VALIDATURNO[[#This Row],[VALIDA_QNA]]="","",IF(OR(BG259="101111",BG259="001111"),BE259-BD259,0)*24)</f>
        <v>#VALUE!</v>
      </c>
      <c r="BL259" s="47" t="e">
        <f>IF(VALIDATURNO[[#This Row],[VALIDA_QNA]]="","",IF(OR(BG259="111000",BG259="011000"),AZ259-BB259+1,0)*24)</f>
        <v>#VALUE!</v>
      </c>
      <c r="BM259" s="47" t="e">
        <f>IF(VALIDATURNO[[#This Row],[VALIDA_QNA]]="","",IF(OR(BG259="111110",BG259="011110"),AZ259+1-BD259,0)*24)</f>
        <v>#VALUE!</v>
      </c>
      <c r="BN259" s="42" t="e">
        <f>IF(VALIDATURNO[[#This Row],[VALIDA_QNA]]="","",IF(OR(BG259="011000",BG259="111000"),1-BB259,0)*24)</f>
        <v>#VALUE!</v>
      </c>
      <c r="BO259" s="47" t="e">
        <f>IF(VALIDATURNO[[#This Row],[VALIDA_QNA]]="","",IF(OR(BG259="011110",BG259="111110"),1-BD259,0)*24)</f>
        <v>#VALUE!</v>
      </c>
      <c r="BP259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59" s="42" t="e">
        <f>IF(VALIDATURNO[[#This Row],[VALIDA_QNA]]="","",VALIDATURNO[[#This Row],[turno1]]+VALIDATURNO[[#This Row],[turno2]]+VALIDATURNO[[#This Row],[turno1AM]]+VALIDATURNO[[#This Row],[turno2AM]])</f>
        <v>#VALUE!</v>
      </c>
      <c r="BR259" s="44" t="e">
        <f>IF(VALIDATURNO[[#This Row],[VALIDA_QNA]]=0,"",IFERROR(LEFT(AD259,FIND(".",AD259)-1)+((RIGHT(AD259,2)+0)/100),""))</f>
        <v>#VALUE!</v>
      </c>
      <c r="BS259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descuentos]]="",0,IF(AND(BP259&gt;=9.5,AO259=""),1,0))+IF(AL260&lt;&gt;"",AL260*24,0)-IF(AL259&lt;&gt;"",AL259*24,0),"")))</f>
        <v>#VALUE!</v>
      </c>
      <c r="BT259" s="219" t="e">
        <f>IF(VALIDATURNO[[#This Row],[VALIDA_QNA]]=0,"",IF(A259="","",IFERROR((IF(IF(AL259="",0,AL259+0)&lt;=(6/24),IF(AL259="",0,AL259+0),(6/24))*24),0)+IFERROR(IF(AM259="",0,IF((IF(AND(AO259="",AN259&lt;&gt;""),IF(AN259="",0,AN259+0),IF(AP259&lt;&gt;"",IF(AP259="",0,AP259+0),1))-#REF!)*24&gt;0,IF(AND(AO259="",AN259&lt;&gt;""),IF(AN259="",0,AN259+0),IF(AP259&lt;&gt;"",IF(AP259="",0,AP259+0),1))-#REF!))*24,0)))</f>
        <v>#VALUE!</v>
      </c>
      <c r="BU259" s="44" t="e">
        <f>IF(VALIDATURNO[[#This Row],[VALIDA_QNA]]="","",IFERROR(LEFT(K259,FIND(".",K259)-1)+((RIGHT(K259,2)+0)/100),0))</f>
        <v>#VALUE!</v>
      </c>
      <c r="BV259" s="44" t="e">
        <f>IF(VALIDATURNO[[#This Row],[VALIDA_QNA]]=0,0,IF(VALIDATURNO[[#This Row],[Marcacion]]="ERROR MARCA", 0,IF(VALIDATURNO[[#This Row],[VALIDA_QNA]]="","",IF(ROUND(IFERROR(LEFT(K259,FIND(".",K259)-1)+((RIGHT(K259,2)+0)/100),0)+(IF(H260="Domingo",0,IF(AL260="",0,AL260*24)))-(IF(H259="Domingo",0,IF(AL259="",0,AL259*24))),2)&gt;=0,ROUND(IFERROR(LEFT(K259,FIND(".",K259)-1)+((RIGHT(K259,2)+0)/100),0)+(IF(H260="Domingo",0,IF(AL260="",0,AL260*24)))-(IF(H259="Domingo",0,IF(AL259="",0,AL259*24))),2),0))))</f>
        <v>#VALUE!</v>
      </c>
      <c r="BW259" s="44" t="e">
        <f>IF(VALIDATURNO[[#This Row],[VALIDA_QNA]]="","",IFERROR(LEFT(T259,FIND(".",T259)-1)+((RIGHT(T259,2)+0)/100),0)+IF(N259="",0,IFERROR(LEFT(N259,FIND(".",N259)-1)+((RIGHT(N259,2)+0)/100),0)))</f>
        <v>#VALUE!</v>
      </c>
      <c r="BX259" s="44" t="e">
        <f>IF(VALIDATURNO[[#This Row],[VALIDA_QNA]]=0,0,IF(VALIDATURNO[[#This Row],[Marcacion]]="ERROR MARCA", 0,IF(VALIDATURNO[[#This Row],[VALIDA_QNA]]="","",IF(VALIDATURNO[[#This Row],[Dom Noct calc]]+(IF(OR(H260="Domingo",M260&lt;&gt;"",N260&lt;&gt;""),IF(AL260="",0,AL260*24),0))-(IF(OR(H259="Domingo",M259&lt;&gt;"",N259&lt;&gt;""),IF(AL259="",0,AL259*24),0))&gt;=0,VALIDATURNO[[#This Row],[Dom Noct calc]]+(IF(OR(H260="Domingo",M260&lt;&gt;"",N260&lt;&gt;""),IF(AL260="",0,AL260*24),0))-(IF(OR(H259="Domingo",M259&lt;&gt;"",N259&lt;&gt;""),IF(AL259="",0,AL259*24),0)),0))))</f>
        <v>#VALUE!</v>
      </c>
      <c r="BY259" s="44" t="e">
        <f>IF(VALIDATURNO[[#This Row],[VALIDA_QNA]]="","",IFERROR(LEFT(AD259,FIND(".",AD259)-1)+((RIGHT(AD259,2)+0)/100),0))</f>
        <v>#VALUE!</v>
      </c>
      <c r="BZ259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59" s="45" t="e">
        <f>IF(VALIDATURNO[[#This Row],[VALIDA_QNA]]="","",IF(VALIDATURNO[[#This Row],[Trabajado real]]+0=0,0,1))</f>
        <v>#VALUE!</v>
      </c>
      <c r="CB259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59" s="44"/>
      <c r="CD259" s="44"/>
      <c r="CE259" s="44"/>
      <c r="CF259" s="44"/>
      <c r="CG259" s="44"/>
      <c r="CH259" s="45"/>
      <c r="CI259" s="44"/>
      <c r="CJ259" s="44" t="str">
        <f>IF(AND(M259="",S259=""),"",IF(VALIDATURNO[[#This Row],[Marcacion]]="ERROR MARCA",6,IF(IFERROR(LEFT(M259,FIND(".",M259)-1)+((RIGHT(M259,2)+0)/100),0)+IFERROR(LEFT(S259,FIND(".",S259)-1)+((RIGHT(S259,2)+0)/100),0)=0,"",IFERROR(LEFT(M259,FIND(".",M259)-1)+((RIGHT(M259,2)+0)/100),0)+IFERROR(LEFT(S259,FIND(".",S259)-1)+((RIGHT(S259,2)+0)/100),0))))</f>
        <v/>
      </c>
      <c r="CK259" s="44" t="e">
        <f>IF(VALIDATURNO[[#This Row],[VALIDA_QNA]]="","",IF(VALIDATURNO[[#This Row],[Dom Noct Real]]=0,"",ROUND(VALIDATURNO[[#This Row],[Dom Noct Real]],2)))</f>
        <v>#VALUE!</v>
      </c>
      <c r="CL259" s="44"/>
      <c r="CM259" s="44"/>
      <c r="CN259" s="44"/>
      <c r="CO259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59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59" s="44"/>
      <c r="CR259" s="44"/>
      <c r="CS259" s="44"/>
      <c r="CT259" s="44"/>
      <c r="CU259" s="44" t="e">
        <f>IF(VALIDATURNO[[#This Row],[VALIDA_QNA]]="","",IF(VALIDATURNO[[#This Row],[Trabajado real]]=0,"",ROUND(VALIDATURNO[[#This Row],[Trabajado real]],2)))</f>
        <v>#VALUE!</v>
      </c>
      <c r="CV259" s="220" t="str">
        <f>IFERROR(VLOOKUP(VALIDATURNO[[#This Row],[Colaborador]]&amp;VALIDATURNO[[#This Row],[fecha]],Tabla2[],4,0),"")</f>
        <v/>
      </c>
      <c r="CW259" s="221"/>
      <c r="CX259" s="221"/>
      <c r="CY259" s="44" t="str">
        <f>IF(SUMIFS($BZ$6:BZ259,$DC$6:DC259,VALIDATURNO[[#This Row],[Colaborador]])-hope_hours-SUMIFS($CO$6:CO259,$DC$6:DC259,VALIDATURNO[[#This Row],[Colaborador]])-SUMIFS($CP$6:CP259,$DC$6:DC259,VALIDATURNO[[#This Row],[Colaborador]])&gt;0.5,SUMIFS($BZ$6:BZ259,$DC$6:DC259,VALIDATURNO[[#This Row],[Colaborador]])-hope_hours-SUMIFS($CO$6:CO259,$DC$6:DC259,VALIDATURNO[[#This Row],[Colaborador]])-SUMIFS($CP$6:CP259,$DC$6:DC259,VALIDATURNO[[#This Row],[Colaborador]]),"")</f>
        <v/>
      </c>
      <c r="CZ259" s="44" t="str">
        <f>IF(SUMIFS($BZ$6:BZ259,$DC$6:DC259,VALIDATURNO[[#This Row],[Colaborador]])-hope_hours&gt;0.5,SUMIFS($BZ$6:BZ259,$DC$6:DC259,VALIDATURNO[[#This Row],[Colaborador]])-hope_hours - SUMIFS($CZ$6:CZ258,$DC$6:DC258,DC259),"")</f>
        <v/>
      </c>
      <c r="DA259" s="44" t="str">
        <f>IF(SUMIFS($BZ$6:BZ259,$DC$6:DC259,VALIDATURNO[[#This Row],[Colaborador]])-hope_hours&gt;0.5,SUMIFS($BZ$6:BZ259,$DC$6:DC259,VALIDATURNO[[#This Row],[Colaborador]])-hope_hours,"")</f>
        <v/>
      </c>
      <c r="DB259" s="44" t="str">
        <f>IF(E259="","",IF(VALIDATURNO[[#This Row],[Cambia sede]]="",E259,VALIDATURNO[[#This Row],[Cambia sede]]))</f>
        <v/>
      </c>
      <c r="DC259" s="222" t="str">
        <f t="shared" si="11"/>
        <v/>
      </c>
      <c r="DD259" s="223" t="e">
        <f>IF(VALIDATURNO[[#This Row],[VALIDA_QNA]]="","",I259+0)</f>
        <v>#VALUE!</v>
      </c>
      <c r="DE259" s="219" t="e">
        <f>IF(VALIDATURNO[[#This Row],[Marcacion]]="","",D259)</f>
        <v>#VALUE!</v>
      </c>
      <c r="DF259" s="219" t="e">
        <f>IF(VALIDATURNO[[#This Row],[turno1]]="","",H259)</f>
        <v>#VALUE!</v>
      </c>
      <c r="DG259" s="219" t="e">
        <f>IF(VALIDATURNO[[#This Row],[turno2]]="","",AL259)</f>
        <v>#VALUE!</v>
      </c>
      <c r="DH259" s="219" t="e">
        <f>IF(VALIDATURNO[[#This Row],[turno1AM]]="","",AM259)</f>
        <v>#VALUE!</v>
      </c>
      <c r="DI259" s="219" t="e">
        <f>IF(VALIDATURNO[[#This Row],[turno2AM]]="","",AN259)</f>
        <v>#VALUE!</v>
      </c>
      <c r="DJ259" s="219" t="e">
        <f>IF(VALIDATURNO[[#This Row],[turno1AH]]="","",AO259)</f>
        <v>#VALUE!</v>
      </c>
      <c r="DK259" s="219" t="e">
        <f>IF(VALIDATURNO[[#This Row],[turno2AH]]="","",AP259)</f>
        <v>#VALUE!</v>
      </c>
      <c r="DL259" s="224" t="str">
        <f>IF(SUMIFS(VALIDATURNO[TOTAL],VALIDATURNO[Colaborador],VALIDATURNO[[#This Row],[Colaborador]])=0,"RET","OK")</f>
        <v>RET</v>
      </c>
      <c r="DM259" s="224"/>
      <c r="DN259" s="224" t="e">
        <f>IF(DN258=$DN$5,1,IF(DC258=VALIDATURNO[[#This Row],[Colaborador]],0,1))</f>
        <v>#VALUE!</v>
      </c>
      <c r="DO259" s="224"/>
      <c r="DP259" s="224"/>
      <c r="DQ259" s="224"/>
      <c r="DR259" s="224"/>
      <c r="DS259" s="224"/>
      <c r="DT259" s="224"/>
    </row>
    <row r="260" spans="46:124">
      <c r="AT260" s="218" t="e">
        <f>IF(VALIDATURNO[[#This Row],[VALIDA_QNA]]="","",IF(AL260="",0,1))</f>
        <v>#VALUE!</v>
      </c>
      <c r="AU260" s="47" t="e">
        <f>IF(VALIDATURNO[[#This Row],[VALIDA_QNA]]="","",IF(AL261="",0,1))</f>
        <v>#VALUE!</v>
      </c>
      <c r="AV260" s="47" t="e">
        <f>IF(VALIDATURNO[[#This Row],[VALIDA_QNA]]="","",IF(AM260="",0,1))</f>
        <v>#VALUE!</v>
      </c>
      <c r="AW260" s="47" t="e">
        <f>IF(VALIDATURNO[[#This Row],[VALIDA_QNA]]="","",IF(AN260="",0,1))</f>
        <v>#VALUE!</v>
      </c>
      <c r="AX260" s="47" t="e">
        <f>IF(VALIDATURNO[[#This Row],[VALIDA_QNA]]="","",IF(AO260="",0,1))</f>
        <v>#VALUE!</v>
      </c>
      <c r="AY260" s="47" t="e">
        <f>IF(VALIDATURNO[[#This Row],[VALIDA_QNA]]="","",IF(AP260="",0,1))</f>
        <v>#VALUE!</v>
      </c>
      <c r="AZ260" s="42" t="e">
        <f>IF(VALIDATURNO[[#This Row],[VALIDA_QNA]]="","",IF(AL261="",0,1)*IF(AL261="",0,AL261))</f>
        <v>#VALUE!</v>
      </c>
      <c r="BA260" s="42" t="e">
        <f>IF(VALIDATURNO[[#This Row],[VALIDA_QNA]]="","",IF(AL260="",0,1)*IF(AL260="",0,AL260))</f>
        <v>#VALUE!</v>
      </c>
      <c r="BB260" s="42" t="e">
        <f>IF(VALIDATURNO[[#This Row],[VALIDA_QNA]]="","",IF(AM260="",0,1)*IF(AM260="",0,AM260))</f>
        <v>#VALUE!</v>
      </c>
      <c r="BC260" s="42" t="e">
        <f>IF(VALIDATURNO[[#This Row],[VALIDA_QNA]]="","",IF(AN260="",0,1)*IF(AN260="",0,AN260))</f>
        <v>#VALUE!</v>
      </c>
      <c r="BD260" s="42" t="e">
        <f>IF(VALIDATURNO[[#This Row],[VALIDA_QNA]]="","",IF(AO260="",0,1)*IF(AO260="",0,AO260))</f>
        <v>#VALUE!</v>
      </c>
      <c r="BE260" s="42" t="e">
        <f>IF(VALIDATURNO[[#This Row],[VALIDA_QNA]]="","",IF(AP260="",0,1)*IF(AP260="",0,AP260))</f>
        <v>#VALUE!</v>
      </c>
      <c r="BF260" s="42" t="e">
        <f>IF(VALIDATURNO[[#This Row],[VALIDA_QNA]]="","",5-COUNTBLANK(AM260:AP260)-COUNTBLANK(AL261))</f>
        <v>#VALUE!</v>
      </c>
      <c r="BG260" s="41" t="e">
        <f>VALIDATURNO[[#This Row],[SALAM_H_BIN]]&amp;AU260&amp;AV260&amp;AW260&amp;AX260&amp;AY260</f>
        <v>#VALUE!</v>
      </c>
      <c r="BH260" s="43" t="str">
        <f>IF(A260="","",IF(AND((DIA_INI+0)=1,DAY(I260)&lt;16,MONTH(I260)=MES_QNA),1,IF(AND((DIA_INI+0)=16,MONTH(I260)= MES_QNA + 0),1,0)))</f>
        <v/>
      </c>
      <c r="BI260" s="42" t="str">
        <f>IF(A260="","",IF(AND(AN260&lt;AM260,AN260&lt;&gt;""),"ERROR MARCA",IF(AND(VALIDATURNO[[#This Row],[ENT_2]]&lt;&gt;0,VALIDATURNO[[#This Row],[ENT_2]]&lt;VALIDATURNO[[#This Row],[SAL_1]]),"ERROR MARCA",IF(VALIDATURNO[[#This Row],[VALIDA_QNA]]=1,IF(OR(BG260="001100",BG260="011000",BG260="011110",BG260="001111",BG260="101100",BG260="111000",BG260="111110",BG260="101111"),"OK",IF(OR(BG260="000000",VALIDATURNO[[#This Row],[Escenario]]="100000"),"NULO","ERROR MARCA")),"NULO"))))</f>
        <v/>
      </c>
      <c r="BJ260" s="47" t="e">
        <f>IF(VALIDATURNO[[#This Row],[VALIDA_QNA]]="","",IF(OR(BG260="101100",BG260="101111",BG260="001100",BG260="001111",BG260="111110",BG260="011110"),BC260-BB260,0)*24)</f>
        <v>#VALUE!</v>
      </c>
      <c r="BK260" s="42" t="e">
        <f>IF(VALIDATURNO[[#This Row],[VALIDA_QNA]]="","",IF(OR(BG260="101111",BG260="001111"),BE260-BD260,0)*24)</f>
        <v>#VALUE!</v>
      </c>
      <c r="BL260" s="47" t="e">
        <f>IF(VALIDATURNO[[#This Row],[VALIDA_QNA]]="","",IF(OR(BG260="111000",BG260="011000"),AZ260-BB260+1,0)*24)</f>
        <v>#VALUE!</v>
      </c>
      <c r="BM260" s="47" t="e">
        <f>IF(VALIDATURNO[[#This Row],[VALIDA_QNA]]="","",IF(OR(BG260="111110",BG260="011110"),AZ260+1-BD260,0)*24)</f>
        <v>#VALUE!</v>
      </c>
      <c r="BN260" s="42" t="e">
        <f>IF(VALIDATURNO[[#This Row],[VALIDA_QNA]]="","",IF(OR(BG260="011000",BG260="111000"),1-BB260,0)*24)</f>
        <v>#VALUE!</v>
      </c>
      <c r="BO260" s="47" t="e">
        <f>IF(VALIDATURNO[[#This Row],[VALIDA_QNA]]="","",IF(OR(BG260="011110",BG260="111110"),1-BD260,0)*24)</f>
        <v>#VALUE!</v>
      </c>
      <c r="BP260" s="42" t="e">
        <f>IF(VALIDATURNO[[#This Row],[VALIDA_QNA]]="","",VALIDATURNO[[#This Row],[turno1]]+VALIDATURNO[[#This Row],[turno2]]+VALIDATURNO[[#This Row],[turno1AH]]+VALIDATURNO[[#This Row],[turno2AH]]+VALIDATURNO[[#This Row],[SALAM_HOY]])</f>
        <v>#VALUE!</v>
      </c>
      <c r="BQ260" s="42" t="e">
        <f>IF(VALIDATURNO[[#This Row],[VALIDA_QNA]]="","",VALIDATURNO[[#This Row],[turno1]]+VALIDATURNO[[#This Row],[turno2]]+VALIDATURNO[[#This Row],[turno1AM]]+VALIDATURNO[[#This Row],[turno2AM]])</f>
        <v>#VALUE!</v>
      </c>
      <c r="BR260" s="44" t="e">
        <f>IF(VALIDATURNO[[#This Row],[VALIDA_QNA]]=0,"",IFERROR(LEFT(AD260,FIND(".",AD260)-1)+((RIGHT(AD260,2)+0)/100),""))</f>
        <v>#VALUE!</v>
      </c>
      <c r="BS260" s="219" t="e">
        <f>IF(VALIDATURNO[[#This Row],[VALIDA_QNA]]="","",IF(VALIDATURNO[[#This Row],[Marcacion]]="NULO",0,IF(VALIDATURNO[[#This Row],[bio ht 
calculadas]]="",0,VALIDATURNO[[#This Row],[bio ht 
calculadas]])-IF(VALIDATURNO[[#This Row],[horas 
trabajadas]]="",0,VALIDATURNO[[#This Row],[horas 
trabajadas]])+IFERROR(IF(VALIDATURNO[[#This Row],[Bio horas sin descuentos]]="",0,IF(AND(BP260&gt;=9.5,AO260=""),1,0))+IF(AL261&lt;&gt;"",AL261*24,0)-IF(AL260&lt;&gt;"",AL260*24,0),"")))</f>
        <v>#VALUE!</v>
      </c>
      <c r="BT260" s="219" t="e">
        <f>IF(VALIDATURNO[[#This Row],[VALIDA_QNA]]=0,"",IF(A260="","",IFERROR((IF(IF(AL260="",0,AL260+0)&lt;=(6/24),IF(AL260="",0,AL260+0),(6/24))*24),0)+IFERROR(IF(AM260="",0,IF((IF(AND(AO260="",AN260&lt;&gt;""),IF(AN260="",0,AN260+0),IF(AP260&lt;&gt;"",IF(AP260="",0,AP260+0),1))-#REF!)*24&gt;0,IF(AND(AO260="",AN260&lt;&gt;""),IF(AN260="",0,AN260+0),IF(AP260&lt;&gt;"",IF(AP260="",0,AP260+0),1))-#REF!))*24,0)))</f>
        <v>#VALUE!</v>
      </c>
      <c r="BU260" s="44" t="e">
        <f>IF(VALIDATURNO[[#This Row],[VALIDA_QNA]]="","",IFERROR(LEFT(K260,FIND(".",K260)-1)+((RIGHT(K260,2)+0)/100),0))</f>
        <v>#VALUE!</v>
      </c>
      <c r="BV260" s="44" t="e">
        <f>IF(VALIDATURNO[[#This Row],[VALIDA_QNA]]=0,0,IF(VALIDATURNO[[#This Row],[Marcacion]]="ERROR MARCA", 0,IF(VALIDATURNO[[#This Row],[VALIDA_QNA]]="","",IF(ROUND(IFERROR(LEFT(K260,FIND(".",K260)-1)+((RIGHT(K260,2)+0)/100),0)+(IF(H261="Domingo",0,IF(AL261="",0,AL261*24)))-(IF(H260="Domingo",0,IF(AL260="",0,AL260*24))),2)&gt;=0,ROUND(IFERROR(LEFT(K260,FIND(".",K260)-1)+((RIGHT(K260,2)+0)/100),0)+(IF(H261="Domingo",0,IF(AL261="",0,AL261*24)))-(IF(H260="Domingo",0,IF(AL260="",0,AL260*24))),2),0))))</f>
        <v>#VALUE!</v>
      </c>
      <c r="BW260" s="44" t="e">
        <f>IF(VALIDATURNO[[#This Row],[VALIDA_QNA]]="","",IFERROR(LEFT(T260,FIND(".",T260)-1)+((RIGHT(T260,2)+0)/100),0)+IF(N260="",0,IFERROR(LEFT(N260,FIND(".",N260)-1)+((RIGHT(N260,2)+0)/100),0)))</f>
        <v>#VALUE!</v>
      </c>
      <c r="BX260" s="44" t="e">
        <f>IF(VALIDATURNO[[#This Row],[VALIDA_QNA]]=0,0,IF(VALIDATURNO[[#This Row],[Marcacion]]="ERROR MARCA", 0,IF(VALIDATURNO[[#This Row],[VALIDA_QNA]]="","",IF(VALIDATURNO[[#This Row],[Dom Noct calc]]+(IF(OR(H261="Domingo",M261&lt;&gt;"",N261&lt;&gt;""),IF(AL261="",0,AL261*24),0))-(IF(OR(H260="Domingo",M260&lt;&gt;"",N260&lt;&gt;""),IF(AL260="",0,AL260*24),0))&gt;=0,VALIDATURNO[[#This Row],[Dom Noct calc]]+(IF(OR(H261="Domingo",M261&lt;&gt;"",N261&lt;&gt;""),IF(AL261="",0,AL261*24),0))-(IF(OR(H260="Domingo",M260&lt;&gt;"",N260&lt;&gt;""),IF(AL260="",0,AL260*24),0)),0))))</f>
        <v>#VALUE!</v>
      </c>
      <c r="BY260" s="44" t="e">
        <f>IF(VALIDATURNO[[#This Row],[VALIDA_QNA]]="","",IFERROR(LEFT(AD260,FIND(".",AD260)-1)+((RIGHT(AD260,2)+0)/100),0))</f>
        <v>#VALUE!</v>
      </c>
      <c r="BZ260" s="44" t="e">
        <f>IF(VALIDATURNO[[#This Row],[VALIDA_QNA]]=0,0,IF(VALIDATURNO[[#This Row],[Marcacion]]="ERROR MARCA", 6,IF(VALIDATURNO[[#This Row],[Marcacion]]="NULO", 0,IF(VALIDATURNO[[#This Row],[VALIDA_QNA]]="","",VALIDATURNO[[#This Row],[Trabajado Calculado]]+VALIDATURNO[[#This Row],[Nocturnas reales]]-VALIDATURNO[[#This Row],[Nocturnas calc]]+VALIDATURNO[[#This Row],[Dom Noct Real]]-VALIDATURNO[[#This Row],[Dom Noct calc]]-IFERROR(IF(VALIDATURNO[[#This Row],[Bio horas sin descuentos]]&gt;13,VALIDATURNO[[#This Row],[Diferencia]]+0,0),0)))))</f>
        <v>#VALUE!</v>
      </c>
      <c r="CA260" s="45" t="e">
        <f>IF(VALIDATURNO[[#This Row],[VALIDA_QNA]]="","",IF(VALIDATURNO[[#This Row],[Trabajado real]]+0=0,0,1))</f>
        <v>#VALUE!</v>
      </c>
      <c r="CB260" s="44" t="str">
        <f>IFERROR(IF(VALIDATURNO[[#This Row],[horas 
trabajadas]]&gt;14,ROUND(VALIDATURNO[[#This Row],[nocturnas 
trabajadas]],2),IF(VALIDATURNO[[#This Row],[Trabajado real]]=0,"",ROUND(VALIDATURNO[[#This Row],[Nocturnas reales]],2))),"")</f>
        <v/>
      </c>
      <c r="CC260" s="44"/>
      <c r="CD260" s="44"/>
      <c r="CE260" s="44"/>
      <c r="CF260" s="44"/>
      <c r="CG260" s="44"/>
      <c r="CH260" s="45"/>
      <c r="CI260" s="44"/>
      <c r="CJ260" s="44" t="str">
        <f>IF(AND(M260="",S260=""),"",IF(VALIDATURNO[[#This Row],[Marcacion]]="ERROR MARCA",6,IF(IFERROR(LEFT(M260,FIND(".",M260)-1)+((RIGHT(M260,2)+0)/100),0)+IFERROR(LEFT(S260,FIND(".",S260)-1)+((RIGHT(S260,2)+0)/100),0)=0,"",IFERROR(LEFT(M260,FIND(".",M260)-1)+((RIGHT(M260,2)+0)/100),0)+IFERROR(LEFT(S260,FIND(".",S260)-1)+((RIGHT(S260,2)+0)/100),0))))</f>
        <v/>
      </c>
      <c r="CK260" s="44" t="e">
        <f>IF(VALIDATURNO[[#This Row],[VALIDA_QNA]]="","",IF(VALIDATURNO[[#This Row],[Dom Noct Real]]=0,"",ROUND(VALIDATURNO[[#This Row],[Dom Noct Real]],2)))</f>
        <v>#VALUE!</v>
      </c>
      <c r="CL260" s="44"/>
      <c r="CM260" s="44"/>
      <c r="CN260" s="44"/>
      <c r="CO260" s="44" t="e">
        <f>IF(VALIDATURNO[[#This Row],[EXTRAS]]="","",IF(VALIDATURNO[[#This Row],[verifica extras D]]="",ROUND(VALIDATURNO[[#This Row],[EXTRAS]]*extra_diu,2),ROUND(VALIDATURNO[[#This Row],[verifica extras D]],2)))</f>
        <v>#VALUE!</v>
      </c>
      <c r="CP260" s="44" t="e">
        <f>IF(VALIDATURNO[[#This Row],[EXTRAS]]="","",IF(VALIDATURNO[[#This Row],[verifica extras N]]="",ROUND(VALIDATURNO[[#This Row],[EXTRAS]]*(1-extra_diu),2),ROUND(VALIDATURNO[[#This Row],[verifica extras N]],2)))</f>
        <v>#VALUE!</v>
      </c>
      <c r="CQ260" s="44"/>
      <c r="CR260" s="44"/>
      <c r="CS260" s="44"/>
      <c r="CT260" s="44"/>
      <c r="CU260" s="44" t="e">
        <f>IF(VALIDATURNO[[#This Row],[VALIDA_QNA]]="","",IF(VALIDATURNO[[#This Row],[Trabajado real]]=0,"",ROUND(VALIDATURNO[[#This Row],[Trabajado real]],2)))</f>
        <v>#VALUE!</v>
      </c>
      <c r="CV260" s="220" t="str">
        <f>IFERROR(VLOOKUP(VALIDATURNO[[#This Row],[Colaborador]]&amp;VALIDATURNO[[#This Row],[fecha]],Tabla2[],4,0),"")</f>
        <v/>
      </c>
      <c r="CW260" s="221"/>
      <c r="CX260" s="221"/>
      <c r="CY260" s="225" t="str">
        <f>IF(SUMIFS($BZ$6:BZ125,$DC$6:DC125,VALIDATURNO[[#This Row],[Colaborador]])-hope_hours-SUMIFS($CO$6:CO125,$DC$6:DC125,VALIDATURNO[[#This Row],[Colaborador]])-SUMIFS($CP$6:CP125,$DC$6:DC125,VALIDATURNO[[#This Row],[Colaborador]])&gt;0.5,SUMIFS($BZ$6:BZ125,$DC$6:DC125,VALIDATURNO[[#This Row],[Colaborador]])-hope_hours-SUMIFS($CO$6:CO125,$DC$6:DC125,VALIDATURNO[[#This Row],[Colaborador]])-SUMIFS($CP$6:CP125,$DC$6:DC125,VALIDATURNO[[#This Row],[Colaborador]]),"")</f>
        <v/>
      </c>
      <c r="CZ260" s="225" t="str">
        <f>IF(SUMIFS($BZ$6:BZ125,$DC$6:DC125,VALIDATURNO[[#This Row],[Colaborador]])-hope_hours&gt;0.5,SUMIFS($BZ$6:BZ125,$DC$6:DC125,VALIDATURNO[[#This Row],[Colaborador]])-hope_hours - SUMIFS($CZ$6:CZ259,$DC$6:DC259,DC260),"")</f>
        <v/>
      </c>
      <c r="DA260" s="225" t="str">
        <f>IF(SUMIFS($BZ$6:BZ125,$DC$6:DC125,VALIDATURNO[[#This Row],[Colaborador]])-hope_hours&gt;0.5,SUMIFS($BZ$6:BZ125,$DC$6:DC125,VALIDATURNO[[#This Row],[Colaborador]])-hope_hours,"")</f>
        <v/>
      </c>
      <c r="DB260" s="44" t="str">
        <f>IF(E260="","",IF(VALIDATURNO[[#This Row],[Cambia sede]]="",E260,VALIDATURNO[[#This Row],[Cambia sede]]))</f>
        <v/>
      </c>
      <c r="DC260" s="222" t="str">
        <f t="shared" si="11"/>
        <v/>
      </c>
      <c r="DD260" s="223" t="e">
        <f>IF(VALIDATURNO[[#This Row],[VALIDA_QNA]]="","",I260+0)</f>
        <v>#VALUE!</v>
      </c>
      <c r="DE260" s="219" t="e">
        <f>IF(VALIDATURNO[[#This Row],[Marcacion]]="","",D260)</f>
        <v>#VALUE!</v>
      </c>
      <c r="DF260" s="219" t="e">
        <f>IF(VALIDATURNO[[#This Row],[turno1]]="","",H260)</f>
        <v>#VALUE!</v>
      </c>
      <c r="DG260" s="219" t="e">
        <f>IF(VALIDATURNO[[#This Row],[turno2]]="","",AL260)</f>
        <v>#VALUE!</v>
      </c>
      <c r="DH260" s="219" t="e">
        <f>IF(VALIDATURNO[[#This Row],[turno1AM]]="","",AM260)</f>
        <v>#VALUE!</v>
      </c>
      <c r="DI260" s="219" t="e">
        <f>IF(VALIDATURNO[[#This Row],[turno2AM]]="","",AN260)</f>
        <v>#VALUE!</v>
      </c>
      <c r="DJ260" s="219" t="e">
        <f>IF(VALIDATURNO[[#This Row],[turno1AH]]="","",AO260)</f>
        <v>#VALUE!</v>
      </c>
      <c r="DK260" s="219" t="e">
        <f>IF(VALIDATURNO[[#This Row],[turno2AH]]="","",AP260)</f>
        <v>#VALUE!</v>
      </c>
      <c r="DL260" s="224" t="str">
        <f>IF(SUMIFS(VALIDATURNO[TOTAL],VALIDATURNO[Colaborador],VALIDATURNO[[#This Row],[Colaborador]])=0,"RET","OK")</f>
        <v>RET</v>
      </c>
      <c r="DM260" s="224"/>
      <c r="DN260" s="224" t="e">
        <f>IF(DN259=$DN$5,1,IF(DC259=VALIDATURNO[[#This Row],[Colaborador]],0,1))</f>
        <v>#VALUE!</v>
      </c>
      <c r="DO260" s="224"/>
      <c r="DP260" s="224"/>
      <c r="DQ260" s="224"/>
      <c r="DR260" s="224"/>
      <c r="DS260" s="224"/>
      <c r="DT260" s="224"/>
    </row>
    <row r="261" spans="46:124">
      <c r="AT261" s="41"/>
      <c r="AU261" s="46"/>
      <c r="AV261" s="46"/>
      <c r="AW261" s="46"/>
      <c r="AX261" s="46"/>
      <c r="AY261" s="46"/>
      <c r="AZ261" s="42"/>
      <c r="BA261" s="42"/>
      <c r="BB261" s="42"/>
      <c r="BC261" s="42"/>
      <c r="BD261" s="42"/>
      <c r="BE261" s="42"/>
      <c r="BF261" s="41"/>
      <c r="BG261" s="41"/>
      <c r="BH261" s="43"/>
      <c r="BI261" s="41"/>
      <c r="BJ261" s="47"/>
      <c r="BK261" s="42"/>
      <c r="BL261" s="47"/>
      <c r="BM261" s="47"/>
      <c r="BN261" s="42"/>
      <c r="BO261" s="47"/>
      <c r="BP261" s="42"/>
      <c r="BQ261" s="42"/>
      <c r="BR261" s="44"/>
      <c r="BS261" s="44"/>
      <c r="BT261" s="43"/>
      <c r="BU261" s="44"/>
      <c r="BV261" s="44"/>
      <c r="BW261" s="43"/>
      <c r="BX261" s="43"/>
      <c r="BY261" s="43"/>
      <c r="BZ261" s="43"/>
      <c r="CA261" s="43"/>
      <c r="CB261" s="44"/>
      <c r="CC261" s="44"/>
      <c r="CD261" s="44"/>
      <c r="CE261" s="44"/>
      <c r="CF261" s="44"/>
      <c r="CG261" s="44"/>
      <c r="CH261" s="45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4"/>
      <c r="DJ261" s="43"/>
      <c r="DK261" s="43"/>
    </row>
    <row r="262" spans="46:124">
      <c r="AT262" s="41"/>
      <c r="AU262" s="46"/>
      <c r="AV262" s="46"/>
      <c r="AW262" s="46"/>
      <c r="AX262" s="46"/>
      <c r="AY262" s="46"/>
      <c r="AZ262" s="42"/>
      <c r="BA262" s="42"/>
      <c r="BB262" s="42"/>
      <c r="BC262" s="42"/>
      <c r="BD262" s="42"/>
      <c r="BE262" s="42"/>
      <c r="BF262" s="41"/>
      <c r="BG262" s="41"/>
      <c r="BH262" s="43"/>
      <c r="BI262" s="41"/>
      <c r="BJ262" s="47"/>
      <c r="BK262" s="42"/>
      <c r="BL262" s="47"/>
      <c r="BM262" s="47"/>
      <c r="BN262" s="42"/>
      <c r="BO262" s="47"/>
      <c r="BP262" s="42"/>
      <c r="BQ262" s="42"/>
      <c r="BR262" s="44"/>
      <c r="BS262" s="44"/>
      <c r="BT262" s="43"/>
      <c r="BU262" s="44"/>
      <c r="BV262" s="44"/>
      <c r="BW262" s="43"/>
      <c r="BX262" s="43"/>
      <c r="BY262" s="43"/>
      <c r="BZ262" s="43"/>
      <c r="CA262" s="43"/>
      <c r="CB262" s="44"/>
      <c r="CC262" s="44"/>
      <c r="CD262" s="44"/>
      <c r="CE262" s="44"/>
      <c r="CF262" s="44"/>
      <c r="CG262" s="44"/>
      <c r="CH262" s="45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4"/>
      <c r="DJ262" s="43"/>
      <c r="DK262" s="43"/>
    </row>
    <row r="263" spans="46:124">
      <c r="AT263" s="41"/>
      <c r="AU263" s="46"/>
      <c r="AV263" s="46"/>
      <c r="AW263" s="46"/>
      <c r="AX263" s="46"/>
      <c r="AY263" s="46"/>
      <c r="AZ263" s="42"/>
      <c r="BA263" s="42"/>
      <c r="BB263" s="42"/>
      <c r="BC263" s="42"/>
      <c r="BD263" s="42"/>
      <c r="BE263" s="42"/>
      <c r="BF263" s="41"/>
      <c r="BG263" s="41"/>
      <c r="BH263" s="43"/>
      <c r="BI263" s="41"/>
      <c r="BJ263" s="47"/>
      <c r="BK263" s="42"/>
      <c r="BL263" s="47"/>
      <c r="BM263" s="47"/>
      <c r="BN263" s="42"/>
      <c r="BO263" s="47"/>
      <c r="BP263" s="42"/>
      <c r="BQ263" s="42"/>
      <c r="BR263" s="44"/>
      <c r="BS263" s="44"/>
      <c r="BT263" s="43"/>
      <c r="BU263" s="44"/>
      <c r="BV263" s="44"/>
      <c r="BW263" s="43"/>
      <c r="BX263" s="43"/>
      <c r="BY263" s="43"/>
      <c r="BZ263" s="43"/>
      <c r="CA263" s="43"/>
      <c r="CB263" s="44"/>
      <c r="CC263" s="44"/>
      <c r="CD263" s="44"/>
      <c r="CE263" s="44"/>
      <c r="CF263" s="44"/>
      <c r="CG263" s="44"/>
      <c r="CH263" s="45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4"/>
      <c r="DJ263" s="43"/>
      <c r="DK263" s="43"/>
    </row>
    <row r="264" spans="46:124">
      <c r="AT264" s="41"/>
      <c r="AU264" s="46"/>
      <c r="AV264" s="46"/>
      <c r="AW264" s="46"/>
      <c r="AX264" s="46"/>
      <c r="AY264" s="46"/>
      <c r="AZ264" s="42"/>
      <c r="BA264" s="42"/>
      <c r="BB264" s="42"/>
      <c r="BC264" s="42"/>
      <c r="BD264" s="42"/>
      <c r="BE264" s="42"/>
      <c r="BF264" s="41"/>
      <c r="BG264" s="41"/>
      <c r="BH264" s="43"/>
      <c r="BI264" s="41"/>
      <c r="BJ264" s="47"/>
      <c r="BK264" s="42"/>
      <c r="BL264" s="47"/>
      <c r="BM264" s="47"/>
      <c r="BN264" s="42"/>
      <c r="BO264" s="47"/>
      <c r="BP264" s="42"/>
      <c r="BQ264" s="42"/>
      <c r="BR264" s="44"/>
      <c r="BS264" s="44"/>
      <c r="BT264" s="43"/>
      <c r="BU264" s="44"/>
      <c r="BV264" s="44"/>
      <c r="BW264" s="43"/>
      <c r="BX264" s="43"/>
      <c r="BY264" s="43"/>
      <c r="BZ264" s="43"/>
      <c r="CA264" s="43"/>
      <c r="CB264" s="44"/>
      <c r="CC264" s="44"/>
      <c r="CD264" s="44"/>
      <c r="CE264" s="44"/>
      <c r="CF264" s="44"/>
      <c r="CG264" s="44"/>
      <c r="CH264" s="45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4"/>
      <c r="DJ264" s="43"/>
      <c r="DK264" s="43"/>
    </row>
    <row r="265" spans="46:124">
      <c r="AT265" s="41"/>
      <c r="AU265" s="46"/>
      <c r="AV265" s="46"/>
      <c r="AW265" s="46"/>
      <c r="AX265" s="46"/>
      <c r="AY265" s="46"/>
      <c r="AZ265" s="42"/>
      <c r="BA265" s="42"/>
      <c r="BB265" s="42"/>
      <c r="BC265" s="42"/>
      <c r="BD265" s="42"/>
      <c r="BE265" s="42"/>
      <c r="BF265" s="41"/>
      <c r="BG265" s="41"/>
      <c r="BH265" s="43"/>
      <c r="BI265" s="41"/>
      <c r="BJ265" s="47"/>
      <c r="BK265" s="42"/>
      <c r="BL265" s="47"/>
      <c r="BM265" s="47"/>
      <c r="BN265" s="42"/>
      <c r="BO265" s="47"/>
      <c r="BP265" s="42"/>
      <c r="BQ265" s="42"/>
      <c r="BR265" s="44"/>
      <c r="BS265" s="44"/>
      <c r="BT265" s="43"/>
      <c r="BU265" s="44"/>
      <c r="BV265" s="44"/>
      <c r="BW265" s="43"/>
      <c r="BX265" s="43"/>
      <c r="BY265" s="43"/>
      <c r="BZ265" s="43"/>
      <c r="CA265" s="43"/>
      <c r="CB265" s="44"/>
      <c r="CC265" s="44"/>
      <c r="CD265" s="44"/>
      <c r="CE265" s="44"/>
      <c r="CF265" s="44"/>
      <c r="CG265" s="44"/>
      <c r="CH265" s="45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4"/>
      <c r="DJ265" s="43"/>
      <c r="DK265" s="43"/>
    </row>
    <row r="266" spans="46:124">
      <c r="AT266" s="41"/>
      <c r="AU266" s="46"/>
      <c r="AV266" s="46"/>
      <c r="AW266" s="46"/>
      <c r="AX266" s="46"/>
      <c r="AY266" s="46"/>
      <c r="AZ266" s="42"/>
      <c r="BA266" s="42"/>
      <c r="BB266" s="42"/>
      <c r="BC266" s="42"/>
      <c r="BD266" s="42"/>
      <c r="BE266" s="42"/>
      <c r="BF266" s="41"/>
      <c r="BG266" s="41"/>
      <c r="BH266" s="43"/>
      <c r="BI266" s="41"/>
      <c r="BJ266" s="47"/>
      <c r="BK266" s="42"/>
      <c r="BL266" s="47"/>
      <c r="BM266" s="47"/>
      <c r="BN266" s="42"/>
      <c r="BO266" s="47"/>
      <c r="BP266" s="42"/>
      <c r="BQ266" s="42"/>
      <c r="BR266" s="44"/>
      <c r="BS266" s="44"/>
      <c r="BT266" s="43"/>
      <c r="BU266" s="44"/>
      <c r="BV266" s="44"/>
      <c r="BW266" s="43"/>
      <c r="BX266" s="43"/>
      <c r="BY266" s="43"/>
      <c r="BZ266" s="43"/>
      <c r="CA266" s="43"/>
      <c r="CB266" s="44"/>
      <c r="CC266" s="44"/>
      <c r="CD266" s="44"/>
      <c r="CE266" s="44"/>
      <c r="CF266" s="44"/>
      <c r="CG266" s="44"/>
      <c r="CH266" s="45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4"/>
      <c r="DJ266" s="43"/>
      <c r="DK266" s="43"/>
    </row>
    <row r="267" spans="46:124">
      <c r="AT267" s="41"/>
      <c r="AU267" s="46"/>
      <c r="AV267" s="46"/>
      <c r="AW267" s="46"/>
      <c r="AX267" s="46"/>
      <c r="AY267" s="46"/>
      <c r="AZ267" s="42"/>
      <c r="BA267" s="42"/>
      <c r="BB267" s="42"/>
      <c r="BC267" s="42"/>
      <c r="BD267" s="42"/>
      <c r="BE267" s="42"/>
      <c r="BF267" s="41"/>
      <c r="BG267" s="41"/>
      <c r="BH267" s="43"/>
      <c r="BI267" s="41"/>
      <c r="BJ267" s="47"/>
      <c r="BK267" s="42"/>
      <c r="BL267" s="47"/>
      <c r="BM267" s="47"/>
      <c r="BN267" s="42"/>
      <c r="BO267" s="47"/>
      <c r="BP267" s="42"/>
      <c r="BQ267" s="42"/>
      <c r="BR267" s="44"/>
      <c r="BS267" s="44"/>
      <c r="BT267" s="43"/>
      <c r="BU267" s="44"/>
      <c r="BV267" s="44"/>
      <c r="BW267" s="43"/>
      <c r="BX267" s="43"/>
      <c r="BY267" s="43"/>
      <c r="BZ267" s="43"/>
      <c r="CA267" s="43"/>
      <c r="CB267" s="44"/>
      <c r="CC267" s="44"/>
      <c r="CD267" s="44"/>
      <c r="CE267" s="44"/>
      <c r="CF267" s="44"/>
      <c r="CG267" s="44"/>
      <c r="CH267" s="45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4"/>
      <c r="DJ267" s="43"/>
      <c r="DK267" s="43"/>
    </row>
    <row r="268" spans="46:124">
      <c r="AT268" s="41"/>
      <c r="AU268" s="46"/>
      <c r="AV268" s="46"/>
      <c r="AW268" s="46"/>
      <c r="AX268" s="46"/>
      <c r="AY268" s="46"/>
      <c r="AZ268" s="42"/>
      <c r="BA268" s="42"/>
      <c r="BB268" s="42"/>
      <c r="BC268" s="42"/>
      <c r="BD268" s="42"/>
      <c r="BE268" s="42"/>
      <c r="BF268" s="41"/>
      <c r="BG268" s="41"/>
      <c r="BH268" s="43"/>
      <c r="BI268" s="41"/>
      <c r="BJ268" s="47"/>
      <c r="BK268" s="42"/>
      <c r="BL268" s="47"/>
      <c r="BM268" s="47"/>
      <c r="BN268" s="42"/>
      <c r="BO268" s="47"/>
      <c r="BP268" s="42"/>
      <c r="BQ268" s="42"/>
      <c r="BR268" s="44"/>
      <c r="BS268" s="44"/>
      <c r="BT268" s="43"/>
      <c r="BU268" s="44"/>
      <c r="BV268" s="44"/>
      <c r="BW268" s="43"/>
      <c r="BX268" s="43"/>
      <c r="BY268" s="43"/>
      <c r="BZ268" s="43"/>
      <c r="CA268" s="43"/>
      <c r="CB268" s="44"/>
      <c r="CC268" s="44"/>
      <c r="CD268" s="44"/>
      <c r="CE268" s="44"/>
      <c r="CF268" s="44"/>
      <c r="CG268" s="44"/>
      <c r="CH268" s="45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4"/>
      <c r="DJ268" s="43"/>
      <c r="DK268" s="43"/>
    </row>
    <row r="269" spans="46:124">
      <c r="AT269" s="41"/>
      <c r="AU269" s="46"/>
      <c r="AV269" s="46"/>
      <c r="AW269" s="46"/>
      <c r="AX269" s="46"/>
      <c r="AY269" s="46"/>
      <c r="AZ269" s="42"/>
      <c r="BA269" s="42"/>
      <c r="BB269" s="42"/>
      <c r="BC269" s="42"/>
      <c r="BD269" s="42"/>
      <c r="BE269" s="42"/>
      <c r="BF269" s="41"/>
      <c r="BG269" s="41"/>
      <c r="BH269" s="43"/>
      <c r="BI269" s="41"/>
      <c r="BJ269" s="47"/>
      <c r="BK269" s="42"/>
      <c r="BL269" s="47"/>
      <c r="BM269" s="47"/>
      <c r="BN269" s="42"/>
      <c r="BO269" s="47"/>
      <c r="BP269" s="42"/>
      <c r="BQ269" s="42"/>
      <c r="BR269" s="44"/>
      <c r="BS269" s="44"/>
      <c r="BT269" s="43"/>
      <c r="BU269" s="44"/>
      <c r="BV269" s="44"/>
      <c r="BW269" s="43"/>
      <c r="BX269" s="43"/>
      <c r="BY269" s="43"/>
      <c r="BZ269" s="43"/>
      <c r="CA269" s="43"/>
      <c r="CB269" s="44"/>
      <c r="CC269" s="44"/>
      <c r="CD269" s="44"/>
      <c r="CE269" s="44"/>
      <c r="CF269" s="44"/>
      <c r="CG269" s="44"/>
      <c r="CH269" s="45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4"/>
      <c r="DJ269" s="43"/>
      <c r="DK269" s="43"/>
    </row>
    <row r="270" spans="46:124">
      <c r="AT270" s="41"/>
      <c r="AU270" s="46"/>
      <c r="AV270" s="46"/>
      <c r="AW270" s="46"/>
      <c r="AX270" s="46"/>
      <c r="AY270" s="46"/>
      <c r="AZ270" s="42"/>
      <c r="BA270" s="42"/>
      <c r="BB270" s="42"/>
      <c r="BC270" s="42"/>
      <c r="BD270" s="42"/>
      <c r="BE270" s="42"/>
      <c r="BF270" s="41"/>
      <c r="BG270" s="41"/>
      <c r="BH270" s="43"/>
      <c r="BI270" s="41"/>
      <c r="BJ270" s="47"/>
      <c r="BK270" s="42"/>
      <c r="BL270" s="47"/>
      <c r="BM270" s="47"/>
      <c r="BN270" s="42"/>
      <c r="BO270" s="47"/>
      <c r="BP270" s="42"/>
      <c r="BQ270" s="42"/>
      <c r="BR270" s="44"/>
      <c r="BS270" s="44"/>
      <c r="BT270" s="43"/>
      <c r="BU270" s="44"/>
      <c r="BV270" s="44"/>
      <c r="BW270" s="43"/>
      <c r="BX270" s="43"/>
      <c r="BY270" s="43"/>
      <c r="BZ270" s="43"/>
      <c r="CA270" s="43"/>
      <c r="CB270" s="44"/>
      <c r="CC270" s="44"/>
      <c r="CD270" s="44"/>
      <c r="CE270" s="44"/>
      <c r="CF270" s="44"/>
      <c r="CG270" s="44"/>
      <c r="CH270" s="45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4"/>
      <c r="DJ270" s="43"/>
      <c r="DK270" s="43"/>
    </row>
    <row r="271" spans="46:124">
      <c r="AT271" s="41"/>
      <c r="AU271" s="46"/>
      <c r="AV271" s="46"/>
      <c r="AW271" s="46"/>
      <c r="AX271" s="46"/>
      <c r="AY271" s="46"/>
      <c r="AZ271" s="42"/>
      <c r="BA271" s="42"/>
      <c r="BB271" s="42"/>
      <c r="BC271" s="42"/>
      <c r="BD271" s="42"/>
      <c r="BE271" s="42"/>
      <c r="BF271" s="41"/>
      <c r="BG271" s="41"/>
      <c r="BH271" s="43"/>
      <c r="BI271" s="41"/>
      <c r="BJ271" s="47"/>
      <c r="BK271" s="42"/>
      <c r="BL271" s="47"/>
      <c r="BM271" s="47"/>
      <c r="BN271" s="42"/>
      <c r="BO271" s="47"/>
      <c r="BP271" s="42"/>
      <c r="BQ271" s="42"/>
      <c r="BR271" s="44"/>
      <c r="BS271" s="44"/>
      <c r="BT271" s="43"/>
      <c r="BU271" s="44"/>
      <c r="BV271" s="44"/>
      <c r="BW271" s="43"/>
      <c r="BX271" s="43"/>
      <c r="BY271" s="43"/>
      <c r="BZ271" s="43"/>
      <c r="CA271" s="43"/>
      <c r="CB271" s="44"/>
      <c r="CC271" s="44"/>
      <c r="CD271" s="44"/>
      <c r="CE271" s="44"/>
      <c r="CF271" s="44"/>
      <c r="CG271" s="44"/>
      <c r="CH271" s="45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4"/>
      <c r="DJ271" s="43"/>
      <c r="DK271" s="43"/>
    </row>
    <row r="272" spans="46:124">
      <c r="AT272" s="41"/>
      <c r="AU272" s="46"/>
      <c r="AV272" s="46"/>
      <c r="AW272" s="46"/>
      <c r="AX272" s="46"/>
      <c r="AY272" s="46"/>
      <c r="AZ272" s="42"/>
      <c r="BA272" s="42"/>
      <c r="BB272" s="42"/>
      <c r="BC272" s="42"/>
      <c r="BD272" s="42"/>
      <c r="BE272" s="42"/>
      <c r="BF272" s="41"/>
      <c r="BG272" s="41"/>
      <c r="BH272" s="43"/>
      <c r="BI272" s="41"/>
      <c r="BJ272" s="47"/>
      <c r="BK272" s="42"/>
      <c r="BL272" s="47"/>
      <c r="BM272" s="47"/>
      <c r="BN272" s="42"/>
      <c r="BO272" s="47"/>
      <c r="BP272" s="42"/>
      <c r="BQ272" s="42"/>
      <c r="BR272" s="44"/>
      <c r="BS272" s="44"/>
      <c r="BT272" s="43"/>
      <c r="BU272" s="44"/>
      <c r="BV272" s="44"/>
      <c r="BW272" s="43"/>
      <c r="BX272" s="43"/>
      <c r="BY272" s="43"/>
      <c r="BZ272" s="43"/>
      <c r="CA272" s="43"/>
      <c r="CB272" s="44"/>
      <c r="CC272" s="44"/>
      <c r="CD272" s="44"/>
      <c r="CE272" s="44"/>
      <c r="CF272" s="44"/>
      <c r="CG272" s="44"/>
      <c r="CH272" s="45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4"/>
      <c r="DJ272" s="43"/>
      <c r="DK272" s="43"/>
    </row>
    <row r="273" spans="46:115">
      <c r="AT273" s="41"/>
      <c r="AU273" s="46"/>
      <c r="AV273" s="46"/>
      <c r="AW273" s="46"/>
      <c r="AX273" s="46"/>
      <c r="AY273" s="46"/>
      <c r="AZ273" s="42"/>
      <c r="BA273" s="42"/>
      <c r="BB273" s="42"/>
      <c r="BC273" s="42"/>
      <c r="BD273" s="42"/>
      <c r="BE273" s="42"/>
      <c r="BF273" s="41"/>
      <c r="BG273" s="41"/>
      <c r="BH273" s="43"/>
      <c r="BI273" s="41"/>
      <c r="BJ273" s="47"/>
      <c r="BK273" s="42"/>
      <c r="BL273" s="47"/>
      <c r="BM273" s="47"/>
      <c r="BN273" s="42"/>
      <c r="BO273" s="47"/>
      <c r="BP273" s="42"/>
      <c r="BQ273" s="42"/>
      <c r="BR273" s="44"/>
      <c r="BS273" s="44"/>
      <c r="BT273" s="43"/>
      <c r="BU273" s="44"/>
      <c r="BV273" s="44"/>
      <c r="BW273" s="43"/>
      <c r="BX273" s="43"/>
      <c r="BY273" s="43"/>
      <c r="BZ273" s="43"/>
      <c r="CA273" s="43"/>
      <c r="CB273" s="44"/>
      <c r="CC273" s="44"/>
      <c r="CD273" s="44"/>
      <c r="CE273" s="44"/>
      <c r="CF273" s="44"/>
      <c r="CG273" s="44"/>
      <c r="CH273" s="45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4"/>
      <c r="DJ273" s="43"/>
      <c r="DK273" s="43"/>
    </row>
    <row r="274" spans="46:115">
      <c r="AT274" s="41"/>
      <c r="AU274" s="46"/>
      <c r="AV274" s="46"/>
      <c r="AW274" s="46"/>
      <c r="AX274" s="46"/>
      <c r="AY274" s="46"/>
      <c r="AZ274" s="42"/>
      <c r="BA274" s="42"/>
      <c r="BB274" s="42"/>
      <c r="BC274" s="42"/>
      <c r="BD274" s="42"/>
      <c r="BE274" s="42"/>
      <c r="BF274" s="41"/>
      <c r="BG274" s="41"/>
      <c r="BH274" s="43"/>
      <c r="BI274" s="41"/>
      <c r="BJ274" s="47"/>
      <c r="BK274" s="42"/>
      <c r="BL274" s="47"/>
      <c r="BM274" s="47"/>
      <c r="BN274" s="42"/>
      <c r="BO274" s="47"/>
      <c r="BP274" s="42"/>
      <c r="BQ274" s="42"/>
      <c r="BR274" s="44"/>
      <c r="BS274" s="44"/>
      <c r="BT274" s="43"/>
      <c r="BU274" s="44"/>
      <c r="BV274" s="44"/>
      <c r="BW274" s="43"/>
      <c r="BX274" s="43"/>
      <c r="BY274" s="43"/>
      <c r="BZ274" s="43"/>
      <c r="CA274" s="43"/>
      <c r="CB274" s="44"/>
      <c r="CC274" s="44"/>
      <c r="CD274" s="44"/>
      <c r="CE274" s="44"/>
      <c r="CF274" s="44"/>
      <c r="CG274" s="44"/>
      <c r="CH274" s="45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3"/>
      <c r="DK274" s="43"/>
    </row>
    <row r="275" spans="46:115">
      <c r="AT275" s="41"/>
      <c r="AU275" s="46"/>
      <c r="AV275" s="46"/>
      <c r="AW275" s="46"/>
      <c r="AX275" s="46"/>
      <c r="AY275" s="46"/>
      <c r="AZ275" s="42"/>
      <c r="BA275" s="42"/>
      <c r="BB275" s="42"/>
      <c r="BC275" s="42"/>
      <c r="BD275" s="42"/>
      <c r="BE275" s="42"/>
      <c r="BF275" s="41"/>
      <c r="BG275" s="41"/>
      <c r="BH275" s="43"/>
      <c r="BI275" s="41"/>
      <c r="BJ275" s="47"/>
      <c r="BK275" s="42"/>
      <c r="BL275" s="47"/>
      <c r="BM275" s="47"/>
      <c r="BN275" s="42"/>
      <c r="BO275" s="47"/>
      <c r="BP275" s="42"/>
      <c r="BQ275" s="42"/>
      <c r="BR275" s="44"/>
      <c r="BS275" s="44"/>
      <c r="BT275" s="43"/>
      <c r="BU275" s="44"/>
      <c r="BV275" s="44"/>
      <c r="BW275" s="43"/>
      <c r="BX275" s="43"/>
      <c r="BY275" s="43"/>
      <c r="BZ275" s="43"/>
      <c r="CA275" s="43"/>
      <c r="CB275" s="44"/>
      <c r="CC275" s="44"/>
      <c r="CD275" s="44"/>
      <c r="CE275" s="44"/>
      <c r="CF275" s="44"/>
      <c r="CG275" s="44"/>
      <c r="CH275" s="45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4"/>
      <c r="DJ275" s="43"/>
      <c r="DK275" s="43"/>
    </row>
    <row r="276" spans="46:115">
      <c r="AT276" s="41"/>
      <c r="AU276" s="46"/>
      <c r="AV276" s="46"/>
      <c r="AW276" s="46"/>
      <c r="AX276" s="46"/>
      <c r="AY276" s="46"/>
      <c r="AZ276" s="42"/>
      <c r="BA276" s="42"/>
      <c r="BB276" s="42"/>
      <c r="BC276" s="42"/>
      <c r="BD276" s="42"/>
      <c r="BE276" s="42"/>
      <c r="BF276" s="41"/>
      <c r="BG276" s="41"/>
      <c r="BH276" s="43"/>
      <c r="BI276" s="41"/>
      <c r="BJ276" s="47"/>
      <c r="BK276" s="42"/>
      <c r="BL276" s="47"/>
      <c r="BM276" s="47"/>
      <c r="BN276" s="42"/>
      <c r="BO276" s="47"/>
      <c r="BP276" s="42"/>
      <c r="BQ276" s="42"/>
      <c r="BR276" s="44"/>
      <c r="BS276" s="44"/>
      <c r="BT276" s="43"/>
      <c r="BU276" s="44"/>
      <c r="BV276" s="44"/>
      <c r="BW276" s="43"/>
      <c r="BX276" s="43"/>
      <c r="BY276" s="43"/>
      <c r="BZ276" s="43"/>
      <c r="CA276" s="43"/>
      <c r="CB276" s="44"/>
      <c r="CC276" s="44"/>
      <c r="CD276" s="44"/>
      <c r="CE276" s="44"/>
      <c r="CF276" s="44"/>
      <c r="CG276" s="44"/>
      <c r="CH276" s="45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4"/>
      <c r="DJ276" s="43"/>
      <c r="DK276" s="43"/>
    </row>
    <row r="277" spans="46:115">
      <c r="AT277" s="41"/>
      <c r="AU277" s="46"/>
      <c r="AV277" s="46"/>
      <c r="AW277" s="46"/>
      <c r="AX277" s="46"/>
      <c r="AY277" s="46"/>
      <c r="AZ277" s="42"/>
      <c r="BA277" s="42"/>
      <c r="BB277" s="42"/>
      <c r="BC277" s="42"/>
      <c r="BD277" s="42"/>
      <c r="BE277" s="42"/>
      <c r="BF277" s="41"/>
      <c r="BG277" s="41"/>
      <c r="BH277" s="43"/>
      <c r="BI277" s="41"/>
      <c r="BJ277" s="47"/>
      <c r="BK277" s="42"/>
      <c r="BL277" s="47"/>
      <c r="BM277" s="47"/>
      <c r="BN277" s="42"/>
      <c r="BO277" s="47"/>
      <c r="BP277" s="42"/>
      <c r="BQ277" s="42"/>
      <c r="BR277" s="44"/>
      <c r="BS277" s="44"/>
      <c r="BT277" s="43"/>
      <c r="BU277" s="44"/>
      <c r="BV277" s="44"/>
      <c r="BW277" s="43"/>
      <c r="BX277" s="43"/>
      <c r="BY277" s="43"/>
      <c r="BZ277" s="43"/>
      <c r="CA277" s="43"/>
      <c r="CB277" s="44"/>
      <c r="CC277" s="44"/>
      <c r="CD277" s="44"/>
      <c r="CE277" s="44"/>
      <c r="CF277" s="44"/>
      <c r="CG277" s="44"/>
      <c r="CH277" s="45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4"/>
      <c r="DJ277" s="43"/>
      <c r="DK277" s="43"/>
    </row>
    <row r="278" spans="46:115">
      <c r="AT278" s="41"/>
      <c r="AU278" s="46"/>
      <c r="AV278" s="46"/>
      <c r="AW278" s="46"/>
      <c r="AX278" s="46"/>
      <c r="AY278" s="46"/>
      <c r="AZ278" s="42"/>
      <c r="BA278" s="42"/>
      <c r="BB278" s="42"/>
      <c r="BC278" s="42"/>
      <c r="BD278" s="42"/>
      <c r="BE278" s="42"/>
      <c r="BF278" s="41"/>
      <c r="BG278" s="41"/>
      <c r="BH278" s="43"/>
      <c r="BI278" s="41"/>
      <c r="BJ278" s="47"/>
      <c r="BK278" s="42"/>
      <c r="BL278" s="47"/>
      <c r="BM278" s="47"/>
      <c r="BN278" s="42"/>
      <c r="BO278" s="47"/>
      <c r="BP278" s="42"/>
      <c r="BQ278" s="42"/>
      <c r="BR278" s="44"/>
      <c r="BS278" s="44"/>
      <c r="BT278" s="43"/>
      <c r="BU278" s="44"/>
      <c r="BV278" s="44"/>
      <c r="BW278" s="43"/>
      <c r="BX278" s="43"/>
      <c r="BY278" s="43"/>
      <c r="BZ278" s="43"/>
      <c r="CA278" s="43"/>
      <c r="CB278" s="44"/>
      <c r="CC278" s="44"/>
      <c r="CD278" s="44"/>
      <c r="CE278" s="44"/>
      <c r="CF278" s="44"/>
      <c r="CG278" s="44"/>
      <c r="CH278" s="45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4"/>
      <c r="DJ278" s="43"/>
      <c r="DK278" s="43"/>
    </row>
    <row r="279" spans="46:115">
      <c r="AT279" s="41"/>
      <c r="AU279" s="46"/>
      <c r="AV279" s="46"/>
      <c r="AW279" s="46"/>
      <c r="AX279" s="46"/>
      <c r="AY279" s="46"/>
      <c r="AZ279" s="42"/>
      <c r="BA279" s="42"/>
      <c r="BB279" s="42"/>
      <c r="BC279" s="42"/>
      <c r="BD279" s="42"/>
      <c r="BE279" s="42"/>
      <c r="BF279" s="41"/>
      <c r="BG279" s="41"/>
      <c r="BH279" s="43"/>
      <c r="BI279" s="41"/>
      <c r="BJ279" s="47"/>
      <c r="BK279" s="42"/>
      <c r="BL279" s="47"/>
      <c r="BM279" s="47"/>
      <c r="BN279" s="42"/>
      <c r="BO279" s="47"/>
      <c r="BP279" s="42"/>
      <c r="BQ279" s="42"/>
      <c r="BR279" s="44"/>
      <c r="BS279" s="44"/>
      <c r="BT279" s="43"/>
      <c r="BU279" s="44"/>
      <c r="BV279" s="44"/>
      <c r="BW279" s="43"/>
      <c r="BX279" s="43"/>
      <c r="BY279" s="43"/>
      <c r="BZ279" s="43"/>
      <c r="CA279" s="43"/>
      <c r="CB279" s="44"/>
      <c r="CC279" s="44"/>
      <c r="CD279" s="44"/>
      <c r="CE279" s="44"/>
      <c r="CF279" s="44"/>
      <c r="CG279" s="44"/>
      <c r="CH279" s="45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4"/>
      <c r="DJ279" s="43"/>
      <c r="DK279" s="43"/>
    </row>
    <row r="280" spans="46:115">
      <c r="AT280" s="41"/>
      <c r="AU280" s="46"/>
      <c r="AV280" s="46"/>
      <c r="AW280" s="46"/>
      <c r="AX280" s="46"/>
      <c r="AY280" s="46"/>
      <c r="AZ280" s="42"/>
      <c r="BA280" s="42"/>
      <c r="BB280" s="42"/>
      <c r="BC280" s="42"/>
      <c r="BD280" s="42"/>
      <c r="BE280" s="42"/>
      <c r="BF280" s="41"/>
      <c r="BG280" s="41"/>
      <c r="BH280" s="43"/>
      <c r="BI280" s="41"/>
      <c r="BJ280" s="47"/>
      <c r="BK280" s="42"/>
      <c r="BL280" s="47"/>
      <c r="BM280" s="47"/>
      <c r="BN280" s="42"/>
      <c r="BO280" s="47"/>
      <c r="BP280" s="42"/>
      <c r="BQ280" s="42"/>
      <c r="BR280" s="44"/>
      <c r="BS280" s="44"/>
      <c r="BT280" s="43"/>
      <c r="BU280" s="44"/>
      <c r="BV280" s="44"/>
      <c r="BW280" s="43"/>
      <c r="BX280" s="43"/>
      <c r="BY280" s="43"/>
      <c r="BZ280" s="43"/>
      <c r="CA280" s="43"/>
      <c r="CB280" s="44"/>
      <c r="CC280" s="44"/>
      <c r="CD280" s="44"/>
      <c r="CE280" s="44"/>
      <c r="CF280" s="44"/>
      <c r="CG280" s="44"/>
      <c r="CH280" s="45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4"/>
      <c r="DJ280" s="43"/>
      <c r="DK280" s="43"/>
    </row>
    <row r="281" spans="46:115">
      <c r="AT281" s="41"/>
      <c r="AU281" s="46"/>
      <c r="AV281" s="46"/>
      <c r="AW281" s="46"/>
      <c r="AX281" s="46"/>
      <c r="AY281" s="46"/>
      <c r="AZ281" s="42"/>
      <c r="BA281" s="42"/>
      <c r="BB281" s="42"/>
      <c r="BC281" s="42"/>
      <c r="BD281" s="42"/>
      <c r="BE281" s="42"/>
      <c r="BF281" s="41"/>
      <c r="BG281" s="41"/>
      <c r="BH281" s="43"/>
      <c r="BI281" s="41"/>
      <c r="BJ281" s="47"/>
      <c r="BK281" s="42"/>
      <c r="BL281" s="47"/>
      <c r="BM281" s="47"/>
      <c r="BN281" s="42"/>
      <c r="BO281" s="47"/>
      <c r="BP281" s="42"/>
      <c r="BQ281" s="42"/>
      <c r="BR281" s="44"/>
      <c r="BS281" s="44"/>
      <c r="BT281" s="43"/>
      <c r="BU281" s="44"/>
      <c r="BV281" s="44"/>
      <c r="BW281" s="43"/>
      <c r="BX281" s="43"/>
      <c r="BY281" s="43"/>
      <c r="BZ281" s="43"/>
      <c r="CA281" s="43"/>
      <c r="CB281" s="44"/>
      <c r="CC281" s="44"/>
      <c r="CD281" s="44"/>
      <c r="CE281" s="44"/>
      <c r="CF281" s="44"/>
      <c r="CG281" s="44"/>
      <c r="CH281" s="45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4"/>
      <c r="DJ281" s="43"/>
      <c r="DK281" s="43"/>
    </row>
    <row r="282" spans="46:115">
      <c r="AT282" s="41"/>
      <c r="AU282" s="46"/>
      <c r="AV282" s="46"/>
      <c r="AW282" s="46"/>
      <c r="AX282" s="46"/>
      <c r="AY282" s="46"/>
      <c r="AZ282" s="42"/>
      <c r="BA282" s="42"/>
      <c r="BB282" s="42"/>
      <c r="BC282" s="42"/>
      <c r="BD282" s="42"/>
      <c r="BE282" s="42"/>
      <c r="BF282" s="41"/>
      <c r="BG282" s="41"/>
      <c r="BH282" s="43"/>
      <c r="BI282" s="41"/>
      <c r="BJ282" s="47"/>
      <c r="BK282" s="42"/>
      <c r="BL282" s="47"/>
      <c r="BM282" s="47"/>
      <c r="BN282" s="42"/>
      <c r="BO282" s="47"/>
      <c r="BP282" s="42"/>
      <c r="BQ282" s="42"/>
      <c r="BR282" s="44"/>
      <c r="BS282" s="44"/>
      <c r="BT282" s="43"/>
      <c r="BU282" s="44"/>
      <c r="BV282" s="44"/>
      <c r="BW282" s="43"/>
      <c r="BX282" s="43"/>
      <c r="BY282" s="43"/>
      <c r="BZ282" s="43"/>
      <c r="CA282" s="43"/>
      <c r="CB282" s="44"/>
      <c r="CC282" s="44"/>
      <c r="CD282" s="44"/>
      <c r="CE282" s="44"/>
      <c r="CF282" s="44"/>
      <c r="CG282" s="44"/>
      <c r="CH282" s="45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4"/>
      <c r="DJ282" s="43"/>
      <c r="DK282" s="43"/>
    </row>
    <row r="283" spans="46:115">
      <c r="AT283" s="41"/>
      <c r="AU283" s="46"/>
      <c r="AV283" s="46"/>
      <c r="AW283" s="46"/>
      <c r="AX283" s="46"/>
      <c r="AY283" s="46"/>
      <c r="AZ283" s="42"/>
      <c r="BA283" s="42"/>
      <c r="BB283" s="42"/>
      <c r="BC283" s="42"/>
      <c r="BD283" s="42"/>
      <c r="BE283" s="42"/>
      <c r="BF283" s="41"/>
      <c r="BG283" s="41"/>
      <c r="BH283" s="43"/>
      <c r="BI283" s="41"/>
      <c r="BJ283" s="47"/>
      <c r="BK283" s="42"/>
      <c r="BL283" s="47"/>
      <c r="BM283" s="47"/>
      <c r="BN283" s="42"/>
      <c r="BO283" s="47"/>
      <c r="BP283" s="42"/>
      <c r="BQ283" s="42"/>
      <c r="BR283" s="44"/>
      <c r="BS283" s="44"/>
      <c r="BT283" s="43"/>
      <c r="BU283" s="44"/>
      <c r="BV283" s="44"/>
      <c r="BW283" s="43"/>
      <c r="BX283" s="43"/>
      <c r="BY283" s="43"/>
      <c r="BZ283" s="43"/>
      <c r="CA283" s="43"/>
      <c r="CB283" s="44"/>
      <c r="CC283" s="44"/>
      <c r="CD283" s="44"/>
      <c r="CE283" s="44"/>
      <c r="CF283" s="44"/>
      <c r="CG283" s="44"/>
      <c r="CH283" s="45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4"/>
      <c r="DJ283" s="43"/>
      <c r="DK283" s="43"/>
    </row>
    <row r="284" spans="46:115">
      <c r="AT284" s="41"/>
      <c r="AU284" s="46"/>
      <c r="AV284" s="46"/>
      <c r="AW284" s="46"/>
      <c r="AX284" s="46"/>
      <c r="AY284" s="46"/>
      <c r="AZ284" s="42"/>
      <c r="BA284" s="42"/>
      <c r="BB284" s="42"/>
      <c r="BC284" s="42"/>
      <c r="BD284" s="42"/>
      <c r="BE284" s="42"/>
      <c r="BF284" s="41"/>
      <c r="BG284" s="41"/>
      <c r="BH284" s="43"/>
      <c r="BI284" s="41"/>
      <c r="BJ284" s="47"/>
      <c r="BK284" s="42"/>
      <c r="BL284" s="47"/>
      <c r="BM284" s="47"/>
      <c r="BN284" s="42"/>
      <c r="BO284" s="47"/>
      <c r="BP284" s="42"/>
      <c r="BQ284" s="42"/>
      <c r="BR284" s="44"/>
      <c r="BS284" s="44"/>
      <c r="BT284" s="43"/>
      <c r="BU284" s="44"/>
      <c r="BV284" s="44"/>
      <c r="BW284" s="43"/>
      <c r="BX284" s="43"/>
      <c r="BY284" s="43"/>
      <c r="BZ284" s="43"/>
      <c r="CA284" s="43"/>
      <c r="CB284" s="44"/>
      <c r="CC284" s="44"/>
      <c r="CD284" s="44"/>
      <c r="CE284" s="44"/>
      <c r="CF284" s="44"/>
      <c r="CG284" s="44"/>
      <c r="CH284" s="45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4"/>
      <c r="DJ284" s="43"/>
      <c r="DK284" s="43"/>
    </row>
    <row r="285" spans="46:115">
      <c r="AT285" s="41"/>
      <c r="AU285" s="46"/>
      <c r="AV285" s="46"/>
      <c r="AW285" s="46"/>
      <c r="AX285" s="46"/>
      <c r="AY285" s="46"/>
      <c r="AZ285" s="42"/>
      <c r="BA285" s="42"/>
      <c r="BB285" s="42"/>
      <c r="BC285" s="42"/>
      <c r="BD285" s="42"/>
      <c r="BE285" s="42"/>
      <c r="BF285" s="41"/>
      <c r="BG285" s="41"/>
      <c r="BH285" s="43"/>
      <c r="BI285" s="41"/>
      <c r="BJ285" s="47"/>
      <c r="BK285" s="42"/>
      <c r="BL285" s="47"/>
      <c r="BM285" s="47"/>
      <c r="BN285" s="42"/>
      <c r="BO285" s="47"/>
      <c r="BP285" s="42"/>
      <c r="BQ285" s="42"/>
      <c r="BR285" s="44"/>
      <c r="BS285" s="44"/>
      <c r="BT285" s="43"/>
      <c r="BU285" s="44"/>
      <c r="BV285" s="44"/>
      <c r="BW285" s="43"/>
      <c r="BX285" s="43"/>
      <c r="BY285" s="43"/>
      <c r="BZ285" s="43"/>
      <c r="CA285" s="43"/>
      <c r="CB285" s="44"/>
      <c r="CC285" s="44"/>
      <c r="CD285" s="44"/>
      <c r="CE285" s="44"/>
      <c r="CF285" s="44"/>
      <c r="CG285" s="44"/>
      <c r="CH285" s="45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4"/>
      <c r="DJ285" s="43"/>
      <c r="DK285" s="43"/>
    </row>
    <row r="286" spans="46:115">
      <c r="AT286" s="41"/>
      <c r="AU286" s="46"/>
      <c r="AV286" s="46"/>
      <c r="AW286" s="46"/>
      <c r="AX286" s="46"/>
      <c r="AY286" s="46"/>
      <c r="AZ286" s="42"/>
      <c r="BA286" s="42"/>
      <c r="BB286" s="42"/>
      <c r="BC286" s="42"/>
      <c r="BD286" s="42"/>
      <c r="BE286" s="42"/>
      <c r="BF286" s="41"/>
      <c r="BG286" s="41"/>
      <c r="BH286" s="43"/>
      <c r="BI286" s="41"/>
      <c r="BJ286" s="47"/>
      <c r="BK286" s="42"/>
      <c r="BL286" s="47"/>
      <c r="BM286" s="47"/>
      <c r="BN286" s="42"/>
      <c r="BO286" s="47"/>
      <c r="BP286" s="42"/>
      <c r="BQ286" s="42"/>
      <c r="BR286" s="44"/>
      <c r="BS286" s="44"/>
      <c r="BT286" s="43"/>
      <c r="BU286" s="44"/>
      <c r="BV286" s="44"/>
      <c r="BW286" s="43"/>
      <c r="BX286" s="43"/>
      <c r="BY286" s="43"/>
      <c r="BZ286" s="43"/>
      <c r="CA286" s="43"/>
      <c r="CB286" s="44"/>
      <c r="CC286" s="44"/>
      <c r="CD286" s="44"/>
      <c r="CE286" s="44"/>
      <c r="CF286" s="44"/>
      <c r="CG286" s="44"/>
      <c r="CH286" s="45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4"/>
      <c r="DJ286" s="43"/>
      <c r="DK286" s="43"/>
    </row>
    <row r="287" spans="46:115">
      <c r="AT287" s="41"/>
      <c r="AU287" s="46"/>
      <c r="AV287" s="46"/>
      <c r="AW287" s="46"/>
      <c r="AX287" s="46"/>
      <c r="AY287" s="46"/>
      <c r="AZ287" s="42"/>
      <c r="BA287" s="42"/>
      <c r="BB287" s="42"/>
      <c r="BC287" s="42"/>
      <c r="BD287" s="42"/>
      <c r="BE287" s="42"/>
      <c r="BF287" s="41"/>
      <c r="BG287" s="41"/>
      <c r="BH287" s="43"/>
      <c r="BI287" s="41"/>
      <c r="BJ287" s="47"/>
      <c r="BK287" s="42"/>
      <c r="BL287" s="47"/>
      <c r="BM287" s="47"/>
      <c r="BN287" s="42"/>
      <c r="BO287" s="47"/>
      <c r="BP287" s="42"/>
      <c r="BQ287" s="42"/>
      <c r="BR287" s="44"/>
      <c r="BS287" s="44"/>
      <c r="BT287" s="43"/>
      <c r="BU287" s="44"/>
      <c r="BV287" s="44"/>
      <c r="BW287" s="43"/>
      <c r="BX287" s="43"/>
      <c r="BY287" s="43"/>
      <c r="BZ287" s="43"/>
      <c r="CA287" s="43"/>
      <c r="CB287" s="44"/>
      <c r="CC287" s="44"/>
      <c r="CD287" s="44"/>
      <c r="CE287" s="44"/>
      <c r="CF287" s="44"/>
      <c r="CG287" s="44"/>
      <c r="CH287" s="45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4"/>
      <c r="DJ287" s="43"/>
      <c r="DK287" s="43"/>
    </row>
    <row r="288" spans="46:115">
      <c r="AT288" s="41"/>
      <c r="AU288" s="46"/>
      <c r="AV288" s="46"/>
      <c r="AW288" s="46"/>
      <c r="AX288" s="46"/>
      <c r="AY288" s="46"/>
      <c r="AZ288" s="42"/>
      <c r="BA288" s="42"/>
      <c r="BB288" s="42"/>
      <c r="BC288" s="42"/>
      <c r="BD288" s="42"/>
      <c r="BE288" s="42"/>
      <c r="BF288" s="41"/>
      <c r="BG288" s="41"/>
      <c r="BH288" s="43"/>
      <c r="BI288" s="41"/>
      <c r="BJ288" s="47"/>
      <c r="BK288" s="42"/>
      <c r="BL288" s="47"/>
      <c r="BM288" s="47"/>
      <c r="BN288" s="42"/>
      <c r="BO288" s="47"/>
      <c r="BP288" s="42"/>
      <c r="BQ288" s="42"/>
      <c r="BR288" s="44"/>
      <c r="BS288" s="44"/>
      <c r="BT288" s="43"/>
      <c r="BU288" s="44"/>
      <c r="BV288" s="44"/>
      <c r="BW288" s="43"/>
      <c r="BX288" s="43"/>
      <c r="BY288" s="43"/>
      <c r="BZ288" s="43"/>
      <c r="CA288" s="43"/>
      <c r="CB288" s="44"/>
      <c r="CC288" s="44"/>
      <c r="CD288" s="44"/>
      <c r="CE288" s="44"/>
      <c r="CF288" s="44"/>
      <c r="CG288" s="44"/>
      <c r="CH288" s="45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4"/>
      <c r="DJ288" s="43"/>
      <c r="DK288" s="43"/>
    </row>
    <row r="289" spans="46:115">
      <c r="AT289" s="41"/>
      <c r="AU289" s="46"/>
      <c r="AV289" s="46"/>
      <c r="AW289" s="46"/>
      <c r="AX289" s="46"/>
      <c r="AY289" s="46"/>
      <c r="AZ289" s="42"/>
      <c r="BA289" s="42"/>
      <c r="BB289" s="42"/>
      <c r="BC289" s="42"/>
      <c r="BD289" s="42"/>
      <c r="BE289" s="42"/>
      <c r="BF289" s="41"/>
      <c r="BG289" s="41"/>
      <c r="BH289" s="43"/>
      <c r="BI289" s="41"/>
      <c r="BJ289" s="47"/>
      <c r="BK289" s="42"/>
      <c r="BL289" s="47"/>
      <c r="BM289" s="47"/>
      <c r="BN289" s="42"/>
      <c r="BO289" s="47"/>
      <c r="BP289" s="42"/>
      <c r="BQ289" s="42"/>
      <c r="BR289" s="44"/>
      <c r="BS289" s="44"/>
      <c r="BT289" s="43"/>
      <c r="BU289" s="44"/>
      <c r="BV289" s="44"/>
      <c r="BW289" s="43"/>
      <c r="BX289" s="43"/>
      <c r="BY289" s="43"/>
      <c r="BZ289" s="43"/>
      <c r="CA289" s="43"/>
      <c r="CB289" s="44"/>
      <c r="CC289" s="44"/>
      <c r="CD289" s="44"/>
      <c r="CE289" s="44"/>
      <c r="CF289" s="44"/>
      <c r="CG289" s="44"/>
      <c r="CH289" s="45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4"/>
      <c r="DJ289" s="43"/>
      <c r="DK289" s="43"/>
    </row>
    <row r="290" spans="46:115">
      <c r="AT290" s="41"/>
      <c r="AU290" s="46"/>
      <c r="AV290" s="46"/>
      <c r="AW290" s="46"/>
      <c r="AX290" s="46"/>
      <c r="AY290" s="46"/>
      <c r="AZ290" s="42"/>
      <c r="BA290" s="42"/>
      <c r="BB290" s="42"/>
      <c r="BC290" s="42"/>
      <c r="BD290" s="42"/>
      <c r="BE290" s="42"/>
      <c r="BF290" s="41"/>
      <c r="BG290" s="41"/>
      <c r="BH290" s="43"/>
      <c r="BI290" s="41"/>
      <c r="BJ290" s="47"/>
      <c r="BK290" s="42"/>
      <c r="BL290" s="47"/>
      <c r="BM290" s="47"/>
      <c r="BN290" s="42"/>
      <c r="BO290" s="47"/>
      <c r="BP290" s="42"/>
      <c r="BQ290" s="42"/>
      <c r="BR290" s="44"/>
      <c r="BS290" s="44"/>
      <c r="BT290" s="43"/>
      <c r="BU290" s="44"/>
      <c r="BV290" s="44"/>
      <c r="BW290" s="43"/>
      <c r="BX290" s="43"/>
      <c r="BY290" s="43"/>
      <c r="BZ290" s="43"/>
      <c r="CA290" s="43"/>
      <c r="CB290" s="44"/>
      <c r="CC290" s="44"/>
      <c r="CD290" s="44"/>
      <c r="CE290" s="44"/>
      <c r="CF290" s="44"/>
      <c r="CG290" s="44"/>
      <c r="CH290" s="45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4"/>
      <c r="DJ290" s="43"/>
      <c r="DK290" s="43"/>
    </row>
    <row r="291" spans="46:115">
      <c r="AT291" s="41"/>
      <c r="AU291" s="46"/>
      <c r="AV291" s="46"/>
      <c r="AW291" s="46"/>
      <c r="AX291" s="46"/>
      <c r="AY291" s="46"/>
      <c r="AZ291" s="42"/>
      <c r="BA291" s="42"/>
      <c r="BB291" s="42"/>
      <c r="BC291" s="42"/>
      <c r="BD291" s="42"/>
      <c r="BE291" s="42"/>
      <c r="BF291" s="41"/>
      <c r="BG291" s="41"/>
      <c r="BH291" s="43"/>
      <c r="BI291" s="41"/>
      <c r="BJ291" s="47"/>
      <c r="BK291" s="42"/>
      <c r="BL291" s="47"/>
      <c r="BM291" s="47"/>
      <c r="BN291" s="42"/>
      <c r="BO291" s="47"/>
      <c r="BP291" s="42"/>
      <c r="BQ291" s="42"/>
      <c r="BR291" s="44"/>
      <c r="BS291" s="44"/>
      <c r="BT291" s="43"/>
      <c r="BU291" s="44"/>
      <c r="BV291" s="44"/>
      <c r="BW291" s="43"/>
      <c r="BX291" s="43"/>
      <c r="BY291" s="43"/>
      <c r="BZ291" s="43"/>
      <c r="CA291" s="43"/>
      <c r="CB291" s="44"/>
      <c r="CC291" s="44"/>
      <c r="CD291" s="44"/>
      <c r="CE291" s="44"/>
      <c r="CF291" s="44"/>
      <c r="CG291" s="44"/>
      <c r="CH291" s="45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4"/>
      <c r="DJ291" s="43"/>
      <c r="DK291" s="43"/>
    </row>
    <row r="292" spans="46:115">
      <c r="AT292" s="41"/>
      <c r="AU292" s="46"/>
      <c r="AV292" s="46"/>
      <c r="AW292" s="46"/>
      <c r="AX292" s="46"/>
      <c r="AY292" s="46"/>
      <c r="AZ292" s="42"/>
      <c r="BA292" s="42"/>
      <c r="BB292" s="42"/>
      <c r="BC292" s="42"/>
      <c r="BD292" s="42"/>
      <c r="BE292" s="42"/>
      <c r="BF292" s="41"/>
      <c r="BG292" s="41"/>
      <c r="BH292" s="43"/>
      <c r="BI292" s="41"/>
      <c r="BJ292" s="47"/>
      <c r="BK292" s="42"/>
      <c r="BL292" s="47"/>
      <c r="BM292" s="47"/>
      <c r="BN292" s="42"/>
      <c r="BO292" s="47"/>
      <c r="BP292" s="42"/>
      <c r="BQ292" s="42"/>
      <c r="BR292" s="44"/>
      <c r="BS292" s="44"/>
      <c r="BT292" s="43"/>
      <c r="BU292" s="44"/>
      <c r="BV292" s="44"/>
      <c r="BW292" s="43"/>
      <c r="BX292" s="43"/>
      <c r="BY292" s="43"/>
      <c r="BZ292" s="43"/>
      <c r="CA292" s="43"/>
      <c r="CB292" s="44"/>
      <c r="CC292" s="44"/>
      <c r="CD292" s="44"/>
      <c r="CE292" s="44"/>
      <c r="CF292" s="44"/>
      <c r="CG292" s="44"/>
      <c r="CH292" s="45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4"/>
      <c r="DJ292" s="43"/>
      <c r="DK292" s="43"/>
    </row>
    <row r="293" spans="46:115">
      <c r="AT293" s="41"/>
      <c r="AU293" s="46"/>
      <c r="AV293" s="46"/>
      <c r="AW293" s="46"/>
      <c r="AX293" s="46"/>
      <c r="AY293" s="46"/>
      <c r="AZ293" s="42"/>
      <c r="BA293" s="42"/>
      <c r="BB293" s="42"/>
      <c r="BC293" s="42"/>
      <c r="BD293" s="42"/>
      <c r="BE293" s="42"/>
      <c r="BF293" s="41"/>
      <c r="BG293" s="41"/>
      <c r="BH293" s="43"/>
      <c r="BI293" s="41"/>
      <c r="BJ293" s="47"/>
      <c r="BK293" s="42"/>
      <c r="BL293" s="47"/>
      <c r="BM293" s="47"/>
      <c r="BN293" s="42"/>
      <c r="BO293" s="47"/>
      <c r="BP293" s="42"/>
      <c r="BQ293" s="42"/>
      <c r="BR293" s="44"/>
      <c r="BS293" s="44"/>
      <c r="BT293" s="43"/>
      <c r="BU293" s="44"/>
      <c r="BV293" s="44"/>
      <c r="BW293" s="43"/>
      <c r="BX293" s="43"/>
      <c r="BY293" s="43"/>
      <c r="BZ293" s="43"/>
      <c r="CA293" s="43"/>
      <c r="CB293" s="44"/>
      <c r="CC293" s="44"/>
      <c r="CD293" s="44"/>
      <c r="CE293" s="44"/>
      <c r="CF293" s="44"/>
      <c r="CG293" s="44"/>
      <c r="CH293" s="45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4"/>
      <c r="DJ293" s="43"/>
      <c r="DK293" s="43"/>
    </row>
    <row r="294" spans="46:115">
      <c r="AT294" s="41"/>
      <c r="AU294" s="46"/>
      <c r="AV294" s="46"/>
      <c r="AW294" s="46"/>
      <c r="AX294" s="46"/>
      <c r="AY294" s="46"/>
      <c r="AZ294" s="42"/>
      <c r="BA294" s="42"/>
      <c r="BB294" s="42"/>
      <c r="BC294" s="42"/>
      <c r="BD294" s="42"/>
      <c r="BE294" s="42"/>
      <c r="BF294" s="41"/>
      <c r="BG294" s="41"/>
      <c r="BH294" s="43"/>
      <c r="BI294" s="41"/>
      <c r="BJ294" s="47"/>
      <c r="BK294" s="42"/>
      <c r="BL294" s="47"/>
      <c r="BM294" s="47"/>
      <c r="BN294" s="42"/>
      <c r="BO294" s="47"/>
      <c r="BP294" s="42"/>
      <c r="BQ294" s="42"/>
      <c r="BR294" s="44"/>
      <c r="BS294" s="44"/>
      <c r="BT294" s="43"/>
      <c r="BU294" s="44"/>
      <c r="BV294" s="44"/>
      <c r="BW294" s="43"/>
      <c r="BX294" s="43"/>
      <c r="BY294" s="43"/>
      <c r="BZ294" s="43"/>
      <c r="CA294" s="43"/>
      <c r="CB294" s="44"/>
      <c r="CC294" s="44"/>
      <c r="CD294" s="44"/>
      <c r="CE294" s="44"/>
      <c r="CF294" s="44"/>
      <c r="CG294" s="44"/>
      <c r="CH294" s="45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4"/>
      <c r="DJ294" s="43"/>
      <c r="DK294" s="43"/>
    </row>
    <row r="295" spans="46:115">
      <c r="AT295" s="41"/>
      <c r="AU295" s="46"/>
      <c r="AV295" s="46"/>
      <c r="AW295" s="46"/>
      <c r="AX295" s="46"/>
      <c r="AY295" s="46"/>
      <c r="AZ295" s="42"/>
      <c r="BA295" s="42"/>
      <c r="BB295" s="42"/>
      <c r="BC295" s="42"/>
      <c r="BD295" s="42"/>
      <c r="BE295" s="42"/>
      <c r="BF295" s="41"/>
      <c r="BG295" s="41"/>
      <c r="BH295" s="43"/>
      <c r="BI295" s="41"/>
      <c r="BJ295" s="47"/>
      <c r="BK295" s="42"/>
      <c r="BL295" s="47"/>
      <c r="BM295" s="47"/>
      <c r="BN295" s="42"/>
      <c r="BO295" s="47"/>
      <c r="BP295" s="42"/>
      <c r="BQ295" s="42"/>
      <c r="BR295" s="44"/>
      <c r="BS295" s="44"/>
      <c r="BT295" s="43"/>
      <c r="BU295" s="44"/>
      <c r="BV295" s="44"/>
      <c r="BW295" s="43"/>
      <c r="BX295" s="43"/>
      <c r="BY295" s="43"/>
      <c r="BZ295" s="43"/>
      <c r="CA295" s="43"/>
      <c r="CB295" s="44"/>
      <c r="CC295" s="44"/>
      <c r="CD295" s="44"/>
      <c r="CE295" s="44"/>
      <c r="CF295" s="44"/>
      <c r="CG295" s="44"/>
      <c r="CH295" s="45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4"/>
      <c r="DJ295" s="43"/>
      <c r="DK295" s="43"/>
    </row>
    <row r="296" spans="46:115">
      <c r="AT296" s="41"/>
      <c r="AU296" s="46"/>
      <c r="AV296" s="46"/>
      <c r="AW296" s="46"/>
      <c r="AX296" s="46"/>
      <c r="AY296" s="46"/>
      <c r="AZ296" s="42"/>
      <c r="BA296" s="42"/>
      <c r="BB296" s="42"/>
      <c r="BC296" s="42"/>
      <c r="BD296" s="42"/>
      <c r="BE296" s="42"/>
      <c r="BF296" s="41"/>
      <c r="BG296" s="41"/>
      <c r="BH296" s="43"/>
      <c r="BI296" s="41"/>
      <c r="BJ296" s="47"/>
      <c r="BK296" s="42"/>
      <c r="BL296" s="47"/>
      <c r="BM296" s="47"/>
      <c r="BN296" s="42"/>
      <c r="BO296" s="47"/>
      <c r="BP296" s="42"/>
      <c r="BQ296" s="42"/>
      <c r="BR296" s="44"/>
      <c r="BS296" s="44"/>
      <c r="BT296" s="43"/>
      <c r="BU296" s="44"/>
      <c r="BV296" s="44"/>
      <c r="BW296" s="43"/>
      <c r="BX296" s="43"/>
      <c r="BY296" s="43"/>
      <c r="BZ296" s="43"/>
      <c r="CA296" s="43"/>
      <c r="CB296" s="44"/>
      <c r="CC296" s="44"/>
      <c r="CD296" s="44"/>
      <c r="CE296" s="44"/>
      <c r="CF296" s="44"/>
      <c r="CG296" s="44"/>
      <c r="CH296" s="45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4"/>
      <c r="DJ296" s="43"/>
      <c r="DK296" s="43"/>
    </row>
    <row r="297" spans="46:115">
      <c r="AT297" s="41"/>
      <c r="AU297" s="46"/>
      <c r="AV297" s="46"/>
      <c r="AW297" s="46"/>
      <c r="AX297" s="46"/>
      <c r="AY297" s="46"/>
      <c r="AZ297" s="42"/>
      <c r="BA297" s="42"/>
      <c r="BB297" s="42"/>
      <c r="BC297" s="42"/>
      <c r="BD297" s="42"/>
      <c r="BE297" s="42"/>
      <c r="BF297" s="41"/>
      <c r="BG297" s="41"/>
      <c r="BH297" s="43"/>
      <c r="BI297" s="41"/>
      <c r="BJ297" s="47"/>
      <c r="BK297" s="42"/>
      <c r="BL297" s="47"/>
      <c r="BM297" s="47"/>
      <c r="BN297" s="42"/>
      <c r="BO297" s="47"/>
      <c r="BP297" s="42"/>
      <c r="BQ297" s="42"/>
      <c r="BR297" s="44"/>
      <c r="BS297" s="44"/>
      <c r="BT297" s="43"/>
      <c r="BU297" s="44"/>
      <c r="BV297" s="44"/>
      <c r="BW297" s="43"/>
      <c r="BX297" s="43"/>
      <c r="BY297" s="43"/>
      <c r="BZ297" s="43"/>
      <c r="CA297" s="43"/>
      <c r="CB297" s="44"/>
      <c r="CC297" s="44"/>
      <c r="CD297" s="44"/>
      <c r="CE297" s="44"/>
      <c r="CF297" s="44"/>
      <c r="CG297" s="44"/>
      <c r="CH297" s="45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4"/>
      <c r="DJ297" s="43"/>
      <c r="DK297" s="43"/>
    </row>
    <row r="298" spans="46:115">
      <c r="AT298" s="41"/>
      <c r="AU298" s="46"/>
      <c r="AV298" s="46"/>
      <c r="AW298" s="46"/>
      <c r="AX298" s="46"/>
      <c r="AY298" s="46"/>
      <c r="AZ298" s="42"/>
      <c r="BA298" s="42"/>
      <c r="BB298" s="42"/>
      <c r="BC298" s="42"/>
      <c r="BD298" s="42"/>
      <c r="BE298" s="42"/>
      <c r="BF298" s="41"/>
      <c r="BG298" s="41"/>
      <c r="BH298" s="43"/>
      <c r="BI298" s="41"/>
      <c r="BJ298" s="47"/>
      <c r="BK298" s="42"/>
      <c r="BL298" s="47"/>
      <c r="BM298" s="47"/>
      <c r="BN298" s="42"/>
      <c r="BO298" s="47"/>
      <c r="BP298" s="42"/>
      <c r="BQ298" s="42"/>
      <c r="BR298" s="44"/>
      <c r="BS298" s="44"/>
      <c r="BT298" s="43"/>
      <c r="BU298" s="44"/>
      <c r="BV298" s="44"/>
      <c r="BW298" s="43"/>
      <c r="BX298" s="43"/>
      <c r="BY298" s="43"/>
      <c r="BZ298" s="43"/>
      <c r="CA298" s="43"/>
      <c r="CB298" s="44"/>
      <c r="CC298" s="44"/>
      <c r="CD298" s="44"/>
      <c r="CE298" s="44"/>
      <c r="CF298" s="44"/>
      <c r="CG298" s="44"/>
      <c r="CH298" s="45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4"/>
      <c r="DJ298" s="43"/>
      <c r="DK298" s="43"/>
    </row>
    <row r="299" spans="46:115">
      <c r="AT299" s="41"/>
      <c r="AU299" s="46"/>
      <c r="AV299" s="46"/>
      <c r="AW299" s="46"/>
      <c r="AX299" s="46"/>
      <c r="AY299" s="46"/>
      <c r="AZ299" s="42"/>
      <c r="BA299" s="42"/>
      <c r="BB299" s="42"/>
      <c r="BC299" s="42"/>
      <c r="BD299" s="42"/>
      <c r="BE299" s="42"/>
      <c r="BF299" s="41"/>
      <c r="BG299" s="41"/>
      <c r="BH299" s="43"/>
      <c r="BI299" s="41"/>
      <c r="BJ299" s="47"/>
      <c r="BK299" s="42"/>
      <c r="BL299" s="47"/>
      <c r="BM299" s="47"/>
      <c r="BN299" s="42"/>
      <c r="BO299" s="47"/>
      <c r="BP299" s="42"/>
      <c r="BQ299" s="42"/>
      <c r="BR299" s="44"/>
      <c r="BS299" s="44"/>
      <c r="BT299" s="43"/>
      <c r="BU299" s="44"/>
      <c r="BV299" s="44"/>
      <c r="BW299" s="43"/>
      <c r="BX299" s="43"/>
      <c r="BY299" s="43"/>
      <c r="BZ299" s="43"/>
      <c r="CA299" s="43"/>
      <c r="CB299" s="44"/>
      <c r="CC299" s="44"/>
      <c r="CD299" s="44"/>
      <c r="CE299" s="44"/>
      <c r="CF299" s="44"/>
      <c r="CG299" s="44"/>
      <c r="CH299" s="45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4"/>
      <c r="DJ299" s="43"/>
      <c r="DK299" s="43"/>
    </row>
    <row r="300" spans="46:115">
      <c r="AT300" s="41"/>
      <c r="AU300" s="46"/>
      <c r="AV300" s="46"/>
      <c r="AW300" s="46"/>
      <c r="AX300" s="46"/>
      <c r="AY300" s="46"/>
      <c r="AZ300" s="42"/>
      <c r="BA300" s="42"/>
      <c r="BB300" s="42"/>
      <c r="BC300" s="42"/>
      <c r="BD300" s="42"/>
      <c r="BE300" s="42"/>
      <c r="BF300" s="41"/>
      <c r="BG300" s="41"/>
      <c r="BH300" s="43"/>
      <c r="BI300" s="41"/>
      <c r="BJ300" s="47"/>
      <c r="BK300" s="42"/>
      <c r="BL300" s="47"/>
      <c r="BM300" s="47"/>
      <c r="BN300" s="42"/>
      <c r="BO300" s="47"/>
      <c r="BP300" s="42"/>
      <c r="BQ300" s="42"/>
      <c r="BR300" s="44"/>
      <c r="BS300" s="44"/>
      <c r="BT300" s="43"/>
      <c r="BU300" s="44"/>
      <c r="BV300" s="44"/>
      <c r="BW300" s="43"/>
      <c r="BX300" s="43"/>
      <c r="BY300" s="43"/>
      <c r="BZ300" s="43"/>
      <c r="CA300" s="43"/>
      <c r="CB300" s="44"/>
      <c r="CC300" s="44"/>
      <c r="CD300" s="44"/>
      <c r="CE300" s="44"/>
      <c r="CF300" s="44"/>
      <c r="CG300" s="44"/>
      <c r="CH300" s="45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4"/>
      <c r="DJ300" s="43"/>
      <c r="DK300" s="43"/>
    </row>
    <row r="301" spans="46:115">
      <c r="AT301" s="41"/>
      <c r="AU301" s="46"/>
      <c r="AV301" s="46"/>
      <c r="AW301" s="46"/>
      <c r="AX301" s="46"/>
      <c r="AY301" s="46"/>
      <c r="AZ301" s="42"/>
      <c r="BA301" s="42"/>
      <c r="BB301" s="42"/>
      <c r="BC301" s="42"/>
      <c r="BD301" s="42"/>
      <c r="BE301" s="42"/>
      <c r="BF301" s="41"/>
      <c r="BG301" s="41"/>
      <c r="BH301" s="43"/>
      <c r="BI301" s="41"/>
      <c r="BJ301" s="47"/>
      <c r="BK301" s="42"/>
      <c r="BL301" s="47"/>
      <c r="BM301" s="47"/>
      <c r="BN301" s="42"/>
      <c r="BO301" s="47"/>
      <c r="BP301" s="42"/>
      <c r="BQ301" s="42"/>
      <c r="BR301" s="44"/>
      <c r="BS301" s="44"/>
      <c r="BT301" s="43"/>
      <c r="BU301" s="44"/>
      <c r="BV301" s="44"/>
      <c r="BW301" s="43"/>
      <c r="BX301" s="43"/>
      <c r="BY301" s="43"/>
      <c r="BZ301" s="43"/>
      <c r="CA301" s="43"/>
      <c r="CB301" s="44"/>
      <c r="CC301" s="44"/>
      <c r="CD301" s="44"/>
      <c r="CE301" s="44"/>
      <c r="CF301" s="44"/>
      <c r="CG301" s="44"/>
      <c r="CH301" s="45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4"/>
      <c r="DJ301" s="43"/>
      <c r="DK301" s="43"/>
    </row>
    <row r="302" spans="46:115">
      <c r="AT302" s="41"/>
      <c r="AU302" s="46"/>
      <c r="AV302" s="46"/>
      <c r="AW302" s="46"/>
      <c r="AX302" s="46"/>
      <c r="AY302" s="46"/>
      <c r="AZ302" s="42"/>
      <c r="BA302" s="42"/>
      <c r="BB302" s="42"/>
      <c r="BC302" s="42"/>
      <c r="BD302" s="42"/>
      <c r="BE302" s="42"/>
      <c r="BF302" s="41"/>
      <c r="BG302" s="41"/>
      <c r="BH302" s="43"/>
      <c r="BI302" s="41"/>
      <c r="BJ302" s="47"/>
      <c r="BK302" s="42"/>
      <c r="BL302" s="47"/>
      <c r="BM302" s="47"/>
      <c r="BN302" s="42"/>
      <c r="BO302" s="47"/>
      <c r="BP302" s="42"/>
      <c r="BQ302" s="42"/>
      <c r="BR302" s="44"/>
      <c r="BS302" s="44"/>
      <c r="BT302" s="43"/>
      <c r="BU302" s="44"/>
      <c r="BV302" s="44"/>
      <c r="BW302" s="43"/>
      <c r="BX302" s="43"/>
      <c r="BY302" s="43"/>
      <c r="BZ302" s="43"/>
      <c r="CA302" s="43"/>
      <c r="CB302" s="44"/>
      <c r="CC302" s="44"/>
      <c r="CD302" s="44"/>
      <c r="CE302" s="44"/>
      <c r="CF302" s="44"/>
      <c r="CG302" s="44"/>
      <c r="CH302" s="45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4"/>
      <c r="DJ302" s="43"/>
      <c r="DK302" s="43"/>
    </row>
    <row r="303" spans="46:115">
      <c r="AT303" s="41"/>
      <c r="AU303" s="46"/>
      <c r="AV303" s="46"/>
      <c r="AW303" s="46"/>
      <c r="AX303" s="46"/>
      <c r="AY303" s="46"/>
      <c r="AZ303" s="42"/>
      <c r="BA303" s="42"/>
      <c r="BB303" s="42"/>
      <c r="BC303" s="42"/>
      <c r="BD303" s="42"/>
      <c r="BE303" s="42"/>
      <c r="BF303" s="41"/>
      <c r="BG303" s="41"/>
      <c r="BH303" s="43"/>
      <c r="BI303" s="41"/>
      <c r="BJ303" s="47"/>
      <c r="BK303" s="42"/>
      <c r="BL303" s="47"/>
      <c r="BM303" s="47"/>
      <c r="BN303" s="42"/>
      <c r="BO303" s="47"/>
      <c r="BP303" s="42"/>
      <c r="BQ303" s="42"/>
      <c r="BR303" s="44"/>
      <c r="BS303" s="44"/>
      <c r="BT303" s="43"/>
      <c r="BU303" s="44"/>
      <c r="BV303" s="44"/>
      <c r="BW303" s="43"/>
      <c r="BX303" s="43"/>
      <c r="BY303" s="43"/>
      <c r="BZ303" s="43"/>
      <c r="CA303" s="43"/>
      <c r="CB303" s="44"/>
      <c r="CC303" s="44"/>
      <c r="CD303" s="44"/>
      <c r="CE303" s="44"/>
      <c r="CF303" s="44"/>
      <c r="CG303" s="44"/>
      <c r="CH303" s="45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4"/>
      <c r="DJ303" s="43"/>
      <c r="DK303" s="43"/>
    </row>
    <row r="304" spans="46:115">
      <c r="AT304" s="41"/>
      <c r="AU304" s="46"/>
      <c r="AV304" s="46"/>
      <c r="AW304" s="46"/>
      <c r="AX304" s="46"/>
      <c r="AY304" s="46"/>
      <c r="AZ304" s="42"/>
      <c r="BA304" s="42"/>
      <c r="BB304" s="42"/>
      <c r="BC304" s="42"/>
      <c r="BD304" s="42"/>
      <c r="BE304" s="42"/>
      <c r="BF304" s="41"/>
      <c r="BG304" s="41"/>
      <c r="BH304" s="43"/>
      <c r="BI304" s="41"/>
      <c r="BJ304" s="47"/>
      <c r="BK304" s="42"/>
      <c r="BL304" s="47"/>
      <c r="BM304" s="47"/>
      <c r="BN304" s="42"/>
      <c r="BO304" s="47"/>
      <c r="BP304" s="42"/>
      <c r="BQ304" s="42"/>
      <c r="BR304" s="44"/>
      <c r="BS304" s="44"/>
      <c r="BT304" s="43"/>
      <c r="BU304" s="44"/>
      <c r="BV304" s="44"/>
      <c r="BW304" s="43"/>
      <c r="BX304" s="43"/>
      <c r="BY304" s="43"/>
      <c r="BZ304" s="43"/>
      <c r="CA304" s="43"/>
      <c r="CB304" s="44"/>
      <c r="CC304" s="44"/>
      <c r="CD304" s="44"/>
      <c r="CE304" s="44"/>
      <c r="CF304" s="44"/>
      <c r="CG304" s="44"/>
      <c r="CH304" s="45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4"/>
      <c r="DJ304" s="43"/>
      <c r="DK304" s="43"/>
    </row>
    <row r="305" spans="46:115">
      <c r="AT305" s="41"/>
      <c r="AU305" s="46"/>
      <c r="AV305" s="46"/>
      <c r="AW305" s="46"/>
      <c r="AX305" s="46"/>
      <c r="AY305" s="46"/>
      <c r="AZ305" s="42"/>
      <c r="BA305" s="42"/>
      <c r="BB305" s="42"/>
      <c r="BC305" s="42"/>
      <c r="BD305" s="42"/>
      <c r="BE305" s="42"/>
      <c r="BF305" s="41"/>
      <c r="BG305" s="41"/>
      <c r="BH305" s="43"/>
      <c r="BI305" s="41"/>
      <c r="BJ305" s="47"/>
      <c r="BK305" s="42"/>
      <c r="BL305" s="47"/>
      <c r="BM305" s="47"/>
      <c r="BN305" s="42"/>
      <c r="BO305" s="47"/>
      <c r="BP305" s="42"/>
      <c r="BQ305" s="42"/>
      <c r="BR305" s="44"/>
      <c r="BS305" s="44"/>
      <c r="BT305" s="43"/>
      <c r="BU305" s="44"/>
      <c r="BV305" s="44"/>
      <c r="BW305" s="43"/>
      <c r="BX305" s="43"/>
      <c r="BY305" s="43"/>
      <c r="BZ305" s="43"/>
      <c r="CA305" s="43"/>
      <c r="CB305" s="44"/>
      <c r="CC305" s="44"/>
      <c r="CD305" s="44"/>
      <c r="CE305" s="44"/>
      <c r="CF305" s="44"/>
      <c r="CG305" s="44"/>
      <c r="CH305" s="45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4"/>
      <c r="DJ305" s="43"/>
      <c r="DK305" s="43"/>
    </row>
    <row r="306" spans="46:115">
      <c r="AT306" s="41"/>
      <c r="AU306" s="46"/>
      <c r="AV306" s="46"/>
      <c r="AW306" s="46"/>
      <c r="AX306" s="46"/>
      <c r="AY306" s="46"/>
      <c r="AZ306" s="42"/>
      <c r="BA306" s="42"/>
      <c r="BB306" s="42"/>
      <c r="BC306" s="42"/>
      <c r="BD306" s="42"/>
      <c r="BE306" s="42"/>
      <c r="BF306" s="41"/>
      <c r="BG306" s="41"/>
      <c r="BH306" s="43"/>
      <c r="BI306" s="41"/>
      <c r="BJ306" s="47"/>
      <c r="BK306" s="42"/>
      <c r="BL306" s="47"/>
      <c r="BM306" s="47"/>
      <c r="BN306" s="42"/>
      <c r="BO306" s="47"/>
      <c r="BP306" s="42"/>
      <c r="BQ306" s="42"/>
      <c r="BR306" s="44"/>
      <c r="BS306" s="44"/>
      <c r="BT306" s="43"/>
      <c r="BU306" s="44"/>
      <c r="BV306" s="44"/>
      <c r="BW306" s="43"/>
      <c r="BX306" s="43"/>
      <c r="BY306" s="43"/>
      <c r="BZ306" s="43"/>
      <c r="CA306" s="43"/>
      <c r="CB306" s="44"/>
      <c r="CC306" s="44"/>
      <c r="CD306" s="44"/>
      <c r="CE306" s="44"/>
      <c r="CF306" s="44"/>
      <c r="CG306" s="44"/>
      <c r="CH306" s="45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4"/>
      <c r="DJ306" s="43"/>
      <c r="DK306" s="43"/>
    </row>
    <row r="307" spans="46:115">
      <c r="AT307" s="41"/>
      <c r="AU307" s="46"/>
      <c r="AV307" s="46"/>
      <c r="AW307" s="46"/>
      <c r="AX307" s="46"/>
      <c r="AY307" s="46"/>
      <c r="AZ307" s="42"/>
      <c r="BA307" s="42"/>
      <c r="BB307" s="42"/>
      <c r="BC307" s="42"/>
      <c r="BD307" s="42"/>
      <c r="BE307" s="42"/>
      <c r="BF307" s="41"/>
      <c r="BG307" s="41"/>
      <c r="BH307" s="43"/>
      <c r="BI307" s="41"/>
      <c r="BJ307" s="47"/>
      <c r="BK307" s="42"/>
      <c r="BL307" s="47"/>
      <c r="BM307" s="47"/>
      <c r="BN307" s="42"/>
      <c r="BO307" s="47"/>
      <c r="BP307" s="42"/>
      <c r="BQ307" s="42"/>
      <c r="BR307" s="44"/>
      <c r="BS307" s="44"/>
      <c r="BT307" s="43"/>
      <c r="BU307" s="44"/>
      <c r="BV307" s="44"/>
      <c r="BW307" s="43"/>
      <c r="BX307" s="43"/>
      <c r="BY307" s="43"/>
      <c r="BZ307" s="43"/>
      <c r="CA307" s="43"/>
      <c r="CB307" s="44"/>
      <c r="CC307" s="44"/>
      <c r="CD307" s="44"/>
      <c r="CE307" s="44"/>
      <c r="CF307" s="44"/>
      <c r="CG307" s="44"/>
      <c r="CH307" s="45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4"/>
      <c r="DJ307" s="43"/>
      <c r="DK307" s="43"/>
    </row>
    <row r="308" spans="46:115">
      <c r="AT308" s="41"/>
      <c r="AU308" s="46"/>
      <c r="AV308" s="46"/>
      <c r="AW308" s="46"/>
      <c r="AX308" s="46"/>
      <c r="AY308" s="46"/>
      <c r="AZ308" s="42"/>
      <c r="BA308" s="42"/>
      <c r="BB308" s="42"/>
      <c r="BC308" s="42"/>
      <c r="BD308" s="42"/>
      <c r="BE308" s="42"/>
      <c r="BF308" s="41"/>
      <c r="BG308" s="41"/>
      <c r="BH308" s="43"/>
      <c r="BI308" s="41"/>
      <c r="BJ308" s="47"/>
      <c r="BK308" s="42"/>
      <c r="BL308" s="47"/>
      <c r="BM308" s="47"/>
      <c r="BN308" s="42"/>
      <c r="BO308" s="47"/>
      <c r="BP308" s="42"/>
      <c r="BQ308" s="42"/>
      <c r="BR308" s="44"/>
      <c r="BS308" s="44"/>
      <c r="BT308" s="43"/>
      <c r="BU308" s="44"/>
      <c r="BV308" s="44"/>
      <c r="BW308" s="43"/>
      <c r="BX308" s="43"/>
      <c r="BY308" s="43"/>
      <c r="BZ308" s="43"/>
      <c r="CA308" s="43"/>
      <c r="CB308" s="44"/>
      <c r="CC308" s="44"/>
      <c r="CD308" s="44"/>
      <c r="CE308" s="44"/>
      <c r="CF308" s="44"/>
      <c r="CG308" s="44"/>
      <c r="CH308" s="45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4"/>
      <c r="DJ308" s="43"/>
      <c r="DK308" s="43"/>
    </row>
    <row r="309" spans="46:115">
      <c r="AT309" s="41"/>
      <c r="AU309" s="46"/>
      <c r="AV309" s="46"/>
      <c r="AW309" s="46"/>
      <c r="AX309" s="46"/>
      <c r="AY309" s="46"/>
      <c r="AZ309" s="42"/>
      <c r="BA309" s="42"/>
      <c r="BB309" s="42"/>
      <c r="BC309" s="42"/>
      <c r="BD309" s="42"/>
      <c r="BE309" s="42"/>
      <c r="BF309" s="41"/>
      <c r="BG309" s="41"/>
      <c r="BH309" s="43"/>
      <c r="BI309" s="41"/>
      <c r="BJ309" s="47"/>
      <c r="BK309" s="42"/>
      <c r="BL309" s="47"/>
      <c r="BM309" s="47"/>
      <c r="BN309" s="42"/>
      <c r="BO309" s="47"/>
      <c r="BP309" s="42"/>
      <c r="BQ309" s="42"/>
      <c r="BR309" s="44"/>
      <c r="BS309" s="44"/>
      <c r="BT309" s="43"/>
      <c r="BU309" s="44"/>
      <c r="BV309" s="44"/>
      <c r="BW309" s="43"/>
      <c r="BX309" s="43"/>
      <c r="BY309" s="43"/>
      <c r="BZ309" s="43"/>
      <c r="CA309" s="43"/>
      <c r="CB309" s="44"/>
      <c r="CC309" s="44"/>
      <c r="CD309" s="44"/>
      <c r="CE309" s="44"/>
      <c r="CF309" s="44"/>
      <c r="CG309" s="44"/>
      <c r="CH309" s="45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4"/>
      <c r="DJ309" s="43"/>
      <c r="DK309" s="43"/>
    </row>
    <row r="310" spans="46:115">
      <c r="AT310" s="41"/>
      <c r="AU310" s="46"/>
      <c r="AV310" s="46"/>
      <c r="AW310" s="46"/>
      <c r="AX310" s="46"/>
      <c r="AY310" s="46"/>
      <c r="AZ310" s="42"/>
      <c r="BA310" s="42"/>
      <c r="BB310" s="42"/>
      <c r="BC310" s="42"/>
      <c r="BD310" s="42"/>
      <c r="BE310" s="42"/>
      <c r="BF310" s="41"/>
      <c r="BG310" s="41"/>
      <c r="BH310" s="43"/>
      <c r="BI310" s="41"/>
      <c r="BJ310" s="47"/>
      <c r="BK310" s="42"/>
      <c r="BL310" s="47"/>
      <c r="BM310" s="47"/>
      <c r="BN310" s="42"/>
      <c r="BO310" s="47"/>
      <c r="BP310" s="42"/>
      <c r="BQ310" s="42"/>
      <c r="BR310" s="44"/>
      <c r="BS310" s="44"/>
      <c r="BT310" s="43"/>
      <c r="BU310" s="44"/>
      <c r="BV310" s="44"/>
      <c r="BW310" s="43"/>
      <c r="BX310" s="43"/>
      <c r="BY310" s="43"/>
      <c r="BZ310" s="43"/>
      <c r="CA310" s="43"/>
      <c r="CB310" s="44"/>
      <c r="CC310" s="44"/>
      <c r="CD310" s="44"/>
      <c r="CE310" s="44"/>
      <c r="CF310" s="44"/>
      <c r="CG310" s="44"/>
      <c r="CH310" s="45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4"/>
      <c r="DJ310" s="43"/>
      <c r="DK310" s="43"/>
    </row>
    <row r="311" spans="46:115">
      <c r="AT311" s="41"/>
      <c r="AU311" s="46"/>
      <c r="AV311" s="46"/>
      <c r="AW311" s="46"/>
      <c r="AX311" s="46"/>
      <c r="AY311" s="46"/>
      <c r="AZ311" s="42"/>
      <c r="BA311" s="42"/>
      <c r="BB311" s="42"/>
      <c r="BC311" s="42"/>
      <c r="BD311" s="42"/>
      <c r="BE311" s="42"/>
      <c r="BF311" s="41"/>
      <c r="BG311" s="41"/>
      <c r="BH311" s="43"/>
      <c r="BI311" s="41"/>
      <c r="BJ311" s="47"/>
      <c r="BK311" s="42"/>
      <c r="BL311" s="47"/>
      <c r="BM311" s="47"/>
      <c r="BN311" s="42"/>
      <c r="BO311" s="47"/>
      <c r="BP311" s="42"/>
      <c r="BQ311" s="42"/>
      <c r="BR311" s="44"/>
      <c r="BS311" s="44"/>
      <c r="BT311" s="43"/>
      <c r="BU311" s="44"/>
      <c r="BV311" s="44"/>
      <c r="BW311" s="43"/>
      <c r="BX311" s="43"/>
      <c r="BY311" s="43"/>
      <c r="BZ311" s="43"/>
      <c r="CA311" s="43"/>
      <c r="CB311" s="44"/>
      <c r="CC311" s="44"/>
      <c r="CD311" s="44"/>
      <c r="CE311" s="44"/>
      <c r="CF311" s="44"/>
      <c r="CG311" s="44"/>
      <c r="CH311" s="45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4"/>
      <c r="DJ311" s="43"/>
      <c r="DK311" s="43"/>
    </row>
    <row r="312" spans="46:115">
      <c r="AT312" s="41"/>
      <c r="AU312" s="46"/>
      <c r="AV312" s="46"/>
      <c r="AW312" s="46"/>
      <c r="AX312" s="46"/>
      <c r="AY312" s="46"/>
      <c r="AZ312" s="42"/>
      <c r="BA312" s="42"/>
      <c r="BB312" s="42"/>
      <c r="BC312" s="42"/>
      <c r="BD312" s="42"/>
      <c r="BE312" s="42"/>
      <c r="BF312" s="41"/>
      <c r="BG312" s="41"/>
      <c r="BH312" s="43"/>
      <c r="BI312" s="41"/>
      <c r="BJ312" s="47"/>
      <c r="BK312" s="42"/>
      <c r="BL312" s="47"/>
      <c r="BM312" s="47"/>
      <c r="BN312" s="42"/>
      <c r="BO312" s="47"/>
      <c r="BP312" s="42"/>
      <c r="BQ312" s="42"/>
      <c r="BR312" s="44"/>
      <c r="BS312" s="44"/>
      <c r="BT312" s="43"/>
      <c r="BU312" s="44"/>
      <c r="BV312" s="44"/>
      <c r="BW312" s="43"/>
      <c r="BX312" s="43"/>
      <c r="BY312" s="43"/>
      <c r="BZ312" s="43"/>
      <c r="CA312" s="43"/>
      <c r="CB312" s="44"/>
      <c r="CC312" s="44"/>
      <c r="CD312" s="44"/>
      <c r="CE312" s="44"/>
      <c r="CF312" s="44"/>
      <c r="CG312" s="44"/>
      <c r="CH312" s="45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4"/>
      <c r="DJ312" s="43"/>
      <c r="DK312" s="43"/>
    </row>
    <row r="313" spans="46:115">
      <c r="AT313" s="41"/>
      <c r="AU313" s="46"/>
      <c r="AV313" s="46"/>
      <c r="AW313" s="46"/>
      <c r="AX313" s="46"/>
      <c r="AY313" s="46"/>
      <c r="AZ313" s="42"/>
      <c r="BA313" s="42"/>
      <c r="BB313" s="42"/>
      <c r="BC313" s="42"/>
      <c r="BD313" s="42"/>
      <c r="BE313" s="42"/>
      <c r="BF313" s="41"/>
      <c r="BG313" s="41"/>
      <c r="BH313" s="43"/>
      <c r="BI313" s="41"/>
      <c r="BJ313" s="47"/>
      <c r="BK313" s="42"/>
      <c r="BL313" s="47"/>
      <c r="BM313" s="47"/>
      <c r="BN313" s="42"/>
      <c r="BO313" s="47"/>
      <c r="BP313" s="42"/>
      <c r="BQ313" s="42"/>
      <c r="BR313" s="44"/>
      <c r="BS313" s="44"/>
      <c r="BT313" s="43"/>
      <c r="BU313" s="44"/>
      <c r="BV313" s="44"/>
      <c r="BW313" s="43"/>
      <c r="BX313" s="43"/>
      <c r="BY313" s="43"/>
      <c r="BZ313" s="43"/>
      <c r="CA313" s="43"/>
      <c r="CB313" s="44"/>
      <c r="CC313" s="44"/>
      <c r="CD313" s="44"/>
      <c r="CE313" s="44"/>
      <c r="CF313" s="44"/>
      <c r="CG313" s="44"/>
      <c r="CH313" s="45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4"/>
      <c r="DJ313" s="43"/>
      <c r="DK313" s="43"/>
    </row>
    <row r="314" spans="46:115">
      <c r="AT314" s="41"/>
      <c r="AU314" s="46"/>
      <c r="AV314" s="46"/>
      <c r="AW314" s="46"/>
      <c r="AX314" s="46"/>
      <c r="AY314" s="46"/>
      <c r="AZ314" s="42"/>
      <c r="BA314" s="42"/>
      <c r="BB314" s="42"/>
      <c r="BC314" s="42"/>
      <c r="BD314" s="42"/>
      <c r="BE314" s="42"/>
      <c r="BF314" s="41"/>
      <c r="BG314" s="41"/>
      <c r="BH314" s="43"/>
      <c r="BI314" s="41"/>
      <c r="BJ314" s="47"/>
      <c r="BK314" s="42"/>
      <c r="BL314" s="47"/>
      <c r="BM314" s="47"/>
      <c r="BN314" s="42"/>
      <c r="BO314" s="47"/>
      <c r="BP314" s="42"/>
      <c r="BQ314" s="42"/>
      <c r="BR314" s="44"/>
      <c r="BS314" s="44"/>
      <c r="BT314" s="43"/>
      <c r="BU314" s="44"/>
      <c r="BV314" s="44"/>
      <c r="BW314" s="43"/>
      <c r="BX314" s="43"/>
      <c r="BY314" s="43"/>
      <c r="BZ314" s="43"/>
      <c r="CA314" s="43"/>
      <c r="CB314" s="44"/>
      <c r="CC314" s="44"/>
      <c r="CD314" s="44"/>
      <c r="CE314" s="44"/>
      <c r="CF314" s="44"/>
      <c r="CG314" s="44"/>
      <c r="CH314" s="45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4"/>
      <c r="DJ314" s="43"/>
      <c r="DK314" s="43"/>
    </row>
    <row r="315" spans="46:115">
      <c r="AT315" s="41"/>
      <c r="AU315" s="46"/>
      <c r="AV315" s="46"/>
      <c r="AW315" s="46"/>
      <c r="AX315" s="46"/>
      <c r="AY315" s="46"/>
      <c r="AZ315" s="42"/>
      <c r="BA315" s="42"/>
      <c r="BB315" s="42"/>
      <c r="BC315" s="42"/>
      <c r="BD315" s="42"/>
      <c r="BE315" s="42"/>
      <c r="BF315" s="41"/>
      <c r="BG315" s="41"/>
      <c r="BH315" s="43"/>
      <c r="BI315" s="41"/>
      <c r="BJ315" s="47"/>
      <c r="BK315" s="42"/>
      <c r="BL315" s="47"/>
      <c r="BM315" s="47"/>
      <c r="BN315" s="42"/>
      <c r="BO315" s="47"/>
      <c r="BP315" s="42"/>
      <c r="BQ315" s="42"/>
      <c r="BR315" s="44"/>
      <c r="BS315" s="44"/>
      <c r="BT315" s="43"/>
      <c r="BU315" s="44"/>
      <c r="BV315" s="44"/>
      <c r="BW315" s="43"/>
      <c r="BX315" s="43"/>
      <c r="BY315" s="43"/>
      <c r="BZ315" s="43"/>
      <c r="CA315" s="43"/>
      <c r="CB315" s="44"/>
      <c r="CC315" s="44"/>
      <c r="CD315" s="44"/>
      <c r="CE315" s="44"/>
      <c r="CF315" s="44"/>
      <c r="CG315" s="44"/>
      <c r="CH315" s="45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4"/>
      <c r="DJ315" s="43"/>
      <c r="DK315" s="43"/>
    </row>
    <row r="316" spans="46:115">
      <c r="AT316" s="41"/>
      <c r="AU316" s="46"/>
      <c r="AV316" s="46"/>
      <c r="AW316" s="46"/>
      <c r="AX316" s="46"/>
      <c r="AY316" s="46"/>
      <c r="AZ316" s="42"/>
      <c r="BA316" s="42"/>
      <c r="BB316" s="42"/>
      <c r="BC316" s="42"/>
      <c r="BD316" s="42"/>
      <c r="BE316" s="42"/>
      <c r="BF316" s="41"/>
      <c r="BG316" s="41"/>
      <c r="BH316" s="43"/>
      <c r="BI316" s="41"/>
      <c r="BJ316" s="47"/>
      <c r="BK316" s="42"/>
      <c r="BL316" s="47"/>
      <c r="BM316" s="47"/>
      <c r="BN316" s="42"/>
      <c r="BO316" s="47"/>
      <c r="BP316" s="42"/>
      <c r="BQ316" s="42"/>
      <c r="BR316" s="44"/>
      <c r="BS316" s="44"/>
      <c r="BT316" s="43"/>
      <c r="BU316" s="44"/>
      <c r="BV316" s="44"/>
      <c r="BW316" s="43"/>
      <c r="BX316" s="43"/>
      <c r="BY316" s="43"/>
      <c r="BZ316" s="43"/>
      <c r="CA316" s="43"/>
      <c r="CB316" s="44"/>
      <c r="CC316" s="44"/>
      <c r="CD316" s="44"/>
      <c r="CE316" s="44"/>
      <c r="CF316" s="44"/>
      <c r="CG316" s="44"/>
      <c r="CH316" s="45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4"/>
      <c r="DJ316" s="43"/>
      <c r="DK316" s="43"/>
    </row>
    <row r="317" spans="46:115">
      <c r="AT317" s="41"/>
      <c r="AU317" s="46"/>
      <c r="AV317" s="46"/>
      <c r="AW317" s="46"/>
      <c r="AX317" s="46"/>
      <c r="AY317" s="46"/>
      <c r="AZ317" s="42"/>
      <c r="BA317" s="42"/>
      <c r="BB317" s="42"/>
      <c r="BC317" s="42"/>
      <c r="BD317" s="42"/>
      <c r="BE317" s="42"/>
      <c r="BF317" s="41"/>
      <c r="BG317" s="41"/>
      <c r="BH317" s="43"/>
      <c r="BI317" s="41"/>
      <c r="BJ317" s="47"/>
      <c r="BK317" s="42"/>
      <c r="BL317" s="47"/>
      <c r="BM317" s="47"/>
      <c r="BN317" s="42"/>
      <c r="BO317" s="47"/>
      <c r="BP317" s="42"/>
      <c r="BQ317" s="42"/>
      <c r="BR317" s="44"/>
      <c r="BS317" s="44"/>
      <c r="BT317" s="43"/>
      <c r="BU317" s="44"/>
      <c r="BV317" s="44"/>
      <c r="BW317" s="43"/>
      <c r="BX317" s="43"/>
      <c r="BY317" s="43"/>
      <c r="BZ317" s="43"/>
      <c r="CA317" s="43"/>
      <c r="CB317" s="44"/>
      <c r="CC317" s="44"/>
      <c r="CD317" s="44"/>
      <c r="CE317" s="44"/>
      <c r="CF317" s="44"/>
      <c r="CG317" s="44"/>
      <c r="CH317" s="45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4"/>
      <c r="DJ317" s="43"/>
      <c r="DK317" s="43"/>
    </row>
    <row r="318" spans="46:115">
      <c r="AT318" s="41"/>
      <c r="AU318" s="46"/>
      <c r="AV318" s="46"/>
      <c r="AW318" s="46"/>
      <c r="AX318" s="46"/>
      <c r="AY318" s="46"/>
      <c r="AZ318" s="42"/>
      <c r="BA318" s="42"/>
      <c r="BB318" s="42"/>
      <c r="BC318" s="42"/>
      <c r="BD318" s="42"/>
      <c r="BE318" s="42"/>
      <c r="BF318" s="41"/>
      <c r="BG318" s="41"/>
      <c r="BH318" s="43"/>
      <c r="BI318" s="41"/>
      <c r="BJ318" s="47"/>
      <c r="BK318" s="42"/>
      <c r="BL318" s="47"/>
      <c r="BM318" s="47"/>
      <c r="BN318" s="42"/>
      <c r="BO318" s="47"/>
      <c r="BP318" s="42"/>
      <c r="BQ318" s="42"/>
      <c r="BR318" s="44"/>
      <c r="BS318" s="44"/>
      <c r="BT318" s="43"/>
      <c r="BU318" s="44"/>
      <c r="BV318" s="44"/>
      <c r="BW318" s="43"/>
      <c r="BX318" s="43"/>
      <c r="BY318" s="43"/>
      <c r="BZ318" s="43"/>
      <c r="CA318" s="43"/>
      <c r="CB318" s="44"/>
      <c r="CC318" s="44"/>
      <c r="CD318" s="44"/>
      <c r="CE318" s="44"/>
      <c r="CF318" s="44"/>
      <c r="CG318" s="44"/>
      <c r="CH318" s="45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4"/>
      <c r="DJ318" s="43"/>
      <c r="DK318" s="43"/>
    </row>
    <row r="319" spans="46:115">
      <c r="AT319" s="41"/>
      <c r="AU319" s="46"/>
      <c r="AV319" s="46"/>
      <c r="AW319" s="46"/>
      <c r="AX319" s="46"/>
      <c r="AY319" s="46"/>
      <c r="AZ319" s="42"/>
      <c r="BA319" s="42"/>
      <c r="BB319" s="42"/>
      <c r="BC319" s="42"/>
      <c r="BD319" s="42"/>
      <c r="BE319" s="42"/>
      <c r="BF319" s="41"/>
      <c r="BG319" s="41"/>
      <c r="BH319" s="43"/>
      <c r="BI319" s="41"/>
      <c r="BJ319" s="47"/>
      <c r="BK319" s="42"/>
      <c r="BL319" s="47"/>
      <c r="BM319" s="47"/>
      <c r="BN319" s="42"/>
      <c r="BO319" s="47"/>
      <c r="BP319" s="42"/>
      <c r="BQ319" s="42"/>
      <c r="BR319" s="44"/>
      <c r="BS319" s="44"/>
      <c r="BT319" s="43"/>
      <c r="BU319" s="44"/>
      <c r="BV319" s="44"/>
      <c r="BW319" s="43"/>
      <c r="BX319" s="43"/>
      <c r="BY319" s="43"/>
      <c r="BZ319" s="43"/>
      <c r="CA319" s="43"/>
      <c r="CB319" s="44"/>
      <c r="CC319" s="44"/>
      <c r="CD319" s="44"/>
      <c r="CE319" s="44"/>
      <c r="CF319" s="44"/>
      <c r="CG319" s="44"/>
      <c r="CH319" s="45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4"/>
      <c r="DJ319" s="43"/>
      <c r="DK319" s="43"/>
    </row>
    <row r="320" spans="46:115">
      <c r="AT320" s="41"/>
      <c r="AU320" s="46"/>
      <c r="AV320" s="46"/>
      <c r="AW320" s="46"/>
      <c r="AX320" s="46"/>
      <c r="AY320" s="46"/>
      <c r="AZ320" s="42"/>
      <c r="BA320" s="42"/>
      <c r="BB320" s="42"/>
      <c r="BC320" s="42"/>
      <c r="BD320" s="42"/>
      <c r="BE320" s="42"/>
      <c r="BF320" s="41"/>
      <c r="BG320" s="41"/>
      <c r="BH320" s="43"/>
      <c r="BI320" s="41"/>
      <c r="BJ320" s="47"/>
      <c r="BK320" s="42"/>
      <c r="BL320" s="47"/>
      <c r="BM320" s="47"/>
      <c r="BN320" s="42"/>
      <c r="BO320" s="47"/>
      <c r="BP320" s="42"/>
      <c r="BQ320" s="42"/>
      <c r="BR320" s="44"/>
      <c r="BS320" s="44"/>
      <c r="BT320" s="43"/>
      <c r="BU320" s="44"/>
      <c r="BV320" s="44"/>
      <c r="BW320" s="43"/>
      <c r="BX320" s="43"/>
      <c r="BY320" s="43"/>
      <c r="BZ320" s="43"/>
      <c r="CA320" s="43"/>
      <c r="CB320" s="44"/>
      <c r="CC320" s="44"/>
      <c r="CD320" s="44"/>
      <c r="CE320" s="44"/>
      <c r="CF320" s="44"/>
      <c r="CG320" s="44"/>
      <c r="CH320" s="45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4"/>
      <c r="DJ320" s="43"/>
      <c r="DK320" s="43"/>
    </row>
    <row r="321" spans="46:115">
      <c r="AT321" s="41"/>
      <c r="AU321" s="46"/>
      <c r="AV321" s="46"/>
      <c r="AW321" s="46"/>
      <c r="AX321" s="46"/>
      <c r="AY321" s="46"/>
      <c r="AZ321" s="42"/>
      <c r="BA321" s="42"/>
      <c r="BB321" s="42"/>
      <c r="BC321" s="42"/>
      <c r="BD321" s="42"/>
      <c r="BE321" s="42"/>
      <c r="BF321" s="41"/>
      <c r="BG321" s="41"/>
      <c r="BH321" s="43"/>
      <c r="BI321" s="41"/>
      <c r="BJ321" s="47"/>
      <c r="BK321" s="42"/>
      <c r="BL321" s="47"/>
      <c r="BM321" s="47"/>
      <c r="BN321" s="42"/>
      <c r="BO321" s="47"/>
      <c r="BP321" s="42"/>
      <c r="BQ321" s="42"/>
      <c r="BR321" s="44"/>
      <c r="BS321" s="44"/>
      <c r="BT321" s="43"/>
      <c r="BU321" s="44"/>
      <c r="BV321" s="44"/>
      <c r="BW321" s="43"/>
      <c r="BX321" s="43"/>
      <c r="BY321" s="43"/>
      <c r="BZ321" s="43"/>
      <c r="CA321" s="43"/>
      <c r="CB321" s="44"/>
      <c r="CC321" s="44"/>
      <c r="CD321" s="44"/>
      <c r="CE321" s="44"/>
      <c r="CF321" s="44"/>
      <c r="CG321" s="44"/>
      <c r="CH321" s="45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4"/>
      <c r="DJ321" s="43"/>
      <c r="DK321" s="43"/>
    </row>
    <row r="322" spans="46:115">
      <c r="AT322" s="41"/>
      <c r="AU322" s="46"/>
      <c r="AV322" s="46"/>
      <c r="AW322" s="46"/>
      <c r="AX322" s="46"/>
      <c r="AY322" s="46"/>
      <c r="AZ322" s="42"/>
      <c r="BA322" s="42"/>
      <c r="BB322" s="42"/>
      <c r="BC322" s="42"/>
      <c r="BD322" s="42"/>
      <c r="BE322" s="42"/>
      <c r="BF322" s="41"/>
      <c r="BG322" s="41"/>
      <c r="BH322" s="43"/>
      <c r="BI322" s="41"/>
      <c r="BJ322" s="47"/>
      <c r="BK322" s="42"/>
      <c r="BL322" s="47"/>
      <c r="BM322" s="47"/>
      <c r="BN322" s="42"/>
      <c r="BO322" s="47"/>
      <c r="BP322" s="42"/>
      <c r="BQ322" s="42"/>
      <c r="BR322" s="44"/>
      <c r="BS322" s="44"/>
      <c r="BT322" s="43"/>
      <c r="BU322" s="44"/>
      <c r="BV322" s="44"/>
      <c r="BW322" s="43"/>
      <c r="BX322" s="43"/>
      <c r="BY322" s="43"/>
      <c r="BZ322" s="43"/>
      <c r="CA322" s="43"/>
      <c r="CB322" s="44"/>
      <c r="CC322" s="44"/>
      <c r="CD322" s="44"/>
      <c r="CE322" s="44"/>
      <c r="CF322" s="44"/>
      <c r="CG322" s="44"/>
      <c r="CH322" s="45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4"/>
      <c r="DJ322" s="43"/>
      <c r="DK322" s="43"/>
    </row>
    <row r="323" spans="46:115">
      <c r="AT323" s="41"/>
      <c r="AU323" s="46"/>
      <c r="AV323" s="46"/>
      <c r="AW323" s="46"/>
      <c r="AX323" s="46"/>
      <c r="AY323" s="46"/>
      <c r="AZ323" s="42"/>
      <c r="BA323" s="42"/>
      <c r="BB323" s="42"/>
      <c r="BC323" s="42"/>
      <c r="BD323" s="42"/>
      <c r="BE323" s="42"/>
      <c r="BF323" s="41"/>
      <c r="BG323" s="41"/>
      <c r="BH323" s="43"/>
      <c r="BI323" s="41"/>
      <c r="BJ323" s="47"/>
      <c r="BK323" s="42"/>
      <c r="BL323" s="47"/>
      <c r="BM323" s="47"/>
      <c r="BN323" s="42"/>
      <c r="BO323" s="47"/>
      <c r="BP323" s="42"/>
      <c r="BQ323" s="42"/>
      <c r="BR323" s="44"/>
      <c r="BS323" s="44"/>
      <c r="BT323" s="43"/>
      <c r="BU323" s="44"/>
      <c r="BV323" s="44"/>
      <c r="BW323" s="43"/>
      <c r="BX323" s="43"/>
      <c r="BY323" s="43"/>
      <c r="BZ323" s="43"/>
      <c r="CA323" s="43"/>
      <c r="CB323" s="44"/>
      <c r="CC323" s="44"/>
      <c r="CD323" s="44"/>
      <c r="CE323" s="44"/>
      <c r="CF323" s="44"/>
      <c r="CG323" s="44"/>
      <c r="CH323" s="45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4"/>
      <c r="DJ323" s="43"/>
      <c r="DK323" s="43"/>
    </row>
    <row r="324" spans="46:115">
      <c r="AT324" s="41"/>
      <c r="AU324" s="46"/>
      <c r="AV324" s="46"/>
      <c r="AW324" s="46"/>
      <c r="AX324" s="46"/>
      <c r="AY324" s="46"/>
      <c r="AZ324" s="42"/>
      <c r="BA324" s="42"/>
      <c r="BB324" s="42"/>
      <c r="BC324" s="42"/>
      <c r="BD324" s="42"/>
      <c r="BE324" s="42"/>
      <c r="BF324" s="41"/>
      <c r="BG324" s="41"/>
      <c r="BH324" s="43"/>
      <c r="BI324" s="41"/>
      <c r="BJ324" s="47"/>
      <c r="BK324" s="42"/>
      <c r="BL324" s="47"/>
      <c r="BM324" s="47"/>
      <c r="BN324" s="42"/>
      <c r="BO324" s="47"/>
      <c r="BP324" s="42"/>
      <c r="BQ324" s="42"/>
      <c r="BR324" s="44"/>
      <c r="BS324" s="44"/>
      <c r="BT324" s="43"/>
      <c r="BU324" s="44"/>
      <c r="BV324" s="44"/>
      <c r="BW324" s="43"/>
      <c r="BX324" s="43"/>
      <c r="BY324" s="43"/>
      <c r="BZ324" s="43"/>
      <c r="CA324" s="43"/>
      <c r="CB324" s="44"/>
      <c r="CC324" s="44"/>
      <c r="CD324" s="44"/>
      <c r="CE324" s="44"/>
      <c r="CF324" s="44"/>
      <c r="CG324" s="44"/>
      <c r="CH324" s="45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4"/>
      <c r="DJ324" s="43"/>
      <c r="DK324" s="43"/>
    </row>
    <row r="325" spans="46:115">
      <c r="AT325" s="41"/>
      <c r="AU325" s="46"/>
      <c r="AV325" s="46"/>
      <c r="AW325" s="46"/>
      <c r="AX325" s="46"/>
      <c r="AY325" s="46"/>
      <c r="AZ325" s="42"/>
      <c r="BA325" s="42"/>
      <c r="BB325" s="42"/>
      <c r="BC325" s="42"/>
      <c r="BD325" s="42"/>
      <c r="BE325" s="42"/>
      <c r="BF325" s="41"/>
      <c r="BG325" s="41"/>
      <c r="BH325" s="43"/>
      <c r="BI325" s="41"/>
      <c r="BJ325" s="47"/>
      <c r="BK325" s="42"/>
      <c r="BL325" s="47"/>
      <c r="BM325" s="47"/>
      <c r="BN325" s="42"/>
      <c r="BO325" s="47"/>
      <c r="BP325" s="42"/>
      <c r="BQ325" s="42"/>
      <c r="BR325" s="44"/>
      <c r="BS325" s="44"/>
      <c r="BT325" s="43"/>
      <c r="BU325" s="44"/>
      <c r="BV325" s="44"/>
      <c r="BW325" s="43"/>
      <c r="BX325" s="43"/>
      <c r="BY325" s="43"/>
      <c r="BZ325" s="43"/>
      <c r="CA325" s="43"/>
      <c r="CB325" s="44"/>
      <c r="CC325" s="44"/>
      <c r="CD325" s="44"/>
      <c r="CE325" s="44"/>
      <c r="CF325" s="44"/>
      <c r="CG325" s="44"/>
      <c r="CH325" s="45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4"/>
      <c r="DJ325" s="43"/>
      <c r="DK325" s="43"/>
    </row>
    <row r="326" spans="46:115">
      <c r="AT326" s="41"/>
      <c r="AU326" s="46"/>
      <c r="AV326" s="46"/>
      <c r="AW326" s="46"/>
      <c r="AX326" s="46"/>
      <c r="AY326" s="46"/>
      <c r="AZ326" s="42"/>
      <c r="BA326" s="42"/>
      <c r="BB326" s="42"/>
      <c r="BC326" s="42"/>
      <c r="BD326" s="42"/>
      <c r="BE326" s="42"/>
      <c r="BF326" s="41"/>
      <c r="BG326" s="41"/>
      <c r="BH326" s="43"/>
      <c r="BI326" s="41"/>
      <c r="BJ326" s="47"/>
      <c r="BK326" s="42"/>
      <c r="BL326" s="47"/>
      <c r="BM326" s="47"/>
      <c r="BN326" s="42"/>
      <c r="BO326" s="47"/>
      <c r="BP326" s="42"/>
      <c r="BQ326" s="42"/>
      <c r="BR326" s="44"/>
      <c r="BS326" s="44"/>
      <c r="BT326" s="43"/>
      <c r="BU326" s="44"/>
      <c r="BV326" s="44"/>
      <c r="BW326" s="43"/>
      <c r="BX326" s="43"/>
      <c r="BY326" s="43"/>
      <c r="BZ326" s="43"/>
      <c r="CA326" s="43"/>
      <c r="CB326" s="44"/>
      <c r="CC326" s="44"/>
      <c r="CD326" s="44"/>
      <c r="CE326" s="44"/>
      <c r="CF326" s="44"/>
      <c r="CG326" s="44"/>
      <c r="CH326" s="45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4"/>
      <c r="DJ326" s="43"/>
      <c r="DK326" s="43"/>
    </row>
    <row r="327" spans="46:115">
      <c r="AT327" s="41"/>
      <c r="AU327" s="46"/>
      <c r="AV327" s="46"/>
      <c r="AW327" s="46"/>
      <c r="AX327" s="46"/>
      <c r="AY327" s="46"/>
      <c r="AZ327" s="42"/>
      <c r="BA327" s="42"/>
      <c r="BB327" s="42"/>
      <c r="BC327" s="42"/>
      <c r="BD327" s="42"/>
      <c r="BE327" s="42"/>
      <c r="BF327" s="41"/>
      <c r="BG327" s="41"/>
      <c r="BH327" s="43"/>
      <c r="BI327" s="41"/>
      <c r="BJ327" s="47"/>
      <c r="BK327" s="42"/>
      <c r="BL327" s="47"/>
      <c r="BM327" s="47"/>
      <c r="BN327" s="42"/>
      <c r="BO327" s="47"/>
      <c r="BP327" s="42"/>
      <c r="BQ327" s="42"/>
      <c r="BR327" s="44"/>
      <c r="BS327" s="44"/>
      <c r="BT327" s="43"/>
      <c r="BU327" s="44"/>
      <c r="BV327" s="44"/>
      <c r="BW327" s="43"/>
      <c r="BX327" s="43"/>
      <c r="BY327" s="43"/>
      <c r="BZ327" s="43"/>
      <c r="CA327" s="43"/>
      <c r="CB327" s="44"/>
      <c r="CC327" s="44"/>
      <c r="CD327" s="44"/>
      <c r="CE327" s="44"/>
      <c r="CF327" s="44"/>
      <c r="CG327" s="44"/>
      <c r="CH327" s="45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4"/>
      <c r="DJ327" s="43"/>
      <c r="DK327" s="43"/>
    </row>
    <row r="328" spans="46:115">
      <c r="AT328" s="41"/>
      <c r="AU328" s="46"/>
      <c r="AV328" s="46"/>
      <c r="AW328" s="46"/>
      <c r="AX328" s="46"/>
      <c r="AY328" s="46"/>
      <c r="AZ328" s="42"/>
      <c r="BA328" s="42"/>
      <c r="BB328" s="42"/>
      <c r="BC328" s="42"/>
      <c r="BD328" s="42"/>
      <c r="BE328" s="42"/>
      <c r="BF328" s="41"/>
      <c r="BG328" s="41"/>
      <c r="BH328" s="43"/>
      <c r="BI328" s="41"/>
      <c r="BJ328" s="47"/>
      <c r="BK328" s="42"/>
      <c r="BL328" s="47"/>
      <c r="BM328" s="47"/>
      <c r="BN328" s="42"/>
      <c r="BO328" s="47"/>
      <c r="BP328" s="42"/>
      <c r="BQ328" s="42"/>
      <c r="BR328" s="44"/>
      <c r="BS328" s="44"/>
      <c r="BT328" s="43"/>
      <c r="BU328" s="44"/>
      <c r="BV328" s="44"/>
      <c r="BW328" s="43"/>
      <c r="BX328" s="43"/>
      <c r="BY328" s="43"/>
      <c r="BZ328" s="43"/>
      <c r="CA328" s="43"/>
      <c r="CB328" s="44"/>
      <c r="CC328" s="44"/>
      <c r="CD328" s="44"/>
      <c r="CE328" s="44"/>
      <c r="CF328" s="44"/>
      <c r="CG328" s="44"/>
      <c r="CH328" s="45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4"/>
      <c r="DJ328" s="43"/>
      <c r="DK328" s="43"/>
    </row>
    <row r="329" spans="46:115">
      <c r="AT329" s="41"/>
      <c r="AU329" s="46"/>
      <c r="AV329" s="46"/>
      <c r="AW329" s="46"/>
      <c r="AX329" s="46"/>
      <c r="AY329" s="46"/>
      <c r="AZ329" s="42"/>
      <c r="BA329" s="42"/>
      <c r="BB329" s="42"/>
      <c r="BC329" s="42"/>
      <c r="BD329" s="42"/>
      <c r="BE329" s="42"/>
      <c r="BF329" s="41"/>
      <c r="BG329" s="41"/>
      <c r="BH329" s="43"/>
      <c r="BI329" s="41"/>
      <c r="BJ329" s="47"/>
      <c r="BK329" s="42"/>
      <c r="BL329" s="47"/>
      <c r="BM329" s="47"/>
      <c r="BN329" s="42"/>
      <c r="BO329" s="47"/>
      <c r="BP329" s="42"/>
      <c r="BQ329" s="42"/>
      <c r="BR329" s="44"/>
      <c r="BS329" s="44"/>
      <c r="BT329" s="43"/>
      <c r="BU329" s="44"/>
      <c r="BV329" s="44"/>
      <c r="BW329" s="43"/>
      <c r="BX329" s="43"/>
      <c r="BY329" s="43"/>
      <c r="BZ329" s="43"/>
      <c r="CA329" s="43"/>
      <c r="CB329" s="44"/>
      <c r="CC329" s="44"/>
      <c r="CD329" s="44"/>
      <c r="CE329" s="44"/>
      <c r="CF329" s="44"/>
      <c r="CG329" s="44"/>
      <c r="CH329" s="45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4"/>
      <c r="DJ329" s="43"/>
      <c r="DK329" s="43"/>
    </row>
    <row r="330" spans="46:115">
      <c r="AT330" s="41"/>
      <c r="AU330" s="46"/>
      <c r="AV330" s="46"/>
      <c r="AW330" s="46"/>
      <c r="AX330" s="46"/>
      <c r="AY330" s="46"/>
      <c r="AZ330" s="42"/>
      <c r="BA330" s="42"/>
      <c r="BB330" s="42"/>
      <c r="BC330" s="42"/>
      <c r="BD330" s="42"/>
      <c r="BE330" s="42"/>
      <c r="BF330" s="41"/>
      <c r="BG330" s="41"/>
      <c r="BH330" s="43"/>
      <c r="BI330" s="41"/>
      <c r="BJ330" s="47"/>
      <c r="BK330" s="42"/>
      <c r="BL330" s="47"/>
      <c r="BM330" s="47"/>
      <c r="BN330" s="42"/>
      <c r="BO330" s="47"/>
      <c r="BP330" s="42"/>
      <c r="BQ330" s="42"/>
      <c r="BR330" s="44"/>
      <c r="BS330" s="44"/>
      <c r="BT330" s="43"/>
      <c r="BU330" s="44"/>
      <c r="BV330" s="44"/>
      <c r="BW330" s="43"/>
      <c r="BX330" s="43"/>
      <c r="BY330" s="43"/>
      <c r="BZ330" s="43"/>
      <c r="CA330" s="43"/>
      <c r="CB330" s="44"/>
      <c r="CC330" s="44"/>
      <c r="CD330" s="44"/>
      <c r="CE330" s="44"/>
      <c r="CF330" s="44"/>
      <c r="CG330" s="44"/>
      <c r="CH330" s="45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4"/>
      <c r="DJ330" s="43"/>
      <c r="DK330" s="43"/>
    </row>
    <row r="331" spans="46:115">
      <c r="AT331" s="41"/>
      <c r="AU331" s="46"/>
      <c r="AV331" s="46"/>
      <c r="AW331" s="46"/>
      <c r="AX331" s="46"/>
      <c r="AY331" s="46"/>
      <c r="AZ331" s="42"/>
      <c r="BA331" s="42"/>
      <c r="BB331" s="42"/>
      <c r="BC331" s="42"/>
      <c r="BD331" s="42"/>
      <c r="BE331" s="42"/>
      <c r="BF331" s="41"/>
      <c r="BG331" s="41"/>
      <c r="BH331" s="43"/>
      <c r="BI331" s="41"/>
      <c r="BJ331" s="47"/>
      <c r="BK331" s="42"/>
      <c r="BL331" s="47"/>
      <c r="BM331" s="47"/>
      <c r="BN331" s="42"/>
      <c r="BO331" s="47"/>
      <c r="BP331" s="42"/>
      <c r="BQ331" s="42"/>
      <c r="BR331" s="44"/>
      <c r="BS331" s="44"/>
      <c r="BT331" s="43"/>
      <c r="BU331" s="44"/>
      <c r="BV331" s="44"/>
      <c r="BW331" s="43"/>
      <c r="BX331" s="43"/>
      <c r="BY331" s="43"/>
      <c r="BZ331" s="43"/>
      <c r="CA331" s="43"/>
      <c r="CB331" s="44"/>
      <c r="CC331" s="44"/>
      <c r="CD331" s="44"/>
      <c r="CE331" s="44"/>
      <c r="CF331" s="44"/>
      <c r="CG331" s="44"/>
      <c r="CH331" s="45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4"/>
      <c r="DJ331" s="43"/>
      <c r="DK331" s="43"/>
    </row>
    <row r="332" spans="46:115">
      <c r="AT332" s="41"/>
      <c r="AU332" s="46"/>
      <c r="AV332" s="46"/>
      <c r="AW332" s="46"/>
      <c r="AX332" s="46"/>
      <c r="AY332" s="46"/>
      <c r="AZ332" s="42"/>
      <c r="BA332" s="42"/>
      <c r="BB332" s="42"/>
      <c r="BC332" s="42"/>
      <c r="BD332" s="42"/>
      <c r="BE332" s="42"/>
      <c r="BF332" s="41"/>
      <c r="BG332" s="41"/>
      <c r="BH332" s="43"/>
      <c r="BI332" s="41"/>
      <c r="BJ332" s="47"/>
      <c r="BK332" s="42"/>
      <c r="BL332" s="47"/>
      <c r="BM332" s="47"/>
      <c r="BN332" s="42"/>
      <c r="BO332" s="47"/>
      <c r="BP332" s="42"/>
      <c r="BQ332" s="42"/>
      <c r="BR332" s="44"/>
      <c r="BS332" s="44"/>
      <c r="BT332" s="43"/>
      <c r="BU332" s="44"/>
      <c r="BV332" s="44"/>
      <c r="BW332" s="43"/>
      <c r="BX332" s="43"/>
      <c r="BY332" s="43"/>
      <c r="BZ332" s="43"/>
      <c r="CA332" s="43"/>
      <c r="CB332" s="44"/>
      <c r="CC332" s="44"/>
      <c r="CD332" s="44"/>
      <c r="CE332" s="44"/>
      <c r="CF332" s="44"/>
      <c r="CG332" s="44"/>
      <c r="CH332" s="45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4"/>
      <c r="DJ332" s="43"/>
      <c r="DK332" s="43"/>
    </row>
    <row r="333" spans="46:115">
      <c r="AT333" s="41"/>
      <c r="AU333" s="46"/>
      <c r="AV333" s="46"/>
      <c r="AW333" s="46"/>
      <c r="AX333" s="46"/>
      <c r="AY333" s="46"/>
      <c r="AZ333" s="42"/>
      <c r="BA333" s="42"/>
      <c r="BB333" s="42"/>
      <c r="BC333" s="42"/>
      <c r="BD333" s="42"/>
      <c r="BE333" s="42"/>
      <c r="BF333" s="41"/>
      <c r="BG333" s="41"/>
      <c r="BH333" s="43"/>
      <c r="BI333" s="41"/>
      <c r="BJ333" s="47"/>
      <c r="BK333" s="42"/>
      <c r="BL333" s="47"/>
      <c r="BM333" s="47"/>
      <c r="BN333" s="42"/>
      <c r="BO333" s="47"/>
      <c r="BP333" s="42"/>
      <c r="BQ333" s="42"/>
      <c r="BR333" s="44"/>
      <c r="BS333" s="44"/>
      <c r="BT333" s="43"/>
      <c r="BU333" s="44"/>
      <c r="BV333" s="44"/>
      <c r="BW333" s="43"/>
      <c r="BX333" s="43"/>
      <c r="BY333" s="43"/>
      <c r="BZ333" s="43"/>
      <c r="CA333" s="43"/>
      <c r="CB333" s="44"/>
      <c r="CC333" s="44"/>
      <c r="CD333" s="44"/>
      <c r="CE333" s="44"/>
      <c r="CF333" s="44"/>
      <c r="CG333" s="44"/>
      <c r="CH333" s="45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4"/>
      <c r="DJ333" s="43"/>
      <c r="DK333" s="43"/>
    </row>
    <row r="334" spans="46:115">
      <c r="AT334" s="41"/>
      <c r="AU334" s="46"/>
      <c r="AV334" s="46"/>
      <c r="AW334" s="46"/>
      <c r="AX334" s="46"/>
      <c r="AY334" s="46"/>
      <c r="AZ334" s="42"/>
      <c r="BA334" s="42"/>
      <c r="BB334" s="42"/>
      <c r="BC334" s="42"/>
      <c r="BD334" s="42"/>
      <c r="BE334" s="42"/>
      <c r="BF334" s="41"/>
      <c r="BG334" s="41"/>
      <c r="BH334" s="43"/>
      <c r="BI334" s="41"/>
      <c r="BJ334" s="47"/>
      <c r="BK334" s="42"/>
      <c r="BL334" s="47"/>
      <c r="BM334" s="47"/>
      <c r="BN334" s="42"/>
      <c r="BO334" s="47"/>
      <c r="BP334" s="42"/>
      <c r="BQ334" s="42"/>
      <c r="BR334" s="44"/>
      <c r="BS334" s="44"/>
      <c r="BT334" s="43"/>
      <c r="BU334" s="44"/>
      <c r="BV334" s="44"/>
      <c r="BW334" s="43"/>
      <c r="BX334" s="43"/>
      <c r="BY334" s="43"/>
      <c r="BZ334" s="43"/>
      <c r="CA334" s="43"/>
      <c r="CB334" s="44"/>
      <c r="CC334" s="44"/>
      <c r="CD334" s="44"/>
      <c r="CE334" s="44"/>
      <c r="CF334" s="44"/>
      <c r="CG334" s="44"/>
      <c r="CH334" s="45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4"/>
      <c r="DJ334" s="43"/>
      <c r="DK334" s="43"/>
    </row>
    <row r="335" spans="46:115">
      <c r="AT335" s="41"/>
      <c r="AU335" s="46"/>
      <c r="AV335" s="46"/>
      <c r="AW335" s="46"/>
      <c r="AX335" s="46"/>
      <c r="AY335" s="46"/>
      <c r="AZ335" s="42"/>
      <c r="BA335" s="42"/>
      <c r="BB335" s="42"/>
      <c r="BC335" s="42"/>
      <c r="BD335" s="42"/>
      <c r="BE335" s="42"/>
      <c r="BF335" s="41"/>
      <c r="BG335" s="41"/>
      <c r="BH335" s="43"/>
      <c r="BI335" s="41"/>
      <c r="BJ335" s="47"/>
      <c r="BK335" s="42"/>
      <c r="BL335" s="47"/>
      <c r="BM335" s="47"/>
      <c r="BN335" s="42"/>
      <c r="BO335" s="47"/>
      <c r="BP335" s="42"/>
      <c r="BQ335" s="42"/>
      <c r="BR335" s="44"/>
      <c r="BS335" s="44"/>
      <c r="BT335" s="43"/>
      <c r="BU335" s="44"/>
      <c r="BV335" s="44"/>
      <c r="BW335" s="43"/>
      <c r="BX335" s="43"/>
      <c r="BY335" s="43"/>
      <c r="BZ335" s="43"/>
      <c r="CA335" s="43"/>
      <c r="CB335" s="44"/>
      <c r="CC335" s="44"/>
      <c r="CD335" s="44"/>
      <c r="CE335" s="44"/>
      <c r="CF335" s="44"/>
      <c r="CG335" s="44"/>
      <c r="CH335" s="45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4"/>
      <c r="DJ335" s="43"/>
      <c r="DK335" s="43"/>
    </row>
    <row r="336" spans="46:115">
      <c r="AT336" s="41"/>
      <c r="AU336" s="46"/>
      <c r="AV336" s="46"/>
      <c r="AW336" s="46"/>
      <c r="AX336" s="46"/>
      <c r="AY336" s="46"/>
      <c r="AZ336" s="42"/>
      <c r="BA336" s="42"/>
      <c r="BB336" s="42"/>
      <c r="BC336" s="42"/>
      <c r="BD336" s="42"/>
      <c r="BE336" s="42"/>
      <c r="BF336" s="41"/>
      <c r="BG336" s="41"/>
      <c r="BH336" s="43"/>
      <c r="BI336" s="41"/>
      <c r="BJ336" s="47"/>
      <c r="BK336" s="42"/>
      <c r="BL336" s="47"/>
      <c r="BM336" s="47"/>
      <c r="BN336" s="42"/>
      <c r="BO336" s="47"/>
      <c r="BP336" s="42"/>
      <c r="BQ336" s="42"/>
      <c r="BR336" s="44"/>
      <c r="BS336" s="44"/>
      <c r="BT336" s="43"/>
      <c r="BU336" s="44"/>
      <c r="BV336" s="44"/>
      <c r="BW336" s="43"/>
      <c r="BX336" s="43"/>
      <c r="BY336" s="43"/>
      <c r="BZ336" s="43"/>
      <c r="CA336" s="43"/>
      <c r="CB336" s="44"/>
      <c r="CC336" s="44"/>
      <c r="CD336" s="44"/>
      <c r="CE336" s="44"/>
      <c r="CF336" s="44"/>
      <c r="CG336" s="44"/>
      <c r="CH336" s="45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4"/>
      <c r="DJ336" s="43"/>
      <c r="DK336" s="43"/>
    </row>
    <row r="337" spans="46:115">
      <c r="AT337" s="41"/>
      <c r="AU337" s="46"/>
      <c r="AV337" s="46"/>
      <c r="AW337" s="46"/>
      <c r="AX337" s="46"/>
      <c r="AY337" s="46"/>
      <c r="AZ337" s="42"/>
      <c r="BA337" s="42"/>
      <c r="BB337" s="42"/>
      <c r="BC337" s="42"/>
      <c r="BD337" s="42"/>
      <c r="BE337" s="42"/>
      <c r="BF337" s="41"/>
      <c r="BG337" s="41"/>
      <c r="BH337" s="43"/>
      <c r="BI337" s="41"/>
      <c r="BJ337" s="47"/>
      <c r="BK337" s="42"/>
      <c r="BL337" s="47"/>
      <c r="BM337" s="47"/>
      <c r="BN337" s="42"/>
      <c r="BO337" s="47"/>
      <c r="BP337" s="42"/>
      <c r="BQ337" s="42"/>
      <c r="BR337" s="44"/>
      <c r="BS337" s="44"/>
      <c r="BT337" s="43"/>
      <c r="BU337" s="44"/>
      <c r="BV337" s="44"/>
      <c r="BW337" s="43"/>
      <c r="BX337" s="43"/>
      <c r="BY337" s="43"/>
      <c r="BZ337" s="43"/>
      <c r="CA337" s="43"/>
      <c r="CB337" s="44"/>
      <c r="CC337" s="44"/>
      <c r="CD337" s="44"/>
      <c r="CE337" s="44"/>
      <c r="CF337" s="44"/>
      <c r="CG337" s="44"/>
      <c r="CH337" s="45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3"/>
      <c r="DK337" s="43"/>
    </row>
    <row r="338" spans="46:115">
      <c r="AT338" s="41"/>
      <c r="AU338" s="46"/>
      <c r="AV338" s="46"/>
      <c r="AW338" s="46"/>
      <c r="AX338" s="46"/>
      <c r="AY338" s="46"/>
      <c r="AZ338" s="42"/>
      <c r="BA338" s="42"/>
      <c r="BB338" s="42"/>
      <c r="BC338" s="42"/>
      <c r="BD338" s="42"/>
      <c r="BE338" s="42"/>
      <c r="BF338" s="41"/>
      <c r="BG338" s="41"/>
      <c r="BH338" s="43"/>
      <c r="BI338" s="41"/>
      <c r="BJ338" s="47"/>
      <c r="BK338" s="42"/>
      <c r="BL338" s="47"/>
      <c r="BM338" s="47"/>
      <c r="BN338" s="42"/>
      <c r="BO338" s="47"/>
      <c r="BP338" s="42"/>
      <c r="BQ338" s="42"/>
      <c r="BR338" s="44"/>
      <c r="BS338" s="44"/>
      <c r="BT338" s="43"/>
      <c r="BU338" s="44"/>
      <c r="BV338" s="44"/>
      <c r="BW338" s="43"/>
      <c r="BX338" s="43"/>
      <c r="BY338" s="43"/>
      <c r="BZ338" s="43"/>
      <c r="CA338" s="43"/>
      <c r="CB338" s="44"/>
      <c r="CC338" s="44"/>
      <c r="CD338" s="44"/>
      <c r="CE338" s="44"/>
      <c r="CF338" s="44"/>
      <c r="CG338" s="44"/>
      <c r="CH338" s="45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4"/>
      <c r="DJ338" s="43"/>
      <c r="DK338" s="43"/>
    </row>
    <row r="339" spans="46:115">
      <c r="AT339" s="41"/>
      <c r="AU339" s="46"/>
      <c r="AV339" s="46"/>
      <c r="AW339" s="46"/>
      <c r="AX339" s="46"/>
      <c r="AY339" s="46"/>
      <c r="AZ339" s="42"/>
      <c r="BA339" s="42"/>
      <c r="BB339" s="42"/>
      <c r="BC339" s="42"/>
      <c r="BD339" s="42"/>
      <c r="BE339" s="42"/>
      <c r="BF339" s="41"/>
      <c r="BG339" s="41"/>
      <c r="BH339" s="43"/>
      <c r="BI339" s="41"/>
      <c r="BJ339" s="47"/>
      <c r="BK339" s="42"/>
      <c r="BL339" s="47"/>
      <c r="BM339" s="47"/>
      <c r="BN339" s="42"/>
      <c r="BO339" s="47"/>
      <c r="BP339" s="42"/>
      <c r="BQ339" s="42"/>
      <c r="BR339" s="44"/>
      <c r="BS339" s="44"/>
      <c r="BT339" s="43"/>
      <c r="BU339" s="44"/>
      <c r="BV339" s="44"/>
      <c r="BW339" s="43"/>
      <c r="BX339" s="43"/>
      <c r="BY339" s="43"/>
      <c r="BZ339" s="43"/>
      <c r="CA339" s="43"/>
      <c r="CB339" s="44"/>
      <c r="CC339" s="44"/>
      <c r="CD339" s="44"/>
      <c r="CE339" s="44"/>
      <c r="CF339" s="44"/>
      <c r="CG339" s="44"/>
      <c r="CH339" s="45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4"/>
      <c r="DJ339" s="43"/>
      <c r="DK339" s="43"/>
    </row>
    <row r="340" spans="46:115">
      <c r="AT340" s="41"/>
      <c r="AU340" s="46"/>
      <c r="AV340" s="46"/>
      <c r="AW340" s="46"/>
      <c r="AX340" s="46"/>
      <c r="AY340" s="46"/>
      <c r="AZ340" s="42"/>
      <c r="BA340" s="42"/>
      <c r="BB340" s="42"/>
      <c r="BC340" s="42"/>
      <c r="BD340" s="42"/>
      <c r="BE340" s="42"/>
      <c r="BF340" s="41"/>
      <c r="BG340" s="41"/>
      <c r="BH340" s="43"/>
      <c r="BI340" s="41"/>
      <c r="BJ340" s="47"/>
      <c r="BK340" s="42"/>
      <c r="BL340" s="47"/>
      <c r="BM340" s="47"/>
      <c r="BN340" s="42"/>
      <c r="BO340" s="47"/>
      <c r="BP340" s="42"/>
      <c r="BQ340" s="42"/>
      <c r="BR340" s="44"/>
      <c r="BS340" s="44"/>
      <c r="BT340" s="43"/>
      <c r="BU340" s="44"/>
      <c r="BV340" s="44"/>
      <c r="BW340" s="43"/>
      <c r="BX340" s="43"/>
      <c r="BY340" s="43"/>
      <c r="BZ340" s="43"/>
      <c r="CA340" s="43"/>
      <c r="CB340" s="44"/>
      <c r="CC340" s="44"/>
      <c r="CD340" s="44"/>
      <c r="CE340" s="44"/>
      <c r="CF340" s="44"/>
      <c r="CG340" s="44"/>
      <c r="CH340" s="45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4"/>
      <c r="DJ340" s="43"/>
      <c r="DK340" s="43"/>
    </row>
    <row r="341" spans="46:115">
      <c r="AT341" s="41"/>
      <c r="AU341" s="46"/>
      <c r="AV341" s="46"/>
      <c r="AW341" s="46"/>
      <c r="AX341" s="46"/>
      <c r="AY341" s="46"/>
      <c r="AZ341" s="42"/>
      <c r="BA341" s="42"/>
      <c r="BB341" s="42"/>
      <c r="BC341" s="42"/>
      <c r="BD341" s="42"/>
      <c r="BE341" s="42"/>
      <c r="BF341" s="41"/>
      <c r="BG341" s="41"/>
      <c r="BH341" s="43"/>
      <c r="BI341" s="41"/>
      <c r="BJ341" s="47"/>
      <c r="BK341" s="42"/>
      <c r="BL341" s="47"/>
      <c r="BM341" s="47"/>
      <c r="BN341" s="42"/>
      <c r="BO341" s="47"/>
      <c r="BP341" s="42"/>
      <c r="BQ341" s="42"/>
      <c r="BR341" s="44"/>
      <c r="BS341" s="44"/>
      <c r="BT341" s="43"/>
      <c r="BU341" s="44"/>
      <c r="BV341" s="44"/>
      <c r="BW341" s="43"/>
      <c r="BX341" s="43"/>
      <c r="BY341" s="43"/>
      <c r="BZ341" s="43"/>
      <c r="CA341" s="43"/>
      <c r="CB341" s="44"/>
      <c r="CC341" s="44"/>
      <c r="CD341" s="44"/>
      <c r="CE341" s="44"/>
      <c r="CF341" s="44"/>
      <c r="CG341" s="44"/>
      <c r="CH341" s="45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4"/>
      <c r="DJ341" s="43"/>
      <c r="DK341" s="43"/>
    </row>
    <row r="342" spans="46:115">
      <c r="AT342" s="41"/>
      <c r="AU342" s="46"/>
      <c r="AV342" s="46"/>
      <c r="AW342" s="46"/>
      <c r="AX342" s="46"/>
      <c r="AY342" s="46"/>
      <c r="AZ342" s="42"/>
      <c r="BA342" s="42"/>
      <c r="BB342" s="42"/>
      <c r="BC342" s="42"/>
      <c r="BD342" s="42"/>
      <c r="BE342" s="42"/>
      <c r="BF342" s="41"/>
      <c r="BG342" s="41"/>
      <c r="BH342" s="43"/>
      <c r="BI342" s="41"/>
      <c r="BJ342" s="47"/>
      <c r="BK342" s="42"/>
      <c r="BL342" s="47"/>
      <c r="BM342" s="47"/>
      <c r="BN342" s="42"/>
      <c r="BO342" s="47"/>
      <c r="BP342" s="42"/>
      <c r="BQ342" s="42"/>
      <c r="BR342" s="44"/>
      <c r="BS342" s="44"/>
      <c r="BT342" s="43"/>
      <c r="BU342" s="44"/>
      <c r="BV342" s="44"/>
      <c r="BW342" s="43"/>
      <c r="BX342" s="43"/>
      <c r="BY342" s="43"/>
      <c r="BZ342" s="43"/>
      <c r="CA342" s="43"/>
      <c r="CB342" s="44"/>
      <c r="CC342" s="44"/>
      <c r="CD342" s="44"/>
      <c r="CE342" s="44"/>
      <c r="CF342" s="44"/>
      <c r="CG342" s="44"/>
      <c r="CH342" s="45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4"/>
      <c r="DJ342" s="43"/>
      <c r="DK342" s="43"/>
    </row>
    <row r="343" spans="46:115">
      <c r="AT343" s="41"/>
      <c r="AU343" s="46"/>
      <c r="AV343" s="46"/>
      <c r="AW343" s="46"/>
      <c r="AX343" s="46"/>
      <c r="AY343" s="46"/>
      <c r="AZ343" s="42"/>
      <c r="BA343" s="42"/>
      <c r="BB343" s="42"/>
      <c r="BC343" s="42"/>
      <c r="BD343" s="42"/>
      <c r="BE343" s="42"/>
      <c r="BF343" s="41"/>
      <c r="BG343" s="41"/>
      <c r="BH343" s="43"/>
      <c r="BI343" s="41"/>
      <c r="BJ343" s="47"/>
      <c r="BK343" s="42"/>
      <c r="BL343" s="47"/>
      <c r="BM343" s="47"/>
      <c r="BN343" s="42"/>
      <c r="BO343" s="47"/>
      <c r="BP343" s="42"/>
      <c r="BQ343" s="42"/>
      <c r="BR343" s="44"/>
      <c r="BS343" s="44"/>
      <c r="BT343" s="43"/>
      <c r="BU343" s="44"/>
      <c r="BV343" s="44"/>
      <c r="BW343" s="43"/>
      <c r="BX343" s="43"/>
      <c r="BY343" s="43"/>
      <c r="BZ343" s="43"/>
      <c r="CA343" s="43"/>
      <c r="CB343" s="44"/>
      <c r="CC343" s="44"/>
      <c r="CD343" s="44"/>
      <c r="CE343" s="44"/>
      <c r="CF343" s="44"/>
      <c r="CG343" s="44"/>
      <c r="CH343" s="45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4"/>
      <c r="DJ343" s="43"/>
      <c r="DK343" s="43"/>
    </row>
    <row r="344" spans="46:115">
      <c r="AT344" s="41"/>
      <c r="AU344" s="46"/>
      <c r="AV344" s="46"/>
      <c r="AW344" s="46"/>
      <c r="AX344" s="46"/>
      <c r="AY344" s="46"/>
      <c r="AZ344" s="42"/>
      <c r="BA344" s="42"/>
      <c r="BB344" s="42"/>
      <c r="BC344" s="42"/>
      <c r="BD344" s="42"/>
      <c r="BE344" s="42"/>
      <c r="BF344" s="41"/>
      <c r="BG344" s="41"/>
      <c r="BH344" s="43"/>
      <c r="BI344" s="41"/>
      <c r="BJ344" s="47"/>
      <c r="BK344" s="42"/>
      <c r="BL344" s="47"/>
      <c r="BM344" s="47"/>
      <c r="BN344" s="42"/>
      <c r="BO344" s="47"/>
      <c r="BP344" s="42"/>
      <c r="BQ344" s="42"/>
      <c r="BR344" s="44"/>
      <c r="BS344" s="44"/>
      <c r="BT344" s="43"/>
      <c r="BU344" s="44"/>
      <c r="BV344" s="44"/>
      <c r="BW344" s="43"/>
      <c r="BX344" s="43"/>
      <c r="BY344" s="43"/>
      <c r="BZ344" s="43"/>
      <c r="CA344" s="43"/>
      <c r="CB344" s="44"/>
      <c r="CC344" s="44"/>
      <c r="CD344" s="44"/>
      <c r="CE344" s="44"/>
      <c r="CF344" s="44"/>
      <c r="CG344" s="44"/>
      <c r="CH344" s="45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4"/>
      <c r="DJ344" s="43"/>
      <c r="DK344" s="43"/>
    </row>
    <row r="345" spans="46:115">
      <c r="AT345" s="41"/>
      <c r="AU345" s="46"/>
      <c r="AV345" s="46"/>
      <c r="AW345" s="46"/>
      <c r="AX345" s="46"/>
      <c r="AY345" s="46"/>
      <c r="AZ345" s="42"/>
      <c r="BA345" s="42"/>
      <c r="BB345" s="42"/>
      <c r="BC345" s="42"/>
      <c r="BD345" s="42"/>
      <c r="BE345" s="42"/>
      <c r="BF345" s="41"/>
      <c r="BG345" s="41"/>
      <c r="BH345" s="43"/>
      <c r="BI345" s="41"/>
      <c r="BJ345" s="47"/>
      <c r="BK345" s="42"/>
      <c r="BL345" s="47"/>
      <c r="BM345" s="47"/>
      <c r="BN345" s="42"/>
      <c r="BO345" s="47"/>
      <c r="BP345" s="42"/>
      <c r="BQ345" s="42"/>
      <c r="BR345" s="44"/>
      <c r="BS345" s="44"/>
      <c r="BT345" s="43"/>
      <c r="BU345" s="44"/>
      <c r="BV345" s="44"/>
      <c r="BW345" s="43"/>
      <c r="BX345" s="43"/>
      <c r="BY345" s="43"/>
      <c r="BZ345" s="43"/>
      <c r="CA345" s="43"/>
      <c r="CB345" s="44"/>
      <c r="CC345" s="44"/>
      <c r="CD345" s="44"/>
      <c r="CE345" s="44"/>
      <c r="CF345" s="44"/>
      <c r="CG345" s="44"/>
      <c r="CH345" s="45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4"/>
      <c r="DJ345" s="43"/>
      <c r="DK345" s="43"/>
    </row>
    <row r="346" spans="46:115">
      <c r="AT346" s="41"/>
      <c r="AU346" s="46"/>
      <c r="AV346" s="46"/>
      <c r="AW346" s="46"/>
      <c r="AX346" s="46"/>
      <c r="AY346" s="46"/>
      <c r="AZ346" s="42"/>
      <c r="BA346" s="42"/>
      <c r="BB346" s="42"/>
      <c r="BC346" s="42"/>
      <c r="BD346" s="42"/>
      <c r="BE346" s="42"/>
      <c r="BF346" s="41"/>
      <c r="BG346" s="41"/>
      <c r="BH346" s="43"/>
      <c r="BI346" s="41"/>
      <c r="BJ346" s="47"/>
      <c r="BK346" s="42"/>
      <c r="BL346" s="47"/>
      <c r="BM346" s="47"/>
      <c r="BN346" s="42"/>
      <c r="BO346" s="47"/>
      <c r="BP346" s="42"/>
      <c r="BQ346" s="42"/>
      <c r="BR346" s="44"/>
      <c r="BS346" s="44"/>
      <c r="BT346" s="43"/>
      <c r="BU346" s="44"/>
      <c r="BV346" s="44"/>
      <c r="BW346" s="43"/>
      <c r="BX346" s="43"/>
      <c r="BY346" s="43"/>
      <c r="BZ346" s="43"/>
      <c r="CA346" s="43"/>
      <c r="CB346" s="44"/>
      <c r="CC346" s="44"/>
      <c r="CD346" s="44"/>
      <c r="CE346" s="44"/>
      <c r="CF346" s="44"/>
      <c r="CG346" s="44"/>
      <c r="CH346" s="45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4"/>
      <c r="DJ346" s="43"/>
      <c r="DK346" s="43"/>
    </row>
    <row r="347" spans="46:115">
      <c r="AT347" s="41"/>
      <c r="AU347" s="46"/>
      <c r="AV347" s="46"/>
      <c r="AW347" s="46"/>
      <c r="AX347" s="46"/>
      <c r="AY347" s="46"/>
      <c r="AZ347" s="42"/>
      <c r="BA347" s="42"/>
      <c r="BB347" s="42"/>
      <c r="BC347" s="42"/>
      <c r="BD347" s="42"/>
      <c r="BE347" s="42"/>
      <c r="BF347" s="41"/>
      <c r="BG347" s="41"/>
      <c r="BH347" s="43"/>
      <c r="BI347" s="41"/>
      <c r="BJ347" s="47"/>
      <c r="BK347" s="42"/>
      <c r="BL347" s="47"/>
      <c r="BM347" s="47"/>
      <c r="BN347" s="42"/>
      <c r="BO347" s="47"/>
      <c r="BP347" s="42"/>
      <c r="BQ347" s="42"/>
      <c r="BR347" s="44"/>
      <c r="BS347" s="44"/>
      <c r="BT347" s="43"/>
      <c r="BU347" s="44"/>
      <c r="BV347" s="44"/>
      <c r="BW347" s="43"/>
      <c r="BX347" s="43"/>
      <c r="BY347" s="43"/>
      <c r="BZ347" s="43"/>
      <c r="CA347" s="43"/>
      <c r="CB347" s="44"/>
      <c r="CC347" s="44"/>
      <c r="CD347" s="44"/>
      <c r="CE347" s="44"/>
      <c r="CF347" s="44"/>
      <c r="CG347" s="44"/>
      <c r="CH347" s="45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4"/>
      <c r="DJ347" s="43"/>
      <c r="DK347" s="43"/>
    </row>
    <row r="348" spans="46:115">
      <c r="AT348" s="41"/>
      <c r="AU348" s="46"/>
      <c r="AV348" s="46"/>
      <c r="AW348" s="46"/>
      <c r="AX348" s="46"/>
      <c r="AY348" s="46"/>
      <c r="AZ348" s="42"/>
      <c r="BA348" s="42"/>
      <c r="BB348" s="42"/>
      <c r="BC348" s="42"/>
      <c r="BD348" s="42"/>
      <c r="BE348" s="42"/>
      <c r="BF348" s="41"/>
      <c r="BG348" s="41"/>
      <c r="BH348" s="43"/>
      <c r="BI348" s="41"/>
      <c r="BJ348" s="47"/>
      <c r="BK348" s="42"/>
      <c r="BL348" s="47"/>
      <c r="BM348" s="47"/>
      <c r="BN348" s="42"/>
      <c r="BO348" s="47"/>
      <c r="BP348" s="42"/>
      <c r="BQ348" s="42"/>
      <c r="BR348" s="44"/>
      <c r="BS348" s="44"/>
      <c r="BT348" s="43"/>
      <c r="BU348" s="44"/>
      <c r="BV348" s="44"/>
      <c r="BW348" s="43"/>
      <c r="BX348" s="43"/>
      <c r="BY348" s="43"/>
      <c r="BZ348" s="43"/>
      <c r="CA348" s="43"/>
      <c r="CB348" s="44"/>
      <c r="CC348" s="44"/>
      <c r="CD348" s="44"/>
      <c r="CE348" s="44"/>
      <c r="CF348" s="44"/>
      <c r="CG348" s="44"/>
      <c r="CH348" s="45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4"/>
      <c r="DJ348" s="43"/>
      <c r="DK348" s="43"/>
    </row>
    <row r="349" spans="46:115">
      <c r="AT349" s="41"/>
      <c r="AU349" s="46"/>
      <c r="AV349" s="46"/>
      <c r="AW349" s="46"/>
      <c r="AX349" s="46"/>
      <c r="AY349" s="46"/>
      <c r="AZ349" s="42"/>
      <c r="BA349" s="42"/>
      <c r="BB349" s="42"/>
      <c r="BC349" s="42"/>
      <c r="BD349" s="42"/>
      <c r="BE349" s="42"/>
      <c r="BF349" s="41"/>
      <c r="BG349" s="41"/>
      <c r="BH349" s="43"/>
      <c r="BI349" s="41"/>
      <c r="BJ349" s="47"/>
      <c r="BK349" s="42"/>
      <c r="BL349" s="47"/>
      <c r="BM349" s="47"/>
      <c r="BN349" s="42"/>
      <c r="BO349" s="47"/>
      <c r="BP349" s="42"/>
      <c r="BQ349" s="42"/>
      <c r="BR349" s="44"/>
      <c r="BS349" s="44"/>
      <c r="BT349" s="43"/>
      <c r="BU349" s="44"/>
      <c r="BV349" s="44"/>
      <c r="BW349" s="43"/>
      <c r="BX349" s="43"/>
      <c r="BY349" s="43"/>
      <c r="BZ349" s="43"/>
      <c r="CA349" s="43"/>
      <c r="CB349" s="44"/>
      <c r="CC349" s="44"/>
      <c r="CD349" s="44"/>
      <c r="CE349" s="44"/>
      <c r="CF349" s="44"/>
      <c r="CG349" s="44"/>
      <c r="CH349" s="45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4"/>
      <c r="DJ349" s="43"/>
      <c r="DK349" s="43"/>
    </row>
    <row r="350" spans="46:115">
      <c r="AT350" s="41"/>
      <c r="AU350" s="46"/>
      <c r="AV350" s="46"/>
      <c r="AW350" s="46"/>
      <c r="AX350" s="46"/>
      <c r="AY350" s="46"/>
      <c r="AZ350" s="42"/>
      <c r="BA350" s="42"/>
      <c r="BB350" s="42"/>
      <c r="BC350" s="42"/>
      <c r="BD350" s="42"/>
      <c r="BE350" s="42"/>
      <c r="BF350" s="41"/>
      <c r="BG350" s="41"/>
      <c r="BH350" s="43"/>
      <c r="BI350" s="41"/>
      <c r="BJ350" s="47"/>
      <c r="BK350" s="42"/>
      <c r="BL350" s="47"/>
      <c r="BM350" s="47"/>
      <c r="BN350" s="42"/>
      <c r="BO350" s="47"/>
      <c r="BP350" s="42"/>
      <c r="BQ350" s="42"/>
      <c r="BR350" s="44"/>
      <c r="BS350" s="44"/>
      <c r="BT350" s="43"/>
      <c r="BU350" s="44"/>
      <c r="BV350" s="44"/>
      <c r="BW350" s="43"/>
      <c r="BX350" s="43"/>
      <c r="BY350" s="43"/>
      <c r="BZ350" s="43"/>
      <c r="CA350" s="43"/>
      <c r="CB350" s="44"/>
      <c r="CC350" s="44"/>
      <c r="CD350" s="44"/>
      <c r="CE350" s="44"/>
      <c r="CF350" s="44"/>
      <c r="CG350" s="44"/>
      <c r="CH350" s="45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4"/>
      <c r="DJ350" s="43"/>
      <c r="DK350" s="43"/>
    </row>
    <row r="351" spans="46:115">
      <c r="AT351" s="41"/>
      <c r="AU351" s="46"/>
      <c r="AV351" s="46"/>
      <c r="AW351" s="46"/>
      <c r="AX351" s="46"/>
      <c r="AY351" s="46"/>
      <c r="AZ351" s="42"/>
      <c r="BA351" s="42"/>
      <c r="BB351" s="42"/>
      <c r="BC351" s="42"/>
      <c r="BD351" s="42"/>
      <c r="BE351" s="42"/>
      <c r="BF351" s="41"/>
      <c r="BG351" s="41"/>
      <c r="BH351" s="43"/>
      <c r="BI351" s="41"/>
      <c r="BJ351" s="47"/>
      <c r="BK351" s="42"/>
      <c r="BL351" s="47"/>
      <c r="BM351" s="47"/>
      <c r="BN351" s="42"/>
      <c r="BO351" s="47"/>
      <c r="BP351" s="42"/>
      <c r="BQ351" s="42"/>
      <c r="BR351" s="44"/>
      <c r="BS351" s="44"/>
      <c r="BT351" s="43"/>
      <c r="BU351" s="44"/>
      <c r="BV351" s="44"/>
      <c r="BW351" s="43"/>
      <c r="BX351" s="43"/>
      <c r="BY351" s="43"/>
      <c r="BZ351" s="43"/>
      <c r="CA351" s="43"/>
      <c r="CB351" s="44"/>
      <c r="CC351" s="44"/>
      <c r="CD351" s="44"/>
      <c r="CE351" s="44"/>
      <c r="CF351" s="44"/>
      <c r="CG351" s="44"/>
      <c r="CH351" s="45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4"/>
      <c r="DJ351" s="43"/>
      <c r="DK351" s="43"/>
    </row>
    <row r="352" spans="46:115">
      <c r="AT352" s="41"/>
      <c r="AU352" s="46"/>
      <c r="AV352" s="46"/>
      <c r="AW352" s="46"/>
      <c r="AX352" s="46"/>
      <c r="AY352" s="46"/>
      <c r="AZ352" s="42"/>
      <c r="BA352" s="42"/>
      <c r="BB352" s="42"/>
      <c r="BC352" s="42"/>
      <c r="BD352" s="42"/>
      <c r="BE352" s="42"/>
      <c r="BF352" s="41"/>
      <c r="BG352" s="41"/>
      <c r="BH352" s="43"/>
      <c r="BI352" s="41"/>
      <c r="BJ352" s="47"/>
      <c r="BK352" s="42"/>
      <c r="BL352" s="47"/>
      <c r="BM352" s="47"/>
      <c r="BN352" s="42"/>
      <c r="BO352" s="47"/>
      <c r="BP352" s="42"/>
      <c r="BQ352" s="42"/>
      <c r="BR352" s="44"/>
      <c r="BS352" s="44"/>
      <c r="BT352" s="43"/>
      <c r="BU352" s="44"/>
      <c r="BV352" s="44"/>
      <c r="BW352" s="43"/>
      <c r="BX352" s="43"/>
      <c r="BY352" s="43"/>
      <c r="BZ352" s="43"/>
      <c r="CA352" s="43"/>
      <c r="CB352" s="44"/>
      <c r="CC352" s="44"/>
      <c r="CD352" s="44"/>
      <c r="CE352" s="44"/>
      <c r="CF352" s="44"/>
      <c r="CG352" s="44"/>
      <c r="CH352" s="45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4"/>
      <c r="DJ352" s="43"/>
      <c r="DK352" s="43"/>
    </row>
    <row r="353" spans="46:115">
      <c r="AT353" s="41"/>
      <c r="AU353" s="46"/>
      <c r="AV353" s="46"/>
      <c r="AW353" s="46"/>
      <c r="AX353" s="46"/>
      <c r="AY353" s="46"/>
      <c r="AZ353" s="42"/>
      <c r="BA353" s="42"/>
      <c r="BB353" s="42"/>
      <c r="BC353" s="42"/>
      <c r="BD353" s="42"/>
      <c r="BE353" s="42"/>
      <c r="BF353" s="41"/>
      <c r="BG353" s="41"/>
      <c r="BH353" s="43"/>
      <c r="BI353" s="41"/>
      <c r="BJ353" s="47"/>
      <c r="BK353" s="42"/>
      <c r="BL353" s="47"/>
      <c r="BM353" s="47"/>
      <c r="BN353" s="42"/>
      <c r="BO353" s="47"/>
      <c r="BP353" s="42"/>
      <c r="BQ353" s="42"/>
      <c r="BR353" s="44"/>
      <c r="BS353" s="44"/>
      <c r="BT353" s="43"/>
      <c r="BU353" s="44"/>
      <c r="BV353" s="44"/>
      <c r="BW353" s="43"/>
      <c r="BX353" s="43"/>
      <c r="BY353" s="43"/>
      <c r="BZ353" s="43"/>
      <c r="CA353" s="43"/>
      <c r="CB353" s="44"/>
      <c r="CC353" s="44"/>
      <c r="CD353" s="44"/>
      <c r="CE353" s="44"/>
      <c r="CF353" s="44"/>
      <c r="CG353" s="44"/>
      <c r="CH353" s="45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4"/>
      <c r="DJ353" s="43"/>
      <c r="DK353" s="43"/>
    </row>
    <row r="354" spans="46:115">
      <c r="AT354" s="41"/>
      <c r="AU354" s="46"/>
      <c r="AV354" s="46"/>
      <c r="AW354" s="46"/>
      <c r="AX354" s="46"/>
      <c r="AY354" s="46"/>
      <c r="AZ354" s="42"/>
      <c r="BA354" s="42"/>
      <c r="BB354" s="42"/>
      <c r="BC354" s="42"/>
      <c r="BD354" s="42"/>
      <c r="BE354" s="42"/>
      <c r="BF354" s="41"/>
      <c r="BG354" s="41"/>
      <c r="BH354" s="43"/>
      <c r="BI354" s="41"/>
      <c r="BJ354" s="47"/>
      <c r="BK354" s="42"/>
      <c r="BL354" s="47"/>
      <c r="BM354" s="47"/>
      <c r="BN354" s="42"/>
      <c r="BO354" s="47"/>
      <c r="BP354" s="42"/>
      <c r="BQ354" s="42"/>
      <c r="BR354" s="44"/>
      <c r="BS354" s="44"/>
      <c r="BT354" s="43"/>
      <c r="BU354" s="44"/>
      <c r="BV354" s="44"/>
      <c r="BW354" s="43"/>
      <c r="BX354" s="43"/>
      <c r="BY354" s="43"/>
      <c r="BZ354" s="43"/>
      <c r="CA354" s="43"/>
      <c r="CB354" s="44"/>
      <c r="CC354" s="44"/>
      <c r="CD354" s="44"/>
      <c r="CE354" s="44"/>
      <c r="CF354" s="44"/>
      <c r="CG354" s="44"/>
      <c r="CH354" s="45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4"/>
      <c r="DJ354" s="43"/>
      <c r="DK354" s="43"/>
    </row>
    <row r="355" spans="46:115">
      <c r="AT355" s="41"/>
      <c r="AU355" s="46"/>
      <c r="AV355" s="46"/>
      <c r="AW355" s="46"/>
      <c r="AX355" s="46"/>
      <c r="AY355" s="46"/>
      <c r="AZ355" s="42"/>
      <c r="BA355" s="42"/>
      <c r="BB355" s="42"/>
      <c r="BC355" s="42"/>
      <c r="BD355" s="42"/>
      <c r="BE355" s="42"/>
      <c r="BF355" s="41"/>
      <c r="BG355" s="41"/>
      <c r="BH355" s="43"/>
      <c r="BI355" s="41"/>
      <c r="BJ355" s="47"/>
      <c r="BK355" s="42"/>
      <c r="BL355" s="47"/>
      <c r="BM355" s="47"/>
      <c r="BN355" s="42"/>
      <c r="BO355" s="47"/>
      <c r="BP355" s="42"/>
      <c r="BQ355" s="42"/>
      <c r="BR355" s="44"/>
      <c r="BS355" s="44"/>
      <c r="BT355" s="43"/>
      <c r="BU355" s="44"/>
      <c r="BV355" s="44"/>
      <c r="BW355" s="43"/>
      <c r="BX355" s="43"/>
      <c r="BY355" s="43"/>
      <c r="BZ355" s="43"/>
      <c r="CA355" s="43"/>
      <c r="CB355" s="44"/>
      <c r="CC355" s="44"/>
      <c r="CD355" s="44"/>
      <c r="CE355" s="44"/>
      <c r="CF355" s="44"/>
      <c r="CG355" s="44"/>
      <c r="CH355" s="45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4"/>
      <c r="DJ355" s="43"/>
      <c r="DK355" s="43"/>
    </row>
    <row r="356" spans="46:115">
      <c r="AT356" s="41"/>
      <c r="AU356" s="46"/>
      <c r="AV356" s="46"/>
      <c r="AW356" s="46"/>
      <c r="AX356" s="46"/>
      <c r="AY356" s="46"/>
      <c r="AZ356" s="42"/>
      <c r="BA356" s="42"/>
      <c r="BB356" s="42"/>
      <c r="BC356" s="42"/>
      <c r="BD356" s="42"/>
      <c r="BE356" s="42"/>
      <c r="BF356" s="41"/>
      <c r="BG356" s="41"/>
      <c r="BH356" s="43"/>
      <c r="BI356" s="41"/>
      <c r="BJ356" s="47"/>
      <c r="BK356" s="42"/>
      <c r="BL356" s="47"/>
      <c r="BM356" s="47"/>
      <c r="BN356" s="42"/>
      <c r="BO356" s="47"/>
      <c r="BP356" s="42"/>
      <c r="BQ356" s="42"/>
      <c r="BR356" s="44"/>
      <c r="BS356" s="44"/>
      <c r="BT356" s="43"/>
      <c r="BU356" s="44"/>
      <c r="BV356" s="44"/>
      <c r="BW356" s="43"/>
      <c r="BX356" s="43"/>
      <c r="BY356" s="43"/>
      <c r="BZ356" s="43"/>
      <c r="CA356" s="43"/>
      <c r="CB356" s="44"/>
      <c r="CC356" s="44"/>
      <c r="CD356" s="44"/>
      <c r="CE356" s="44"/>
      <c r="CF356" s="44"/>
      <c r="CG356" s="44"/>
      <c r="CH356" s="45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4"/>
      <c r="DJ356" s="43"/>
      <c r="DK356" s="43"/>
    </row>
    <row r="357" spans="46:115">
      <c r="AT357" s="41"/>
      <c r="AU357" s="46"/>
      <c r="AV357" s="46"/>
      <c r="AW357" s="46"/>
      <c r="AX357" s="46"/>
      <c r="AY357" s="46"/>
      <c r="AZ357" s="42"/>
      <c r="BA357" s="42"/>
      <c r="BB357" s="42"/>
      <c r="BC357" s="42"/>
      <c r="BD357" s="42"/>
      <c r="BE357" s="42"/>
      <c r="BF357" s="41"/>
      <c r="BG357" s="41"/>
      <c r="BH357" s="43"/>
      <c r="BI357" s="41"/>
      <c r="BJ357" s="47"/>
      <c r="BK357" s="42"/>
      <c r="BL357" s="47"/>
      <c r="BM357" s="47"/>
      <c r="BN357" s="42"/>
      <c r="BO357" s="47"/>
      <c r="BP357" s="42"/>
      <c r="BQ357" s="42"/>
      <c r="BR357" s="44"/>
      <c r="BS357" s="44"/>
      <c r="BT357" s="43"/>
      <c r="BU357" s="44"/>
      <c r="BV357" s="44"/>
      <c r="BW357" s="43"/>
      <c r="BX357" s="43"/>
      <c r="BY357" s="43"/>
      <c r="BZ357" s="43"/>
      <c r="CA357" s="43"/>
      <c r="CB357" s="44"/>
      <c r="CC357" s="44"/>
      <c r="CD357" s="44"/>
      <c r="CE357" s="44"/>
      <c r="CF357" s="44"/>
      <c r="CG357" s="44"/>
      <c r="CH357" s="45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4"/>
      <c r="DJ357" s="43"/>
      <c r="DK357" s="43"/>
    </row>
    <row r="358" spans="46:115">
      <c r="AT358" s="41"/>
      <c r="AU358" s="46"/>
      <c r="AV358" s="46"/>
      <c r="AW358" s="46"/>
      <c r="AX358" s="46"/>
      <c r="AY358" s="46"/>
      <c r="AZ358" s="42"/>
      <c r="BA358" s="42"/>
      <c r="BB358" s="42"/>
      <c r="BC358" s="42"/>
      <c r="BD358" s="42"/>
      <c r="BE358" s="42"/>
      <c r="BF358" s="41"/>
      <c r="BG358" s="41"/>
      <c r="BH358" s="43"/>
      <c r="BI358" s="41"/>
      <c r="BJ358" s="47"/>
      <c r="BK358" s="42"/>
      <c r="BL358" s="47"/>
      <c r="BM358" s="47"/>
      <c r="BN358" s="42"/>
      <c r="BO358" s="47"/>
      <c r="BP358" s="42"/>
      <c r="BQ358" s="42"/>
      <c r="BR358" s="44"/>
      <c r="BS358" s="44"/>
      <c r="BT358" s="43"/>
      <c r="BU358" s="44"/>
      <c r="BV358" s="44"/>
      <c r="BW358" s="43"/>
      <c r="BX358" s="43"/>
      <c r="BY358" s="43"/>
      <c r="BZ358" s="43"/>
      <c r="CA358" s="43"/>
      <c r="CB358" s="44"/>
      <c r="CC358" s="44"/>
      <c r="CD358" s="44"/>
      <c r="CE358" s="44"/>
      <c r="CF358" s="44"/>
      <c r="CG358" s="44"/>
      <c r="CH358" s="45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4"/>
      <c r="DJ358" s="43"/>
      <c r="DK358" s="43"/>
    </row>
    <row r="359" spans="46:115">
      <c r="AT359" s="41"/>
      <c r="AU359" s="46"/>
      <c r="AV359" s="46"/>
      <c r="AW359" s="46"/>
      <c r="AX359" s="46"/>
      <c r="AY359" s="46"/>
      <c r="AZ359" s="42"/>
      <c r="BA359" s="42"/>
      <c r="BB359" s="42"/>
      <c r="BC359" s="42"/>
      <c r="BD359" s="42"/>
      <c r="BE359" s="42"/>
      <c r="BF359" s="41"/>
      <c r="BG359" s="41"/>
      <c r="BH359" s="43"/>
      <c r="BI359" s="41"/>
      <c r="BJ359" s="47"/>
      <c r="BK359" s="42"/>
      <c r="BL359" s="47"/>
      <c r="BM359" s="47"/>
      <c r="BN359" s="42"/>
      <c r="BO359" s="47"/>
      <c r="BP359" s="42"/>
      <c r="BQ359" s="42"/>
      <c r="BR359" s="44"/>
      <c r="BS359" s="44"/>
      <c r="BT359" s="43"/>
      <c r="BU359" s="44"/>
      <c r="BV359" s="44"/>
      <c r="BW359" s="43"/>
      <c r="BX359" s="43"/>
      <c r="BY359" s="43"/>
      <c r="BZ359" s="43"/>
      <c r="CA359" s="43"/>
      <c r="CB359" s="44"/>
      <c r="CC359" s="44"/>
      <c r="CD359" s="44"/>
      <c r="CE359" s="44"/>
      <c r="CF359" s="44"/>
      <c r="CG359" s="44"/>
      <c r="CH359" s="45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4"/>
      <c r="DJ359" s="43"/>
      <c r="DK359" s="43"/>
    </row>
    <row r="360" spans="46:115">
      <c r="AT360" s="41"/>
      <c r="AU360" s="46"/>
      <c r="AV360" s="46"/>
      <c r="AW360" s="46"/>
      <c r="AX360" s="46"/>
      <c r="AY360" s="46"/>
      <c r="AZ360" s="42"/>
      <c r="BA360" s="42"/>
      <c r="BB360" s="42"/>
      <c r="BC360" s="42"/>
      <c r="BD360" s="42"/>
      <c r="BE360" s="42"/>
      <c r="BF360" s="41"/>
      <c r="BG360" s="41"/>
      <c r="BH360" s="43"/>
      <c r="BI360" s="41"/>
      <c r="BJ360" s="47"/>
      <c r="BK360" s="42"/>
      <c r="BL360" s="47"/>
      <c r="BM360" s="47"/>
      <c r="BN360" s="42"/>
      <c r="BO360" s="47"/>
      <c r="BP360" s="42"/>
      <c r="BQ360" s="42"/>
      <c r="BR360" s="44"/>
      <c r="BS360" s="44"/>
      <c r="BT360" s="43"/>
      <c r="BU360" s="44"/>
      <c r="BV360" s="44"/>
      <c r="BW360" s="43"/>
      <c r="BX360" s="43"/>
      <c r="BY360" s="43"/>
      <c r="BZ360" s="43"/>
      <c r="CA360" s="43"/>
      <c r="CB360" s="44"/>
      <c r="CC360" s="44"/>
      <c r="CD360" s="44"/>
      <c r="CE360" s="44"/>
      <c r="CF360" s="44"/>
      <c r="CG360" s="44"/>
      <c r="CH360" s="45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4"/>
      <c r="DJ360" s="43"/>
      <c r="DK360" s="43"/>
    </row>
    <row r="361" spans="46:115">
      <c r="AT361" s="41"/>
      <c r="AU361" s="46"/>
      <c r="AV361" s="46"/>
      <c r="AW361" s="46"/>
      <c r="AX361" s="46"/>
      <c r="AY361" s="46"/>
      <c r="AZ361" s="42"/>
      <c r="BA361" s="42"/>
      <c r="BB361" s="42"/>
      <c r="BC361" s="42"/>
      <c r="BD361" s="42"/>
      <c r="BE361" s="42"/>
      <c r="BF361" s="41"/>
      <c r="BG361" s="41"/>
      <c r="BH361" s="43"/>
      <c r="BI361" s="41"/>
      <c r="BJ361" s="47"/>
      <c r="BK361" s="42"/>
      <c r="BL361" s="47"/>
      <c r="BM361" s="47"/>
      <c r="BN361" s="42"/>
      <c r="BO361" s="47"/>
      <c r="BP361" s="42"/>
      <c r="BQ361" s="42"/>
      <c r="BR361" s="44"/>
      <c r="BS361" s="44"/>
      <c r="BT361" s="43"/>
      <c r="BU361" s="44"/>
      <c r="BV361" s="44"/>
      <c r="BW361" s="43"/>
      <c r="BX361" s="43"/>
      <c r="BY361" s="43"/>
      <c r="BZ361" s="43"/>
      <c r="CA361" s="43"/>
      <c r="CB361" s="44"/>
      <c r="CC361" s="44"/>
      <c r="CD361" s="44"/>
      <c r="CE361" s="44"/>
      <c r="CF361" s="44"/>
      <c r="CG361" s="44"/>
      <c r="CH361" s="45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4"/>
      <c r="DJ361" s="43"/>
      <c r="DK361" s="43"/>
    </row>
    <row r="362" spans="46:115">
      <c r="AT362" s="41"/>
      <c r="AU362" s="46"/>
      <c r="AV362" s="46"/>
      <c r="AW362" s="46"/>
      <c r="AX362" s="46"/>
      <c r="AY362" s="46"/>
      <c r="AZ362" s="42"/>
      <c r="BA362" s="42"/>
      <c r="BB362" s="42"/>
      <c r="BC362" s="42"/>
      <c r="BD362" s="42"/>
      <c r="BE362" s="42"/>
      <c r="BF362" s="41"/>
      <c r="BG362" s="41"/>
      <c r="BH362" s="43"/>
      <c r="BI362" s="41"/>
      <c r="BJ362" s="47"/>
      <c r="BK362" s="42"/>
      <c r="BL362" s="47"/>
      <c r="BM362" s="47"/>
      <c r="BN362" s="42"/>
      <c r="BO362" s="47"/>
      <c r="BP362" s="42"/>
      <c r="BQ362" s="42"/>
      <c r="BR362" s="44"/>
      <c r="BS362" s="44"/>
      <c r="BT362" s="43"/>
      <c r="BU362" s="44"/>
      <c r="BV362" s="44"/>
      <c r="BW362" s="43"/>
      <c r="BX362" s="43"/>
      <c r="BY362" s="43"/>
      <c r="BZ362" s="43"/>
      <c r="CA362" s="43"/>
      <c r="CB362" s="44"/>
      <c r="CC362" s="44"/>
      <c r="CD362" s="44"/>
      <c r="CE362" s="44"/>
      <c r="CF362" s="44"/>
      <c r="CG362" s="44"/>
      <c r="CH362" s="45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4"/>
      <c r="DJ362" s="43"/>
      <c r="DK362" s="43"/>
    </row>
    <row r="363" spans="46:115">
      <c r="AT363" s="41"/>
      <c r="AU363" s="46"/>
      <c r="AV363" s="46"/>
      <c r="AW363" s="46"/>
      <c r="AX363" s="46"/>
      <c r="AY363" s="46"/>
      <c r="AZ363" s="42"/>
      <c r="BA363" s="42"/>
      <c r="BB363" s="42"/>
      <c r="BC363" s="42"/>
      <c r="BD363" s="42"/>
      <c r="BE363" s="42"/>
      <c r="BF363" s="41"/>
      <c r="BG363" s="41"/>
      <c r="BH363" s="43"/>
      <c r="BI363" s="41"/>
      <c r="BJ363" s="47"/>
      <c r="BK363" s="42"/>
      <c r="BL363" s="47"/>
      <c r="BM363" s="47"/>
      <c r="BN363" s="42"/>
      <c r="BO363" s="47"/>
      <c r="BP363" s="42"/>
      <c r="BQ363" s="42"/>
      <c r="BR363" s="44"/>
      <c r="BS363" s="44"/>
      <c r="BT363" s="43"/>
      <c r="BU363" s="44"/>
      <c r="BV363" s="44"/>
      <c r="BW363" s="43"/>
      <c r="BX363" s="43"/>
      <c r="BY363" s="43"/>
      <c r="BZ363" s="43"/>
      <c r="CA363" s="43"/>
      <c r="CB363" s="44"/>
      <c r="CC363" s="44"/>
      <c r="CD363" s="44"/>
      <c r="CE363" s="44"/>
      <c r="CF363" s="44"/>
      <c r="CG363" s="44"/>
      <c r="CH363" s="45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4"/>
      <c r="DJ363" s="43"/>
      <c r="DK363" s="43"/>
    </row>
    <row r="364" spans="46:115">
      <c r="AT364" s="41"/>
      <c r="AU364" s="46"/>
      <c r="AV364" s="46"/>
      <c r="AW364" s="46"/>
      <c r="AX364" s="46"/>
      <c r="AY364" s="46"/>
      <c r="AZ364" s="42"/>
      <c r="BA364" s="42"/>
      <c r="BB364" s="42"/>
      <c r="BC364" s="42"/>
      <c r="BD364" s="42"/>
      <c r="BE364" s="42"/>
      <c r="BF364" s="41"/>
      <c r="BG364" s="41"/>
      <c r="BH364" s="43"/>
      <c r="BI364" s="41"/>
      <c r="BJ364" s="47"/>
      <c r="BK364" s="42"/>
      <c r="BL364" s="47"/>
      <c r="BM364" s="47"/>
      <c r="BN364" s="42"/>
      <c r="BO364" s="47"/>
      <c r="BP364" s="42"/>
      <c r="BQ364" s="42"/>
      <c r="BR364" s="44"/>
      <c r="BS364" s="44"/>
      <c r="BT364" s="43"/>
      <c r="BU364" s="44"/>
      <c r="BV364" s="44"/>
      <c r="BW364" s="43"/>
      <c r="BX364" s="43"/>
      <c r="BY364" s="43"/>
      <c r="BZ364" s="43"/>
      <c r="CA364" s="43"/>
      <c r="CB364" s="44"/>
      <c r="CC364" s="44"/>
      <c r="CD364" s="44"/>
      <c r="CE364" s="44"/>
      <c r="CF364" s="44"/>
      <c r="CG364" s="44"/>
      <c r="CH364" s="45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4"/>
      <c r="DJ364" s="43"/>
      <c r="DK364" s="43"/>
    </row>
    <row r="365" spans="46:115">
      <c r="AT365" s="41"/>
      <c r="AU365" s="46"/>
      <c r="AV365" s="46"/>
      <c r="AW365" s="46"/>
      <c r="AX365" s="46"/>
      <c r="AY365" s="46"/>
      <c r="AZ365" s="42"/>
      <c r="BA365" s="42"/>
      <c r="BB365" s="42"/>
      <c r="BC365" s="42"/>
      <c r="BD365" s="42"/>
      <c r="BE365" s="42"/>
      <c r="BF365" s="41"/>
      <c r="BG365" s="41"/>
      <c r="BH365" s="43"/>
      <c r="BI365" s="41"/>
      <c r="BJ365" s="47"/>
      <c r="BK365" s="42"/>
      <c r="BL365" s="47"/>
      <c r="BM365" s="47"/>
      <c r="BN365" s="42"/>
      <c r="BO365" s="47"/>
      <c r="BP365" s="42"/>
      <c r="BQ365" s="42"/>
      <c r="BR365" s="44"/>
      <c r="BS365" s="44"/>
      <c r="BT365" s="43"/>
      <c r="BU365" s="44"/>
      <c r="BV365" s="44"/>
      <c r="BW365" s="43"/>
      <c r="BX365" s="43"/>
      <c r="BY365" s="43"/>
      <c r="BZ365" s="43"/>
      <c r="CA365" s="43"/>
      <c r="CB365" s="44"/>
      <c r="CC365" s="44"/>
      <c r="CD365" s="44"/>
      <c r="CE365" s="44"/>
      <c r="CF365" s="44"/>
      <c r="CG365" s="44"/>
      <c r="CH365" s="45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4"/>
      <c r="DJ365" s="43"/>
      <c r="DK365" s="43"/>
    </row>
    <row r="366" spans="46:115">
      <c r="AT366" s="41"/>
      <c r="AU366" s="46"/>
      <c r="AV366" s="46"/>
      <c r="AW366" s="46"/>
      <c r="AX366" s="46"/>
      <c r="AY366" s="46"/>
      <c r="AZ366" s="42"/>
      <c r="BA366" s="42"/>
      <c r="BB366" s="42"/>
      <c r="BC366" s="42"/>
      <c r="BD366" s="42"/>
      <c r="BE366" s="42"/>
      <c r="BF366" s="41"/>
      <c r="BG366" s="41"/>
      <c r="BH366" s="43"/>
      <c r="BI366" s="41"/>
      <c r="BJ366" s="47"/>
      <c r="BK366" s="42"/>
      <c r="BL366" s="47"/>
      <c r="BM366" s="47"/>
      <c r="BN366" s="42"/>
      <c r="BO366" s="47"/>
      <c r="BP366" s="42"/>
      <c r="BQ366" s="42"/>
      <c r="BR366" s="44"/>
      <c r="BS366" s="44"/>
      <c r="BT366" s="43"/>
      <c r="BU366" s="44"/>
      <c r="BV366" s="44"/>
      <c r="BW366" s="43"/>
      <c r="BX366" s="43"/>
      <c r="BY366" s="43"/>
      <c r="BZ366" s="43"/>
      <c r="CA366" s="43"/>
      <c r="CB366" s="44"/>
      <c r="CC366" s="44"/>
      <c r="CD366" s="44"/>
      <c r="CE366" s="44"/>
      <c r="CF366" s="44"/>
      <c r="CG366" s="44"/>
      <c r="CH366" s="45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4"/>
      <c r="DJ366" s="43"/>
      <c r="DK366" s="43"/>
    </row>
    <row r="367" spans="46:115">
      <c r="AT367" s="41"/>
      <c r="AU367" s="46"/>
      <c r="AV367" s="46"/>
      <c r="AW367" s="46"/>
      <c r="AX367" s="46"/>
      <c r="AY367" s="46"/>
      <c r="AZ367" s="42"/>
      <c r="BA367" s="42"/>
      <c r="BB367" s="42"/>
      <c r="BC367" s="42"/>
      <c r="BD367" s="42"/>
      <c r="BE367" s="42"/>
      <c r="BF367" s="41"/>
      <c r="BG367" s="41"/>
      <c r="BH367" s="43"/>
      <c r="BI367" s="41"/>
      <c r="BJ367" s="47"/>
      <c r="BK367" s="42"/>
      <c r="BL367" s="47"/>
      <c r="BM367" s="47"/>
      <c r="BN367" s="42"/>
      <c r="BO367" s="47"/>
      <c r="BP367" s="42"/>
      <c r="BQ367" s="42"/>
      <c r="BR367" s="44"/>
      <c r="BS367" s="44"/>
      <c r="BT367" s="43"/>
      <c r="BU367" s="44"/>
      <c r="BV367" s="44"/>
      <c r="BW367" s="43"/>
      <c r="BX367" s="43"/>
      <c r="BY367" s="43"/>
      <c r="BZ367" s="43"/>
      <c r="CA367" s="43"/>
      <c r="CB367" s="44"/>
      <c r="CC367" s="44"/>
      <c r="CD367" s="44"/>
      <c r="CE367" s="44"/>
      <c r="CF367" s="44"/>
      <c r="CG367" s="44"/>
      <c r="CH367" s="45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4"/>
      <c r="DJ367" s="43"/>
      <c r="DK367" s="43"/>
    </row>
    <row r="368" spans="46:115">
      <c r="AT368" s="41"/>
      <c r="AU368" s="46"/>
      <c r="AV368" s="46"/>
      <c r="AW368" s="46"/>
      <c r="AX368" s="46"/>
      <c r="AY368" s="46"/>
      <c r="AZ368" s="42"/>
      <c r="BA368" s="42"/>
      <c r="BB368" s="42"/>
      <c r="BC368" s="42"/>
      <c r="BD368" s="42"/>
      <c r="BE368" s="42"/>
      <c r="BF368" s="41"/>
      <c r="BG368" s="41"/>
      <c r="BH368" s="43"/>
      <c r="BI368" s="41"/>
      <c r="BJ368" s="47"/>
      <c r="BK368" s="42"/>
      <c r="BL368" s="47"/>
      <c r="BM368" s="47"/>
      <c r="BN368" s="42"/>
      <c r="BO368" s="47"/>
      <c r="BP368" s="42"/>
      <c r="BQ368" s="42"/>
      <c r="BR368" s="44"/>
      <c r="BS368" s="44"/>
      <c r="BT368" s="43"/>
      <c r="BU368" s="44"/>
      <c r="BV368" s="44"/>
      <c r="BW368" s="43"/>
      <c r="BX368" s="43"/>
      <c r="BY368" s="43"/>
      <c r="BZ368" s="43"/>
      <c r="CA368" s="43"/>
      <c r="CB368" s="44"/>
      <c r="CC368" s="44"/>
      <c r="CD368" s="44"/>
      <c r="CE368" s="44"/>
      <c r="CF368" s="44"/>
      <c r="CG368" s="44"/>
      <c r="CH368" s="45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4"/>
      <c r="DJ368" s="43"/>
      <c r="DK368" s="43"/>
    </row>
    <row r="369" spans="46:115">
      <c r="AT369" s="41"/>
      <c r="AU369" s="46"/>
      <c r="AV369" s="46"/>
      <c r="AW369" s="46"/>
      <c r="AX369" s="46"/>
      <c r="AY369" s="46"/>
      <c r="AZ369" s="42"/>
      <c r="BA369" s="42"/>
      <c r="BB369" s="42"/>
      <c r="BC369" s="42"/>
      <c r="BD369" s="42"/>
      <c r="BE369" s="42"/>
      <c r="BF369" s="41"/>
      <c r="BG369" s="41"/>
      <c r="BH369" s="43"/>
      <c r="BI369" s="41"/>
      <c r="BJ369" s="47"/>
      <c r="BK369" s="42"/>
      <c r="BL369" s="47"/>
      <c r="BM369" s="47"/>
      <c r="BN369" s="42"/>
      <c r="BO369" s="47"/>
      <c r="BP369" s="42"/>
      <c r="BQ369" s="42"/>
      <c r="BR369" s="44"/>
      <c r="BS369" s="44"/>
      <c r="BT369" s="43"/>
      <c r="BU369" s="44"/>
      <c r="BV369" s="44"/>
      <c r="BW369" s="43"/>
      <c r="BX369" s="43"/>
      <c r="BY369" s="43"/>
      <c r="BZ369" s="43"/>
      <c r="CA369" s="43"/>
      <c r="CB369" s="44"/>
      <c r="CC369" s="44"/>
      <c r="CD369" s="44"/>
      <c r="CE369" s="44"/>
      <c r="CF369" s="44"/>
      <c r="CG369" s="44"/>
      <c r="CH369" s="45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4"/>
      <c r="DJ369" s="43"/>
      <c r="DK369" s="43"/>
    </row>
    <row r="370" spans="46:115">
      <c r="AT370" s="41"/>
      <c r="AU370" s="46"/>
      <c r="AV370" s="46"/>
      <c r="AW370" s="46"/>
      <c r="AX370" s="46"/>
      <c r="AY370" s="46"/>
      <c r="AZ370" s="42"/>
      <c r="BA370" s="42"/>
      <c r="BB370" s="42"/>
      <c r="BC370" s="42"/>
      <c r="BD370" s="42"/>
      <c r="BE370" s="42"/>
      <c r="BF370" s="41"/>
      <c r="BG370" s="41"/>
      <c r="BH370" s="43"/>
      <c r="BI370" s="41"/>
      <c r="BJ370" s="47"/>
      <c r="BK370" s="42"/>
      <c r="BL370" s="47"/>
      <c r="BM370" s="47"/>
      <c r="BN370" s="42"/>
      <c r="BO370" s="47"/>
      <c r="BP370" s="42"/>
      <c r="BQ370" s="42"/>
      <c r="BR370" s="44"/>
      <c r="BS370" s="44"/>
      <c r="BT370" s="43"/>
      <c r="BU370" s="44"/>
      <c r="BV370" s="44"/>
      <c r="BW370" s="43"/>
      <c r="BX370" s="43"/>
      <c r="BY370" s="43"/>
      <c r="BZ370" s="43"/>
      <c r="CA370" s="43"/>
      <c r="CB370" s="44"/>
      <c r="CC370" s="44"/>
      <c r="CD370" s="44"/>
      <c r="CE370" s="44"/>
      <c r="CF370" s="44"/>
      <c r="CG370" s="44"/>
      <c r="CH370" s="45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4"/>
      <c r="DJ370" s="43"/>
      <c r="DK370" s="43"/>
    </row>
    <row r="371" spans="46:115">
      <c r="AT371" s="41"/>
      <c r="AU371" s="46"/>
      <c r="AV371" s="46"/>
      <c r="AW371" s="46"/>
      <c r="AX371" s="46"/>
      <c r="AY371" s="46"/>
      <c r="AZ371" s="42"/>
      <c r="BA371" s="42"/>
      <c r="BB371" s="42"/>
      <c r="BC371" s="42"/>
      <c r="BD371" s="42"/>
      <c r="BE371" s="42"/>
      <c r="BF371" s="41"/>
      <c r="BG371" s="41"/>
      <c r="BH371" s="43"/>
      <c r="BI371" s="41"/>
      <c r="BJ371" s="47"/>
      <c r="BK371" s="42"/>
      <c r="BL371" s="47"/>
      <c r="BM371" s="47"/>
      <c r="BN371" s="42"/>
      <c r="BO371" s="47"/>
      <c r="BP371" s="42"/>
      <c r="BQ371" s="42"/>
      <c r="BR371" s="44"/>
      <c r="BS371" s="44"/>
      <c r="BT371" s="43"/>
      <c r="BU371" s="44"/>
      <c r="BV371" s="44"/>
      <c r="BW371" s="43"/>
      <c r="BX371" s="43"/>
      <c r="BY371" s="43"/>
      <c r="BZ371" s="43"/>
      <c r="CA371" s="43"/>
      <c r="CB371" s="44"/>
      <c r="CC371" s="44"/>
      <c r="CD371" s="44"/>
      <c r="CE371" s="44"/>
      <c r="CF371" s="44"/>
      <c r="CG371" s="44"/>
      <c r="CH371" s="45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4"/>
      <c r="DJ371" s="43"/>
      <c r="DK371" s="43"/>
    </row>
    <row r="372" spans="46:115">
      <c r="AT372" s="41"/>
      <c r="AU372" s="46"/>
      <c r="AV372" s="46"/>
      <c r="AW372" s="46"/>
      <c r="AX372" s="46"/>
      <c r="AY372" s="46"/>
      <c r="AZ372" s="42"/>
      <c r="BA372" s="42"/>
      <c r="BB372" s="42"/>
      <c r="BC372" s="42"/>
      <c r="BD372" s="42"/>
      <c r="BE372" s="42"/>
      <c r="BF372" s="41"/>
      <c r="BG372" s="41"/>
      <c r="BH372" s="43"/>
      <c r="BI372" s="41"/>
      <c r="BJ372" s="47"/>
      <c r="BK372" s="42"/>
      <c r="BL372" s="47"/>
      <c r="BM372" s="47"/>
      <c r="BN372" s="42"/>
      <c r="BO372" s="47"/>
      <c r="BP372" s="42"/>
      <c r="BQ372" s="42"/>
      <c r="BR372" s="44"/>
      <c r="BS372" s="44"/>
      <c r="BT372" s="43"/>
      <c r="BU372" s="44"/>
      <c r="BV372" s="44"/>
      <c r="BW372" s="43"/>
      <c r="BX372" s="43"/>
      <c r="BY372" s="43"/>
      <c r="BZ372" s="43"/>
      <c r="CA372" s="43"/>
      <c r="CB372" s="44"/>
      <c r="CC372" s="44"/>
      <c r="CD372" s="44"/>
      <c r="CE372" s="44"/>
      <c r="CF372" s="44"/>
      <c r="CG372" s="44"/>
      <c r="CH372" s="45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4"/>
      <c r="DJ372" s="43"/>
      <c r="DK372" s="43"/>
    </row>
    <row r="373" spans="46:115">
      <c r="AT373" s="41"/>
      <c r="AU373" s="46"/>
      <c r="AV373" s="46"/>
      <c r="AW373" s="46"/>
      <c r="AX373" s="46"/>
      <c r="AY373" s="46"/>
      <c r="AZ373" s="42"/>
      <c r="BA373" s="42"/>
      <c r="BB373" s="42"/>
      <c r="BC373" s="42"/>
      <c r="BD373" s="42"/>
      <c r="BE373" s="42"/>
      <c r="BF373" s="41"/>
      <c r="BG373" s="41"/>
      <c r="BH373" s="43"/>
      <c r="BI373" s="41"/>
      <c r="BJ373" s="47"/>
      <c r="BK373" s="42"/>
      <c r="BL373" s="47"/>
      <c r="BM373" s="47"/>
      <c r="BN373" s="42"/>
      <c r="BO373" s="47"/>
      <c r="BP373" s="42"/>
      <c r="BQ373" s="42"/>
      <c r="BR373" s="44"/>
      <c r="BS373" s="44"/>
      <c r="BT373" s="43"/>
      <c r="BU373" s="44"/>
      <c r="BV373" s="44"/>
      <c r="BW373" s="43"/>
      <c r="BX373" s="43"/>
      <c r="BY373" s="43"/>
      <c r="BZ373" s="43"/>
      <c r="CA373" s="43"/>
      <c r="CB373" s="44"/>
      <c r="CC373" s="44"/>
      <c r="CD373" s="44"/>
      <c r="CE373" s="44"/>
      <c r="CF373" s="44"/>
      <c r="CG373" s="44"/>
      <c r="CH373" s="45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4"/>
      <c r="DJ373" s="43"/>
      <c r="DK373" s="43"/>
    </row>
    <row r="374" spans="46:115">
      <c r="AT374" s="41"/>
      <c r="AU374" s="46"/>
      <c r="AV374" s="46"/>
      <c r="AW374" s="46"/>
      <c r="AX374" s="46"/>
      <c r="AY374" s="46"/>
      <c r="AZ374" s="42"/>
      <c r="BA374" s="42"/>
      <c r="BB374" s="42"/>
      <c r="BC374" s="42"/>
      <c r="BD374" s="42"/>
      <c r="BE374" s="42"/>
      <c r="BF374" s="41"/>
      <c r="BG374" s="41"/>
      <c r="BH374" s="43"/>
      <c r="BI374" s="41"/>
      <c r="BJ374" s="47"/>
      <c r="BK374" s="42"/>
      <c r="BL374" s="47"/>
      <c r="BM374" s="47"/>
      <c r="BN374" s="42"/>
      <c r="BO374" s="47"/>
      <c r="BP374" s="42"/>
      <c r="BQ374" s="42"/>
      <c r="BR374" s="44"/>
      <c r="BS374" s="44"/>
      <c r="BT374" s="43"/>
      <c r="BU374" s="44"/>
      <c r="BV374" s="44"/>
      <c r="BW374" s="43"/>
      <c r="BX374" s="43"/>
      <c r="BY374" s="43"/>
      <c r="BZ374" s="43"/>
      <c r="CA374" s="43"/>
      <c r="CB374" s="44"/>
      <c r="CC374" s="44"/>
      <c r="CD374" s="44"/>
      <c r="CE374" s="44"/>
      <c r="CF374" s="44"/>
      <c r="CG374" s="44"/>
      <c r="CH374" s="45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4"/>
      <c r="DJ374" s="43"/>
      <c r="DK374" s="43"/>
    </row>
    <row r="375" spans="46:115">
      <c r="AT375" s="41"/>
      <c r="AU375" s="46"/>
      <c r="AV375" s="46"/>
      <c r="AW375" s="46"/>
      <c r="AX375" s="46"/>
      <c r="AY375" s="46"/>
      <c r="AZ375" s="42"/>
      <c r="BA375" s="42"/>
      <c r="BB375" s="42"/>
      <c r="BC375" s="42"/>
      <c r="BD375" s="42"/>
      <c r="BE375" s="42"/>
      <c r="BF375" s="41"/>
      <c r="BG375" s="41"/>
      <c r="BH375" s="43"/>
      <c r="BI375" s="41"/>
      <c r="BJ375" s="47"/>
      <c r="BK375" s="42"/>
      <c r="BL375" s="47"/>
      <c r="BM375" s="47"/>
      <c r="BN375" s="42"/>
      <c r="BO375" s="47"/>
      <c r="BP375" s="42"/>
      <c r="BQ375" s="42"/>
      <c r="BR375" s="44"/>
      <c r="BS375" s="44"/>
      <c r="BT375" s="43"/>
      <c r="BU375" s="44"/>
      <c r="BV375" s="44"/>
      <c r="BW375" s="43"/>
      <c r="BX375" s="43"/>
      <c r="BY375" s="43"/>
      <c r="BZ375" s="43"/>
      <c r="CA375" s="43"/>
      <c r="CB375" s="44"/>
      <c r="CC375" s="44"/>
      <c r="CD375" s="44"/>
      <c r="CE375" s="44"/>
      <c r="CF375" s="44"/>
      <c r="CG375" s="44"/>
      <c r="CH375" s="45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4"/>
      <c r="DJ375" s="43"/>
      <c r="DK375" s="43"/>
    </row>
    <row r="376" spans="46:115">
      <c r="AT376" s="41"/>
      <c r="AU376" s="46"/>
      <c r="AV376" s="46"/>
      <c r="AW376" s="46"/>
      <c r="AX376" s="46"/>
      <c r="AY376" s="46"/>
      <c r="AZ376" s="42"/>
      <c r="BA376" s="42"/>
      <c r="BB376" s="42"/>
      <c r="BC376" s="42"/>
      <c r="BD376" s="42"/>
      <c r="BE376" s="42"/>
      <c r="BF376" s="41"/>
      <c r="BG376" s="41"/>
      <c r="BH376" s="43"/>
      <c r="BI376" s="41"/>
      <c r="BJ376" s="47"/>
      <c r="BK376" s="42"/>
      <c r="BL376" s="47"/>
      <c r="BM376" s="47"/>
      <c r="BN376" s="42"/>
      <c r="BO376" s="47"/>
      <c r="BP376" s="42"/>
      <c r="BQ376" s="42"/>
      <c r="BR376" s="44"/>
      <c r="BS376" s="44"/>
      <c r="BT376" s="43"/>
      <c r="BU376" s="44"/>
      <c r="BV376" s="44"/>
      <c r="BW376" s="43"/>
      <c r="BX376" s="43"/>
      <c r="BY376" s="43"/>
      <c r="BZ376" s="43"/>
      <c r="CA376" s="43"/>
      <c r="CB376" s="44"/>
      <c r="CC376" s="44"/>
      <c r="CD376" s="44"/>
      <c r="CE376" s="44"/>
      <c r="CF376" s="44"/>
      <c r="CG376" s="44"/>
      <c r="CH376" s="45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4"/>
      <c r="DJ376" s="43"/>
      <c r="DK376" s="43"/>
    </row>
    <row r="377" spans="46:115">
      <c r="AT377" s="41"/>
      <c r="AU377" s="46"/>
      <c r="AV377" s="46"/>
      <c r="AW377" s="46"/>
      <c r="AX377" s="46"/>
      <c r="AY377" s="46"/>
      <c r="AZ377" s="42"/>
      <c r="BA377" s="42"/>
      <c r="BB377" s="42"/>
      <c r="BC377" s="42"/>
      <c r="BD377" s="42"/>
      <c r="BE377" s="42"/>
      <c r="BF377" s="41"/>
      <c r="BG377" s="41"/>
      <c r="BH377" s="43"/>
      <c r="BI377" s="41"/>
      <c r="BJ377" s="47"/>
      <c r="BK377" s="42"/>
      <c r="BL377" s="47"/>
      <c r="BM377" s="47"/>
      <c r="BN377" s="42"/>
      <c r="BO377" s="47"/>
      <c r="BP377" s="42"/>
      <c r="BQ377" s="42"/>
      <c r="BR377" s="44"/>
      <c r="BS377" s="44"/>
      <c r="BT377" s="43"/>
      <c r="BU377" s="44"/>
      <c r="BV377" s="44"/>
      <c r="BW377" s="43"/>
      <c r="BX377" s="43"/>
      <c r="BY377" s="43"/>
      <c r="BZ377" s="43"/>
      <c r="CA377" s="43"/>
      <c r="CB377" s="44"/>
      <c r="CC377" s="44"/>
      <c r="CD377" s="44"/>
      <c r="CE377" s="44"/>
      <c r="CF377" s="44"/>
      <c r="CG377" s="44"/>
      <c r="CH377" s="45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4"/>
      <c r="DJ377" s="43"/>
      <c r="DK377" s="43"/>
    </row>
    <row r="378" spans="46:115">
      <c r="AT378" s="41"/>
      <c r="AU378" s="46"/>
      <c r="AV378" s="46"/>
      <c r="AW378" s="46"/>
      <c r="AX378" s="46"/>
      <c r="AY378" s="46"/>
      <c r="AZ378" s="42"/>
      <c r="BA378" s="42"/>
      <c r="BB378" s="42"/>
      <c r="BC378" s="42"/>
      <c r="BD378" s="42"/>
      <c r="BE378" s="42"/>
      <c r="BF378" s="41"/>
      <c r="BG378" s="41"/>
      <c r="BH378" s="43"/>
      <c r="BI378" s="41"/>
      <c r="BJ378" s="47"/>
      <c r="BK378" s="42"/>
      <c r="BL378" s="47"/>
      <c r="BM378" s="47"/>
      <c r="BN378" s="42"/>
      <c r="BO378" s="47"/>
      <c r="BP378" s="42"/>
      <c r="BQ378" s="42"/>
      <c r="BR378" s="44"/>
      <c r="BS378" s="44"/>
      <c r="BT378" s="43"/>
      <c r="BU378" s="44"/>
      <c r="BV378" s="44"/>
      <c r="BW378" s="43"/>
      <c r="BX378" s="43"/>
      <c r="BY378" s="43"/>
      <c r="BZ378" s="43"/>
      <c r="CA378" s="43"/>
      <c r="CB378" s="44"/>
      <c r="CC378" s="44"/>
      <c r="CD378" s="44"/>
      <c r="CE378" s="44"/>
      <c r="CF378" s="44"/>
      <c r="CG378" s="44"/>
      <c r="CH378" s="45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4"/>
      <c r="DJ378" s="43"/>
      <c r="DK378" s="43"/>
    </row>
    <row r="379" spans="46:115">
      <c r="AT379" s="41"/>
      <c r="AU379" s="46"/>
      <c r="AV379" s="46"/>
      <c r="AW379" s="46"/>
      <c r="AX379" s="46"/>
      <c r="AY379" s="46"/>
      <c r="AZ379" s="42"/>
      <c r="BA379" s="42"/>
      <c r="BB379" s="42"/>
      <c r="BC379" s="42"/>
      <c r="BD379" s="42"/>
      <c r="BE379" s="42"/>
      <c r="BF379" s="41"/>
      <c r="BG379" s="41"/>
      <c r="BH379" s="43"/>
      <c r="BI379" s="41"/>
      <c r="BJ379" s="47"/>
      <c r="BK379" s="42"/>
      <c r="BL379" s="47"/>
      <c r="BM379" s="47"/>
      <c r="BN379" s="42"/>
      <c r="BO379" s="47"/>
      <c r="BP379" s="42"/>
      <c r="BQ379" s="42"/>
      <c r="BR379" s="44"/>
      <c r="BS379" s="44"/>
      <c r="BT379" s="43"/>
      <c r="BU379" s="44"/>
      <c r="BV379" s="44"/>
      <c r="BW379" s="43"/>
      <c r="BX379" s="43"/>
      <c r="BY379" s="43"/>
      <c r="BZ379" s="43"/>
      <c r="CA379" s="43"/>
      <c r="CB379" s="44"/>
      <c r="CC379" s="44"/>
      <c r="CD379" s="44"/>
      <c r="CE379" s="44"/>
      <c r="CF379" s="44"/>
      <c r="CG379" s="44"/>
      <c r="CH379" s="45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4"/>
      <c r="DJ379" s="43"/>
      <c r="DK379" s="43"/>
    </row>
    <row r="380" spans="46:115">
      <c r="AT380" s="41"/>
      <c r="AU380" s="46"/>
      <c r="AV380" s="46"/>
      <c r="AW380" s="46"/>
      <c r="AX380" s="46"/>
      <c r="AY380" s="46"/>
      <c r="AZ380" s="42"/>
      <c r="BA380" s="42"/>
      <c r="BB380" s="42"/>
      <c r="BC380" s="42"/>
      <c r="BD380" s="42"/>
      <c r="BE380" s="42"/>
      <c r="BF380" s="41"/>
      <c r="BG380" s="41"/>
      <c r="BH380" s="43"/>
      <c r="BI380" s="41"/>
      <c r="BJ380" s="47"/>
      <c r="BK380" s="42"/>
      <c r="BL380" s="47"/>
      <c r="BM380" s="47"/>
      <c r="BN380" s="42"/>
      <c r="BO380" s="47"/>
      <c r="BP380" s="42"/>
      <c r="BQ380" s="42"/>
      <c r="BR380" s="44"/>
      <c r="BS380" s="44"/>
      <c r="BT380" s="43"/>
      <c r="BU380" s="44"/>
      <c r="BV380" s="44"/>
      <c r="BW380" s="43"/>
      <c r="BX380" s="43"/>
      <c r="BY380" s="43"/>
      <c r="BZ380" s="43"/>
      <c r="CA380" s="43"/>
      <c r="CB380" s="44"/>
      <c r="CC380" s="44"/>
      <c r="CD380" s="44"/>
      <c r="CE380" s="44"/>
      <c r="CF380" s="44"/>
      <c r="CG380" s="44"/>
      <c r="CH380" s="45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4"/>
      <c r="DJ380" s="43"/>
      <c r="DK380" s="43"/>
    </row>
    <row r="381" spans="46:115">
      <c r="AT381" s="41"/>
      <c r="AU381" s="46"/>
      <c r="AV381" s="46"/>
      <c r="AW381" s="46"/>
      <c r="AX381" s="46"/>
      <c r="AY381" s="46"/>
      <c r="AZ381" s="42"/>
      <c r="BA381" s="42"/>
      <c r="BB381" s="42"/>
      <c r="BC381" s="42"/>
      <c r="BD381" s="42"/>
      <c r="BE381" s="42"/>
      <c r="BF381" s="41"/>
      <c r="BG381" s="41"/>
      <c r="BH381" s="43"/>
      <c r="BI381" s="41"/>
      <c r="BJ381" s="47"/>
      <c r="BK381" s="42"/>
      <c r="BL381" s="47"/>
      <c r="BM381" s="47"/>
      <c r="BN381" s="42"/>
      <c r="BO381" s="47"/>
      <c r="BP381" s="42"/>
      <c r="BQ381" s="42"/>
      <c r="BR381" s="44"/>
      <c r="BS381" s="44"/>
      <c r="BT381" s="43"/>
      <c r="BU381" s="44"/>
      <c r="BV381" s="44"/>
      <c r="BW381" s="43"/>
      <c r="BX381" s="43"/>
      <c r="BY381" s="43"/>
      <c r="BZ381" s="43"/>
      <c r="CA381" s="43"/>
      <c r="CB381" s="44"/>
      <c r="CC381" s="44"/>
      <c r="CD381" s="44"/>
      <c r="CE381" s="44"/>
      <c r="CF381" s="44"/>
      <c r="CG381" s="44"/>
      <c r="CH381" s="45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4"/>
      <c r="DJ381" s="43"/>
      <c r="DK381" s="43"/>
    </row>
    <row r="382" spans="46:115">
      <c r="AT382" s="41"/>
      <c r="AU382" s="46"/>
      <c r="AV382" s="46"/>
      <c r="AW382" s="46"/>
      <c r="AX382" s="46"/>
      <c r="AY382" s="46"/>
      <c r="AZ382" s="42"/>
      <c r="BA382" s="42"/>
      <c r="BB382" s="42"/>
      <c r="BC382" s="42"/>
      <c r="BD382" s="42"/>
      <c r="BE382" s="42"/>
      <c r="BF382" s="41"/>
      <c r="BG382" s="41"/>
      <c r="BH382" s="43"/>
      <c r="BI382" s="41"/>
      <c r="BJ382" s="47"/>
      <c r="BK382" s="42"/>
      <c r="BL382" s="47"/>
      <c r="BM382" s="47"/>
      <c r="BN382" s="42"/>
      <c r="BO382" s="47"/>
      <c r="BP382" s="42"/>
      <c r="BQ382" s="42"/>
      <c r="BR382" s="44"/>
      <c r="BS382" s="44"/>
      <c r="BT382" s="43"/>
      <c r="BU382" s="44"/>
      <c r="BV382" s="44"/>
      <c r="BW382" s="43"/>
      <c r="BX382" s="43"/>
      <c r="BY382" s="43"/>
      <c r="BZ382" s="43"/>
      <c r="CA382" s="43"/>
      <c r="CB382" s="44"/>
      <c r="CC382" s="44"/>
      <c r="CD382" s="44"/>
      <c r="CE382" s="44"/>
      <c r="CF382" s="44"/>
      <c r="CG382" s="44"/>
      <c r="CH382" s="45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4"/>
      <c r="DJ382" s="43"/>
      <c r="DK382" s="43"/>
    </row>
    <row r="383" spans="46:115">
      <c r="AT383" s="41"/>
      <c r="AU383" s="46"/>
      <c r="AV383" s="46"/>
      <c r="AW383" s="46"/>
      <c r="AX383" s="46"/>
      <c r="AY383" s="46"/>
      <c r="AZ383" s="42"/>
      <c r="BA383" s="42"/>
      <c r="BB383" s="42"/>
      <c r="BC383" s="42"/>
      <c r="BD383" s="42"/>
      <c r="BE383" s="42"/>
      <c r="BF383" s="41"/>
      <c r="BG383" s="41"/>
      <c r="BH383" s="43"/>
      <c r="BI383" s="41"/>
      <c r="BJ383" s="47"/>
      <c r="BK383" s="42"/>
      <c r="BL383" s="47"/>
      <c r="BM383" s="47"/>
      <c r="BN383" s="42"/>
      <c r="BO383" s="47"/>
      <c r="BP383" s="42"/>
      <c r="BQ383" s="42"/>
      <c r="BR383" s="44"/>
      <c r="BS383" s="44"/>
      <c r="BT383" s="43"/>
      <c r="BU383" s="44"/>
      <c r="BV383" s="44"/>
      <c r="BW383" s="43"/>
      <c r="BX383" s="43"/>
      <c r="BY383" s="43"/>
      <c r="BZ383" s="43"/>
      <c r="CA383" s="43"/>
      <c r="CB383" s="44"/>
      <c r="CC383" s="44"/>
      <c r="CD383" s="44"/>
      <c r="CE383" s="44"/>
      <c r="CF383" s="44"/>
      <c r="CG383" s="44"/>
      <c r="CH383" s="45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4"/>
      <c r="DJ383" s="43"/>
      <c r="DK383" s="43"/>
    </row>
    <row r="384" spans="46:115">
      <c r="AT384" s="41"/>
      <c r="AU384" s="46"/>
      <c r="AV384" s="46"/>
      <c r="AW384" s="46"/>
      <c r="AX384" s="46"/>
      <c r="AY384" s="46"/>
      <c r="AZ384" s="42"/>
      <c r="BA384" s="42"/>
      <c r="BB384" s="42"/>
      <c r="BC384" s="42"/>
      <c r="BD384" s="42"/>
      <c r="BE384" s="42"/>
      <c r="BF384" s="41"/>
      <c r="BG384" s="41"/>
      <c r="BH384" s="43"/>
      <c r="BI384" s="41"/>
      <c r="BJ384" s="47"/>
      <c r="BK384" s="42"/>
      <c r="BL384" s="47"/>
      <c r="BM384" s="47"/>
      <c r="BN384" s="42"/>
      <c r="BO384" s="47"/>
      <c r="BP384" s="42"/>
      <c r="BQ384" s="42"/>
      <c r="BR384" s="44"/>
      <c r="BS384" s="44"/>
      <c r="BT384" s="43"/>
      <c r="BU384" s="44"/>
      <c r="BV384" s="44"/>
      <c r="BW384" s="43"/>
      <c r="BX384" s="43"/>
      <c r="BY384" s="43"/>
      <c r="BZ384" s="43"/>
      <c r="CA384" s="43"/>
      <c r="CB384" s="44"/>
      <c r="CC384" s="44"/>
      <c r="CD384" s="44"/>
      <c r="CE384" s="44"/>
      <c r="CF384" s="44"/>
      <c r="CG384" s="44"/>
      <c r="CH384" s="45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4"/>
      <c r="DJ384" s="43"/>
      <c r="DK384" s="43"/>
    </row>
    <row r="385" spans="46:115">
      <c r="AT385" s="41"/>
      <c r="AU385" s="46"/>
      <c r="AV385" s="46"/>
      <c r="AW385" s="46"/>
      <c r="AX385" s="46"/>
      <c r="AY385" s="46"/>
      <c r="AZ385" s="42"/>
      <c r="BA385" s="42"/>
      <c r="BB385" s="42"/>
      <c r="BC385" s="42"/>
      <c r="BD385" s="42"/>
      <c r="BE385" s="42"/>
      <c r="BF385" s="41"/>
      <c r="BG385" s="41"/>
      <c r="BH385" s="43"/>
      <c r="BI385" s="41"/>
      <c r="BJ385" s="47"/>
      <c r="BK385" s="42"/>
      <c r="BL385" s="47"/>
      <c r="BM385" s="47"/>
      <c r="BN385" s="42"/>
      <c r="BO385" s="47"/>
      <c r="BP385" s="42"/>
      <c r="BQ385" s="42"/>
      <c r="BR385" s="44"/>
      <c r="BS385" s="44"/>
      <c r="BT385" s="43"/>
      <c r="BU385" s="44"/>
      <c r="BV385" s="44"/>
      <c r="BW385" s="43"/>
      <c r="BX385" s="43"/>
      <c r="BY385" s="43"/>
      <c r="BZ385" s="43"/>
      <c r="CA385" s="43"/>
      <c r="CB385" s="44"/>
      <c r="CC385" s="44"/>
      <c r="CD385" s="44"/>
      <c r="CE385" s="44"/>
      <c r="CF385" s="44"/>
      <c r="CG385" s="44"/>
      <c r="CH385" s="45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8"/>
      <c r="DG385" s="48"/>
      <c r="DH385" s="48"/>
      <c r="DI385" s="44"/>
      <c r="DJ385" s="43"/>
      <c r="DK385" s="43"/>
    </row>
  </sheetData>
  <mergeCells count="1">
    <mergeCell ref="AZ4:BE4"/>
  </mergeCells>
  <phoneticPr fontId="22" type="noConversion"/>
  <conditionalFormatting sqref="BU6:BU125 BW6:BW125 BY6:BY125">
    <cfRule type="cellIs" dxfId="18" priority="6" operator="equal">
      <formula>BV6</formula>
    </cfRule>
  </conditionalFormatting>
  <conditionalFormatting sqref="BP6:BP125">
    <cfRule type="cellIs" dxfId="17" priority="4" operator="equal">
      <formula>#REF!</formula>
    </cfRule>
  </conditionalFormatting>
  <conditionalFormatting sqref="BQ6:BQ18 BQ50:BQ56 BQ58 BQ70:BQ72 BQ20:BQ22 BQ27:BQ33 BQ35:BQ39 BQ41:BQ45 BQ60:BQ61 BQ75:BQ77">
    <cfRule type="cellIs" dxfId="16" priority="7" operator="equal">
      <formula>BP6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T1652"/>
  <sheetViews>
    <sheetView showGridLines="0" topLeftCell="AF1" workbookViewId="0">
      <selection activeCell="AF6" sqref="AF6"/>
    </sheetView>
  </sheetViews>
  <sheetFormatPr baseColWidth="10" defaultRowHeight="14.5"/>
  <cols>
    <col min="1" max="1" width="35" bestFit="1" customWidth="1"/>
    <col min="2" max="2" width="10.453125" style="33" bestFit="1" customWidth="1"/>
    <col min="3" max="3" width="20.54296875" style="33" bestFit="1" customWidth="1"/>
    <col min="4" max="4" width="19.90625" style="33" bestFit="1" customWidth="1"/>
    <col min="5" max="5" width="18.54296875" style="33" bestFit="1" customWidth="1"/>
    <col min="6" max="6" width="22.1796875" style="33" bestFit="1" customWidth="1"/>
    <col min="7" max="7" width="1.453125" style="33" customWidth="1"/>
    <col min="8" max="8" width="16.453125" style="33" bestFit="1" customWidth="1"/>
    <col min="9" max="9" width="39.54296875" style="33" bestFit="1" customWidth="1"/>
    <col min="10" max="10" width="11" style="33" bestFit="1" customWidth="1"/>
    <col min="11" max="11" width="9.453125" style="33" bestFit="1" customWidth="1"/>
    <col min="12" max="12" width="7.54296875" style="33" bestFit="1" customWidth="1"/>
    <col min="13" max="15" width="7.26953125" style="33" bestFit="1" customWidth="1"/>
    <col min="16" max="16" width="13.36328125" style="33" bestFit="1" customWidth="1"/>
    <col min="17" max="17" width="12" style="33" bestFit="1" customWidth="1"/>
    <col min="18" max="18" width="2.7265625" customWidth="1"/>
    <col min="19" max="19" width="16.453125" bestFit="1" customWidth="1"/>
    <col min="20" max="20" width="12.90625" style="33" bestFit="1" customWidth="1"/>
    <col min="21" max="21" width="15" style="33" bestFit="1" customWidth="1"/>
    <col min="22" max="22" width="6.1796875" customWidth="1"/>
    <col min="23" max="23" width="38.6328125" bestFit="1" customWidth="1"/>
    <col min="24" max="24" width="20.7265625" bestFit="1" customWidth="1"/>
    <col min="25" max="25" width="6.1796875" customWidth="1"/>
    <col min="26" max="26" width="38.6328125" bestFit="1" customWidth="1"/>
    <col min="27" max="27" width="22.7265625" bestFit="1" customWidth="1"/>
    <col min="28" max="29" width="13.36328125" bestFit="1" customWidth="1"/>
    <col min="30" max="30" width="13.453125" bestFit="1" customWidth="1"/>
    <col min="31" max="32" width="14.453125" customWidth="1"/>
    <col min="33" max="33" width="5.453125" style="33" customWidth="1"/>
    <col min="34" max="35" width="15.7265625" customWidth="1"/>
    <col min="36" max="36" width="4.81640625" bestFit="1" customWidth="1"/>
    <col min="37" max="38" width="13.54296875" customWidth="1"/>
    <col min="39" max="39" width="4.81640625" bestFit="1" customWidth="1"/>
    <col min="40" max="40" width="4.81640625" customWidth="1"/>
    <col min="41" max="41" width="34.54296875" customWidth="1"/>
    <col min="42" max="42" width="11.7265625" bestFit="1" customWidth="1"/>
    <col min="43" max="43" width="8" customWidth="1"/>
    <col min="44" max="44" width="22.08984375" bestFit="1" customWidth="1"/>
    <col min="45" max="45" width="4.1796875" bestFit="1" customWidth="1"/>
    <col min="46" max="46" width="8.453125" bestFit="1" customWidth="1"/>
    <col min="47" max="99" width="36.453125" bestFit="1" customWidth="1"/>
    <col min="100" max="100" width="11.7265625" bestFit="1" customWidth="1"/>
  </cols>
  <sheetData>
    <row r="1" spans="1:46">
      <c r="A1" s="213" t="s">
        <v>96</v>
      </c>
      <c r="B1" s="213" t="s">
        <v>166</v>
      </c>
    </row>
    <row r="2" spans="1:46" ht="15" thickBot="1"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1:46" ht="18">
      <c r="A3" s="213" t="s">
        <v>76</v>
      </c>
      <c r="B3" s="213" t="s">
        <v>127</v>
      </c>
      <c r="C3" s="213" t="s">
        <v>131</v>
      </c>
      <c r="D3" s="213" t="s">
        <v>141</v>
      </c>
      <c r="E3" s="213" t="s">
        <v>538</v>
      </c>
      <c r="F3" s="213" t="s">
        <v>540</v>
      </c>
      <c r="G3"/>
      <c r="H3" s="209" t="s">
        <v>75</v>
      </c>
      <c r="I3" s="209" t="s">
        <v>76</v>
      </c>
      <c r="J3" s="209" t="s">
        <v>127</v>
      </c>
      <c r="K3" s="209" t="s">
        <v>57</v>
      </c>
      <c r="L3" s="209" t="s">
        <v>58</v>
      </c>
      <c r="M3" s="209" t="s">
        <v>59</v>
      </c>
      <c r="N3" s="209" t="s">
        <v>60</v>
      </c>
      <c r="O3" s="209" t="s">
        <v>61</v>
      </c>
      <c r="P3" s="209" t="s">
        <v>70</v>
      </c>
      <c r="Q3" s="209" t="s">
        <v>96</v>
      </c>
      <c r="R3" s="36"/>
      <c r="S3" s="209" t="s">
        <v>129</v>
      </c>
      <c r="T3" s="191" t="s">
        <v>79</v>
      </c>
      <c r="U3" s="191" t="s">
        <v>80</v>
      </c>
      <c r="W3" s="209" t="s">
        <v>129</v>
      </c>
      <c r="X3" s="203" t="s">
        <v>132</v>
      </c>
      <c r="Z3" s="209" t="s">
        <v>129</v>
      </c>
      <c r="AA3" s="203" t="s">
        <v>133</v>
      </c>
      <c r="AB3" s="203" t="s">
        <v>124</v>
      </c>
      <c r="AC3" s="203" t="s">
        <v>125</v>
      </c>
      <c r="AE3" s="189" t="s">
        <v>541</v>
      </c>
      <c r="AF3" s="189"/>
      <c r="AH3" s="189" t="s">
        <v>542</v>
      </c>
      <c r="AI3" s="189"/>
      <c r="AK3" s="189" t="s">
        <v>543</v>
      </c>
      <c r="AL3" s="189"/>
      <c r="AO3" s="39" t="s">
        <v>85</v>
      </c>
      <c r="AP3" s="40">
        <f>IFERROR(GETPIVOTDATA("Extras Diurnas",Marcaciones!$S$3)/(GETPIVOTDATA("Extras Diurnas",Marcaciones!$S$3)+GETPIVOTDATA("Extras Nocturnas",Marcaciones!$S$3)),0)</f>
        <v>0</v>
      </c>
      <c r="AR3" s="155" t="s">
        <v>466</v>
      </c>
      <c r="AS3" s="163">
        <f>SUM(plan_turnos[Total Program])</f>
        <v>652</v>
      </c>
      <c r="AT3" s="37"/>
    </row>
    <row r="4" spans="1:46" ht="18.5" thickBot="1">
      <c r="A4" s="213" t="s">
        <v>549</v>
      </c>
      <c r="B4" s="214">
        <v>46104</v>
      </c>
      <c r="C4" s="215">
        <v>1</v>
      </c>
      <c r="D4" s="215">
        <v>1</v>
      </c>
      <c r="E4" s="215">
        <v>0</v>
      </c>
      <c r="F4" s="215">
        <v>1</v>
      </c>
      <c r="H4" s="203" t="s">
        <v>625</v>
      </c>
      <c r="I4" s="203"/>
      <c r="J4" s="203"/>
      <c r="K4" s="203"/>
      <c r="L4" s="203"/>
      <c r="M4" s="203"/>
      <c r="N4" s="203"/>
      <c r="O4" s="203"/>
      <c r="P4" s="203"/>
      <c r="Q4" s="203"/>
      <c r="R4" s="37"/>
      <c r="S4" s="210" t="s">
        <v>84</v>
      </c>
      <c r="T4" s="212">
        <v>0</v>
      </c>
      <c r="U4" s="212">
        <v>0</v>
      </c>
      <c r="W4" s="210" t="s">
        <v>84</v>
      </c>
      <c r="X4" s="212">
        <v>512.74666666666667</v>
      </c>
      <c r="Z4" s="210" t="s">
        <v>84</v>
      </c>
      <c r="AA4" s="212">
        <v>156.03</v>
      </c>
      <c r="AB4" s="212">
        <v>41</v>
      </c>
      <c r="AC4" s="212">
        <v>64</v>
      </c>
      <c r="AE4" s="26" t="s">
        <v>109</v>
      </c>
      <c r="AF4" s="60">
        <f>+AF$7*zona_ale</f>
        <v>209.1</v>
      </c>
      <c r="AG4" s="54">
        <f>+AF4</f>
        <v>209.1</v>
      </c>
      <c r="AH4" s="26" t="s">
        <v>109</v>
      </c>
      <c r="AI4" s="60">
        <f>+AI$7*zona_ale</f>
        <v>74.8</v>
      </c>
      <c r="AJ4" s="54">
        <f>+AI4</f>
        <v>74.8</v>
      </c>
      <c r="AK4" s="26" t="s">
        <v>109</v>
      </c>
      <c r="AL4" s="60">
        <f>+AL$7*zona_ale</f>
        <v>554.19999999999993</v>
      </c>
      <c r="AM4" s="54">
        <f>+AL4</f>
        <v>554.19999999999993</v>
      </c>
      <c r="AN4" s="54"/>
      <c r="AO4" s="39" t="s">
        <v>86</v>
      </c>
      <c r="AP4" s="40">
        <f>IFERROR(GETPIVOTDATA("Extras Nocturnas",Marcaciones!$S$3)/(GETPIVOTDATA("Extras Diurnas",Marcaciones!$S$3)+GETPIVOTDATA("Extras Nocturnas",Marcaciones!$S$3)),0)</f>
        <v>0</v>
      </c>
      <c r="AR4" s="153" t="s">
        <v>440</v>
      </c>
      <c r="AS4" s="164">
        <f>SUM(plan_turnos[Descansos])</f>
        <v>14</v>
      </c>
      <c r="AT4" s="37"/>
    </row>
    <row r="5" spans="1:46" ht="18">
      <c r="A5" s="213"/>
      <c r="B5" s="214">
        <v>46105</v>
      </c>
      <c r="C5" s="215">
        <v>1</v>
      </c>
      <c r="D5" s="215">
        <v>1</v>
      </c>
      <c r="E5" s="215">
        <v>0</v>
      </c>
      <c r="F5" s="215">
        <v>0</v>
      </c>
      <c r="H5"/>
      <c r="I5"/>
      <c r="J5"/>
      <c r="K5"/>
      <c r="L5"/>
      <c r="M5"/>
      <c r="N5"/>
      <c r="O5"/>
      <c r="P5"/>
      <c r="Q5"/>
      <c r="R5" s="37"/>
      <c r="S5" s="210" t="s">
        <v>130</v>
      </c>
      <c r="T5" s="212">
        <v>0</v>
      </c>
      <c r="U5" s="212">
        <v>0</v>
      </c>
      <c r="W5" s="211" t="s">
        <v>549</v>
      </c>
      <c r="X5" s="212">
        <v>0</v>
      </c>
      <c r="Z5" s="211" t="s">
        <v>549</v>
      </c>
      <c r="AA5" s="212">
        <v>0</v>
      </c>
      <c r="AB5" s="212">
        <v>0</v>
      </c>
      <c r="AC5" s="212">
        <v>0</v>
      </c>
      <c r="AE5" s="26" t="s">
        <v>110</v>
      </c>
      <c r="AF5" s="60">
        <f>AS6-AG4</f>
        <v>36.900000000000006</v>
      </c>
      <c r="AG5" s="54">
        <f>+AG4+AF5</f>
        <v>246</v>
      </c>
      <c r="AH5" s="26" t="s">
        <v>110</v>
      </c>
      <c r="AI5" s="60">
        <f>+AS7-AJ4</f>
        <v>13.200000000000003</v>
      </c>
      <c r="AJ5" s="54">
        <f>+AJ4+AI5</f>
        <v>88</v>
      </c>
      <c r="AK5" s="26" t="s">
        <v>110</v>
      </c>
      <c r="AL5" s="60">
        <f>AS3-AM4</f>
        <v>97.800000000000068</v>
      </c>
      <c r="AM5" s="54">
        <f>+AM4+AL5</f>
        <v>652</v>
      </c>
      <c r="AN5" s="54"/>
      <c r="AO5" s="49" t="s">
        <v>87</v>
      </c>
      <c r="AP5" s="53">
        <f>+(GETPIVOTDATA("Extras Diurnas",Marcaciones!$S$3))/GETPIVOTDATA("Trabajado real",Marcaciones!$W$3)</f>
        <v>0</v>
      </c>
      <c r="AR5" s="153" t="s">
        <v>456</v>
      </c>
      <c r="AS5" s="165">
        <f>COUNTA(plan_turnos[Id])</f>
        <v>15</v>
      </c>
      <c r="AT5" s="154" t="s">
        <v>455</v>
      </c>
    </row>
    <row r="6" spans="1:46" ht="18">
      <c r="A6" s="213"/>
      <c r="B6" s="214">
        <v>46106</v>
      </c>
      <c r="C6" s="215">
        <v>1</v>
      </c>
      <c r="D6" s="215">
        <v>1</v>
      </c>
      <c r="E6" s="215">
        <v>0</v>
      </c>
      <c r="F6" s="215">
        <v>0</v>
      </c>
      <c r="H6"/>
      <c r="I6"/>
      <c r="J6"/>
      <c r="K6"/>
      <c r="L6"/>
      <c r="M6"/>
      <c r="N6"/>
      <c r="O6"/>
      <c r="P6"/>
      <c r="Q6"/>
      <c r="R6" s="37"/>
      <c r="T6"/>
      <c r="U6"/>
      <c r="W6" s="211" t="s">
        <v>153</v>
      </c>
      <c r="X6" s="212">
        <v>57</v>
      </c>
      <c r="Z6" s="211" t="s">
        <v>153</v>
      </c>
      <c r="AA6" s="212">
        <v>11.25</v>
      </c>
      <c r="AB6" s="212">
        <v>7.75</v>
      </c>
      <c r="AC6" s="212">
        <v>9</v>
      </c>
      <c r="AE6" s="26" t="s">
        <v>111</v>
      </c>
      <c r="AF6" s="60">
        <f>+AF$7-SUM(AF4:AF5)</f>
        <v>0</v>
      </c>
      <c r="AG6" s="54">
        <f>+AG5+AF6</f>
        <v>246</v>
      </c>
      <c r="AH6" s="26" t="s">
        <v>111</v>
      </c>
      <c r="AI6" s="60">
        <f>+AI$7-SUM(AI4:AI5)</f>
        <v>0</v>
      </c>
      <c r="AJ6" s="54">
        <f>+AJ5+AI6</f>
        <v>88</v>
      </c>
      <c r="AK6" s="26" t="s">
        <v>111</v>
      </c>
      <c r="AL6" s="60">
        <f>+AL$7-SUM(AL4:AL5)</f>
        <v>0</v>
      </c>
      <c r="AM6" s="54">
        <f>+AM5+AL6</f>
        <v>652</v>
      </c>
      <c r="AN6" s="54"/>
      <c r="AO6" s="49" t="s">
        <v>88</v>
      </c>
      <c r="AP6" s="53">
        <f>+(GETPIVOTDATA("Extras Nocturnas",Marcaciones!$S$3))/GETPIVOTDATA("Trabajado real",Marcaciones!$W$3)</f>
        <v>0</v>
      </c>
      <c r="AR6" s="153" t="s">
        <v>454</v>
      </c>
      <c r="AS6" s="164">
        <f>SUM(plan_turnos[Noct])</f>
        <v>246</v>
      </c>
      <c r="AT6" s="167">
        <f>SUM(plan_turnos[$ Noct])</f>
        <v>685240.54772727273</v>
      </c>
    </row>
    <row r="7" spans="1:46" ht="18.5" thickBot="1">
      <c r="A7" s="213"/>
      <c r="B7" s="214">
        <v>46107</v>
      </c>
      <c r="C7" s="215">
        <v>1</v>
      </c>
      <c r="D7" s="215">
        <v>1</v>
      </c>
      <c r="E7" s="215">
        <v>0</v>
      </c>
      <c r="F7" s="215">
        <v>0</v>
      </c>
      <c r="H7"/>
      <c r="I7"/>
      <c r="J7"/>
      <c r="K7"/>
      <c r="L7"/>
      <c r="M7"/>
      <c r="N7"/>
      <c r="O7"/>
      <c r="P7"/>
      <c r="Q7"/>
      <c r="R7" s="37"/>
      <c r="T7"/>
      <c r="U7"/>
      <c r="W7" s="211" t="s">
        <v>154</v>
      </c>
      <c r="X7" s="212">
        <v>64.5</v>
      </c>
      <c r="Z7" s="211" t="s">
        <v>154</v>
      </c>
      <c r="AA7" s="212">
        <v>21.25</v>
      </c>
      <c r="AB7" s="212">
        <v>3.75</v>
      </c>
      <c r="AC7" s="212">
        <v>7</v>
      </c>
      <c r="AE7" s="26" t="s">
        <v>112</v>
      </c>
      <c r="AF7" s="60">
        <f>AS6*AP13+AS6</f>
        <v>246</v>
      </c>
      <c r="AH7" s="26" t="s">
        <v>112</v>
      </c>
      <c r="AI7" s="60">
        <f>AS7*AP13+AS7</f>
        <v>88</v>
      </c>
      <c r="AK7" s="26" t="s">
        <v>112</v>
      </c>
      <c r="AL7" s="60">
        <f>+AS3*AP13+AS3</f>
        <v>652</v>
      </c>
      <c r="AO7" s="49" t="s">
        <v>108</v>
      </c>
      <c r="AP7" s="53">
        <f>+(GETPIVOTDATA("Extras Diurnas",Marcaciones!$S$3)+GETPIVOTDATA("Extras Nocturnas",Marcaciones!$S$3))/GETPIVOTDATA("Trabajado real",Marcaciones!$W$3)</f>
        <v>0</v>
      </c>
      <c r="AR7" s="150" t="s">
        <v>452</v>
      </c>
      <c r="AS7" s="166">
        <f>+Dash!J19</f>
        <v>88</v>
      </c>
      <c r="AT7" s="168">
        <f>SUM(plan_turnos[$ Dom])</f>
        <v>560289.6</v>
      </c>
    </row>
    <row r="8" spans="1:46">
      <c r="A8" s="213"/>
      <c r="B8" s="214">
        <v>46108</v>
      </c>
      <c r="C8" s="215">
        <v>1</v>
      </c>
      <c r="D8" s="215">
        <v>1</v>
      </c>
      <c r="E8" s="215">
        <v>0</v>
      </c>
      <c r="F8" s="215">
        <v>0</v>
      </c>
      <c r="H8"/>
      <c r="I8"/>
      <c r="J8"/>
      <c r="K8"/>
      <c r="L8"/>
      <c r="M8"/>
      <c r="N8"/>
      <c r="O8"/>
      <c r="P8"/>
      <c r="Q8"/>
      <c r="R8" s="37"/>
      <c r="T8"/>
      <c r="U8"/>
      <c r="W8" s="211" t="s">
        <v>162</v>
      </c>
      <c r="X8" s="212">
        <v>35.53</v>
      </c>
      <c r="Z8" s="211" t="s">
        <v>162</v>
      </c>
      <c r="AA8" s="212">
        <v>9.0300000000000011</v>
      </c>
      <c r="AB8" s="212">
        <v>0</v>
      </c>
      <c r="AC8" s="212">
        <v>6</v>
      </c>
      <c r="AE8" s="26"/>
      <c r="AF8" s="26"/>
      <c r="AH8" s="26"/>
      <c r="AI8" s="26"/>
      <c r="AK8" s="26"/>
      <c r="AL8" s="26"/>
      <c r="AO8" s="49" t="s">
        <v>117</v>
      </c>
      <c r="AP8" s="50">
        <f>+GETPIVOTDATA("Trabajado real",$W$3)</f>
        <v>512.74666666666667</v>
      </c>
    </row>
    <row r="9" spans="1:46">
      <c r="A9" s="213"/>
      <c r="B9" s="214">
        <v>46109</v>
      </c>
      <c r="C9" s="215">
        <v>1</v>
      </c>
      <c r="D9" s="215">
        <v>1</v>
      </c>
      <c r="E9" s="215">
        <v>0</v>
      </c>
      <c r="F9" s="215">
        <v>0</v>
      </c>
      <c r="H9"/>
      <c r="I9"/>
      <c r="J9"/>
      <c r="K9"/>
      <c r="L9"/>
      <c r="M9"/>
      <c r="N9"/>
      <c r="O9"/>
      <c r="P9"/>
      <c r="Q9"/>
      <c r="R9" s="37"/>
      <c r="T9"/>
      <c r="U9"/>
      <c r="W9" s="211" t="s">
        <v>155</v>
      </c>
      <c r="X9" s="212">
        <v>7</v>
      </c>
      <c r="Z9" s="211" t="s">
        <v>155</v>
      </c>
      <c r="AA9" s="212">
        <v>1</v>
      </c>
      <c r="AB9" s="212">
        <v>0</v>
      </c>
      <c r="AC9" s="212">
        <v>0</v>
      </c>
      <c r="AE9" s="26" t="s">
        <v>113</v>
      </c>
      <c r="AF9" s="35">
        <f>+AP9</f>
        <v>197.03</v>
      </c>
      <c r="AH9" s="26" t="s">
        <v>113</v>
      </c>
      <c r="AI9" s="35">
        <f>+AP10</f>
        <v>105</v>
      </c>
      <c r="AK9" s="26" t="s">
        <v>113</v>
      </c>
      <c r="AL9" s="35">
        <f>+AP8</f>
        <v>512.74666666666667</v>
      </c>
      <c r="AO9" s="49" t="s">
        <v>123</v>
      </c>
      <c r="AP9" s="50">
        <f>+GETPIVOTDATA("Extras Nocturnas",$S$3)+GETPIVOTDATA("Suma de Nocturnas reales",$Z$3)+GETPIVOTDATA("Suma de DNCC",$Z$3)</f>
        <v>197.03</v>
      </c>
    </row>
    <row r="10" spans="1:46">
      <c r="A10" s="213"/>
      <c r="B10" s="214">
        <v>46110</v>
      </c>
      <c r="C10" s="215">
        <v>1</v>
      </c>
      <c r="D10" s="215">
        <v>1</v>
      </c>
      <c r="E10" s="215">
        <v>0</v>
      </c>
      <c r="F10" s="215">
        <v>0</v>
      </c>
      <c r="H10"/>
      <c r="I10"/>
      <c r="J10"/>
      <c r="K10"/>
      <c r="L10"/>
      <c r="M10"/>
      <c r="N10"/>
      <c r="O10"/>
      <c r="P10"/>
      <c r="Q10"/>
      <c r="R10" s="37"/>
      <c r="T10"/>
      <c r="U10"/>
      <c r="W10" s="211" t="s">
        <v>163</v>
      </c>
      <c r="X10" s="212">
        <v>10.25</v>
      </c>
      <c r="Z10" s="211" t="s">
        <v>163</v>
      </c>
      <c r="AA10" s="212">
        <v>3.25</v>
      </c>
      <c r="AB10" s="212">
        <v>0</v>
      </c>
      <c r="AC10" s="212">
        <v>0</v>
      </c>
      <c r="AE10" s="26"/>
      <c r="AF10" s="26"/>
      <c r="AH10" s="26"/>
      <c r="AI10" s="26"/>
      <c r="AK10" s="26"/>
      <c r="AL10" s="26"/>
      <c r="AO10" s="49" t="s">
        <v>126</v>
      </c>
      <c r="AP10" s="50">
        <f>+GETPIVOTDATA("Suma de DNCC",$Z$3)+GETPIVOTDATA("Suma de DDCC",$Z$3)</f>
        <v>105</v>
      </c>
    </row>
    <row r="11" spans="1:46">
      <c r="A11" s="213"/>
      <c r="B11" s="214">
        <v>46111</v>
      </c>
      <c r="C11" s="215">
        <v>1</v>
      </c>
      <c r="D11" s="215">
        <v>1</v>
      </c>
      <c r="E11" s="215">
        <v>0</v>
      </c>
      <c r="F11" s="215">
        <v>0</v>
      </c>
      <c r="H11"/>
      <c r="I11"/>
      <c r="J11"/>
      <c r="K11"/>
      <c r="L11"/>
      <c r="M11"/>
      <c r="N11"/>
      <c r="O11"/>
      <c r="P11"/>
      <c r="Q11"/>
      <c r="R11" s="37"/>
      <c r="T11"/>
      <c r="U11"/>
      <c r="W11" s="211" t="s">
        <v>164</v>
      </c>
      <c r="X11" s="212">
        <v>44.966666666666669</v>
      </c>
      <c r="Z11" s="211" t="s">
        <v>164</v>
      </c>
      <c r="AA11" s="212">
        <v>12.25</v>
      </c>
      <c r="AB11" s="212">
        <v>3.25</v>
      </c>
      <c r="AC11" s="212">
        <v>6.25</v>
      </c>
      <c r="AE11" s="26" t="s">
        <v>114</v>
      </c>
      <c r="AF11" s="34">
        <f>AF9-AF12/2</f>
        <v>195.8</v>
      </c>
      <c r="AH11" s="26" t="s">
        <v>114</v>
      </c>
      <c r="AI11" s="34">
        <f>AI9-AI12/2</f>
        <v>104.56</v>
      </c>
      <c r="AK11" s="26" t="s">
        <v>114</v>
      </c>
      <c r="AL11" s="34">
        <f>AL9-AL12/2</f>
        <v>509.48666666666668</v>
      </c>
      <c r="AO11" s="49" t="s">
        <v>145</v>
      </c>
      <c r="AP11" s="61">
        <f>(horas_sem/6*(IF(DAY(LiquidacionGeneral_dec!I7)&lt;16,13,DAY(EOMONTH(LiquidacionGeneral_dec!I7,0)-17))))</f>
        <v>107.33333333333334</v>
      </c>
    </row>
    <row r="12" spans="1:46">
      <c r="A12" s="213" t="s">
        <v>153</v>
      </c>
      <c r="B12" s="214">
        <v>46104</v>
      </c>
      <c r="C12" s="215">
        <v>1</v>
      </c>
      <c r="D12" s="215">
        <v>1</v>
      </c>
      <c r="E12" s="215"/>
      <c r="F12" s="215">
        <v>1</v>
      </c>
      <c r="H12"/>
      <c r="I12"/>
      <c r="J12"/>
      <c r="K12"/>
      <c r="L12"/>
      <c r="M12"/>
      <c r="N12"/>
      <c r="O12"/>
      <c r="P12"/>
      <c r="Q12"/>
      <c r="R12" s="37"/>
      <c r="T12"/>
      <c r="U12"/>
      <c r="W12" s="211" t="s">
        <v>174</v>
      </c>
      <c r="X12" s="212">
        <v>51.5</v>
      </c>
      <c r="Z12" s="211" t="s">
        <v>174</v>
      </c>
      <c r="AA12" s="212">
        <v>18</v>
      </c>
      <c r="AB12" s="212">
        <v>3.75</v>
      </c>
      <c r="AC12" s="212">
        <v>6</v>
      </c>
      <c r="AE12" s="26" t="s">
        <v>115</v>
      </c>
      <c r="AF12" s="26">
        <f>+AF7*1%</f>
        <v>2.46</v>
      </c>
      <c r="AH12" s="26" t="s">
        <v>115</v>
      </c>
      <c r="AI12" s="26">
        <f>+AI7*1%</f>
        <v>0.88</v>
      </c>
      <c r="AK12" s="26" t="s">
        <v>115</v>
      </c>
      <c r="AL12" s="26">
        <f>+AL7*1%</f>
        <v>6.5200000000000005</v>
      </c>
    </row>
    <row r="13" spans="1:46">
      <c r="A13" s="213"/>
      <c r="B13" s="214">
        <v>46105</v>
      </c>
      <c r="C13" s="215">
        <v>1</v>
      </c>
      <c r="D13" s="215">
        <v>1</v>
      </c>
      <c r="E13" s="215"/>
      <c r="F13" s="215">
        <v>0</v>
      </c>
      <c r="H13"/>
      <c r="I13"/>
      <c r="J13"/>
      <c r="K13"/>
      <c r="L13"/>
      <c r="M13"/>
      <c r="N13"/>
      <c r="O13"/>
      <c r="P13"/>
      <c r="Q13"/>
      <c r="R13" s="37"/>
      <c r="T13"/>
      <c r="U13"/>
      <c r="W13" s="211" t="s">
        <v>175</v>
      </c>
      <c r="X13" s="212">
        <v>56.75</v>
      </c>
      <c r="Z13" s="211" t="s">
        <v>175</v>
      </c>
      <c r="AA13" s="212">
        <v>18.5</v>
      </c>
      <c r="AB13" s="212">
        <v>6.25</v>
      </c>
      <c r="AC13" s="212">
        <v>11.5</v>
      </c>
      <c r="AE13" s="26" t="s">
        <v>116</v>
      </c>
      <c r="AF13" s="34">
        <f>SUM(AF4:AF7)-AF11-AF12</f>
        <v>293.74</v>
      </c>
      <c r="AH13" s="26" t="s">
        <v>116</v>
      </c>
      <c r="AI13" s="34">
        <f>SUM(AI4:AI7)-AI11-AI12</f>
        <v>70.56</v>
      </c>
      <c r="AK13" s="26" t="s">
        <v>116</v>
      </c>
      <c r="AL13" s="34">
        <f>SUM(AL4:AL7)-AL11-AL12</f>
        <v>787.99333333333334</v>
      </c>
      <c r="AO13" s="49" t="s">
        <v>144</v>
      </c>
      <c r="AP13" s="170">
        <f>Limit_sup</f>
        <v>0</v>
      </c>
    </row>
    <row r="14" spans="1:46">
      <c r="A14" s="213"/>
      <c r="B14" s="214">
        <v>46106</v>
      </c>
      <c r="C14" s="215">
        <v>1</v>
      </c>
      <c r="D14" s="215">
        <v>1</v>
      </c>
      <c r="E14" s="215"/>
      <c r="F14" s="215">
        <v>0</v>
      </c>
      <c r="H14"/>
      <c r="I14"/>
      <c r="J14"/>
      <c r="K14"/>
      <c r="L14"/>
      <c r="M14"/>
      <c r="N14"/>
      <c r="O14"/>
      <c r="P14"/>
      <c r="Q14"/>
      <c r="R14" s="37"/>
      <c r="T14"/>
      <c r="U14"/>
      <c r="W14" s="211" t="s">
        <v>176</v>
      </c>
      <c r="X14" s="212">
        <v>44.75</v>
      </c>
      <c r="Z14" s="211" t="s">
        <v>176</v>
      </c>
      <c r="AA14" s="212">
        <v>16.75</v>
      </c>
      <c r="AB14" s="212">
        <v>3.75</v>
      </c>
      <c r="AC14" s="212">
        <v>5.25</v>
      </c>
      <c r="AO14" s="49" t="s">
        <v>143</v>
      </c>
      <c r="AP14" s="58">
        <f>+AP11/((AP13*100)+AP11)</f>
        <v>1</v>
      </c>
    </row>
    <row r="15" spans="1:46">
      <c r="A15" s="213"/>
      <c r="B15" s="214">
        <v>46107</v>
      </c>
      <c r="C15" s="215">
        <v>1</v>
      </c>
      <c r="D15" s="215">
        <v>1</v>
      </c>
      <c r="E15" s="215"/>
      <c r="F15" s="215">
        <v>0</v>
      </c>
      <c r="H15"/>
      <c r="I15"/>
      <c r="J15"/>
      <c r="K15"/>
      <c r="L15"/>
      <c r="M15"/>
      <c r="N15"/>
      <c r="O15"/>
      <c r="P15"/>
      <c r="Q15"/>
      <c r="R15" s="37"/>
      <c r="T15"/>
      <c r="U15"/>
      <c r="W15" s="211" t="s">
        <v>177</v>
      </c>
      <c r="X15" s="212">
        <v>54.5</v>
      </c>
      <c r="Z15" s="211" t="s">
        <v>177</v>
      </c>
      <c r="AA15" s="212">
        <v>13.25</v>
      </c>
      <c r="AB15" s="212">
        <v>3.75</v>
      </c>
      <c r="AC15" s="212">
        <v>5</v>
      </c>
      <c r="AO15" s="49" t="s">
        <v>142</v>
      </c>
      <c r="AP15" s="58">
        <f>1-AP14</f>
        <v>0</v>
      </c>
    </row>
    <row r="16" spans="1:46">
      <c r="A16" s="213"/>
      <c r="B16" s="214">
        <v>46108</v>
      </c>
      <c r="C16" s="215">
        <v>1</v>
      </c>
      <c r="D16" s="215">
        <v>1</v>
      </c>
      <c r="E16" s="215"/>
      <c r="F16" s="215">
        <v>0</v>
      </c>
      <c r="H16"/>
      <c r="I16"/>
      <c r="J16"/>
      <c r="K16"/>
      <c r="L16"/>
      <c r="M16"/>
      <c r="N16"/>
      <c r="O16"/>
      <c r="P16"/>
      <c r="Q16"/>
      <c r="R16" s="37"/>
      <c r="T16"/>
      <c r="U16"/>
      <c r="W16" s="211" t="s">
        <v>548</v>
      </c>
      <c r="X16" s="212">
        <v>0</v>
      </c>
      <c r="Z16" s="211" t="s">
        <v>548</v>
      </c>
      <c r="AA16" s="212">
        <v>0</v>
      </c>
      <c r="AB16" s="212">
        <v>0</v>
      </c>
      <c r="AC16" s="212">
        <v>0</v>
      </c>
      <c r="AO16" s="49" t="s">
        <v>146</v>
      </c>
      <c r="AP16" s="50">
        <f>+AP15*AP8</f>
        <v>0</v>
      </c>
    </row>
    <row r="17" spans="1:43">
      <c r="A17" s="213"/>
      <c r="B17" s="214">
        <v>46109</v>
      </c>
      <c r="C17" s="215">
        <v>1</v>
      </c>
      <c r="D17" s="215">
        <v>1</v>
      </c>
      <c r="E17" s="215"/>
      <c r="F17" s="215">
        <v>0</v>
      </c>
      <c r="H17"/>
      <c r="I17"/>
      <c r="J17"/>
      <c r="K17"/>
      <c r="L17"/>
      <c r="M17"/>
      <c r="N17"/>
      <c r="O17"/>
      <c r="P17"/>
      <c r="Q17"/>
      <c r="R17" s="37"/>
      <c r="T17"/>
      <c r="U17"/>
      <c r="W17" s="211" t="s">
        <v>550</v>
      </c>
      <c r="X17" s="212">
        <v>29.5</v>
      </c>
      <c r="Z17" s="211" t="s">
        <v>550</v>
      </c>
      <c r="AA17" s="212">
        <v>10.75</v>
      </c>
      <c r="AB17" s="212">
        <v>1.75</v>
      </c>
      <c r="AC17" s="212">
        <v>0</v>
      </c>
      <c r="AF17" s="56"/>
      <c r="AO17" s="49"/>
      <c r="AP17" s="50"/>
    </row>
    <row r="18" spans="1:43">
      <c r="A18" s="213"/>
      <c r="B18" s="214">
        <v>46110</v>
      </c>
      <c r="C18" s="215">
        <v>1</v>
      </c>
      <c r="D18" s="215">
        <v>1</v>
      </c>
      <c r="E18" s="215"/>
      <c r="F18" s="215">
        <v>0</v>
      </c>
      <c r="H18"/>
      <c r="I18"/>
      <c r="J18"/>
      <c r="K18"/>
      <c r="L18"/>
      <c r="M18"/>
      <c r="N18"/>
      <c r="O18"/>
      <c r="P18"/>
      <c r="Q18"/>
      <c r="R18" s="37"/>
      <c r="T18"/>
      <c r="U18"/>
      <c r="W18" s="211" t="s">
        <v>551</v>
      </c>
      <c r="X18" s="212">
        <v>12.5</v>
      </c>
      <c r="Z18" s="211" t="s">
        <v>551</v>
      </c>
      <c r="AA18" s="212">
        <v>4</v>
      </c>
      <c r="AB18" s="212">
        <v>3.25</v>
      </c>
      <c r="AC18" s="212">
        <v>2.75</v>
      </c>
      <c r="AF18" s="57"/>
      <c r="AO18" s="49" t="s">
        <v>140</v>
      </c>
      <c r="AP18">
        <f>GETPIVOTDATA("Suma de Tiene horas",$A$3)</f>
        <v>43</v>
      </c>
    </row>
    <row r="19" spans="1:43">
      <c r="A19" s="213"/>
      <c r="B19" s="214">
        <v>46111</v>
      </c>
      <c r="C19" s="215">
        <v>1</v>
      </c>
      <c r="D19" s="215">
        <v>1</v>
      </c>
      <c r="E19" s="215"/>
      <c r="F19" s="215">
        <v>0</v>
      </c>
      <c r="H19"/>
      <c r="I19"/>
      <c r="J19"/>
      <c r="K19"/>
      <c r="L19"/>
      <c r="M19"/>
      <c r="N19"/>
      <c r="O19"/>
      <c r="P19"/>
      <c r="Q19"/>
      <c r="R19" s="37"/>
      <c r="T19"/>
      <c r="U19"/>
      <c r="W19" s="211" t="s">
        <v>552</v>
      </c>
      <c r="X19" s="212">
        <v>44</v>
      </c>
      <c r="Z19" s="211" t="s">
        <v>552</v>
      </c>
      <c r="AA19" s="212">
        <v>16.75</v>
      </c>
      <c r="AB19" s="212">
        <v>3.75</v>
      </c>
      <c r="AC19" s="212">
        <v>5.25</v>
      </c>
      <c r="AO19" s="49" t="s">
        <v>147</v>
      </c>
      <c r="AP19" s="50">
        <f>((AP11/(IF(DAY(LiquidacionGeneral_dec!I7)&lt;16,13,DAY(EOMONTH(LiquidacionGeneral_dec!I7,0)-17))))*AP18)</f>
        <v>329.66666666666669</v>
      </c>
      <c r="AQ19" s="62">
        <f>+AP8-AP19</f>
        <v>183.07999999999998</v>
      </c>
    </row>
    <row r="20" spans="1:43">
      <c r="A20" s="213" t="s">
        <v>154</v>
      </c>
      <c r="B20" s="214">
        <v>46104</v>
      </c>
      <c r="C20" s="215">
        <v>1</v>
      </c>
      <c r="D20" s="215">
        <v>1</v>
      </c>
      <c r="E20" s="215">
        <v>0</v>
      </c>
      <c r="F20" s="215">
        <v>1</v>
      </c>
      <c r="H20"/>
      <c r="I20"/>
      <c r="J20"/>
      <c r="K20"/>
      <c r="L20"/>
      <c r="M20"/>
      <c r="N20"/>
      <c r="O20"/>
      <c r="P20"/>
      <c r="Q20"/>
      <c r="R20" s="37"/>
      <c r="T20"/>
      <c r="U20"/>
      <c r="W20" s="210" t="s">
        <v>130</v>
      </c>
      <c r="X20" s="212">
        <v>512.74666666666667</v>
      </c>
      <c r="Z20" s="210" t="s">
        <v>130</v>
      </c>
      <c r="AA20" s="212">
        <v>156.03</v>
      </c>
      <c r="AB20" s="212">
        <v>41</v>
      </c>
      <c r="AC20" s="212">
        <v>64</v>
      </c>
      <c r="AO20" s="49" t="s">
        <v>148</v>
      </c>
      <c r="AP20" s="57">
        <f>+AP8/AP11</f>
        <v>4.7771428571428567</v>
      </c>
      <c r="AQ20" s="62">
        <f>+AP20-AP21</f>
        <v>-10.222857142857144</v>
      </c>
    </row>
    <row r="21" spans="1:43">
      <c r="A21" s="213"/>
      <c r="B21" s="214">
        <v>46105</v>
      </c>
      <c r="C21" s="215">
        <v>1</v>
      </c>
      <c r="D21" s="215">
        <v>1</v>
      </c>
      <c r="E21" s="215">
        <v>1</v>
      </c>
      <c r="F21" s="215">
        <v>0</v>
      </c>
      <c r="H21"/>
      <c r="I21"/>
      <c r="J21"/>
      <c r="K21"/>
      <c r="L21"/>
      <c r="M21"/>
      <c r="N21"/>
      <c r="O21"/>
      <c r="P21"/>
      <c r="Q21"/>
      <c r="R21" s="37"/>
      <c r="T21"/>
      <c r="U21"/>
      <c r="AO21" s="49" t="s">
        <v>149</v>
      </c>
      <c r="AP21">
        <f>GETPIVOTDATA("Suma de cant empleados",$A$3)</f>
        <v>15</v>
      </c>
    </row>
    <row r="22" spans="1:43">
      <c r="A22" s="213"/>
      <c r="B22" s="214">
        <v>46106</v>
      </c>
      <c r="C22" s="215">
        <v>1</v>
      </c>
      <c r="D22" s="215">
        <v>1</v>
      </c>
      <c r="E22" s="215">
        <v>1</v>
      </c>
      <c r="F22" s="215">
        <v>0</v>
      </c>
      <c r="H22"/>
      <c r="I22"/>
      <c r="J22"/>
      <c r="K22"/>
      <c r="L22"/>
      <c r="M22"/>
      <c r="N22"/>
      <c r="O22"/>
      <c r="P22"/>
      <c r="Q22"/>
      <c r="R22" s="37"/>
      <c r="T22"/>
      <c r="U22"/>
      <c r="AO22" s="49" t="s">
        <v>544</v>
      </c>
      <c r="AP22">
        <f>MAX(VALIDATURNO[fecha])-MIN(VALIDATURNO[fecha])</f>
        <v>7</v>
      </c>
    </row>
    <row r="23" spans="1:43">
      <c r="A23" s="213"/>
      <c r="B23" s="214">
        <v>46107</v>
      </c>
      <c r="C23" s="215">
        <v>1</v>
      </c>
      <c r="D23" s="215">
        <v>1</v>
      </c>
      <c r="E23" s="215">
        <v>1</v>
      </c>
      <c r="F23" s="215">
        <v>0</v>
      </c>
      <c r="H23"/>
      <c r="I23"/>
      <c r="J23"/>
      <c r="K23"/>
      <c r="L23"/>
      <c r="M23"/>
      <c r="N23"/>
      <c r="O23"/>
      <c r="P23"/>
      <c r="Q23"/>
      <c r="R23" s="37"/>
      <c r="T23"/>
      <c r="U23"/>
    </row>
    <row r="24" spans="1:43">
      <c r="A24" s="213"/>
      <c r="B24" s="214">
        <v>46108</v>
      </c>
      <c r="C24" s="215">
        <v>1</v>
      </c>
      <c r="D24" s="215">
        <v>1</v>
      </c>
      <c r="E24" s="215">
        <v>1</v>
      </c>
      <c r="F24" s="215">
        <v>0</v>
      </c>
      <c r="H24"/>
      <c r="I24"/>
      <c r="J24"/>
      <c r="K24"/>
      <c r="L24"/>
      <c r="M24"/>
      <c r="N24"/>
      <c r="O24"/>
      <c r="P24"/>
      <c r="Q24"/>
      <c r="R24" s="37"/>
      <c r="T24"/>
      <c r="U24"/>
    </row>
    <row r="25" spans="1:43">
      <c r="A25" s="213"/>
      <c r="B25" s="214">
        <v>46109</v>
      </c>
      <c r="C25" s="215">
        <v>1</v>
      </c>
      <c r="D25" s="215">
        <v>1</v>
      </c>
      <c r="E25" s="215">
        <v>1</v>
      </c>
      <c r="F25" s="215">
        <v>0</v>
      </c>
      <c r="H25"/>
      <c r="I25"/>
      <c r="J25"/>
      <c r="K25"/>
      <c r="L25"/>
      <c r="M25"/>
      <c r="N25"/>
      <c r="O25"/>
      <c r="P25"/>
      <c r="Q25"/>
      <c r="R25" s="37"/>
      <c r="T25"/>
      <c r="U25"/>
    </row>
    <row r="26" spans="1:43">
      <c r="A26" s="213"/>
      <c r="B26" s="214">
        <v>46110</v>
      </c>
      <c r="C26" s="215">
        <v>1</v>
      </c>
      <c r="D26" s="215">
        <v>1</v>
      </c>
      <c r="E26" s="215">
        <v>1</v>
      </c>
      <c r="F26" s="215">
        <v>0</v>
      </c>
      <c r="H26"/>
      <c r="I26"/>
      <c r="J26"/>
      <c r="K26"/>
      <c r="L26"/>
      <c r="M26"/>
      <c r="N26"/>
      <c r="O26"/>
      <c r="P26"/>
      <c r="Q26"/>
      <c r="R26" s="37"/>
      <c r="T26"/>
      <c r="U26"/>
    </row>
    <row r="27" spans="1:43">
      <c r="A27" s="213"/>
      <c r="B27" s="214">
        <v>46111</v>
      </c>
      <c r="C27" s="215">
        <v>1</v>
      </c>
      <c r="D27" s="215">
        <v>1</v>
      </c>
      <c r="E27" s="215">
        <v>1</v>
      </c>
      <c r="F27" s="215">
        <v>0</v>
      </c>
      <c r="H27"/>
      <c r="I27"/>
      <c r="J27"/>
      <c r="K27"/>
      <c r="L27"/>
      <c r="M27"/>
      <c r="N27"/>
      <c r="O27"/>
      <c r="P27"/>
      <c r="Q27"/>
      <c r="R27" s="37"/>
      <c r="T27"/>
      <c r="U27"/>
    </row>
    <row r="28" spans="1:43">
      <c r="A28" s="213" t="s">
        <v>162</v>
      </c>
      <c r="B28" s="214">
        <v>46104</v>
      </c>
      <c r="C28" s="215">
        <v>1</v>
      </c>
      <c r="D28" s="215">
        <v>1</v>
      </c>
      <c r="E28" s="215">
        <v>1</v>
      </c>
      <c r="F28" s="215">
        <v>1</v>
      </c>
      <c r="H28"/>
      <c r="I28"/>
      <c r="J28"/>
      <c r="K28"/>
      <c r="L28"/>
      <c r="M28"/>
      <c r="N28"/>
      <c r="O28"/>
      <c r="P28"/>
      <c r="Q28"/>
      <c r="R28" s="37"/>
      <c r="T28"/>
      <c r="U28"/>
    </row>
    <row r="29" spans="1:43">
      <c r="A29" s="213"/>
      <c r="B29" s="214">
        <v>46105</v>
      </c>
      <c r="C29" s="215">
        <v>1</v>
      </c>
      <c r="D29" s="215">
        <v>1</v>
      </c>
      <c r="E29" s="215">
        <v>1</v>
      </c>
      <c r="F29" s="215">
        <v>0</v>
      </c>
      <c r="H29"/>
      <c r="I29"/>
      <c r="J29"/>
      <c r="K29"/>
      <c r="L29"/>
      <c r="M29"/>
      <c r="N29"/>
      <c r="O29"/>
      <c r="P29"/>
      <c r="Q29"/>
      <c r="R29" s="37"/>
      <c r="T29"/>
      <c r="U29"/>
    </row>
    <row r="30" spans="1:43">
      <c r="A30" s="213"/>
      <c r="B30" s="214">
        <v>46106</v>
      </c>
      <c r="C30" s="215">
        <v>1</v>
      </c>
      <c r="D30" s="215">
        <v>1</v>
      </c>
      <c r="E30" s="215">
        <v>0</v>
      </c>
      <c r="F30" s="215">
        <v>0</v>
      </c>
      <c r="H30"/>
      <c r="I30"/>
      <c r="J30"/>
      <c r="K30"/>
      <c r="L30"/>
      <c r="M30"/>
      <c r="N30"/>
      <c r="O30"/>
      <c r="P30"/>
      <c r="Q30"/>
      <c r="R30" s="37"/>
      <c r="T30"/>
      <c r="U30"/>
    </row>
    <row r="31" spans="1:43">
      <c r="A31" s="213"/>
      <c r="B31" s="214">
        <v>46107</v>
      </c>
      <c r="C31" s="215">
        <v>1</v>
      </c>
      <c r="D31" s="215">
        <v>1</v>
      </c>
      <c r="E31" s="215">
        <v>1</v>
      </c>
      <c r="F31" s="215">
        <v>0</v>
      </c>
      <c r="H31"/>
      <c r="I31"/>
      <c r="J31"/>
      <c r="K31"/>
      <c r="L31"/>
      <c r="M31"/>
      <c r="N31"/>
      <c r="O31"/>
      <c r="P31"/>
      <c r="Q31"/>
      <c r="R31" s="37"/>
      <c r="T31"/>
      <c r="U31"/>
    </row>
    <row r="32" spans="1:43">
      <c r="A32" s="213"/>
      <c r="B32" s="214">
        <v>46108</v>
      </c>
      <c r="C32" s="215">
        <v>1</v>
      </c>
      <c r="D32" s="215">
        <v>1</v>
      </c>
      <c r="E32" s="215">
        <v>1</v>
      </c>
      <c r="F32" s="215">
        <v>0</v>
      </c>
      <c r="H32"/>
      <c r="I32"/>
      <c r="J32"/>
      <c r="K32"/>
      <c r="L32"/>
      <c r="M32"/>
      <c r="N32"/>
      <c r="O32"/>
      <c r="P32"/>
      <c r="Q32"/>
      <c r="R32" s="37"/>
      <c r="T32"/>
      <c r="U32"/>
    </row>
    <row r="33" spans="1:21">
      <c r="A33" s="213"/>
      <c r="B33" s="214">
        <v>46109</v>
      </c>
      <c r="C33" s="215">
        <v>1</v>
      </c>
      <c r="D33" s="215">
        <v>1</v>
      </c>
      <c r="E33" s="215">
        <v>1</v>
      </c>
      <c r="F33" s="215">
        <v>0</v>
      </c>
      <c r="H33"/>
      <c r="I33"/>
      <c r="J33"/>
      <c r="K33"/>
      <c r="L33"/>
      <c r="M33"/>
      <c r="N33"/>
      <c r="O33"/>
      <c r="P33"/>
      <c r="Q33"/>
      <c r="R33" s="37"/>
      <c r="T33"/>
      <c r="U33"/>
    </row>
    <row r="34" spans="1:21">
      <c r="A34" s="213"/>
      <c r="B34" s="214">
        <v>46110</v>
      </c>
      <c r="C34" s="215">
        <v>1</v>
      </c>
      <c r="D34" s="215">
        <v>1</v>
      </c>
      <c r="E34" s="215">
        <v>0</v>
      </c>
      <c r="F34" s="215">
        <v>0</v>
      </c>
      <c r="H34"/>
      <c r="I34"/>
      <c r="J34"/>
      <c r="K34"/>
      <c r="L34"/>
      <c r="M34"/>
      <c r="N34"/>
      <c r="O34"/>
      <c r="P34"/>
      <c r="Q34"/>
      <c r="R34" s="37"/>
      <c r="T34"/>
      <c r="U34"/>
    </row>
    <row r="35" spans="1:21">
      <c r="A35" s="213"/>
      <c r="B35" s="214">
        <v>46111</v>
      </c>
      <c r="C35" s="215">
        <v>1</v>
      </c>
      <c r="D35" s="215">
        <v>1</v>
      </c>
      <c r="E35" s="215">
        <v>1</v>
      </c>
      <c r="F35" s="215">
        <v>0</v>
      </c>
      <c r="H35"/>
      <c r="I35"/>
      <c r="J35"/>
      <c r="K35"/>
      <c r="L35"/>
      <c r="M35"/>
      <c r="N35"/>
      <c r="O35"/>
      <c r="P35"/>
      <c r="Q35"/>
      <c r="R35" s="37"/>
      <c r="T35"/>
      <c r="U35"/>
    </row>
    <row r="36" spans="1:21">
      <c r="A36" s="213" t="s">
        <v>155</v>
      </c>
      <c r="B36" s="214">
        <v>46104</v>
      </c>
      <c r="C36" s="215">
        <v>1</v>
      </c>
      <c r="D36" s="215">
        <v>1</v>
      </c>
      <c r="E36" s="215">
        <v>0</v>
      </c>
      <c r="F36" s="215">
        <v>1</v>
      </c>
      <c r="H36"/>
      <c r="I36"/>
      <c r="J36"/>
      <c r="K36"/>
      <c r="L36"/>
      <c r="M36"/>
      <c r="N36"/>
      <c r="O36"/>
      <c r="P36"/>
      <c r="Q36"/>
      <c r="R36" s="37"/>
      <c r="T36"/>
      <c r="U36"/>
    </row>
    <row r="37" spans="1:21">
      <c r="A37" s="213"/>
      <c r="B37" s="214">
        <v>46105</v>
      </c>
      <c r="C37" s="215">
        <v>1</v>
      </c>
      <c r="D37" s="215">
        <v>1</v>
      </c>
      <c r="E37" s="215">
        <v>0</v>
      </c>
      <c r="F37" s="215">
        <v>0</v>
      </c>
      <c r="H37"/>
      <c r="I37"/>
      <c r="J37"/>
      <c r="K37"/>
      <c r="L37"/>
      <c r="M37"/>
      <c r="N37"/>
      <c r="O37"/>
      <c r="P37"/>
      <c r="Q37"/>
      <c r="R37" s="37"/>
      <c r="T37"/>
      <c r="U37"/>
    </row>
    <row r="38" spans="1:21">
      <c r="A38" s="213"/>
      <c r="B38" s="214">
        <v>46106</v>
      </c>
      <c r="C38" s="215">
        <v>1</v>
      </c>
      <c r="D38" s="215">
        <v>1</v>
      </c>
      <c r="E38" s="215">
        <v>0</v>
      </c>
      <c r="F38" s="215">
        <v>0</v>
      </c>
      <c r="H38"/>
      <c r="I38"/>
      <c r="J38"/>
      <c r="K38"/>
      <c r="L38"/>
      <c r="M38"/>
      <c r="N38"/>
      <c r="O38"/>
      <c r="P38"/>
      <c r="Q38"/>
      <c r="R38" s="37"/>
      <c r="T38"/>
      <c r="U38"/>
    </row>
    <row r="39" spans="1:21">
      <c r="A39" s="213"/>
      <c r="B39" s="214">
        <v>46107</v>
      </c>
      <c r="C39" s="215">
        <v>1</v>
      </c>
      <c r="D39" s="215">
        <v>1</v>
      </c>
      <c r="E39" s="215">
        <v>0</v>
      </c>
      <c r="F39" s="215">
        <v>0</v>
      </c>
      <c r="H39"/>
      <c r="I39"/>
      <c r="J39"/>
      <c r="K39"/>
      <c r="L39"/>
      <c r="M39"/>
      <c r="N39"/>
      <c r="O39"/>
      <c r="P39"/>
      <c r="Q39"/>
      <c r="R39" s="37"/>
      <c r="T39"/>
      <c r="U39"/>
    </row>
    <row r="40" spans="1:21">
      <c r="A40" s="213"/>
      <c r="B40" s="214">
        <v>46108</v>
      </c>
      <c r="C40" s="215">
        <v>1</v>
      </c>
      <c r="D40" s="215">
        <v>1</v>
      </c>
      <c r="E40" s="215">
        <v>0</v>
      </c>
      <c r="F40" s="215">
        <v>0</v>
      </c>
      <c r="H40"/>
      <c r="I40"/>
      <c r="J40"/>
      <c r="K40"/>
      <c r="L40"/>
      <c r="M40"/>
      <c r="N40"/>
      <c r="O40"/>
      <c r="P40"/>
      <c r="Q40"/>
      <c r="R40" s="37"/>
      <c r="T40"/>
      <c r="U40"/>
    </row>
    <row r="41" spans="1:21">
      <c r="A41" s="213"/>
      <c r="B41" s="214">
        <v>46109</v>
      </c>
      <c r="C41" s="215">
        <v>1</v>
      </c>
      <c r="D41" s="215">
        <v>1</v>
      </c>
      <c r="E41" s="215">
        <v>0</v>
      </c>
      <c r="F41" s="215">
        <v>0</v>
      </c>
      <c r="H41"/>
      <c r="I41"/>
      <c r="J41"/>
      <c r="K41"/>
      <c r="L41"/>
      <c r="M41"/>
      <c r="N41"/>
      <c r="O41"/>
      <c r="P41"/>
      <c r="Q41"/>
      <c r="R41" s="37"/>
      <c r="T41"/>
      <c r="U41"/>
    </row>
    <row r="42" spans="1:21">
      <c r="A42" s="213"/>
      <c r="B42" s="214">
        <v>46110</v>
      </c>
      <c r="C42" s="215">
        <v>1</v>
      </c>
      <c r="D42" s="215">
        <v>1</v>
      </c>
      <c r="E42" s="215">
        <v>0</v>
      </c>
      <c r="F42" s="215">
        <v>0</v>
      </c>
      <c r="H42"/>
      <c r="I42"/>
      <c r="J42"/>
      <c r="K42"/>
      <c r="L42"/>
      <c r="M42"/>
      <c r="N42"/>
      <c r="O42"/>
      <c r="P42"/>
      <c r="Q42"/>
      <c r="R42" s="37"/>
      <c r="T42"/>
      <c r="U42"/>
    </row>
    <row r="43" spans="1:21">
      <c r="A43" s="213"/>
      <c r="B43" s="214">
        <v>46111</v>
      </c>
      <c r="C43" s="215">
        <v>1</v>
      </c>
      <c r="D43" s="215">
        <v>1</v>
      </c>
      <c r="E43" s="215">
        <v>1</v>
      </c>
      <c r="F43" s="215">
        <v>0</v>
      </c>
      <c r="H43"/>
      <c r="I43"/>
      <c r="J43"/>
      <c r="K43"/>
      <c r="L43"/>
      <c r="M43"/>
      <c r="N43"/>
      <c r="O43"/>
      <c r="P43"/>
      <c r="Q43"/>
      <c r="R43" s="37"/>
      <c r="T43"/>
      <c r="U43"/>
    </row>
    <row r="44" spans="1:21">
      <c r="A44" s="213" t="s">
        <v>163</v>
      </c>
      <c r="B44" s="214">
        <v>46104</v>
      </c>
      <c r="C44" s="215">
        <v>1</v>
      </c>
      <c r="D44" s="215">
        <v>1</v>
      </c>
      <c r="E44" s="215"/>
      <c r="F44" s="215">
        <v>1</v>
      </c>
      <c r="H44"/>
      <c r="I44"/>
      <c r="J44"/>
      <c r="K44"/>
      <c r="L44"/>
      <c r="M44"/>
      <c r="N44"/>
      <c r="O44"/>
      <c r="P44"/>
      <c r="Q44"/>
      <c r="R44" s="37"/>
      <c r="T44"/>
      <c r="U44"/>
    </row>
    <row r="45" spans="1:21">
      <c r="A45" s="213"/>
      <c r="B45" s="214">
        <v>46105</v>
      </c>
      <c r="C45" s="215">
        <v>1</v>
      </c>
      <c r="D45" s="215">
        <v>1</v>
      </c>
      <c r="E45" s="215"/>
      <c r="F45" s="215">
        <v>0</v>
      </c>
      <c r="H45"/>
      <c r="I45"/>
      <c r="J45"/>
      <c r="K45"/>
      <c r="L45"/>
      <c r="M45"/>
      <c r="N45"/>
      <c r="O45"/>
      <c r="P45"/>
      <c r="Q45"/>
      <c r="R45" s="37"/>
      <c r="T45"/>
      <c r="U45"/>
    </row>
    <row r="46" spans="1:21">
      <c r="A46" s="213"/>
      <c r="B46" s="214">
        <v>46106</v>
      </c>
      <c r="C46" s="215">
        <v>1</v>
      </c>
      <c r="D46" s="215">
        <v>1</v>
      </c>
      <c r="E46" s="215"/>
      <c r="F46" s="215">
        <v>0</v>
      </c>
      <c r="H46"/>
      <c r="I46"/>
      <c r="J46"/>
      <c r="K46"/>
      <c r="L46"/>
      <c r="M46"/>
      <c r="N46"/>
      <c r="O46"/>
      <c r="P46"/>
      <c r="Q46"/>
      <c r="R46" s="37"/>
      <c r="T46"/>
      <c r="U46"/>
    </row>
    <row r="47" spans="1:21">
      <c r="A47" s="213"/>
      <c r="B47" s="214">
        <v>46107</v>
      </c>
      <c r="C47" s="215">
        <v>1</v>
      </c>
      <c r="D47" s="215">
        <v>1</v>
      </c>
      <c r="E47" s="215"/>
      <c r="F47" s="215">
        <v>0</v>
      </c>
      <c r="H47"/>
      <c r="I47"/>
      <c r="J47"/>
      <c r="K47"/>
      <c r="L47"/>
      <c r="M47"/>
      <c r="N47"/>
      <c r="O47"/>
      <c r="P47"/>
      <c r="Q47"/>
      <c r="R47" s="37"/>
      <c r="T47"/>
      <c r="U47"/>
    </row>
    <row r="48" spans="1:21">
      <c r="A48" s="213"/>
      <c r="B48" s="214">
        <v>46108</v>
      </c>
      <c r="C48" s="215">
        <v>1</v>
      </c>
      <c r="D48" s="215">
        <v>1</v>
      </c>
      <c r="E48" s="215"/>
      <c r="F48" s="215">
        <v>0</v>
      </c>
      <c r="H48"/>
      <c r="I48"/>
      <c r="J48"/>
      <c r="K48"/>
      <c r="L48"/>
      <c r="M48"/>
      <c r="N48"/>
      <c r="O48"/>
      <c r="P48"/>
      <c r="Q48"/>
      <c r="R48" s="37"/>
      <c r="T48"/>
      <c r="U48"/>
    </row>
    <row r="49" spans="1:21">
      <c r="A49" s="213"/>
      <c r="B49" s="214">
        <v>46109</v>
      </c>
      <c r="C49" s="215">
        <v>1</v>
      </c>
      <c r="D49" s="215">
        <v>1</v>
      </c>
      <c r="E49" s="215"/>
      <c r="F49" s="215">
        <v>0</v>
      </c>
      <c r="H49"/>
      <c r="I49"/>
      <c r="J49"/>
      <c r="K49"/>
      <c r="L49"/>
      <c r="M49"/>
      <c r="N49"/>
      <c r="O49"/>
      <c r="P49"/>
      <c r="Q49"/>
      <c r="R49" s="37"/>
      <c r="T49"/>
      <c r="U49"/>
    </row>
    <row r="50" spans="1:21">
      <c r="A50" s="213"/>
      <c r="B50" s="214">
        <v>46110</v>
      </c>
      <c r="C50" s="215">
        <v>1</v>
      </c>
      <c r="D50" s="215">
        <v>1</v>
      </c>
      <c r="E50" s="215"/>
      <c r="F50" s="215">
        <v>0</v>
      </c>
      <c r="H50"/>
      <c r="I50"/>
      <c r="J50"/>
      <c r="K50"/>
      <c r="L50"/>
      <c r="M50"/>
      <c r="N50"/>
      <c r="O50"/>
      <c r="P50"/>
      <c r="Q50"/>
      <c r="R50" s="37"/>
      <c r="T50"/>
      <c r="U50"/>
    </row>
    <row r="51" spans="1:21">
      <c r="A51" s="213"/>
      <c r="B51" s="214">
        <v>46111</v>
      </c>
      <c r="C51" s="215">
        <v>1</v>
      </c>
      <c r="D51" s="215">
        <v>1</v>
      </c>
      <c r="E51" s="215"/>
      <c r="F51" s="215">
        <v>0</v>
      </c>
      <c r="H51"/>
      <c r="I51"/>
      <c r="J51"/>
      <c r="K51"/>
      <c r="L51"/>
      <c r="M51"/>
      <c r="N51"/>
      <c r="O51"/>
      <c r="P51"/>
      <c r="Q51"/>
      <c r="R51" s="37"/>
      <c r="T51"/>
      <c r="U51"/>
    </row>
    <row r="52" spans="1:21">
      <c r="A52" s="213" t="s">
        <v>164</v>
      </c>
      <c r="B52" s="214">
        <v>46104</v>
      </c>
      <c r="C52" s="215">
        <v>1</v>
      </c>
      <c r="D52" s="215">
        <v>1</v>
      </c>
      <c r="E52" s="215">
        <v>1</v>
      </c>
      <c r="F52" s="215">
        <v>1</v>
      </c>
      <c r="H52"/>
      <c r="I52"/>
      <c r="J52"/>
      <c r="K52"/>
      <c r="L52"/>
      <c r="M52"/>
      <c r="N52"/>
      <c r="O52"/>
      <c r="P52"/>
      <c r="Q52"/>
      <c r="R52" s="37"/>
      <c r="T52"/>
      <c r="U52"/>
    </row>
    <row r="53" spans="1:21">
      <c r="A53" s="213"/>
      <c r="B53" s="214">
        <v>46105</v>
      </c>
      <c r="C53" s="215">
        <v>1</v>
      </c>
      <c r="D53" s="215">
        <v>1</v>
      </c>
      <c r="E53" s="215">
        <v>0</v>
      </c>
      <c r="F53" s="215">
        <v>0</v>
      </c>
      <c r="H53"/>
      <c r="I53"/>
      <c r="J53"/>
      <c r="K53"/>
      <c r="L53"/>
      <c r="M53"/>
      <c r="N53"/>
      <c r="O53"/>
      <c r="P53"/>
      <c r="Q53"/>
      <c r="T53"/>
      <c r="U53"/>
    </row>
    <row r="54" spans="1:21">
      <c r="A54" s="213"/>
      <c r="B54" s="214">
        <v>46106</v>
      </c>
      <c r="C54" s="215">
        <v>1</v>
      </c>
      <c r="D54" s="215">
        <v>1</v>
      </c>
      <c r="E54" s="215">
        <v>1</v>
      </c>
      <c r="F54" s="215">
        <v>0</v>
      </c>
      <c r="H54"/>
      <c r="I54"/>
      <c r="J54"/>
      <c r="K54"/>
      <c r="L54"/>
      <c r="M54"/>
      <c r="N54"/>
      <c r="O54"/>
      <c r="P54"/>
      <c r="Q54"/>
      <c r="T54"/>
      <c r="U54"/>
    </row>
    <row r="55" spans="1:21">
      <c r="A55" s="213"/>
      <c r="B55" s="214">
        <v>46107</v>
      </c>
      <c r="C55" s="215">
        <v>1</v>
      </c>
      <c r="D55" s="215">
        <v>1</v>
      </c>
      <c r="E55" s="215">
        <v>1</v>
      </c>
      <c r="F55" s="215">
        <v>0</v>
      </c>
      <c r="H55"/>
      <c r="I55"/>
      <c r="J55"/>
      <c r="K55"/>
      <c r="L55"/>
      <c r="M55"/>
      <c r="N55"/>
      <c r="O55"/>
      <c r="P55"/>
      <c r="Q55"/>
      <c r="T55"/>
      <c r="U55"/>
    </row>
    <row r="56" spans="1:21">
      <c r="A56" s="213"/>
      <c r="B56" s="214">
        <v>46108</v>
      </c>
      <c r="C56" s="215">
        <v>1</v>
      </c>
      <c r="D56" s="215">
        <v>1</v>
      </c>
      <c r="E56" s="215">
        <v>1</v>
      </c>
      <c r="F56" s="215">
        <v>0</v>
      </c>
      <c r="H56"/>
      <c r="I56"/>
      <c r="J56"/>
      <c r="K56"/>
      <c r="L56"/>
      <c r="M56"/>
      <c r="N56"/>
      <c r="O56"/>
      <c r="P56"/>
      <c r="Q56"/>
      <c r="T56"/>
      <c r="U56"/>
    </row>
    <row r="57" spans="1:21">
      <c r="A57" s="213"/>
      <c r="B57" s="214">
        <v>46109</v>
      </c>
      <c r="C57" s="215">
        <v>1</v>
      </c>
      <c r="D57" s="215">
        <v>1</v>
      </c>
      <c r="E57" s="215">
        <v>1</v>
      </c>
      <c r="F57" s="215">
        <v>0</v>
      </c>
      <c r="H57"/>
      <c r="I57"/>
      <c r="J57"/>
      <c r="K57"/>
      <c r="L57"/>
      <c r="M57"/>
      <c r="N57"/>
      <c r="O57"/>
      <c r="P57"/>
      <c r="Q57"/>
      <c r="T57"/>
      <c r="U57"/>
    </row>
    <row r="58" spans="1:21">
      <c r="A58" s="213"/>
      <c r="B58" s="214">
        <v>46110</v>
      </c>
      <c r="C58" s="215">
        <v>1</v>
      </c>
      <c r="D58" s="215">
        <v>1</v>
      </c>
      <c r="E58" s="215">
        <v>0</v>
      </c>
      <c r="F58" s="215">
        <v>0</v>
      </c>
      <c r="H58"/>
      <c r="I58"/>
      <c r="J58"/>
      <c r="K58"/>
      <c r="L58"/>
      <c r="M58"/>
      <c r="N58"/>
      <c r="O58"/>
      <c r="P58"/>
      <c r="Q58"/>
      <c r="T58"/>
      <c r="U58"/>
    </row>
    <row r="59" spans="1:21">
      <c r="A59" s="213"/>
      <c r="B59" s="214">
        <v>46111</v>
      </c>
      <c r="C59" s="215">
        <v>1</v>
      </c>
      <c r="D59" s="215">
        <v>1</v>
      </c>
      <c r="E59" s="215">
        <v>0</v>
      </c>
      <c r="F59" s="215">
        <v>0</v>
      </c>
      <c r="H59"/>
      <c r="I59"/>
      <c r="J59"/>
      <c r="K59"/>
      <c r="L59"/>
      <c r="M59"/>
      <c r="N59"/>
      <c r="O59"/>
      <c r="P59"/>
      <c r="Q59"/>
      <c r="T59"/>
      <c r="U59"/>
    </row>
    <row r="60" spans="1:21">
      <c r="A60" s="213" t="s">
        <v>174</v>
      </c>
      <c r="B60" s="214">
        <v>46104</v>
      </c>
      <c r="C60" s="215">
        <v>1</v>
      </c>
      <c r="D60" s="215">
        <v>1</v>
      </c>
      <c r="E60" s="215">
        <v>0</v>
      </c>
      <c r="F60" s="215">
        <v>1</v>
      </c>
      <c r="H60"/>
      <c r="I60"/>
      <c r="J60"/>
      <c r="K60"/>
      <c r="L60"/>
      <c r="M60"/>
      <c r="N60"/>
      <c r="O60"/>
      <c r="P60"/>
      <c r="Q60"/>
      <c r="T60"/>
      <c r="U60"/>
    </row>
    <row r="61" spans="1:21">
      <c r="A61" s="213"/>
      <c r="B61" s="214">
        <v>46105</v>
      </c>
      <c r="C61" s="215">
        <v>1</v>
      </c>
      <c r="D61" s="215">
        <v>1</v>
      </c>
      <c r="E61" s="215">
        <v>1</v>
      </c>
      <c r="F61" s="215">
        <v>0</v>
      </c>
      <c r="H61"/>
      <c r="I61"/>
      <c r="J61"/>
      <c r="K61"/>
      <c r="L61"/>
      <c r="M61"/>
      <c r="N61"/>
      <c r="O61"/>
      <c r="P61"/>
      <c r="Q61"/>
      <c r="T61"/>
      <c r="U61"/>
    </row>
    <row r="62" spans="1:21">
      <c r="A62" s="213"/>
      <c r="B62" s="214">
        <v>46106</v>
      </c>
      <c r="C62" s="215">
        <v>1</v>
      </c>
      <c r="D62" s="215">
        <v>1</v>
      </c>
      <c r="E62" s="215">
        <v>1</v>
      </c>
      <c r="F62" s="215">
        <v>0</v>
      </c>
      <c r="H62"/>
      <c r="I62"/>
      <c r="J62"/>
      <c r="K62"/>
      <c r="L62"/>
      <c r="M62"/>
      <c r="N62"/>
      <c r="O62"/>
      <c r="P62"/>
      <c r="Q62"/>
      <c r="T62"/>
      <c r="U62"/>
    </row>
    <row r="63" spans="1:21">
      <c r="A63" s="213"/>
      <c r="B63" s="214">
        <v>46107</v>
      </c>
      <c r="C63" s="215">
        <v>1</v>
      </c>
      <c r="D63" s="215">
        <v>1</v>
      </c>
      <c r="E63" s="215">
        <v>1</v>
      </c>
      <c r="F63" s="215">
        <v>0</v>
      </c>
      <c r="H63"/>
      <c r="I63"/>
      <c r="J63"/>
      <c r="K63"/>
      <c r="L63"/>
      <c r="M63"/>
      <c r="N63"/>
      <c r="O63"/>
      <c r="P63"/>
      <c r="Q63"/>
      <c r="T63"/>
      <c r="U63"/>
    </row>
    <row r="64" spans="1:21">
      <c r="A64" s="213"/>
      <c r="B64" s="214">
        <v>46108</v>
      </c>
      <c r="C64" s="215">
        <v>1</v>
      </c>
      <c r="D64" s="215">
        <v>1</v>
      </c>
      <c r="E64" s="215">
        <v>1</v>
      </c>
      <c r="F64" s="215">
        <v>0</v>
      </c>
      <c r="H64"/>
      <c r="I64"/>
      <c r="J64"/>
      <c r="K64"/>
      <c r="L64"/>
      <c r="M64"/>
      <c r="N64"/>
      <c r="O64"/>
      <c r="P64"/>
      <c r="Q64"/>
      <c r="T64"/>
      <c r="U64"/>
    </row>
    <row r="65" spans="1:21">
      <c r="A65" s="213"/>
      <c r="B65" s="214">
        <v>46109</v>
      </c>
      <c r="C65" s="215">
        <v>1</v>
      </c>
      <c r="D65" s="215">
        <v>1</v>
      </c>
      <c r="E65" s="215">
        <v>1</v>
      </c>
      <c r="F65" s="215">
        <v>0</v>
      </c>
      <c r="H65"/>
      <c r="I65"/>
      <c r="J65"/>
      <c r="K65"/>
      <c r="L65"/>
      <c r="M65"/>
      <c r="N65"/>
      <c r="O65"/>
      <c r="P65"/>
      <c r="Q65"/>
      <c r="T65"/>
      <c r="U65"/>
    </row>
    <row r="66" spans="1:21">
      <c r="A66" s="213"/>
      <c r="B66" s="214">
        <v>46110</v>
      </c>
      <c r="C66" s="215">
        <v>1</v>
      </c>
      <c r="D66" s="215">
        <v>1</v>
      </c>
      <c r="E66" s="215">
        <v>1</v>
      </c>
      <c r="F66" s="215">
        <v>0</v>
      </c>
      <c r="H66"/>
      <c r="I66"/>
      <c r="J66"/>
      <c r="K66"/>
      <c r="L66"/>
      <c r="M66"/>
      <c r="N66"/>
      <c r="O66"/>
      <c r="P66"/>
      <c r="Q66"/>
      <c r="T66"/>
      <c r="U66"/>
    </row>
    <row r="67" spans="1:21">
      <c r="A67" s="213"/>
      <c r="B67" s="214">
        <v>46111</v>
      </c>
      <c r="C67" s="215">
        <v>1</v>
      </c>
      <c r="D67" s="215">
        <v>1</v>
      </c>
      <c r="E67" s="215">
        <v>1</v>
      </c>
      <c r="F67" s="215">
        <v>0</v>
      </c>
      <c r="H67"/>
      <c r="I67"/>
      <c r="J67"/>
      <c r="K67"/>
      <c r="L67"/>
      <c r="M67"/>
      <c r="N67"/>
      <c r="O67"/>
      <c r="P67"/>
      <c r="Q67"/>
      <c r="T67"/>
      <c r="U67"/>
    </row>
    <row r="68" spans="1:21">
      <c r="A68" s="213" t="s">
        <v>175</v>
      </c>
      <c r="B68" s="214">
        <v>46104</v>
      </c>
      <c r="C68" s="215">
        <v>1</v>
      </c>
      <c r="D68" s="215">
        <v>1</v>
      </c>
      <c r="E68" s="215">
        <v>1</v>
      </c>
      <c r="F68" s="215">
        <v>1</v>
      </c>
      <c r="H68"/>
      <c r="I68"/>
      <c r="J68"/>
      <c r="K68"/>
      <c r="L68"/>
      <c r="M68"/>
      <c r="N68"/>
      <c r="O68"/>
      <c r="P68"/>
      <c r="Q68"/>
      <c r="T68"/>
      <c r="U68"/>
    </row>
    <row r="69" spans="1:21">
      <c r="A69" s="213"/>
      <c r="B69" s="214">
        <v>46105</v>
      </c>
      <c r="C69" s="215">
        <v>1</v>
      </c>
      <c r="D69" s="215">
        <v>1</v>
      </c>
      <c r="E69" s="215">
        <v>1</v>
      </c>
      <c r="F69" s="215">
        <v>0</v>
      </c>
      <c r="H69"/>
      <c r="I69"/>
      <c r="J69"/>
      <c r="K69"/>
      <c r="L69"/>
      <c r="M69"/>
      <c r="N69"/>
      <c r="O69"/>
      <c r="P69"/>
      <c r="Q69"/>
      <c r="T69"/>
      <c r="U69"/>
    </row>
    <row r="70" spans="1:21">
      <c r="A70" s="213"/>
      <c r="B70" s="214">
        <v>46106</v>
      </c>
      <c r="C70" s="215">
        <v>1</v>
      </c>
      <c r="D70" s="215">
        <v>1</v>
      </c>
      <c r="E70" s="215">
        <v>0</v>
      </c>
      <c r="F70" s="215">
        <v>0</v>
      </c>
      <c r="H70"/>
      <c r="I70"/>
      <c r="J70"/>
      <c r="K70"/>
      <c r="L70"/>
      <c r="M70"/>
      <c r="N70"/>
      <c r="O70"/>
      <c r="P70"/>
      <c r="Q70"/>
      <c r="T70"/>
      <c r="U70"/>
    </row>
    <row r="71" spans="1:21">
      <c r="A71" s="213"/>
      <c r="B71" s="214">
        <v>46107</v>
      </c>
      <c r="C71" s="215">
        <v>1</v>
      </c>
      <c r="D71" s="215">
        <v>1</v>
      </c>
      <c r="E71" s="215">
        <v>1</v>
      </c>
      <c r="F71" s="215">
        <v>0</v>
      </c>
      <c r="H71"/>
      <c r="I71"/>
      <c r="J71"/>
      <c r="K71"/>
      <c r="L71"/>
      <c r="M71"/>
      <c r="N71"/>
      <c r="O71"/>
      <c r="P71"/>
      <c r="Q71"/>
      <c r="T71"/>
      <c r="U71"/>
    </row>
    <row r="72" spans="1:21">
      <c r="A72" s="213"/>
      <c r="B72" s="214">
        <v>46108</v>
      </c>
      <c r="C72" s="215">
        <v>1</v>
      </c>
      <c r="D72" s="215">
        <v>1</v>
      </c>
      <c r="E72" s="215">
        <v>1</v>
      </c>
      <c r="F72" s="215">
        <v>0</v>
      </c>
      <c r="H72"/>
      <c r="I72"/>
      <c r="J72"/>
      <c r="K72"/>
      <c r="L72"/>
      <c r="M72"/>
      <c r="N72"/>
      <c r="O72"/>
      <c r="P72"/>
      <c r="Q72"/>
      <c r="T72"/>
      <c r="U72"/>
    </row>
    <row r="73" spans="1:21">
      <c r="A73" s="213"/>
      <c r="B73" s="214">
        <v>46109</v>
      </c>
      <c r="C73" s="215">
        <v>1</v>
      </c>
      <c r="D73" s="215">
        <v>1</v>
      </c>
      <c r="E73" s="215">
        <v>1</v>
      </c>
      <c r="F73" s="215">
        <v>0</v>
      </c>
      <c r="H73"/>
      <c r="I73"/>
      <c r="J73"/>
      <c r="K73"/>
      <c r="L73"/>
      <c r="M73"/>
      <c r="N73"/>
      <c r="O73"/>
      <c r="P73"/>
      <c r="Q73"/>
      <c r="T73"/>
      <c r="U73"/>
    </row>
    <row r="74" spans="1:21">
      <c r="A74" s="213"/>
      <c r="B74" s="214">
        <v>46110</v>
      </c>
      <c r="C74" s="215">
        <v>1</v>
      </c>
      <c r="D74" s="215">
        <v>1</v>
      </c>
      <c r="E74" s="215">
        <v>1</v>
      </c>
      <c r="F74" s="215">
        <v>0</v>
      </c>
      <c r="H74"/>
      <c r="I74"/>
      <c r="J74"/>
      <c r="K74"/>
      <c r="L74"/>
      <c r="M74"/>
      <c r="N74"/>
      <c r="O74"/>
      <c r="P74"/>
      <c r="Q74"/>
      <c r="T74"/>
      <c r="U74"/>
    </row>
    <row r="75" spans="1:21">
      <c r="A75" s="213"/>
      <c r="B75" s="214">
        <v>46111</v>
      </c>
      <c r="C75" s="215">
        <v>1</v>
      </c>
      <c r="D75" s="215">
        <v>1</v>
      </c>
      <c r="E75" s="215">
        <v>1</v>
      </c>
      <c r="F75" s="215">
        <v>0</v>
      </c>
      <c r="H75"/>
      <c r="I75"/>
      <c r="J75"/>
      <c r="K75"/>
      <c r="L75"/>
      <c r="M75"/>
      <c r="N75"/>
      <c r="O75"/>
      <c r="P75"/>
      <c r="Q75"/>
      <c r="T75"/>
      <c r="U75"/>
    </row>
    <row r="76" spans="1:21">
      <c r="A76" s="213" t="s">
        <v>176</v>
      </c>
      <c r="B76" s="214">
        <v>46104</v>
      </c>
      <c r="C76" s="215">
        <v>1</v>
      </c>
      <c r="D76" s="215">
        <v>1</v>
      </c>
      <c r="E76" s="215">
        <v>1</v>
      </c>
      <c r="F76" s="215">
        <v>1</v>
      </c>
      <c r="H76"/>
      <c r="I76"/>
      <c r="J76"/>
      <c r="K76"/>
      <c r="L76"/>
      <c r="M76"/>
      <c r="N76"/>
      <c r="O76"/>
      <c r="P76"/>
      <c r="Q76"/>
      <c r="T76"/>
      <c r="U76"/>
    </row>
    <row r="77" spans="1:21">
      <c r="A77" s="213"/>
      <c r="B77" s="214">
        <v>46105</v>
      </c>
      <c r="C77" s="215">
        <v>1</v>
      </c>
      <c r="D77" s="215">
        <v>1</v>
      </c>
      <c r="E77" s="215">
        <v>1</v>
      </c>
      <c r="F77" s="215">
        <v>0</v>
      </c>
      <c r="H77"/>
      <c r="I77"/>
      <c r="J77"/>
      <c r="K77"/>
      <c r="L77"/>
      <c r="M77"/>
      <c r="N77"/>
      <c r="O77"/>
      <c r="P77"/>
      <c r="Q77"/>
      <c r="T77"/>
      <c r="U77"/>
    </row>
    <row r="78" spans="1:21">
      <c r="A78" s="213"/>
      <c r="B78" s="214">
        <v>46106</v>
      </c>
      <c r="C78" s="215">
        <v>1</v>
      </c>
      <c r="D78" s="215">
        <v>1</v>
      </c>
      <c r="E78" s="215">
        <v>1</v>
      </c>
      <c r="F78" s="215">
        <v>0</v>
      </c>
      <c r="H78"/>
      <c r="I78"/>
      <c r="J78"/>
      <c r="K78"/>
      <c r="L78"/>
      <c r="M78"/>
      <c r="N78"/>
      <c r="O78"/>
      <c r="P78"/>
      <c r="Q78"/>
      <c r="T78"/>
      <c r="U78"/>
    </row>
    <row r="79" spans="1:21">
      <c r="A79" s="213"/>
      <c r="B79" s="214">
        <v>46107</v>
      </c>
      <c r="C79" s="215">
        <v>1</v>
      </c>
      <c r="D79" s="215">
        <v>1</v>
      </c>
      <c r="E79" s="215">
        <v>1</v>
      </c>
      <c r="F79" s="215">
        <v>0</v>
      </c>
      <c r="H79"/>
      <c r="I79"/>
      <c r="J79"/>
      <c r="K79"/>
      <c r="L79"/>
      <c r="M79"/>
      <c r="N79"/>
      <c r="O79"/>
      <c r="P79"/>
      <c r="Q79"/>
      <c r="T79"/>
      <c r="U79"/>
    </row>
    <row r="80" spans="1:21">
      <c r="A80" s="213"/>
      <c r="B80" s="214">
        <v>46108</v>
      </c>
      <c r="C80" s="215">
        <v>1</v>
      </c>
      <c r="D80" s="215">
        <v>1</v>
      </c>
      <c r="E80" s="215">
        <v>1</v>
      </c>
      <c r="F80" s="215">
        <v>0</v>
      </c>
      <c r="H80"/>
      <c r="I80"/>
      <c r="J80"/>
      <c r="K80"/>
      <c r="L80"/>
      <c r="M80"/>
      <c r="N80"/>
      <c r="O80"/>
      <c r="P80"/>
      <c r="Q80"/>
      <c r="T80"/>
      <c r="U80"/>
    </row>
    <row r="81" spans="1:21">
      <c r="A81" s="213"/>
      <c r="B81" s="214">
        <v>46109</v>
      </c>
      <c r="C81" s="215">
        <v>1</v>
      </c>
      <c r="D81" s="215">
        <v>1</v>
      </c>
      <c r="E81" s="215">
        <v>1</v>
      </c>
      <c r="F81" s="215">
        <v>0</v>
      </c>
      <c r="H81"/>
      <c r="I81"/>
      <c r="J81"/>
      <c r="K81"/>
      <c r="L81"/>
      <c r="M81"/>
      <c r="N81"/>
      <c r="O81"/>
      <c r="P81"/>
      <c r="Q81"/>
      <c r="T81"/>
      <c r="U81"/>
    </row>
    <row r="82" spans="1:21">
      <c r="A82" s="213"/>
      <c r="B82" s="214">
        <v>46110</v>
      </c>
      <c r="C82" s="215">
        <v>1</v>
      </c>
      <c r="D82" s="215">
        <v>1</v>
      </c>
      <c r="E82" s="215">
        <v>0</v>
      </c>
      <c r="F82" s="215">
        <v>0</v>
      </c>
      <c r="H82"/>
      <c r="I82"/>
      <c r="J82"/>
      <c r="K82"/>
      <c r="L82"/>
      <c r="M82"/>
      <c r="N82"/>
      <c r="O82"/>
      <c r="P82"/>
      <c r="Q82"/>
      <c r="T82"/>
      <c r="U82"/>
    </row>
    <row r="83" spans="1:21">
      <c r="A83" s="213"/>
      <c r="B83" s="214">
        <v>46111</v>
      </c>
      <c r="C83" s="215">
        <v>1</v>
      </c>
      <c r="D83" s="215">
        <v>1</v>
      </c>
      <c r="E83" s="215">
        <v>0</v>
      </c>
      <c r="F83" s="215">
        <v>0</v>
      </c>
      <c r="H83"/>
      <c r="I83"/>
      <c r="J83"/>
      <c r="K83"/>
      <c r="L83"/>
      <c r="M83"/>
      <c r="N83"/>
      <c r="O83"/>
      <c r="P83"/>
      <c r="Q83"/>
      <c r="T83"/>
      <c r="U83"/>
    </row>
    <row r="84" spans="1:21">
      <c r="A84" s="213" t="s">
        <v>177</v>
      </c>
      <c r="B84" s="214">
        <v>46104</v>
      </c>
      <c r="C84" s="215">
        <v>1</v>
      </c>
      <c r="D84" s="215">
        <v>1</v>
      </c>
      <c r="E84" s="215"/>
      <c r="F84" s="215">
        <v>1</v>
      </c>
      <c r="H84"/>
      <c r="I84"/>
      <c r="J84"/>
      <c r="K84"/>
      <c r="L84"/>
      <c r="M84"/>
      <c r="N84"/>
      <c r="O84"/>
      <c r="P84"/>
      <c r="Q84"/>
      <c r="T84"/>
      <c r="U84"/>
    </row>
    <row r="85" spans="1:21">
      <c r="A85" s="213"/>
      <c r="B85" s="214">
        <v>46105</v>
      </c>
      <c r="C85" s="215">
        <v>1</v>
      </c>
      <c r="D85" s="215">
        <v>1</v>
      </c>
      <c r="E85" s="215"/>
      <c r="F85" s="215">
        <v>0</v>
      </c>
      <c r="H85"/>
      <c r="I85"/>
      <c r="J85"/>
      <c r="K85"/>
      <c r="L85"/>
      <c r="M85"/>
      <c r="N85"/>
      <c r="O85"/>
      <c r="P85"/>
      <c r="Q85"/>
      <c r="T85"/>
      <c r="U85"/>
    </row>
    <row r="86" spans="1:21">
      <c r="A86" s="213"/>
      <c r="B86" s="214">
        <v>46106</v>
      </c>
      <c r="C86" s="215">
        <v>1</v>
      </c>
      <c r="D86" s="215">
        <v>1</v>
      </c>
      <c r="E86" s="215"/>
      <c r="F86" s="215">
        <v>0</v>
      </c>
      <c r="H86"/>
      <c r="I86"/>
      <c r="J86"/>
      <c r="K86"/>
      <c r="L86"/>
      <c r="M86"/>
      <c r="N86"/>
      <c r="O86"/>
      <c r="P86"/>
      <c r="Q86"/>
      <c r="T86"/>
      <c r="U86"/>
    </row>
    <row r="87" spans="1:21">
      <c r="A87" s="213"/>
      <c r="B87" s="214">
        <v>46107</v>
      </c>
      <c r="C87" s="215">
        <v>1</v>
      </c>
      <c r="D87" s="215">
        <v>1</v>
      </c>
      <c r="E87" s="215"/>
      <c r="F87" s="215">
        <v>0</v>
      </c>
      <c r="H87"/>
      <c r="I87"/>
      <c r="J87"/>
      <c r="K87"/>
      <c r="L87"/>
      <c r="M87"/>
      <c r="N87"/>
      <c r="O87"/>
      <c r="P87"/>
      <c r="Q87"/>
      <c r="T87"/>
      <c r="U87"/>
    </row>
    <row r="88" spans="1:21">
      <c r="A88" s="213"/>
      <c r="B88" s="214">
        <v>46108</v>
      </c>
      <c r="C88" s="215">
        <v>1</v>
      </c>
      <c r="D88" s="215">
        <v>1</v>
      </c>
      <c r="E88" s="215"/>
      <c r="F88" s="215">
        <v>0</v>
      </c>
      <c r="H88"/>
      <c r="I88"/>
      <c r="J88"/>
      <c r="K88"/>
      <c r="L88"/>
      <c r="M88"/>
      <c r="N88"/>
      <c r="O88"/>
      <c r="P88"/>
      <c r="Q88"/>
      <c r="T88"/>
      <c r="U88"/>
    </row>
    <row r="89" spans="1:21">
      <c r="A89" s="213"/>
      <c r="B89" s="214">
        <v>46109</v>
      </c>
      <c r="C89" s="215">
        <v>1</v>
      </c>
      <c r="D89" s="215">
        <v>1</v>
      </c>
      <c r="E89" s="215"/>
      <c r="F89" s="215">
        <v>0</v>
      </c>
      <c r="H89"/>
      <c r="I89"/>
      <c r="J89"/>
      <c r="K89"/>
      <c r="L89"/>
      <c r="M89"/>
      <c r="N89"/>
      <c r="O89"/>
      <c r="P89"/>
      <c r="Q89"/>
      <c r="T89"/>
      <c r="U89"/>
    </row>
    <row r="90" spans="1:21">
      <c r="A90" s="213"/>
      <c r="B90" s="214">
        <v>46110</v>
      </c>
      <c r="C90" s="215">
        <v>1</v>
      </c>
      <c r="D90" s="215">
        <v>1</v>
      </c>
      <c r="E90" s="215"/>
      <c r="F90" s="215">
        <v>0</v>
      </c>
      <c r="H90"/>
      <c r="I90"/>
      <c r="J90"/>
      <c r="K90"/>
      <c r="L90"/>
      <c r="M90"/>
      <c r="N90"/>
      <c r="O90"/>
      <c r="P90"/>
      <c r="Q90"/>
      <c r="T90"/>
      <c r="U90"/>
    </row>
    <row r="91" spans="1:21">
      <c r="A91" s="213"/>
      <c r="B91" s="214">
        <v>46111</v>
      </c>
      <c r="C91" s="215">
        <v>1</v>
      </c>
      <c r="D91" s="215">
        <v>1</v>
      </c>
      <c r="E91" s="215"/>
      <c r="F91" s="215">
        <v>0</v>
      </c>
      <c r="H91"/>
      <c r="I91"/>
      <c r="J91"/>
      <c r="K91"/>
      <c r="L91"/>
      <c r="M91"/>
      <c r="N91"/>
      <c r="O91"/>
      <c r="P91"/>
      <c r="Q91"/>
      <c r="T91"/>
      <c r="U91"/>
    </row>
    <row r="92" spans="1:21">
      <c r="A92" s="213" t="s">
        <v>548</v>
      </c>
      <c r="B92" s="214">
        <v>46104</v>
      </c>
      <c r="C92" s="215">
        <v>1</v>
      </c>
      <c r="D92" s="215">
        <v>1</v>
      </c>
      <c r="E92" s="215">
        <v>0</v>
      </c>
      <c r="F92" s="215">
        <v>1</v>
      </c>
      <c r="H92"/>
      <c r="I92"/>
      <c r="J92"/>
      <c r="K92"/>
      <c r="L92"/>
      <c r="M92"/>
      <c r="N92"/>
      <c r="O92"/>
      <c r="P92"/>
      <c r="Q92"/>
      <c r="T92"/>
      <c r="U92"/>
    </row>
    <row r="93" spans="1:21">
      <c r="A93" s="213"/>
      <c r="B93" s="214">
        <v>46105</v>
      </c>
      <c r="C93" s="215">
        <v>1</v>
      </c>
      <c r="D93" s="215">
        <v>1</v>
      </c>
      <c r="E93" s="215">
        <v>0</v>
      </c>
      <c r="F93" s="215">
        <v>0</v>
      </c>
      <c r="H93"/>
      <c r="I93"/>
      <c r="J93"/>
      <c r="K93"/>
      <c r="L93"/>
      <c r="M93"/>
      <c r="N93"/>
      <c r="O93"/>
      <c r="P93"/>
      <c r="Q93"/>
      <c r="T93"/>
      <c r="U93"/>
    </row>
    <row r="94" spans="1:21">
      <c r="A94" s="213"/>
      <c r="B94" s="214">
        <v>46106</v>
      </c>
      <c r="C94" s="215">
        <v>1</v>
      </c>
      <c r="D94" s="215">
        <v>1</v>
      </c>
      <c r="E94" s="215">
        <v>0</v>
      </c>
      <c r="F94" s="215">
        <v>0</v>
      </c>
      <c r="H94"/>
      <c r="I94"/>
      <c r="J94"/>
      <c r="K94"/>
      <c r="L94"/>
      <c r="M94"/>
      <c r="N94"/>
      <c r="O94"/>
      <c r="P94"/>
      <c r="Q94"/>
      <c r="T94"/>
      <c r="U94"/>
    </row>
    <row r="95" spans="1:21">
      <c r="A95" s="213"/>
      <c r="B95" s="214">
        <v>46107</v>
      </c>
      <c r="C95" s="215">
        <v>1</v>
      </c>
      <c r="D95" s="215">
        <v>1</v>
      </c>
      <c r="E95" s="215">
        <v>0</v>
      </c>
      <c r="F95" s="215">
        <v>0</v>
      </c>
      <c r="H95"/>
      <c r="I95"/>
      <c r="J95"/>
      <c r="K95"/>
      <c r="L95"/>
      <c r="M95"/>
      <c r="N95"/>
      <c r="O95"/>
      <c r="P95"/>
      <c r="Q95"/>
      <c r="T95"/>
      <c r="U95"/>
    </row>
    <row r="96" spans="1:21">
      <c r="A96" s="213"/>
      <c r="B96" s="214">
        <v>46108</v>
      </c>
      <c r="C96" s="215">
        <v>1</v>
      </c>
      <c r="D96" s="215">
        <v>1</v>
      </c>
      <c r="E96" s="215">
        <v>0</v>
      </c>
      <c r="F96" s="215">
        <v>0</v>
      </c>
      <c r="H96"/>
      <c r="I96"/>
      <c r="J96"/>
      <c r="K96"/>
      <c r="L96"/>
      <c r="M96"/>
      <c r="N96"/>
      <c r="O96"/>
      <c r="P96"/>
      <c r="Q96"/>
      <c r="T96"/>
      <c r="U96"/>
    </row>
    <row r="97" spans="1:21">
      <c r="A97" s="213"/>
      <c r="B97" s="214">
        <v>46109</v>
      </c>
      <c r="C97" s="215">
        <v>1</v>
      </c>
      <c r="D97" s="215">
        <v>1</v>
      </c>
      <c r="E97" s="215">
        <v>0</v>
      </c>
      <c r="F97" s="215">
        <v>0</v>
      </c>
      <c r="H97"/>
      <c r="I97"/>
      <c r="J97"/>
      <c r="K97"/>
      <c r="L97"/>
      <c r="M97"/>
      <c r="N97"/>
      <c r="O97"/>
      <c r="P97"/>
      <c r="Q97"/>
      <c r="T97"/>
      <c r="U97"/>
    </row>
    <row r="98" spans="1:21">
      <c r="A98" s="213"/>
      <c r="B98" s="214">
        <v>46110</v>
      </c>
      <c r="C98" s="215">
        <v>1</v>
      </c>
      <c r="D98" s="215">
        <v>1</v>
      </c>
      <c r="E98" s="215">
        <v>0</v>
      </c>
      <c r="F98" s="215">
        <v>0</v>
      </c>
      <c r="H98"/>
      <c r="I98"/>
      <c r="J98"/>
      <c r="K98"/>
      <c r="L98"/>
      <c r="M98"/>
      <c r="N98"/>
      <c r="O98"/>
      <c r="P98"/>
      <c r="Q98"/>
      <c r="T98"/>
      <c r="U98"/>
    </row>
    <row r="99" spans="1:21">
      <c r="A99" s="213"/>
      <c r="B99" s="214">
        <v>46111</v>
      </c>
      <c r="C99" s="215">
        <v>1</v>
      </c>
      <c r="D99" s="215">
        <v>1</v>
      </c>
      <c r="E99" s="215">
        <v>0</v>
      </c>
      <c r="F99" s="215">
        <v>0</v>
      </c>
      <c r="H99"/>
      <c r="I99"/>
      <c r="J99"/>
      <c r="K99"/>
      <c r="L99"/>
      <c r="M99"/>
      <c r="N99"/>
      <c r="O99"/>
      <c r="P99"/>
      <c r="Q99"/>
      <c r="T99"/>
      <c r="U99"/>
    </row>
    <row r="100" spans="1:21">
      <c r="A100" s="213" t="s">
        <v>550</v>
      </c>
      <c r="B100" s="214">
        <v>46104</v>
      </c>
      <c r="C100" s="215">
        <v>1</v>
      </c>
      <c r="D100" s="215">
        <v>1</v>
      </c>
      <c r="E100" s="215">
        <v>0</v>
      </c>
      <c r="F100" s="215">
        <v>1</v>
      </c>
      <c r="H100"/>
      <c r="I100"/>
      <c r="J100"/>
      <c r="K100"/>
      <c r="L100"/>
      <c r="M100"/>
      <c r="N100"/>
      <c r="O100"/>
      <c r="P100"/>
      <c r="Q100"/>
      <c r="T100"/>
      <c r="U100"/>
    </row>
    <row r="101" spans="1:21">
      <c r="A101" s="213"/>
      <c r="B101" s="214">
        <v>46105</v>
      </c>
      <c r="C101" s="215">
        <v>1</v>
      </c>
      <c r="D101" s="215">
        <v>1</v>
      </c>
      <c r="E101" s="215">
        <v>0</v>
      </c>
      <c r="F101" s="215">
        <v>0</v>
      </c>
      <c r="H101"/>
      <c r="I101"/>
      <c r="J101"/>
      <c r="K101"/>
      <c r="L101"/>
      <c r="M101"/>
      <c r="N101"/>
      <c r="O101"/>
      <c r="P101"/>
      <c r="Q101"/>
      <c r="T101"/>
      <c r="U101"/>
    </row>
    <row r="102" spans="1:21">
      <c r="A102" s="213"/>
      <c r="B102" s="214">
        <v>46106</v>
      </c>
      <c r="C102" s="215">
        <v>1</v>
      </c>
      <c r="D102" s="215">
        <v>1</v>
      </c>
      <c r="E102" s="215">
        <v>0</v>
      </c>
      <c r="F102" s="215">
        <v>0</v>
      </c>
      <c r="H102"/>
      <c r="I102"/>
      <c r="J102"/>
      <c r="K102"/>
      <c r="L102"/>
      <c r="M102"/>
      <c r="N102"/>
      <c r="O102"/>
      <c r="P102"/>
      <c r="Q102"/>
      <c r="T102"/>
      <c r="U102"/>
    </row>
    <row r="103" spans="1:21">
      <c r="A103" s="213"/>
      <c r="B103" s="214">
        <v>46107</v>
      </c>
      <c r="C103" s="215">
        <v>1</v>
      </c>
      <c r="D103" s="215">
        <v>1</v>
      </c>
      <c r="E103" s="215">
        <v>1</v>
      </c>
      <c r="F103" s="215">
        <v>0</v>
      </c>
      <c r="H103"/>
      <c r="I103"/>
      <c r="J103"/>
      <c r="K103"/>
      <c r="L103"/>
      <c r="M103"/>
      <c r="N103"/>
      <c r="O103"/>
      <c r="P103"/>
      <c r="Q103"/>
      <c r="T103"/>
      <c r="U103"/>
    </row>
    <row r="104" spans="1:21">
      <c r="A104" s="213"/>
      <c r="B104" s="214">
        <v>46108</v>
      </c>
      <c r="C104" s="215">
        <v>1</v>
      </c>
      <c r="D104" s="215">
        <v>1</v>
      </c>
      <c r="E104" s="215">
        <v>1</v>
      </c>
      <c r="F104" s="215">
        <v>0</v>
      </c>
      <c r="H104"/>
      <c r="I104"/>
      <c r="J104"/>
      <c r="K104"/>
      <c r="L104"/>
      <c r="M104"/>
      <c r="N104"/>
      <c r="O104"/>
      <c r="P104"/>
      <c r="Q104"/>
      <c r="T104"/>
      <c r="U104"/>
    </row>
    <row r="105" spans="1:21">
      <c r="A105" s="213"/>
      <c r="B105" s="214">
        <v>46109</v>
      </c>
      <c r="C105" s="215">
        <v>1</v>
      </c>
      <c r="D105" s="215">
        <v>1</v>
      </c>
      <c r="E105" s="215">
        <v>1</v>
      </c>
      <c r="F105" s="215">
        <v>0</v>
      </c>
      <c r="H105"/>
      <c r="I105"/>
      <c r="J105"/>
      <c r="K105"/>
      <c r="L105"/>
      <c r="M105"/>
      <c r="N105"/>
      <c r="O105"/>
      <c r="P105"/>
      <c r="Q105"/>
    </row>
    <row r="106" spans="1:21">
      <c r="A106" s="213"/>
      <c r="B106" s="214">
        <v>46110</v>
      </c>
      <c r="C106" s="215">
        <v>1</v>
      </c>
      <c r="D106" s="215">
        <v>1</v>
      </c>
      <c r="E106" s="215">
        <v>1</v>
      </c>
      <c r="F106" s="215">
        <v>0</v>
      </c>
      <c r="H106"/>
      <c r="I106"/>
      <c r="J106"/>
      <c r="K106"/>
      <c r="L106"/>
      <c r="M106"/>
      <c r="N106"/>
      <c r="O106"/>
      <c r="P106"/>
      <c r="Q106"/>
    </row>
    <row r="107" spans="1:21">
      <c r="A107" s="213"/>
      <c r="B107" s="214">
        <v>46111</v>
      </c>
      <c r="C107" s="215">
        <v>1</v>
      </c>
      <c r="D107" s="215">
        <v>1</v>
      </c>
      <c r="E107" s="215">
        <v>0</v>
      </c>
      <c r="F107" s="215">
        <v>0</v>
      </c>
      <c r="H107"/>
      <c r="I107"/>
      <c r="J107"/>
      <c r="K107"/>
      <c r="L107"/>
      <c r="M107"/>
      <c r="N107"/>
      <c r="O107"/>
      <c r="P107"/>
      <c r="Q107"/>
    </row>
    <row r="108" spans="1:21">
      <c r="A108" s="213" t="s">
        <v>551</v>
      </c>
      <c r="B108" s="214">
        <v>46104</v>
      </c>
      <c r="C108" s="215">
        <v>1</v>
      </c>
      <c r="D108" s="215">
        <v>1</v>
      </c>
      <c r="E108" s="215"/>
      <c r="F108" s="215">
        <v>1</v>
      </c>
      <c r="H108"/>
      <c r="I108"/>
      <c r="J108"/>
      <c r="K108"/>
      <c r="L108"/>
      <c r="M108"/>
      <c r="N108"/>
      <c r="O108"/>
      <c r="P108"/>
      <c r="Q108"/>
    </row>
    <row r="109" spans="1:21">
      <c r="A109" s="213"/>
      <c r="B109" s="214">
        <v>46105</v>
      </c>
      <c r="C109" s="215">
        <v>1</v>
      </c>
      <c r="D109" s="215">
        <v>1</v>
      </c>
      <c r="E109" s="215"/>
      <c r="F109" s="215">
        <v>0</v>
      </c>
      <c r="H109"/>
      <c r="I109"/>
      <c r="J109"/>
      <c r="K109"/>
      <c r="L109"/>
      <c r="M109"/>
      <c r="N109"/>
      <c r="O109"/>
      <c r="P109"/>
      <c r="Q109"/>
    </row>
    <row r="110" spans="1:21">
      <c r="A110" s="213"/>
      <c r="B110" s="214">
        <v>46106</v>
      </c>
      <c r="C110" s="215">
        <v>1</v>
      </c>
      <c r="D110" s="215">
        <v>1</v>
      </c>
      <c r="E110" s="215"/>
      <c r="F110" s="215">
        <v>0</v>
      </c>
      <c r="H110"/>
      <c r="I110"/>
      <c r="J110"/>
      <c r="K110"/>
      <c r="L110"/>
      <c r="M110"/>
      <c r="N110"/>
      <c r="O110"/>
      <c r="P110"/>
      <c r="Q110"/>
    </row>
    <row r="111" spans="1:21">
      <c r="A111" s="213"/>
      <c r="B111" s="214">
        <v>46107</v>
      </c>
      <c r="C111" s="215">
        <v>1</v>
      </c>
      <c r="D111" s="215">
        <v>1</v>
      </c>
      <c r="E111" s="215"/>
      <c r="F111" s="215">
        <v>0</v>
      </c>
      <c r="H111"/>
      <c r="I111"/>
      <c r="J111"/>
      <c r="K111"/>
      <c r="L111"/>
      <c r="M111"/>
      <c r="N111"/>
      <c r="O111"/>
      <c r="P111"/>
      <c r="Q111"/>
    </row>
    <row r="112" spans="1:21">
      <c r="A112" s="213"/>
      <c r="B112" s="214">
        <v>46108</v>
      </c>
      <c r="C112" s="215">
        <v>1</v>
      </c>
      <c r="D112" s="215">
        <v>1</v>
      </c>
      <c r="E112" s="215"/>
      <c r="F112" s="215">
        <v>0</v>
      </c>
      <c r="H112"/>
      <c r="I112"/>
      <c r="J112"/>
      <c r="K112"/>
      <c r="L112"/>
      <c r="M112"/>
      <c r="N112"/>
      <c r="O112"/>
      <c r="P112"/>
      <c r="Q112"/>
    </row>
    <row r="113" spans="1:17">
      <c r="A113" s="213"/>
      <c r="B113" s="214">
        <v>46109</v>
      </c>
      <c r="C113" s="215">
        <v>1</v>
      </c>
      <c r="D113" s="215">
        <v>1</v>
      </c>
      <c r="E113" s="215"/>
      <c r="F113" s="215">
        <v>0</v>
      </c>
      <c r="H113"/>
      <c r="I113"/>
      <c r="J113"/>
      <c r="K113"/>
      <c r="L113"/>
      <c r="M113"/>
      <c r="N113"/>
      <c r="O113"/>
      <c r="P113"/>
      <c r="Q113"/>
    </row>
    <row r="114" spans="1:17">
      <c r="A114" s="213"/>
      <c r="B114" s="214">
        <v>46110</v>
      </c>
      <c r="C114" s="215">
        <v>1</v>
      </c>
      <c r="D114" s="215">
        <v>1</v>
      </c>
      <c r="E114" s="215"/>
      <c r="F114" s="215">
        <v>0</v>
      </c>
      <c r="H114"/>
      <c r="I114"/>
      <c r="J114"/>
      <c r="K114"/>
      <c r="L114"/>
      <c r="M114"/>
      <c r="N114"/>
      <c r="O114"/>
      <c r="P114"/>
      <c r="Q114"/>
    </row>
    <row r="115" spans="1:17">
      <c r="A115" s="213"/>
      <c r="B115" s="214">
        <v>46111</v>
      </c>
      <c r="C115" s="215">
        <v>1</v>
      </c>
      <c r="D115" s="215">
        <v>1</v>
      </c>
      <c r="E115" s="215"/>
      <c r="F115" s="215">
        <v>0</v>
      </c>
      <c r="H115"/>
      <c r="I115"/>
      <c r="J115"/>
      <c r="K115"/>
      <c r="L115"/>
      <c r="M115"/>
      <c r="N115"/>
      <c r="O115"/>
      <c r="P115"/>
      <c r="Q115"/>
    </row>
    <row r="116" spans="1:17">
      <c r="A116" s="213" t="s">
        <v>552</v>
      </c>
      <c r="B116" s="214">
        <v>46104</v>
      </c>
      <c r="C116" s="215">
        <v>1</v>
      </c>
      <c r="D116" s="215">
        <v>1</v>
      </c>
      <c r="E116" s="215"/>
      <c r="F116" s="215">
        <v>1</v>
      </c>
      <c r="H116"/>
      <c r="I116"/>
      <c r="J116"/>
      <c r="K116"/>
      <c r="L116"/>
      <c r="M116"/>
      <c r="N116"/>
      <c r="O116"/>
      <c r="P116"/>
      <c r="Q116"/>
    </row>
    <row r="117" spans="1:17">
      <c r="A117" s="213"/>
      <c r="B117" s="214">
        <v>46105</v>
      </c>
      <c r="C117" s="215">
        <v>1</v>
      </c>
      <c r="D117" s="215">
        <v>1</v>
      </c>
      <c r="E117" s="215"/>
      <c r="F117" s="215">
        <v>0</v>
      </c>
      <c r="H117"/>
      <c r="I117"/>
      <c r="J117"/>
      <c r="K117"/>
      <c r="L117"/>
      <c r="M117"/>
      <c r="N117"/>
      <c r="O117"/>
      <c r="P117"/>
      <c r="Q117"/>
    </row>
    <row r="118" spans="1:17">
      <c r="A118" s="213"/>
      <c r="B118" s="214">
        <v>46106</v>
      </c>
      <c r="C118" s="215">
        <v>1</v>
      </c>
      <c r="D118" s="215">
        <v>1</v>
      </c>
      <c r="E118" s="215"/>
      <c r="F118" s="215">
        <v>0</v>
      </c>
      <c r="H118"/>
      <c r="I118"/>
      <c r="J118"/>
      <c r="K118"/>
      <c r="L118"/>
      <c r="M118"/>
      <c r="N118"/>
      <c r="O118"/>
      <c r="P118"/>
      <c r="Q118"/>
    </row>
    <row r="119" spans="1:17">
      <c r="A119" s="213"/>
      <c r="B119" s="214">
        <v>46107</v>
      </c>
      <c r="C119" s="215">
        <v>1</v>
      </c>
      <c r="D119" s="215">
        <v>1</v>
      </c>
      <c r="E119" s="215"/>
      <c r="F119" s="215">
        <v>0</v>
      </c>
      <c r="H119"/>
      <c r="I119"/>
      <c r="J119"/>
      <c r="K119"/>
      <c r="L119"/>
      <c r="M119"/>
      <c r="N119"/>
      <c r="O119"/>
      <c r="P119"/>
      <c r="Q119"/>
    </row>
    <row r="120" spans="1:17">
      <c r="A120" s="213"/>
      <c r="B120" s="214">
        <v>46108</v>
      </c>
      <c r="C120" s="215">
        <v>1</v>
      </c>
      <c r="D120" s="215">
        <v>1</v>
      </c>
      <c r="E120" s="215"/>
      <c r="F120" s="215">
        <v>0</v>
      </c>
      <c r="H120"/>
      <c r="I120"/>
      <c r="J120"/>
      <c r="K120"/>
      <c r="L120"/>
      <c r="M120"/>
      <c r="N120"/>
      <c r="O120"/>
      <c r="P120"/>
      <c r="Q120"/>
    </row>
    <row r="121" spans="1:17">
      <c r="A121" s="213"/>
      <c r="B121" s="214">
        <v>46109</v>
      </c>
      <c r="C121" s="215">
        <v>1</v>
      </c>
      <c r="D121" s="215">
        <v>1</v>
      </c>
      <c r="E121" s="215"/>
      <c r="F121" s="215">
        <v>0</v>
      </c>
      <c r="H121"/>
      <c r="I121"/>
      <c r="J121"/>
      <c r="K121"/>
      <c r="L121"/>
      <c r="M121"/>
      <c r="N121"/>
      <c r="O121"/>
      <c r="P121"/>
      <c r="Q121"/>
    </row>
    <row r="122" spans="1:17">
      <c r="A122" s="213"/>
      <c r="B122" s="214">
        <v>46110</v>
      </c>
      <c r="C122" s="215">
        <v>1</v>
      </c>
      <c r="D122" s="215">
        <v>1</v>
      </c>
      <c r="E122" s="215"/>
      <c r="F122" s="215">
        <v>0</v>
      </c>
      <c r="H122"/>
      <c r="I122"/>
      <c r="J122"/>
      <c r="K122"/>
      <c r="L122"/>
      <c r="M122"/>
      <c r="N122"/>
      <c r="O122"/>
      <c r="P122"/>
      <c r="Q122"/>
    </row>
    <row r="123" spans="1:17">
      <c r="A123" s="213"/>
      <c r="B123" s="214">
        <v>46111</v>
      </c>
      <c r="C123" s="215">
        <v>1</v>
      </c>
      <c r="D123" s="215">
        <v>1</v>
      </c>
      <c r="E123" s="215"/>
      <c r="F123" s="215">
        <v>0</v>
      </c>
      <c r="H123"/>
      <c r="I123"/>
      <c r="J123"/>
      <c r="K123"/>
      <c r="L123"/>
      <c r="M123"/>
      <c r="N123"/>
      <c r="O123"/>
      <c r="P123"/>
      <c r="Q123"/>
    </row>
    <row r="124" spans="1:17">
      <c r="A124" s="213" t="s">
        <v>130</v>
      </c>
      <c r="B124" s="213"/>
      <c r="C124" s="215">
        <v>120</v>
      </c>
      <c r="D124" s="215">
        <v>120</v>
      </c>
      <c r="E124" s="215">
        <v>43</v>
      </c>
      <c r="F124" s="215">
        <v>15</v>
      </c>
      <c r="H124"/>
      <c r="I124"/>
      <c r="J124"/>
      <c r="K124"/>
      <c r="L124"/>
      <c r="M124"/>
      <c r="N124"/>
      <c r="O124"/>
      <c r="P124"/>
      <c r="Q124"/>
    </row>
    <row r="125" spans="1:17">
      <c r="B125"/>
      <c r="C125"/>
      <c r="D125"/>
      <c r="E125"/>
      <c r="F125"/>
      <c r="H125"/>
      <c r="I125"/>
      <c r="J125"/>
      <c r="K125"/>
      <c r="L125"/>
      <c r="M125"/>
      <c r="N125"/>
      <c r="O125"/>
      <c r="P125"/>
      <c r="Q125"/>
    </row>
    <row r="126" spans="1:17">
      <c r="B126"/>
      <c r="C126"/>
      <c r="D126"/>
      <c r="E126"/>
      <c r="F126"/>
      <c r="H126"/>
      <c r="I126"/>
      <c r="J126"/>
      <c r="K126"/>
      <c r="L126"/>
      <c r="M126"/>
      <c r="N126"/>
      <c r="O126"/>
      <c r="P126"/>
      <c r="Q126"/>
    </row>
    <row r="127" spans="1:17">
      <c r="B127"/>
      <c r="C127"/>
      <c r="D127"/>
      <c r="E127"/>
      <c r="F127"/>
      <c r="H127"/>
      <c r="I127"/>
      <c r="J127"/>
      <c r="K127"/>
      <c r="L127"/>
      <c r="M127"/>
      <c r="N127"/>
      <c r="O127"/>
      <c r="P127"/>
      <c r="Q127"/>
    </row>
    <row r="128" spans="1:17">
      <c r="B128"/>
      <c r="C128"/>
      <c r="D128"/>
      <c r="E128"/>
      <c r="F128"/>
      <c r="H128"/>
      <c r="I128"/>
      <c r="J128"/>
      <c r="K128"/>
      <c r="L128"/>
      <c r="M128"/>
      <c r="N128"/>
      <c r="O128"/>
      <c r="P128"/>
      <c r="Q128"/>
    </row>
    <row r="129" spans="2:17">
      <c r="B129"/>
      <c r="C129"/>
      <c r="D129"/>
      <c r="E129"/>
      <c r="F129"/>
      <c r="H129"/>
      <c r="I129"/>
      <c r="J129"/>
      <c r="K129"/>
      <c r="L129"/>
      <c r="M129"/>
      <c r="N129"/>
      <c r="O129"/>
      <c r="P129"/>
      <c r="Q129"/>
    </row>
    <row r="130" spans="2:17">
      <c r="B130"/>
      <c r="C130"/>
      <c r="D130"/>
      <c r="E130"/>
      <c r="F130"/>
      <c r="H130"/>
      <c r="I130"/>
      <c r="J130"/>
      <c r="K130"/>
      <c r="L130"/>
      <c r="M130"/>
      <c r="N130"/>
      <c r="O130"/>
      <c r="P130"/>
      <c r="Q130"/>
    </row>
    <row r="131" spans="2:17">
      <c r="B131"/>
      <c r="C131"/>
      <c r="D131"/>
      <c r="E131"/>
      <c r="F131"/>
      <c r="H131"/>
      <c r="I131"/>
      <c r="J131"/>
      <c r="K131"/>
      <c r="L131"/>
      <c r="M131"/>
      <c r="N131"/>
      <c r="O131"/>
      <c r="P131"/>
      <c r="Q131"/>
    </row>
    <row r="132" spans="2:17">
      <c r="B132"/>
      <c r="C132"/>
      <c r="D132"/>
      <c r="E132"/>
      <c r="F132"/>
      <c r="H132"/>
      <c r="I132"/>
      <c r="J132"/>
      <c r="K132"/>
      <c r="L132"/>
      <c r="M132"/>
      <c r="N132"/>
      <c r="O132"/>
      <c r="P132"/>
      <c r="Q132"/>
    </row>
    <row r="133" spans="2:17">
      <c r="B133"/>
      <c r="C133"/>
      <c r="D133"/>
      <c r="E133"/>
      <c r="F133"/>
      <c r="H133"/>
      <c r="I133"/>
      <c r="J133"/>
      <c r="K133"/>
      <c r="L133"/>
      <c r="M133"/>
      <c r="N133"/>
      <c r="O133"/>
      <c r="P133"/>
      <c r="Q133"/>
    </row>
    <row r="134" spans="2:17">
      <c r="B134"/>
      <c r="C134"/>
      <c r="D134"/>
      <c r="E134"/>
      <c r="F134"/>
      <c r="H134"/>
      <c r="I134"/>
      <c r="J134"/>
      <c r="K134"/>
      <c r="L134"/>
      <c r="M134"/>
      <c r="N134"/>
      <c r="O134"/>
      <c r="P134"/>
      <c r="Q134"/>
    </row>
    <row r="135" spans="2:17">
      <c r="B135"/>
      <c r="C135"/>
      <c r="D135"/>
      <c r="E135"/>
      <c r="F135"/>
      <c r="H135"/>
      <c r="I135"/>
      <c r="J135"/>
      <c r="K135"/>
      <c r="L135"/>
      <c r="M135"/>
      <c r="N135"/>
      <c r="O135"/>
      <c r="P135"/>
      <c r="Q135"/>
    </row>
    <row r="136" spans="2:17">
      <c r="B136"/>
      <c r="C136"/>
      <c r="D136"/>
      <c r="E136"/>
      <c r="F136"/>
      <c r="H136"/>
      <c r="I136"/>
      <c r="J136"/>
      <c r="K136"/>
      <c r="L136"/>
      <c r="M136"/>
      <c r="N136"/>
      <c r="O136"/>
      <c r="P136"/>
      <c r="Q136"/>
    </row>
    <row r="137" spans="2:17">
      <c r="B137"/>
      <c r="C137"/>
      <c r="D137"/>
      <c r="E137"/>
      <c r="F137"/>
      <c r="H137"/>
      <c r="I137"/>
      <c r="J137"/>
      <c r="K137"/>
      <c r="L137"/>
      <c r="M137"/>
      <c r="N137"/>
      <c r="O137"/>
      <c r="P137"/>
      <c r="Q137"/>
    </row>
    <row r="138" spans="2:17">
      <c r="B138"/>
      <c r="C138"/>
      <c r="D138"/>
      <c r="E138"/>
      <c r="F138"/>
      <c r="H138"/>
      <c r="I138"/>
      <c r="J138"/>
      <c r="K138"/>
      <c r="L138"/>
      <c r="M138"/>
      <c r="N138"/>
      <c r="O138"/>
      <c r="P138"/>
      <c r="Q138"/>
    </row>
    <row r="139" spans="2:17">
      <c r="B139"/>
      <c r="C139"/>
      <c r="D139"/>
      <c r="E139"/>
      <c r="F139"/>
      <c r="H139"/>
      <c r="I139"/>
      <c r="J139"/>
      <c r="K139"/>
      <c r="L139"/>
      <c r="M139"/>
      <c r="N139"/>
      <c r="O139"/>
      <c r="P139"/>
      <c r="Q139"/>
    </row>
    <row r="140" spans="2:17">
      <c r="B140"/>
      <c r="C140"/>
      <c r="D140"/>
      <c r="E140"/>
      <c r="F140"/>
      <c r="H140"/>
      <c r="I140"/>
      <c r="J140"/>
      <c r="K140"/>
      <c r="L140"/>
      <c r="M140"/>
      <c r="N140"/>
      <c r="O140"/>
      <c r="P140"/>
      <c r="Q140"/>
    </row>
    <row r="141" spans="2:17">
      <c r="B141"/>
      <c r="C141"/>
      <c r="D141"/>
      <c r="E141"/>
      <c r="F141"/>
      <c r="H141"/>
      <c r="I141"/>
      <c r="J141"/>
      <c r="K141"/>
      <c r="L141"/>
      <c r="M141"/>
      <c r="N141"/>
      <c r="O141"/>
      <c r="P141"/>
      <c r="Q141"/>
    </row>
    <row r="142" spans="2:17">
      <c r="B142"/>
      <c r="C142"/>
      <c r="D142"/>
      <c r="E142"/>
      <c r="F142"/>
      <c r="H142"/>
      <c r="I142"/>
      <c r="J142"/>
      <c r="K142"/>
      <c r="L142"/>
      <c r="M142"/>
      <c r="N142"/>
      <c r="O142"/>
      <c r="P142"/>
      <c r="Q142"/>
    </row>
    <row r="143" spans="2:17">
      <c r="B143"/>
      <c r="C143"/>
      <c r="D143"/>
      <c r="E143"/>
      <c r="F143"/>
      <c r="H143"/>
      <c r="I143"/>
      <c r="J143"/>
      <c r="K143"/>
      <c r="L143"/>
      <c r="M143"/>
      <c r="N143"/>
      <c r="O143"/>
      <c r="P143"/>
      <c r="Q143"/>
    </row>
    <row r="144" spans="2:17">
      <c r="B144"/>
      <c r="C144"/>
      <c r="D144"/>
      <c r="E144"/>
      <c r="F144"/>
      <c r="H144"/>
      <c r="I144"/>
      <c r="J144"/>
      <c r="K144"/>
      <c r="L144"/>
      <c r="M144"/>
      <c r="N144"/>
      <c r="O144"/>
      <c r="P144"/>
      <c r="Q144"/>
    </row>
    <row r="145" spans="2:17">
      <c r="B145"/>
      <c r="C145"/>
      <c r="D145"/>
      <c r="E145"/>
      <c r="F145"/>
      <c r="H145"/>
      <c r="I145"/>
      <c r="J145"/>
      <c r="K145"/>
      <c r="L145"/>
      <c r="M145"/>
      <c r="N145"/>
      <c r="O145"/>
      <c r="P145"/>
      <c r="Q145"/>
    </row>
    <row r="146" spans="2:17">
      <c r="B146"/>
      <c r="C146"/>
      <c r="D146"/>
      <c r="E146"/>
      <c r="F146"/>
      <c r="H146"/>
      <c r="I146"/>
      <c r="J146"/>
      <c r="K146"/>
      <c r="L146"/>
      <c r="M146"/>
      <c r="N146"/>
      <c r="O146"/>
      <c r="P146"/>
      <c r="Q146"/>
    </row>
    <row r="147" spans="2:17">
      <c r="B147"/>
      <c r="C147"/>
      <c r="D147"/>
      <c r="E147"/>
      <c r="F147"/>
      <c r="H147"/>
      <c r="I147"/>
      <c r="J147"/>
      <c r="K147"/>
      <c r="L147"/>
      <c r="M147"/>
      <c r="N147"/>
      <c r="O147"/>
      <c r="P147"/>
      <c r="Q147"/>
    </row>
    <row r="148" spans="2:17">
      <c r="B148"/>
      <c r="C148"/>
      <c r="D148"/>
      <c r="E148"/>
      <c r="F148"/>
      <c r="H148"/>
      <c r="I148"/>
      <c r="J148"/>
      <c r="K148"/>
      <c r="L148"/>
      <c r="M148"/>
      <c r="N148"/>
      <c r="O148"/>
      <c r="P148"/>
      <c r="Q148"/>
    </row>
    <row r="149" spans="2:17">
      <c r="B149"/>
      <c r="C149"/>
      <c r="D149"/>
      <c r="E149"/>
      <c r="F149"/>
      <c r="H149"/>
      <c r="I149"/>
      <c r="J149"/>
      <c r="K149"/>
      <c r="L149"/>
      <c r="M149"/>
      <c r="N149"/>
      <c r="O149"/>
      <c r="P149"/>
      <c r="Q149"/>
    </row>
    <row r="150" spans="2:17">
      <c r="B150"/>
      <c r="C150"/>
      <c r="D150"/>
      <c r="E150"/>
      <c r="F150"/>
      <c r="H150"/>
      <c r="I150"/>
      <c r="J150"/>
      <c r="K150"/>
      <c r="L150"/>
      <c r="M150"/>
      <c r="N150"/>
      <c r="O150"/>
      <c r="P150"/>
      <c r="Q150"/>
    </row>
    <row r="151" spans="2:17">
      <c r="B151"/>
      <c r="C151"/>
      <c r="D151"/>
      <c r="E151"/>
      <c r="F151"/>
      <c r="H151"/>
      <c r="I151"/>
      <c r="J151"/>
      <c r="K151"/>
      <c r="L151"/>
      <c r="M151"/>
      <c r="N151"/>
      <c r="O151"/>
      <c r="P151"/>
      <c r="Q151"/>
    </row>
    <row r="152" spans="2:17">
      <c r="B152"/>
      <c r="C152"/>
      <c r="D152"/>
      <c r="E152"/>
      <c r="F152"/>
      <c r="H152"/>
      <c r="I152"/>
      <c r="J152"/>
      <c r="K152"/>
      <c r="L152"/>
      <c r="M152"/>
      <c r="N152"/>
      <c r="O152"/>
      <c r="P152"/>
      <c r="Q152"/>
    </row>
    <row r="153" spans="2:17">
      <c r="B153"/>
      <c r="C153"/>
      <c r="D153"/>
      <c r="E153"/>
      <c r="F153"/>
      <c r="H153"/>
      <c r="I153"/>
      <c r="J153"/>
      <c r="K153"/>
      <c r="L153"/>
      <c r="M153"/>
      <c r="N153"/>
      <c r="O153"/>
      <c r="P153"/>
      <c r="Q153"/>
    </row>
    <row r="154" spans="2:17">
      <c r="B154"/>
      <c r="C154"/>
      <c r="D154"/>
      <c r="E154"/>
      <c r="F154"/>
      <c r="H154"/>
      <c r="I154"/>
      <c r="J154"/>
      <c r="K154"/>
      <c r="L154"/>
      <c r="M154"/>
      <c r="N154"/>
      <c r="O154"/>
      <c r="P154"/>
      <c r="Q154"/>
    </row>
    <row r="155" spans="2:17">
      <c r="B155"/>
      <c r="C155"/>
      <c r="D155"/>
      <c r="E155"/>
      <c r="F155"/>
      <c r="H155"/>
      <c r="I155"/>
      <c r="J155"/>
      <c r="K155"/>
      <c r="L155"/>
      <c r="M155"/>
      <c r="N155"/>
      <c r="O155"/>
      <c r="P155"/>
      <c r="Q155"/>
    </row>
    <row r="156" spans="2:17">
      <c r="B156"/>
      <c r="C156"/>
      <c r="D156"/>
      <c r="E156"/>
      <c r="F156"/>
      <c r="H156"/>
      <c r="I156"/>
      <c r="J156"/>
      <c r="K156"/>
      <c r="L156"/>
      <c r="M156"/>
      <c r="N156"/>
      <c r="O156"/>
      <c r="P156"/>
      <c r="Q156"/>
    </row>
    <row r="157" spans="2:17">
      <c r="B157"/>
      <c r="C157"/>
      <c r="D157"/>
      <c r="E157"/>
      <c r="F157"/>
      <c r="H157"/>
      <c r="I157"/>
      <c r="J157"/>
      <c r="K157"/>
      <c r="L157"/>
      <c r="M157"/>
      <c r="N157"/>
      <c r="O157"/>
      <c r="P157"/>
      <c r="Q157"/>
    </row>
    <row r="158" spans="2:17">
      <c r="B158"/>
      <c r="C158"/>
      <c r="D158"/>
      <c r="E158"/>
      <c r="F158"/>
      <c r="H158"/>
      <c r="I158"/>
      <c r="J158"/>
      <c r="K158"/>
      <c r="L158"/>
      <c r="M158"/>
      <c r="N158"/>
      <c r="O158"/>
      <c r="P158"/>
      <c r="Q158"/>
    </row>
    <row r="159" spans="2:17">
      <c r="B159"/>
      <c r="C159"/>
      <c r="D159"/>
      <c r="E159"/>
      <c r="F159"/>
      <c r="H159"/>
      <c r="I159"/>
      <c r="J159"/>
      <c r="K159"/>
      <c r="L159"/>
      <c r="M159"/>
      <c r="N159"/>
      <c r="O159"/>
      <c r="P159"/>
      <c r="Q159"/>
    </row>
    <row r="160" spans="2:17">
      <c r="B160"/>
      <c r="C160"/>
      <c r="D160"/>
      <c r="E160"/>
      <c r="F160"/>
      <c r="H160"/>
      <c r="I160"/>
      <c r="J160"/>
      <c r="K160"/>
      <c r="L160"/>
      <c r="M160"/>
      <c r="N160"/>
      <c r="O160"/>
      <c r="P160"/>
      <c r="Q160"/>
    </row>
    <row r="161" spans="2:17">
      <c r="B161"/>
      <c r="C161"/>
      <c r="D161"/>
      <c r="E161"/>
      <c r="F161"/>
      <c r="H161"/>
      <c r="I161"/>
      <c r="J161"/>
      <c r="K161"/>
      <c r="L161"/>
      <c r="M161"/>
      <c r="N161"/>
      <c r="O161"/>
      <c r="P161"/>
      <c r="Q161"/>
    </row>
    <row r="162" spans="2:17">
      <c r="B162"/>
      <c r="C162"/>
      <c r="D162"/>
      <c r="E162"/>
      <c r="F162"/>
      <c r="H162"/>
      <c r="I162"/>
      <c r="J162"/>
      <c r="K162"/>
      <c r="L162"/>
      <c r="M162"/>
      <c r="N162"/>
      <c r="O162"/>
      <c r="P162"/>
      <c r="Q162"/>
    </row>
    <row r="163" spans="2:17">
      <c r="B163"/>
      <c r="C163"/>
      <c r="D163"/>
      <c r="E163"/>
      <c r="F163"/>
      <c r="H163"/>
      <c r="I163"/>
      <c r="J163"/>
      <c r="K163"/>
      <c r="L163"/>
      <c r="M163"/>
      <c r="N163"/>
      <c r="O163"/>
      <c r="P163"/>
      <c r="Q163"/>
    </row>
    <row r="164" spans="2:17">
      <c r="B164"/>
      <c r="C164"/>
      <c r="D164"/>
      <c r="E164"/>
      <c r="F164"/>
      <c r="H164"/>
      <c r="I164"/>
      <c r="J164"/>
      <c r="K164"/>
      <c r="L164"/>
      <c r="M164"/>
      <c r="N164"/>
      <c r="O164"/>
      <c r="P164"/>
      <c r="Q164"/>
    </row>
    <row r="165" spans="2:17">
      <c r="B165"/>
      <c r="C165"/>
      <c r="D165"/>
      <c r="E165"/>
      <c r="F165"/>
      <c r="H165"/>
      <c r="I165"/>
      <c r="J165"/>
      <c r="K165"/>
      <c r="L165"/>
      <c r="M165"/>
      <c r="N165"/>
      <c r="O165"/>
      <c r="P165"/>
      <c r="Q165"/>
    </row>
    <row r="166" spans="2:17">
      <c r="B166"/>
      <c r="C166"/>
      <c r="D166"/>
      <c r="E166"/>
      <c r="F166"/>
      <c r="H166"/>
      <c r="I166"/>
      <c r="J166"/>
      <c r="K166"/>
      <c r="L166"/>
      <c r="M166"/>
      <c r="N166"/>
      <c r="O166"/>
      <c r="P166"/>
      <c r="Q166"/>
    </row>
    <row r="167" spans="2:17">
      <c r="B167"/>
      <c r="C167"/>
      <c r="D167"/>
      <c r="E167"/>
      <c r="F167"/>
      <c r="H167"/>
      <c r="I167"/>
      <c r="J167"/>
      <c r="K167"/>
      <c r="L167"/>
      <c r="M167"/>
      <c r="N167"/>
      <c r="O167"/>
      <c r="P167"/>
      <c r="Q167"/>
    </row>
    <row r="168" spans="2:17">
      <c r="B168"/>
      <c r="C168"/>
      <c r="D168"/>
      <c r="E168"/>
      <c r="F168"/>
      <c r="H168"/>
      <c r="I168"/>
      <c r="J168"/>
      <c r="K168"/>
      <c r="L168"/>
      <c r="M168"/>
      <c r="N168"/>
      <c r="O168"/>
      <c r="P168"/>
      <c r="Q168"/>
    </row>
    <row r="169" spans="2:17">
      <c r="B169"/>
      <c r="C169"/>
      <c r="D169"/>
      <c r="E169"/>
      <c r="F169"/>
      <c r="H169"/>
      <c r="I169"/>
      <c r="J169"/>
      <c r="K169"/>
      <c r="L169"/>
      <c r="M169"/>
      <c r="N169"/>
      <c r="O169"/>
      <c r="P169"/>
      <c r="Q169"/>
    </row>
    <row r="170" spans="2:17">
      <c r="B170"/>
      <c r="C170"/>
      <c r="D170"/>
      <c r="E170"/>
      <c r="F170"/>
      <c r="H170"/>
      <c r="I170"/>
      <c r="J170"/>
      <c r="K170"/>
      <c r="L170"/>
      <c r="M170"/>
      <c r="N170"/>
      <c r="O170"/>
      <c r="P170"/>
      <c r="Q170"/>
    </row>
    <row r="171" spans="2:17">
      <c r="B171"/>
      <c r="C171"/>
      <c r="D171"/>
      <c r="E171"/>
      <c r="F171"/>
      <c r="H171"/>
      <c r="I171"/>
      <c r="J171"/>
      <c r="K171"/>
      <c r="L171"/>
      <c r="M171"/>
      <c r="N171"/>
      <c r="O171"/>
      <c r="P171"/>
      <c r="Q171"/>
    </row>
    <row r="172" spans="2:17">
      <c r="B172"/>
      <c r="C172"/>
      <c r="D172"/>
      <c r="E172"/>
      <c r="F172"/>
      <c r="H172"/>
      <c r="I172"/>
      <c r="J172"/>
      <c r="K172"/>
      <c r="L172"/>
      <c r="M172"/>
      <c r="N172"/>
      <c r="O172"/>
      <c r="P172"/>
      <c r="Q172"/>
    </row>
    <row r="173" spans="2:17">
      <c r="B173"/>
      <c r="C173"/>
      <c r="D173"/>
      <c r="E173"/>
      <c r="F173"/>
      <c r="H173"/>
      <c r="I173"/>
      <c r="J173"/>
      <c r="K173"/>
      <c r="L173"/>
      <c r="M173"/>
      <c r="N173"/>
      <c r="O173"/>
      <c r="P173"/>
      <c r="Q173"/>
    </row>
    <row r="174" spans="2:17">
      <c r="B174"/>
      <c r="C174"/>
      <c r="D174"/>
      <c r="E174"/>
      <c r="F174"/>
      <c r="H174"/>
      <c r="I174"/>
      <c r="J174"/>
      <c r="K174"/>
      <c r="L174"/>
      <c r="M174"/>
      <c r="N174"/>
      <c r="O174"/>
      <c r="P174"/>
      <c r="Q174"/>
    </row>
    <row r="175" spans="2:17">
      <c r="B175"/>
      <c r="C175"/>
      <c r="D175"/>
      <c r="E175"/>
      <c r="F175"/>
      <c r="H175"/>
      <c r="I175"/>
      <c r="J175"/>
      <c r="K175"/>
      <c r="L175"/>
      <c r="M175"/>
      <c r="N175"/>
      <c r="O175"/>
      <c r="P175"/>
      <c r="Q175"/>
    </row>
    <row r="176" spans="2:17">
      <c r="B176"/>
      <c r="C176"/>
      <c r="D176"/>
      <c r="E176"/>
      <c r="F176"/>
      <c r="H176"/>
      <c r="I176"/>
      <c r="J176"/>
      <c r="K176"/>
      <c r="L176"/>
      <c r="M176"/>
      <c r="N176"/>
      <c r="O176"/>
      <c r="P176"/>
      <c r="Q176"/>
    </row>
    <row r="177" spans="2:17">
      <c r="B177"/>
      <c r="C177"/>
      <c r="D177"/>
      <c r="E177"/>
      <c r="F177"/>
      <c r="H177"/>
      <c r="I177"/>
      <c r="J177"/>
      <c r="K177"/>
      <c r="L177"/>
      <c r="M177"/>
      <c r="N177"/>
      <c r="O177"/>
      <c r="P177"/>
      <c r="Q177"/>
    </row>
    <row r="178" spans="2:17">
      <c r="B178"/>
      <c r="C178"/>
      <c r="D178"/>
      <c r="E178"/>
      <c r="F178"/>
      <c r="H178"/>
      <c r="I178"/>
      <c r="J178"/>
      <c r="K178"/>
      <c r="L178"/>
      <c r="M178"/>
      <c r="N178"/>
      <c r="O178"/>
      <c r="P178"/>
      <c r="Q178"/>
    </row>
    <row r="179" spans="2:17">
      <c r="B179"/>
      <c r="C179"/>
      <c r="D179"/>
      <c r="E179"/>
      <c r="F179"/>
      <c r="H179"/>
      <c r="I179"/>
      <c r="J179"/>
      <c r="K179"/>
      <c r="L179"/>
      <c r="M179"/>
      <c r="N179"/>
      <c r="O179"/>
      <c r="P179"/>
      <c r="Q179"/>
    </row>
    <row r="180" spans="2:17">
      <c r="B180"/>
      <c r="C180"/>
      <c r="D180"/>
      <c r="E180"/>
      <c r="F180"/>
      <c r="H180"/>
      <c r="I180"/>
      <c r="J180"/>
      <c r="K180"/>
      <c r="L180"/>
      <c r="M180"/>
      <c r="N180"/>
      <c r="O180"/>
      <c r="P180"/>
      <c r="Q180"/>
    </row>
    <row r="181" spans="2:17">
      <c r="B181"/>
      <c r="C181"/>
      <c r="D181"/>
      <c r="E181"/>
      <c r="F181"/>
      <c r="H181"/>
      <c r="I181"/>
      <c r="J181"/>
      <c r="K181"/>
      <c r="L181"/>
      <c r="M181"/>
      <c r="N181"/>
      <c r="O181"/>
      <c r="P181"/>
      <c r="Q181"/>
    </row>
    <row r="182" spans="2:17">
      <c r="B182"/>
      <c r="C182"/>
      <c r="D182"/>
      <c r="E182"/>
      <c r="F182"/>
      <c r="H182"/>
      <c r="I182"/>
      <c r="J182"/>
      <c r="K182"/>
      <c r="L182"/>
      <c r="M182"/>
      <c r="N182"/>
      <c r="O182"/>
      <c r="P182"/>
      <c r="Q182"/>
    </row>
    <row r="183" spans="2:17">
      <c r="B183"/>
      <c r="C183"/>
      <c r="D183"/>
      <c r="E183"/>
      <c r="F183"/>
      <c r="H183"/>
      <c r="I183"/>
      <c r="J183"/>
      <c r="K183"/>
      <c r="L183"/>
      <c r="M183"/>
      <c r="N183"/>
      <c r="O183"/>
      <c r="P183"/>
      <c r="Q183"/>
    </row>
    <row r="184" spans="2:17">
      <c r="B184"/>
      <c r="C184"/>
      <c r="D184"/>
      <c r="E184"/>
      <c r="F184"/>
      <c r="H184"/>
      <c r="I184"/>
      <c r="J184"/>
      <c r="K184"/>
      <c r="L184"/>
      <c r="M184"/>
      <c r="N184"/>
      <c r="O184"/>
      <c r="P184"/>
      <c r="Q184"/>
    </row>
    <row r="185" spans="2:17">
      <c r="B185"/>
      <c r="C185"/>
      <c r="D185"/>
      <c r="E185"/>
      <c r="F185"/>
      <c r="H185"/>
      <c r="I185"/>
      <c r="J185"/>
      <c r="K185"/>
      <c r="L185"/>
      <c r="M185"/>
      <c r="N185"/>
      <c r="O185"/>
      <c r="P185"/>
      <c r="Q185"/>
    </row>
    <row r="186" spans="2:17">
      <c r="B186"/>
      <c r="C186"/>
      <c r="D186"/>
      <c r="E186"/>
      <c r="F186"/>
      <c r="H186"/>
      <c r="I186"/>
      <c r="J186"/>
      <c r="K186"/>
      <c r="L186"/>
      <c r="M186"/>
      <c r="N186"/>
      <c r="O186"/>
      <c r="P186"/>
      <c r="Q186"/>
    </row>
    <row r="187" spans="2:17">
      <c r="B187"/>
      <c r="C187"/>
      <c r="D187"/>
      <c r="E187"/>
      <c r="F187"/>
      <c r="H187"/>
      <c r="I187"/>
      <c r="J187"/>
      <c r="K187"/>
      <c r="L187"/>
      <c r="M187"/>
      <c r="N187"/>
      <c r="O187"/>
      <c r="P187"/>
      <c r="Q187"/>
    </row>
    <row r="188" spans="2:17">
      <c r="B188"/>
      <c r="C188"/>
      <c r="D188"/>
      <c r="E188"/>
      <c r="F188"/>
      <c r="H188"/>
      <c r="I188"/>
      <c r="J188"/>
      <c r="K188"/>
      <c r="L188"/>
      <c r="M188"/>
      <c r="N188"/>
      <c r="O188"/>
      <c r="P188"/>
      <c r="Q188"/>
    </row>
    <row r="189" spans="2:17">
      <c r="B189"/>
      <c r="C189"/>
      <c r="D189"/>
      <c r="E189"/>
      <c r="F189"/>
      <c r="H189"/>
      <c r="I189"/>
      <c r="J189"/>
      <c r="K189"/>
      <c r="L189"/>
      <c r="M189"/>
      <c r="N189"/>
      <c r="O189"/>
      <c r="P189"/>
      <c r="Q189"/>
    </row>
    <row r="190" spans="2:17">
      <c r="B190"/>
      <c r="C190"/>
      <c r="D190"/>
      <c r="E190"/>
      <c r="F190"/>
      <c r="H190"/>
      <c r="I190"/>
      <c r="J190"/>
      <c r="K190"/>
      <c r="L190"/>
      <c r="M190"/>
      <c r="N190"/>
      <c r="O190"/>
      <c r="P190"/>
      <c r="Q190"/>
    </row>
    <row r="191" spans="2:17">
      <c r="B191"/>
      <c r="C191"/>
      <c r="D191"/>
      <c r="E191"/>
      <c r="F191"/>
      <c r="H191"/>
      <c r="I191"/>
      <c r="J191"/>
      <c r="K191"/>
      <c r="L191"/>
      <c r="M191"/>
      <c r="N191"/>
      <c r="O191"/>
      <c r="P191"/>
      <c r="Q191"/>
    </row>
    <row r="192" spans="2:17">
      <c r="B192"/>
      <c r="C192"/>
      <c r="D192"/>
      <c r="E192"/>
      <c r="F192"/>
      <c r="H192"/>
      <c r="I192"/>
      <c r="J192"/>
      <c r="K192"/>
      <c r="L192"/>
      <c r="M192"/>
      <c r="N192"/>
      <c r="O192"/>
      <c r="P192"/>
      <c r="Q192"/>
    </row>
    <row r="193" spans="2:17">
      <c r="B193"/>
      <c r="C193"/>
      <c r="D193"/>
      <c r="E193"/>
      <c r="F193"/>
      <c r="H193"/>
      <c r="I193"/>
      <c r="J193"/>
      <c r="K193"/>
      <c r="L193"/>
      <c r="M193"/>
      <c r="N193"/>
      <c r="O193"/>
      <c r="P193"/>
      <c r="Q193"/>
    </row>
    <row r="194" spans="2:17">
      <c r="B194"/>
      <c r="C194"/>
      <c r="D194"/>
      <c r="E194"/>
      <c r="F194"/>
      <c r="H194"/>
      <c r="I194"/>
      <c r="J194"/>
      <c r="K194"/>
      <c r="L194"/>
      <c r="M194"/>
      <c r="N194"/>
      <c r="O194"/>
      <c r="P194"/>
      <c r="Q194"/>
    </row>
    <row r="195" spans="2:17">
      <c r="B195"/>
      <c r="C195"/>
      <c r="D195"/>
      <c r="E195"/>
      <c r="F195"/>
      <c r="H195"/>
      <c r="I195"/>
      <c r="J195"/>
      <c r="K195"/>
      <c r="L195"/>
      <c r="M195"/>
      <c r="N195"/>
      <c r="O195"/>
      <c r="P195"/>
      <c r="Q195"/>
    </row>
    <row r="196" spans="2:17">
      <c r="B196"/>
      <c r="C196"/>
      <c r="D196"/>
      <c r="E196"/>
      <c r="F196"/>
      <c r="H196"/>
      <c r="I196"/>
      <c r="J196"/>
      <c r="K196"/>
      <c r="L196"/>
      <c r="M196"/>
      <c r="N196"/>
      <c r="O196"/>
      <c r="P196"/>
      <c r="Q196"/>
    </row>
    <row r="197" spans="2:17">
      <c r="B197"/>
      <c r="C197"/>
      <c r="D197"/>
      <c r="E197"/>
      <c r="F197"/>
      <c r="H197"/>
      <c r="I197"/>
      <c r="J197"/>
      <c r="K197"/>
      <c r="L197"/>
      <c r="M197"/>
      <c r="N197"/>
      <c r="O197"/>
      <c r="P197"/>
      <c r="Q197"/>
    </row>
    <row r="198" spans="2:17">
      <c r="B198"/>
      <c r="C198"/>
      <c r="D198"/>
      <c r="E198"/>
      <c r="F198"/>
      <c r="H198"/>
      <c r="I198"/>
      <c r="J198"/>
      <c r="K198"/>
      <c r="L198"/>
      <c r="M198"/>
      <c r="N198"/>
      <c r="O198"/>
      <c r="P198"/>
      <c r="Q198"/>
    </row>
    <row r="199" spans="2:17">
      <c r="B199"/>
      <c r="C199"/>
      <c r="D199"/>
      <c r="E199"/>
      <c r="F199"/>
      <c r="H199"/>
      <c r="I199"/>
      <c r="J199"/>
      <c r="K199"/>
      <c r="L199"/>
      <c r="M199"/>
      <c r="N199"/>
      <c r="O199"/>
      <c r="P199"/>
      <c r="Q199"/>
    </row>
    <row r="200" spans="2:17">
      <c r="B200"/>
      <c r="C200"/>
      <c r="D200"/>
      <c r="E200"/>
      <c r="F200"/>
      <c r="H200"/>
      <c r="I200"/>
      <c r="J200"/>
      <c r="K200"/>
      <c r="L200"/>
      <c r="M200"/>
      <c r="N200"/>
      <c r="O200"/>
      <c r="P200"/>
      <c r="Q200"/>
    </row>
    <row r="201" spans="2:17">
      <c r="B201"/>
      <c r="C201"/>
      <c r="D201"/>
      <c r="E201"/>
      <c r="F201"/>
      <c r="H201"/>
      <c r="I201"/>
      <c r="J201"/>
      <c r="K201"/>
      <c r="L201"/>
      <c r="M201"/>
      <c r="N201"/>
      <c r="O201"/>
      <c r="P201"/>
      <c r="Q201"/>
    </row>
    <row r="202" spans="2:17">
      <c r="B202"/>
      <c r="C202"/>
      <c r="D202"/>
      <c r="E202"/>
      <c r="F202"/>
      <c r="H202"/>
      <c r="I202"/>
      <c r="J202"/>
      <c r="K202"/>
      <c r="L202"/>
      <c r="M202"/>
      <c r="N202"/>
      <c r="O202"/>
      <c r="P202"/>
      <c r="Q202"/>
    </row>
    <row r="203" spans="2:17">
      <c r="B203"/>
      <c r="C203"/>
      <c r="D203"/>
      <c r="E203"/>
      <c r="F203"/>
      <c r="H203"/>
      <c r="I203"/>
      <c r="J203"/>
      <c r="K203"/>
      <c r="L203"/>
      <c r="M203"/>
      <c r="N203"/>
      <c r="O203"/>
      <c r="P203"/>
      <c r="Q203"/>
    </row>
    <row r="204" spans="2:17">
      <c r="B204"/>
      <c r="C204"/>
      <c r="D204"/>
      <c r="E204"/>
      <c r="F204"/>
      <c r="H204"/>
      <c r="I204"/>
      <c r="J204"/>
      <c r="K204"/>
      <c r="L204"/>
      <c r="M204"/>
      <c r="N204"/>
      <c r="O204"/>
      <c r="P204"/>
      <c r="Q204"/>
    </row>
    <row r="205" spans="2:17">
      <c r="B205"/>
      <c r="C205"/>
      <c r="D205"/>
      <c r="E205"/>
      <c r="F205"/>
      <c r="H205"/>
      <c r="I205"/>
      <c r="J205"/>
      <c r="K205"/>
      <c r="L205"/>
      <c r="M205"/>
      <c r="N205"/>
      <c r="O205"/>
      <c r="P205"/>
      <c r="Q205"/>
    </row>
    <row r="206" spans="2:17">
      <c r="B206"/>
      <c r="C206"/>
      <c r="D206"/>
      <c r="E206"/>
      <c r="F206"/>
      <c r="H206"/>
      <c r="I206"/>
      <c r="J206"/>
      <c r="K206"/>
      <c r="L206"/>
      <c r="M206"/>
      <c r="N206"/>
      <c r="O206"/>
      <c r="P206"/>
      <c r="Q206"/>
    </row>
    <row r="207" spans="2:17">
      <c r="B207"/>
      <c r="C207"/>
      <c r="D207"/>
      <c r="E207"/>
      <c r="F207"/>
      <c r="H207"/>
      <c r="I207"/>
      <c r="J207"/>
      <c r="K207"/>
      <c r="L207"/>
      <c r="M207"/>
      <c r="N207"/>
      <c r="O207"/>
      <c r="P207"/>
      <c r="Q207"/>
    </row>
    <row r="208" spans="2:17">
      <c r="B208"/>
      <c r="C208"/>
      <c r="D208"/>
      <c r="E208"/>
      <c r="F208"/>
      <c r="H208"/>
      <c r="I208"/>
      <c r="J208"/>
      <c r="K208"/>
      <c r="L208"/>
      <c r="M208"/>
      <c r="N208"/>
      <c r="O208"/>
      <c r="P208"/>
      <c r="Q208"/>
    </row>
    <row r="209" spans="2:17">
      <c r="B209"/>
      <c r="C209"/>
      <c r="D209"/>
      <c r="E209"/>
      <c r="F209"/>
      <c r="H209"/>
      <c r="I209"/>
      <c r="J209"/>
      <c r="K209"/>
      <c r="L209"/>
      <c r="M209"/>
      <c r="N209"/>
      <c r="O209"/>
      <c r="P209"/>
      <c r="Q209"/>
    </row>
    <row r="210" spans="2:17">
      <c r="B210"/>
      <c r="C210"/>
      <c r="D210"/>
      <c r="E210"/>
      <c r="F210"/>
      <c r="H210"/>
      <c r="I210"/>
      <c r="J210"/>
      <c r="K210"/>
      <c r="L210"/>
      <c r="M210"/>
      <c r="N210"/>
      <c r="O210"/>
      <c r="P210"/>
      <c r="Q210"/>
    </row>
    <row r="211" spans="2:17">
      <c r="B211"/>
      <c r="C211"/>
      <c r="D211"/>
      <c r="E211"/>
      <c r="F211"/>
      <c r="H211"/>
      <c r="I211"/>
      <c r="J211"/>
      <c r="K211"/>
      <c r="L211"/>
      <c r="M211"/>
      <c r="N211"/>
      <c r="O211"/>
      <c r="P211"/>
      <c r="Q211"/>
    </row>
    <row r="212" spans="2:17">
      <c r="B212"/>
      <c r="C212"/>
      <c r="D212"/>
      <c r="E212"/>
      <c r="F212"/>
      <c r="H212"/>
      <c r="I212"/>
      <c r="J212"/>
      <c r="K212"/>
      <c r="L212"/>
      <c r="M212"/>
      <c r="N212"/>
      <c r="O212"/>
      <c r="P212"/>
      <c r="Q212"/>
    </row>
    <row r="213" spans="2:17">
      <c r="B213"/>
      <c r="C213"/>
      <c r="D213"/>
      <c r="E213"/>
      <c r="F213"/>
      <c r="H213"/>
      <c r="I213"/>
      <c r="J213"/>
      <c r="K213"/>
      <c r="L213"/>
      <c r="M213"/>
      <c r="N213"/>
      <c r="O213"/>
      <c r="P213"/>
      <c r="Q213"/>
    </row>
    <row r="214" spans="2:17">
      <c r="B214"/>
      <c r="C214"/>
      <c r="D214"/>
      <c r="E214"/>
      <c r="F214"/>
      <c r="H214"/>
      <c r="I214"/>
      <c r="J214"/>
      <c r="K214"/>
      <c r="L214"/>
      <c r="M214"/>
      <c r="N214"/>
      <c r="O214"/>
      <c r="P214"/>
      <c r="Q214"/>
    </row>
    <row r="215" spans="2:17">
      <c r="B215"/>
      <c r="C215"/>
      <c r="D215"/>
      <c r="E215"/>
      <c r="F215"/>
      <c r="H215"/>
      <c r="I215"/>
      <c r="J215"/>
      <c r="K215"/>
      <c r="L215"/>
      <c r="M215"/>
      <c r="N215"/>
      <c r="O215"/>
      <c r="P215"/>
      <c r="Q215"/>
    </row>
    <row r="216" spans="2:17">
      <c r="B216"/>
      <c r="C216"/>
      <c r="D216"/>
      <c r="E216"/>
      <c r="F216"/>
      <c r="H216"/>
      <c r="I216"/>
      <c r="J216"/>
      <c r="K216"/>
      <c r="L216"/>
      <c r="M216"/>
      <c r="N216"/>
      <c r="O216"/>
      <c r="P216"/>
      <c r="Q216"/>
    </row>
    <row r="217" spans="2:17">
      <c r="B217"/>
      <c r="C217"/>
      <c r="D217"/>
      <c r="E217"/>
      <c r="F217"/>
      <c r="H217"/>
      <c r="I217"/>
      <c r="J217"/>
      <c r="K217"/>
      <c r="L217"/>
      <c r="M217"/>
      <c r="N217"/>
      <c r="O217"/>
      <c r="P217"/>
      <c r="Q217"/>
    </row>
    <row r="218" spans="2:17">
      <c r="B218"/>
      <c r="C218"/>
      <c r="D218"/>
      <c r="E218"/>
      <c r="F218"/>
      <c r="H218"/>
      <c r="I218"/>
      <c r="J218"/>
      <c r="K218"/>
      <c r="L218"/>
      <c r="M218"/>
      <c r="N218"/>
      <c r="O218"/>
      <c r="P218"/>
      <c r="Q218"/>
    </row>
    <row r="219" spans="2:17">
      <c r="B219"/>
      <c r="C219"/>
      <c r="D219"/>
      <c r="E219"/>
      <c r="F219"/>
      <c r="H219"/>
      <c r="I219"/>
      <c r="J219"/>
      <c r="K219"/>
      <c r="L219"/>
      <c r="M219"/>
      <c r="N219"/>
      <c r="O219"/>
      <c r="P219"/>
      <c r="Q219"/>
    </row>
    <row r="220" spans="2:17">
      <c r="B220"/>
      <c r="C220"/>
      <c r="D220"/>
      <c r="E220"/>
      <c r="F220"/>
      <c r="H220"/>
      <c r="I220"/>
      <c r="J220"/>
      <c r="K220"/>
      <c r="L220"/>
      <c r="M220"/>
      <c r="N220"/>
      <c r="O220"/>
      <c r="P220"/>
      <c r="Q220"/>
    </row>
    <row r="221" spans="2:17">
      <c r="B221"/>
      <c r="C221"/>
      <c r="D221"/>
      <c r="E221"/>
      <c r="F221"/>
      <c r="H221"/>
      <c r="I221"/>
      <c r="J221"/>
      <c r="K221"/>
      <c r="L221"/>
      <c r="M221"/>
      <c r="N221"/>
      <c r="O221"/>
      <c r="P221"/>
      <c r="Q221"/>
    </row>
    <row r="222" spans="2:17">
      <c r="B222"/>
      <c r="C222"/>
      <c r="D222"/>
      <c r="E222"/>
      <c r="F222"/>
      <c r="H222"/>
      <c r="I222"/>
      <c r="J222"/>
      <c r="K222"/>
      <c r="L222"/>
      <c r="M222"/>
      <c r="N222"/>
      <c r="O222"/>
      <c r="P222"/>
      <c r="Q222"/>
    </row>
    <row r="223" spans="2:17">
      <c r="B223"/>
      <c r="C223"/>
      <c r="D223"/>
      <c r="E223"/>
      <c r="F223"/>
      <c r="H223"/>
      <c r="I223"/>
      <c r="J223"/>
      <c r="K223"/>
      <c r="L223"/>
      <c r="M223"/>
      <c r="N223"/>
      <c r="O223"/>
      <c r="P223"/>
      <c r="Q223"/>
    </row>
    <row r="224" spans="2:17">
      <c r="B224"/>
      <c r="C224"/>
      <c r="D224"/>
      <c r="E224"/>
      <c r="F224"/>
      <c r="H224"/>
      <c r="I224"/>
      <c r="J224"/>
      <c r="K224"/>
      <c r="L224"/>
      <c r="M224"/>
      <c r="N224"/>
      <c r="O224"/>
      <c r="P224"/>
      <c r="Q224"/>
    </row>
    <row r="225" spans="2:17">
      <c r="B225"/>
      <c r="C225"/>
      <c r="D225"/>
      <c r="E225"/>
      <c r="F225"/>
      <c r="H225"/>
      <c r="I225"/>
      <c r="J225"/>
      <c r="K225"/>
      <c r="L225"/>
      <c r="M225"/>
      <c r="N225"/>
      <c r="O225"/>
      <c r="P225"/>
      <c r="Q225"/>
    </row>
    <row r="226" spans="2:17">
      <c r="B226"/>
      <c r="C226"/>
      <c r="D226"/>
      <c r="E226"/>
      <c r="F226"/>
      <c r="H226"/>
      <c r="I226"/>
      <c r="J226"/>
      <c r="K226"/>
      <c r="L226"/>
      <c r="M226"/>
      <c r="N226"/>
      <c r="O226"/>
      <c r="P226"/>
      <c r="Q226"/>
    </row>
    <row r="227" spans="2:17">
      <c r="B227"/>
      <c r="C227"/>
      <c r="D227"/>
      <c r="E227"/>
      <c r="F227"/>
      <c r="H227"/>
      <c r="I227"/>
      <c r="J227"/>
      <c r="K227"/>
      <c r="L227"/>
      <c r="M227"/>
      <c r="N227"/>
      <c r="O227"/>
      <c r="P227"/>
      <c r="Q227"/>
    </row>
    <row r="228" spans="2:17">
      <c r="B228"/>
      <c r="C228"/>
      <c r="D228"/>
      <c r="E228"/>
      <c r="F228"/>
      <c r="H228"/>
      <c r="I228"/>
      <c r="J228"/>
      <c r="K228"/>
      <c r="L228"/>
      <c r="M228"/>
      <c r="N228"/>
      <c r="O228"/>
      <c r="P228"/>
      <c r="Q228"/>
    </row>
    <row r="229" spans="2:17">
      <c r="B229"/>
      <c r="C229"/>
      <c r="D229"/>
      <c r="E229"/>
      <c r="F229"/>
      <c r="H229"/>
      <c r="I229"/>
      <c r="J229"/>
      <c r="K229"/>
      <c r="L229"/>
      <c r="M229"/>
      <c r="N229"/>
      <c r="O229"/>
      <c r="P229"/>
      <c r="Q229"/>
    </row>
    <row r="230" spans="2:17">
      <c r="B230"/>
      <c r="C230"/>
      <c r="D230"/>
      <c r="E230"/>
      <c r="F230"/>
      <c r="H230"/>
      <c r="I230"/>
      <c r="J230"/>
      <c r="K230"/>
      <c r="L230"/>
      <c r="M230"/>
      <c r="N230"/>
      <c r="O230"/>
      <c r="P230"/>
      <c r="Q230"/>
    </row>
    <row r="231" spans="2:17">
      <c r="B231"/>
      <c r="C231"/>
      <c r="D231"/>
      <c r="E231"/>
      <c r="F231"/>
      <c r="H231"/>
      <c r="I231"/>
      <c r="J231"/>
      <c r="K231"/>
      <c r="L231"/>
      <c r="M231"/>
      <c r="N231"/>
      <c r="O231"/>
      <c r="P231"/>
      <c r="Q231"/>
    </row>
    <row r="232" spans="2:17">
      <c r="B232"/>
      <c r="C232"/>
      <c r="D232"/>
      <c r="E232"/>
      <c r="F232"/>
      <c r="H232"/>
      <c r="I232"/>
      <c r="J232"/>
      <c r="K232"/>
      <c r="L232"/>
      <c r="M232"/>
      <c r="N232"/>
      <c r="O232"/>
      <c r="P232"/>
      <c r="Q232"/>
    </row>
    <row r="233" spans="2:17">
      <c r="B233"/>
      <c r="C233"/>
      <c r="D233"/>
      <c r="E233"/>
      <c r="F233"/>
      <c r="H233"/>
      <c r="I233"/>
      <c r="J233"/>
      <c r="K233"/>
      <c r="L233"/>
      <c r="M233"/>
      <c r="N233"/>
      <c r="O233"/>
      <c r="P233"/>
      <c r="Q233"/>
    </row>
    <row r="234" spans="2:17">
      <c r="B234"/>
      <c r="C234"/>
      <c r="D234"/>
      <c r="E234"/>
      <c r="F234"/>
      <c r="H234"/>
      <c r="I234"/>
      <c r="J234"/>
      <c r="K234"/>
      <c r="L234"/>
      <c r="M234"/>
      <c r="N234"/>
      <c r="O234"/>
      <c r="P234"/>
      <c r="Q234"/>
    </row>
    <row r="235" spans="2:17">
      <c r="B235"/>
      <c r="C235"/>
      <c r="D235"/>
      <c r="E235"/>
      <c r="F235"/>
      <c r="H235"/>
      <c r="I235"/>
      <c r="J235"/>
      <c r="K235"/>
      <c r="L235"/>
      <c r="M235"/>
      <c r="N235"/>
      <c r="O235"/>
      <c r="P235"/>
      <c r="Q235"/>
    </row>
    <row r="236" spans="2:17">
      <c r="B236"/>
      <c r="C236"/>
      <c r="D236"/>
      <c r="E236"/>
      <c r="F236"/>
      <c r="H236"/>
      <c r="I236"/>
      <c r="J236"/>
      <c r="K236"/>
      <c r="L236"/>
      <c r="M236"/>
      <c r="N236"/>
      <c r="O236"/>
      <c r="P236"/>
      <c r="Q236"/>
    </row>
    <row r="237" spans="2:17">
      <c r="B237"/>
      <c r="C237"/>
      <c r="D237"/>
      <c r="E237"/>
      <c r="F237"/>
      <c r="H237"/>
      <c r="I237"/>
      <c r="J237"/>
      <c r="K237"/>
      <c r="L237"/>
      <c r="M237"/>
      <c r="N237"/>
      <c r="O237"/>
      <c r="P237"/>
      <c r="Q237"/>
    </row>
    <row r="238" spans="2:17">
      <c r="B238"/>
      <c r="C238"/>
      <c r="D238"/>
      <c r="E238"/>
      <c r="F238"/>
      <c r="H238"/>
      <c r="I238"/>
      <c r="J238"/>
      <c r="K238"/>
      <c r="L238"/>
      <c r="M238"/>
      <c r="N238"/>
      <c r="O238"/>
      <c r="P238"/>
      <c r="Q238"/>
    </row>
    <row r="239" spans="2:17">
      <c r="B239"/>
      <c r="C239"/>
      <c r="D239"/>
      <c r="E239"/>
      <c r="F239"/>
      <c r="H239"/>
      <c r="I239"/>
      <c r="J239"/>
      <c r="K239"/>
      <c r="L239"/>
      <c r="M239"/>
      <c r="N239"/>
      <c r="O239"/>
      <c r="P239"/>
      <c r="Q239"/>
    </row>
    <row r="240" spans="2:17">
      <c r="B240"/>
      <c r="C240"/>
      <c r="D240"/>
      <c r="E240"/>
      <c r="F240"/>
      <c r="H240"/>
      <c r="I240"/>
      <c r="J240"/>
      <c r="K240"/>
      <c r="L240"/>
      <c r="M240"/>
      <c r="N240"/>
      <c r="O240"/>
      <c r="P240"/>
      <c r="Q240"/>
    </row>
    <row r="241" spans="2:17">
      <c r="B241"/>
      <c r="C241"/>
      <c r="D241"/>
      <c r="E241"/>
      <c r="F241"/>
      <c r="H241"/>
      <c r="I241"/>
      <c r="J241"/>
      <c r="K241"/>
      <c r="L241"/>
      <c r="M241"/>
      <c r="N241"/>
      <c r="O241"/>
      <c r="P241"/>
      <c r="Q241"/>
    </row>
    <row r="242" spans="2:17">
      <c r="B242"/>
      <c r="C242"/>
      <c r="D242"/>
      <c r="E242"/>
      <c r="F242"/>
      <c r="H242"/>
      <c r="I242"/>
      <c r="J242"/>
      <c r="K242"/>
      <c r="L242"/>
      <c r="M242"/>
      <c r="N242"/>
      <c r="O242"/>
      <c r="P242"/>
      <c r="Q242"/>
    </row>
    <row r="243" spans="2:17">
      <c r="B243"/>
      <c r="C243"/>
      <c r="D243"/>
      <c r="E243"/>
      <c r="F243"/>
      <c r="H243"/>
      <c r="I243"/>
      <c r="J243"/>
      <c r="K243"/>
      <c r="L243"/>
      <c r="M243"/>
      <c r="N243"/>
      <c r="O243"/>
      <c r="P243"/>
      <c r="Q243"/>
    </row>
    <row r="244" spans="2:17">
      <c r="B244"/>
      <c r="C244"/>
      <c r="D244"/>
      <c r="E244"/>
      <c r="F244"/>
      <c r="H244"/>
      <c r="I244"/>
      <c r="J244"/>
      <c r="K244"/>
      <c r="L244"/>
      <c r="M244"/>
      <c r="N244"/>
      <c r="O244"/>
      <c r="P244"/>
      <c r="Q244"/>
    </row>
    <row r="245" spans="2:17">
      <c r="B245"/>
      <c r="C245"/>
      <c r="D245"/>
      <c r="E245"/>
      <c r="F245"/>
      <c r="H245"/>
      <c r="I245"/>
      <c r="J245"/>
      <c r="K245"/>
      <c r="L245"/>
      <c r="M245"/>
      <c r="N245"/>
      <c r="O245"/>
      <c r="P245"/>
      <c r="Q245"/>
    </row>
    <row r="246" spans="2:17">
      <c r="B246"/>
      <c r="C246"/>
      <c r="D246"/>
      <c r="E246"/>
      <c r="F246"/>
      <c r="H246"/>
      <c r="I246"/>
      <c r="J246"/>
      <c r="K246"/>
      <c r="L246"/>
      <c r="M246"/>
      <c r="N246"/>
      <c r="O246"/>
      <c r="P246"/>
      <c r="Q246"/>
    </row>
    <row r="247" spans="2:17">
      <c r="B247"/>
      <c r="C247"/>
      <c r="D247"/>
      <c r="E247"/>
      <c r="F247"/>
      <c r="H247"/>
      <c r="I247"/>
      <c r="J247"/>
      <c r="K247"/>
      <c r="L247"/>
      <c r="M247"/>
      <c r="N247"/>
      <c r="O247"/>
      <c r="P247"/>
      <c r="Q247"/>
    </row>
    <row r="248" spans="2:17">
      <c r="B248"/>
      <c r="C248"/>
      <c r="D248"/>
      <c r="E248"/>
      <c r="F248"/>
      <c r="H248"/>
      <c r="I248"/>
      <c r="J248"/>
      <c r="K248"/>
      <c r="L248"/>
      <c r="M248"/>
      <c r="N248"/>
      <c r="O248"/>
      <c r="P248"/>
      <c r="Q248"/>
    </row>
    <row r="249" spans="2:17">
      <c r="B249"/>
      <c r="C249"/>
      <c r="D249"/>
      <c r="E249"/>
      <c r="F249"/>
      <c r="H249"/>
      <c r="I249"/>
      <c r="J249"/>
      <c r="K249"/>
      <c r="L249"/>
      <c r="M249"/>
      <c r="N249"/>
      <c r="O249"/>
      <c r="P249"/>
      <c r="Q249"/>
    </row>
    <row r="250" spans="2:17">
      <c r="B250"/>
      <c r="C250"/>
      <c r="D250"/>
      <c r="E250"/>
      <c r="F250"/>
      <c r="H250"/>
      <c r="I250"/>
      <c r="J250"/>
      <c r="K250"/>
      <c r="L250"/>
      <c r="M250"/>
      <c r="N250"/>
      <c r="O250"/>
      <c r="P250"/>
      <c r="Q250"/>
    </row>
    <row r="251" spans="2:17">
      <c r="B251"/>
      <c r="C251"/>
      <c r="D251"/>
      <c r="E251"/>
      <c r="F251"/>
      <c r="H251"/>
      <c r="I251"/>
      <c r="J251"/>
      <c r="K251"/>
      <c r="L251"/>
      <c r="M251"/>
      <c r="N251"/>
      <c r="O251"/>
      <c r="P251"/>
      <c r="Q251"/>
    </row>
    <row r="252" spans="2:17">
      <c r="B252"/>
      <c r="C252"/>
      <c r="D252"/>
      <c r="E252"/>
      <c r="F252"/>
      <c r="H252"/>
      <c r="I252"/>
      <c r="J252"/>
      <c r="K252"/>
      <c r="L252"/>
      <c r="M252"/>
      <c r="N252"/>
      <c r="O252"/>
      <c r="P252"/>
      <c r="Q252"/>
    </row>
    <row r="253" spans="2:17">
      <c r="B253"/>
      <c r="C253"/>
      <c r="D253"/>
      <c r="E253"/>
      <c r="F253"/>
      <c r="H253"/>
      <c r="I253"/>
      <c r="J253"/>
      <c r="K253"/>
      <c r="L253"/>
      <c r="M253"/>
      <c r="N253"/>
      <c r="O253"/>
      <c r="P253"/>
      <c r="Q253"/>
    </row>
    <row r="254" spans="2:17">
      <c r="B254"/>
      <c r="C254"/>
      <c r="D254"/>
      <c r="E254"/>
      <c r="F254"/>
      <c r="H254"/>
      <c r="I254"/>
      <c r="J254"/>
      <c r="K254"/>
      <c r="L254"/>
      <c r="M254"/>
      <c r="N254"/>
      <c r="O254"/>
      <c r="P254"/>
      <c r="Q254"/>
    </row>
    <row r="255" spans="2:17">
      <c r="B255"/>
      <c r="C255"/>
      <c r="D255"/>
      <c r="E255"/>
      <c r="F255"/>
      <c r="H255"/>
      <c r="I255"/>
      <c r="J255"/>
      <c r="K255"/>
      <c r="L255"/>
      <c r="M255"/>
      <c r="N255"/>
      <c r="O255"/>
      <c r="P255"/>
      <c r="Q255"/>
    </row>
    <row r="256" spans="2:17">
      <c r="B256"/>
      <c r="C256"/>
      <c r="D256"/>
      <c r="E256"/>
      <c r="F256"/>
      <c r="H256"/>
      <c r="I256"/>
      <c r="J256"/>
      <c r="K256"/>
      <c r="L256"/>
      <c r="M256"/>
      <c r="N256"/>
      <c r="O256"/>
      <c r="P256"/>
      <c r="Q256"/>
    </row>
    <row r="257" spans="2:17">
      <c r="B257"/>
      <c r="C257"/>
      <c r="D257"/>
      <c r="E257"/>
      <c r="F257"/>
      <c r="H257"/>
      <c r="I257"/>
      <c r="J257"/>
      <c r="K257"/>
      <c r="L257"/>
      <c r="M257"/>
      <c r="N257"/>
      <c r="O257"/>
      <c r="P257"/>
      <c r="Q257"/>
    </row>
    <row r="258" spans="2:17">
      <c r="B258"/>
      <c r="C258"/>
      <c r="D258"/>
      <c r="E258"/>
      <c r="F258"/>
      <c r="H258"/>
      <c r="I258"/>
      <c r="J258"/>
      <c r="K258"/>
      <c r="L258"/>
      <c r="M258"/>
      <c r="N258"/>
      <c r="O258"/>
      <c r="P258"/>
      <c r="Q258"/>
    </row>
    <row r="259" spans="2:17">
      <c r="B259"/>
      <c r="C259"/>
      <c r="D259"/>
      <c r="E259"/>
      <c r="F259"/>
      <c r="H259"/>
      <c r="I259"/>
      <c r="J259"/>
      <c r="K259"/>
      <c r="L259"/>
      <c r="M259"/>
      <c r="N259"/>
      <c r="O259"/>
      <c r="P259"/>
      <c r="Q259"/>
    </row>
    <row r="260" spans="2:17">
      <c r="B260"/>
      <c r="C260"/>
      <c r="D260"/>
      <c r="E260"/>
      <c r="F260"/>
      <c r="H260"/>
      <c r="I260"/>
      <c r="J260"/>
      <c r="K260"/>
      <c r="L260"/>
      <c r="M260"/>
      <c r="N260"/>
      <c r="O260"/>
      <c r="P260"/>
      <c r="Q260"/>
    </row>
    <row r="261" spans="2:17">
      <c r="B261"/>
      <c r="C261"/>
      <c r="D261"/>
      <c r="E261"/>
      <c r="F261"/>
      <c r="H261"/>
      <c r="I261"/>
      <c r="J261"/>
      <c r="K261"/>
      <c r="L261"/>
      <c r="M261"/>
      <c r="N261"/>
      <c r="O261"/>
      <c r="P261"/>
      <c r="Q261"/>
    </row>
    <row r="262" spans="2:17">
      <c r="B262"/>
      <c r="C262"/>
      <c r="D262"/>
      <c r="E262"/>
      <c r="F262"/>
      <c r="H262"/>
      <c r="I262"/>
      <c r="J262"/>
      <c r="K262"/>
      <c r="L262"/>
      <c r="M262"/>
      <c r="N262"/>
      <c r="O262"/>
      <c r="P262"/>
      <c r="Q262"/>
    </row>
    <row r="263" spans="2:17">
      <c r="B263"/>
      <c r="C263"/>
      <c r="D263"/>
      <c r="E263"/>
      <c r="F263"/>
      <c r="H263"/>
      <c r="I263"/>
      <c r="J263"/>
      <c r="K263"/>
      <c r="L263"/>
      <c r="M263"/>
      <c r="N263"/>
      <c r="O263"/>
      <c r="P263"/>
      <c r="Q263"/>
    </row>
    <row r="264" spans="2:17">
      <c r="B264"/>
      <c r="C264"/>
      <c r="D264"/>
      <c r="E264"/>
      <c r="F264"/>
      <c r="H264"/>
      <c r="I264"/>
      <c r="J264"/>
      <c r="K264"/>
      <c r="L264"/>
      <c r="M264"/>
      <c r="N264"/>
      <c r="O264"/>
      <c r="P264"/>
      <c r="Q264"/>
    </row>
    <row r="265" spans="2:17">
      <c r="B265"/>
      <c r="C265"/>
      <c r="D265"/>
      <c r="E265"/>
      <c r="F265"/>
      <c r="H265"/>
      <c r="I265"/>
      <c r="J265"/>
      <c r="K265"/>
      <c r="L265"/>
      <c r="M265"/>
      <c r="N265"/>
      <c r="O265"/>
      <c r="P265"/>
      <c r="Q265"/>
    </row>
    <row r="266" spans="2:17">
      <c r="B266"/>
      <c r="C266"/>
      <c r="D266"/>
      <c r="E266"/>
      <c r="F266"/>
      <c r="H266"/>
      <c r="I266"/>
      <c r="J266"/>
      <c r="K266"/>
      <c r="L266"/>
      <c r="M266"/>
      <c r="N266"/>
      <c r="O266"/>
      <c r="P266"/>
      <c r="Q266"/>
    </row>
    <row r="267" spans="2:17">
      <c r="B267"/>
      <c r="C267"/>
      <c r="D267"/>
      <c r="E267"/>
      <c r="F267"/>
      <c r="H267"/>
      <c r="I267"/>
      <c r="J267"/>
      <c r="K267"/>
      <c r="L267"/>
      <c r="M267"/>
      <c r="N267"/>
      <c r="O267"/>
      <c r="P267"/>
      <c r="Q267"/>
    </row>
    <row r="268" spans="2:17">
      <c r="B268"/>
      <c r="C268"/>
      <c r="D268"/>
      <c r="E268"/>
      <c r="F268"/>
      <c r="H268"/>
      <c r="I268"/>
      <c r="J268"/>
      <c r="K268"/>
      <c r="L268"/>
      <c r="M268"/>
      <c r="N268"/>
      <c r="O268"/>
      <c r="P268"/>
      <c r="Q268"/>
    </row>
    <row r="269" spans="2:17">
      <c r="B269"/>
      <c r="C269"/>
      <c r="D269"/>
      <c r="E269"/>
      <c r="F269"/>
      <c r="H269"/>
      <c r="I269"/>
      <c r="J269"/>
      <c r="K269"/>
      <c r="L269"/>
      <c r="M269"/>
      <c r="N269"/>
      <c r="O269"/>
      <c r="P269"/>
      <c r="Q269"/>
    </row>
    <row r="270" spans="2:17">
      <c r="B270"/>
      <c r="C270"/>
      <c r="D270"/>
      <c r="E270"/>
      <c r="F270"/>
      <c r="H270"/>
      <c r="I270"/>
      <c r="J270"/>
      <c r="K270"/>
      <c r="L270"/>
      <c r="M270"/>
      <c r="N270"/>
      <c r="O270"/>
      <c r="P270"/>
      <c r="Q270"/>
    </row>
    <row r="271" spans="2:17">
      <c r="B271"/>
      <c r="C271"/>
      <c r="D271"/>
      <c r="E271"/>
      <c r="F271"/>
      <c r="H271"/>
      <c r="I271"/>
      <c r="J271"/>
      <c r="K271"/>
      <c r="L271"/>
      <c r="M271"/>
      <c r="N271"/>
      <c r="O271"/>
      <c r="P271"/>
      <c r="Q271"/>
    </row>
    <row r="272" spans="2:17">
      <c r="B272"/>
      <c r="C272"/>
      <c r="D272"/>
      <c r="E272"/>
      <c r="F272"/>
      <c r="H272"/>
      <c r="I272"/>
      <c r="J272"/>
      <c r="K272"/>
      <c r="L272"/>
      <c r="M272"/>
      <c r="N272"/>
      <c r="O272"/>
      <c r="P272"/>
      <c r="Q272"/>
    </row>
    <row r="273" spans="2:17">
      <c r="B273"/>
      <c r="C273"/>
      <c r="D273"/>
      <c r="E273"/>
      <c r="F273"/>
      <c r="H273"/>
      <c r="I273"/>
      <c r="J273"/>
      <c r="K273"/>
      <c r="L273"/>
      <c r="M273"/>
      <c r="N273"/>
      <c r="O273"/>
      <c r="P273"/>
      <c r="Q273"/>
    </row>
    <row r="274" spans="2:17">
      <c r="B274"/>
      <c r="C274"/>
      <c r="D274"/>
      <c r="E274"/>
      <c r="F274"/>
      <c r="H274"/>
      <c r="I274"/>
      <c r="J274"/>
      <c r="K274"/>
      <c r="L274"/>
      <c r="M274"/>
      <c r="N274"/>
      <c r="O274"/>
      <c r="P274"/>
      <c r="Q274"/>
    </row>
    <row r="275" spans="2:17">
      <c r="B275"/>
      <c r="C275"/>
      <c r="D275"/>
      <c r="E275"/>
      <c r="F275"/>
      <c r="H275"/>
      <c r="I275"/>
      <c r="J275"/>
      <c r="K275"/>
      <c r="L275"/>
      <c r="M275"/>
      <c r="N275"/>
      <c r="O275"/>
      <c r="P275"/>
      <c r="Q275"/>
    </row>
    <row r="276" spans="2:17">
      <c r="B276"/>
      <c r="C276"/>
      <c r="D276"/>
      <c r="E276"/>
      <c r="F276"/>
      <c r="H276"/>
      <c r="I276"/>
      <c r="J276"/>
      <c r="K276"/>
      <c r="L276"/>
      <c r="M276"/>
      <c r="N276"/>
      <c r="O276"/>
      <c r="P276"/>
      <c r="Q276"/>
    </row>
    <row r="277" spans="2:17">
      <c r="B277"/>
      <c r="C277"/>
      <c r="D277"/>
      <c r="E277"/>
      <c r="F277"/>
      <c r="H277"/>
      <c r="I277"/>
      <c r="J277"/>
      <c r="K277"/>
      <c r="L277"/>
      <c r="M277"/>
      <c r="N277"/>
      <c r="O277"/>
      <c r="P277"/>
      <c r="Q277"/>
    </row>
    <row r="278" spans="2:17">
      <c r="B278"/>
      <c r="C278"/>
      <c r="D278"/>
      <c r="E278"/>
      <c r="F278"/>
      <c r="H278"/>
      <c r="I278"/>
      <c r="J278"/>
      <c r="K278"/>
      <c r="L278"/>
      <c r="M278"/>
      <c r="N278"/>
      <c r="O278"/>
      <c r="P278"/>
      <c r="Q278"/>
    </row>
    <row r="279" spans="2:17">
      <c r="B279"/>
      <c r="C279"/>
      <c r="D279"/>
      <c r="E279"/>
      <c r="F279"/>
      <c r="H279"/>
      <c r="I279"/>
      <c r="J279"/>
      <c r="K279"/>
      <c r="L279"/>
      <c r="M279"/>
      <c r="N279"/>
      <c r="O279"/>
      <c r="P279"/>
      <c r="Q279"/>
    </row>
    <row r="280" spans="2:17">
      <c r="B280"/>
      <c r="C280"/>
      <c r="D280"/>
      <c r="E280"/>
      <c r="F280"/>
      <c r="H280"/>
      <c r="I280"/>
      <c r="J280"/>
      <c r="K280"/>
      <c r="L280"/>
      <c r="M280"/>
      <c r="N280"/>
      <c r="O280"/>
      <c r="P280"/>
      <c r="Q280"/>
    </row>
    <row r="281" spans="2:17">
      <c r="B281"/>
      <c r="C281"/>
      <c r="D281"/>
      <c r="E281"/>
      <c r="F281"/>
      <c r="H281"/>
      <c r="I281"/>
      <c r="J281"/>
      <c r="K281"/>
      <c r="L281"/>
      <c r="M281"/>
      <c r="N281"/>
      <c r="O281"/>
      <c r="P281"/>
      <c r="Q281"/>
    </row>
    <row r="282" spans="2:17">
      <c r="B282"/>
      <c r="C282"/>
      <c r="D282"/>
      <c r="E282"/>
      <c r="F282"/>
      <c r="H282"/>
      <c r="I282"/>
      <c r="J282"/>
      <c r="K282"/>
      <c r="L282"/>
      <c r="M282"/>
      <c r="N282"/>
      <c r="O282"/>
      <c r="P282"/>
      <c r="Q282"/>
    </row>
    <row r="283" spans="2:17">
      <c r="B283"/>
      <c r="C283"/>
      <c r="D283"/>
      <c r="E283"/>
      <c r="F283"/>
      <c r="H283"/>
      <c r="I283"/>
      <c r="J283"/>
      <c r="K283"/>
      <c r="L283"/>
      <c r="M283"/>
      <c r="N283"/>
      <c r="O283"/>
      <c r="P283"/>
      <c r="Q283"/>
    </row>
    <row r="284" spans="2:17">
      <c r="B284"/>
      <c r="C284"/>
      <c r="D284"/>
      <c r="E284"/>
      <c r="F284"/>
      <c r="H284"/>
      <c r="I284"/>
      <c r="J284"/>
      <c r="K284"/>
      <c r="L284"/>
      <c r="M284"/>
      <c r="N284"/>
      <c r="O284"/>
      <c r="P284"/>
      <c r="Q284"/>
    </row>
    <row r="285" spans="2:17">
      <c r="B285"/>
      <c r="C285"/>
      <c r="D285"/>
      <c r="E285"/>
      <c r="F285"/>
      <c r="H285"/>
      <c r="I285"/>
      <c r="J285"/>
      <c r="K285"/>
      <c r="L285"/>
      <c r="M285"/>
      <c r="N285"/>
      <c r="O285"/>
      <c r="P285"/>
      <c r="Q285"/>
    </row>
    <row r="286" spans="2:17">
      <c r="B286"/>
      <c r="C286"/>
      <c r="D286"/>
      <c r="E286"/>
      <c r="F286"/>
      <c r="H286"/>
      <c r="I286"/>
      <c r="J286"/>
      <c r="K286"/>
      <c r="L286"/>
      <c r="M286"/>
      <c r="N286"/>
      <c r="O286"/>
      <c r="P286"/>
      <c r="Q286"/>
    </row>
    <row r="287" spans="2:17">
      <c r="B287"/>
      <c r="C287"/>
      <c r="D287"/>
      <c r="E287"/>
      <c r="F287"/>
      <c r="H287"/>
      <c r="I287"/>
      <c r="J287"/>
      <c r="K287"/>
      <c r="L287"/>
      <c r="M287"/>
      <c r="N287"/>
      <c r="O287"/>
      <c r="P287"/>
      <c r="Q287"/>
    </row>
    <row r="288" spans="2:17">
      <c r="B288"/>
      <c r="C288"/>
      <c r="D288"/>
      <c r="E288"/>
      <c r="F288"/>
      <c r="H288"/>
      <c r="I288"/>
      <c r="J288"/>
      <c r="K288"/>
      <c r="L288"/>
      <c r="M288"/>
      <c r="N288"/>
      <c r="O288"/>
      <c r="P288"/>
      <c r="Q288"/>
    </row>
    <row r="289" spans="2:17">
      <c r="B289"/>
      <c r="C289"/>
      <c r="D289"/>
      <c r="E289"/>
      <c r="F289"/>
      <c r="H289"/>
      <c r="I289"/>
      <c r="J289"/>
      <c r="K289"/>
      <c r="L289"/>
      <c r="M289"/>
      <c r="N289"/>
      <c r="O289"/>
      <c r="P289"/>
      <c r="Q289"/>
    </row>
    <row r="290" spans="2:17">
      <c r="B290"/>
      <c r="C290"/>
      <c r="D290"/>
      <c r="E290"/>
      <c r="F290"/>
      <c r="H290"/>
      <c r="I290"/>
      <c r="J290"/>
      <c r="K290"/>
      <c r="L290"/>
      <c r="M290"/>
      <c r="N290"/>
      <c r="O290"/>
      <c r="P290"/>
      <c r="Q290"/>
    </row>
    <row r="291" spans="2:17">
      <c r="B291"/>
      <c r="C291"/>
      <c r="D291"/>
      <c r="E291"/>
      <c r="F291"/>
      <c r="H291"/>
      <c r="I291"/>
      <c r="J291"/>
      <c r="K291"/>
      <c r="L291"/>
      <c r="M291"/>
      <c r="N291"/>
      <c r="O291"/>
      <c r="P291"/>
      <c r="Q291"/>
    </row>
    <row r="292" spans="2:17">
      <c r="B292"/>
      <c r="C292"/>
      <c r="D292"/>
      <c r="E292"/>
      <c r="F292"/>
      <c r="H292"/>
      <c r="I292"/>
      <c r="J292"/>
      <c r="K292"/>
      <c r="L292"/>
      <c r="M292"/>
      <c r="N292"/>
      <c r="O292"/>
      <c r="P292"/>
      <c r="Q292"/>
    </row>
    <row r="293" spans="2:17">
      <c r="B293"/>
      <c r="C293"/>
      <c r="D293"/>
      <c r="E293"/>
      <c r="F293"/>
      <c r="H293"/>
      <c r="I293"/>
      <c r="J293"/>
      <c r="K293"/>
      <c r="L293"/>
      <c r="M293"/>
      <c r="N293"/>
      <c r="O293"/>
      <c r="P293"/>
      <c r="Q293"/>
    </row>
    <row r="294" spans="2:17">
      <c r="B294"/>
      <c r="C294"/>
      <c r="D294"/>
      <c r="E294"/>
      <c r="F294"/>
      <c r="H294"/>
      <c r="I294"/>
      <c r="J294"/>
      <c r="K294"/>
      <c r="L294"/>
      <c r="M294"/>
      <c r="N294"/>
      <c r="O294"/>
      <c r="P294"/>
      <c r="Q294"/>
    </row>
    <row r="295" spans="2:17">
      <c r="B295"/>
      <c r="C295"/>
      <c r="D295"/>
      <c r="E295"/>
      <c r="F295"/>
      <c r="H295"/>
      <c r="I295"/>
      <c r="J295"/>
      <c r="K295"/>
      <c r="L295"/>
      <c r="M295"/>
      <c r="N295"/>
      <c r="O295"/>
      <c r="P295"/>
      <c r="Q295"/>
    </row>
    <row r="296" spans="2:17">
      <c r="B296"/>
      <c r="C296"/>
      <c r="D296"/>
      <c r="E296"/>
      <c r="F296"/>
      <c r="H296"/>
      <c r="I296"/>
      <c r="J296"/>
      <c r="K296"/>
      <c r="L296"/>
      <c r="M296"/>
      <c r="N296"/>
      <c r="O296"/>
      <c r="P296"/>
      <c r="Q296"/>
    </row>
    <row r="297" spans="2:17">
      <c r="B297"/>
      <c r="C297"/>
      <c r="D297"/>
      <c r="E297"/>
      <c r="F297"/>
      <c r="H297"/>
      <c r="I297"/>
      <c r="J297"/>
      <c r="K297"/>
      <c r="L297"/>
      <c r="M297"/>
      <c r="N297"/>
      <c r="O297"/>
      <c r="P297"/>
      <c r="Q297"/>
    </row>
    <row r="298" spans="2:17">
      <c r="B298"/>
      <c r="C298"/>
      <c r="D298"/>
      <c r="E298"/>
      <c r="F298"/>
      <c r="H298"/>
      <c r="I298"/>
      <c r="J298"/>
      <c r="K298"/>
      <c r="L298"/>
      <c r="M298"/>
      <c r="N298"/>
      <c r="O298"/>
      <c r="P298"/>
      <c r="Q298"/>
    </row>
    <row r="299" spans="2:17">
      <c r="B299"/>
      <c r="C299"/>
      <c r="D299"/>
      <c r="E299"/>
      <c r="F299"/>
      <c r="H299"/>
      <c r="I299"/>
      <c r="J299"/>
      <c r="K299"/>
      <c r="L299"/>
      <c r="M299"/>
      <c r="N299"/>
      <c r="O299"/>
      <c r="P299"/>
      <c r="Q299"/>
    </row>
    <row r="300" spans="2:17">
      <c r="B300"/>
      <c r="C300"/>
      <c r="D300"/>
      <c r="E300"/>
      <c r="F300"/>
      <c r="H300"/>
      <c r="I300"/>
      <c r="J300"/>
      <c r="K300"/>
      <c r="L300"/>
      <c r="M300"/>
      <c r="N300"/>
      <c r="O300"/>
      <c r="P300"/>
      <c r="Q300"/>
    </row>
    <row r="301" spans="2:17">
      <c r="B301"/>
      <c r="C301"/>
      <c r="D301"/>
      <c r="E301"/>
      <c r="F301"/>
      <c r="H301"/>
      <c r="I301"/>
      <c r="J301"/>
      <c r="K301"/>
      <c r="L301"/>
      <c r="M301"/>
      <c r="N301"/>
      <c r="O301"/>
      <c r="P301"/>
      <c r="Q301"/>
    </row>
    <row r="302" spans="2:17">
      <c r="B302"/>
      <c r="C302"/>
      <c r="D302"/>
      <c r="E302"/>
      <c r="F302"/>
      <c r="H302"/>
      <c r="I302"/>
      <c r="J302"/>
      <c r="K302"/>
      <c r="L302"/>
      <c r="M302"/>
      <c r="N302"/>
      <c r="O302"/>
      <c r="P302"/>
      <c r="Q302"/>
    </row>
    <row r="303" spans="2:17">
      <c r="B303"/>
      <c r="C303"/>
      <c r="D303"/>
      <c r="E303"/>
      <c r="F303"/>
      <c r="H303"/>
      <c r="I303"/>
      <c r="J303"/>
      <c r="K303"/>
      <c r="L303"/>
      <c r="M303"/>
      <c r="N303"/>
      <c r="O303"/>
      <c r="P303"/>
      <c r="Q303"/>
    </row>
    <row r="304" spans="2:17">
      <c r="B304"/>
      <c r="C304"/>
      <c r="D304"/>
      <c r="E304"/>
      <c r="F304"/>
      <c r="H304"/>
      <c r="I304"/>
      <c r="J304"/>
      <c r="K304"/>
      <c r="L304"/>
      <c r="M304"/>
      <c r="N304"/>
      <c r="O304"/>
      <c r="P304"/>
      <c r="Q304"/>
    </row>
    <row r="305" spans="2:17">
      <c r="B305"/>
      <c r="C305"/>
      <c r="D305"/>
      <c r="E305"/>
      <c r="F305"/>
      <c r="H305"/>
      <c r="I305"/>
      <c r="J305"/>
      <c r="K305"/>
      <c r="L305"/>
      <c r="M305"/>
      <c r="N305"/>
      <c r="O305"/>
      <c r="P305"/>
      <c r="Q305"/>
    </row>
    <row r="306" spans="2:17">
      <c r="B306"/>
      <c r="C306"/>
      <c r="D306"/>
      <c r="E306"/>
      <c r="F306"/>
      <c r="H306"/>
      <c r="I306"/>
      <c r="J306"/>
      <c r="K306"/>
      <c r="L306"/>
      <c r="M306"/>
      <c r="N306"/>
      <c r="O306"/>
      <c r="P306"/>
      <c r="Q306"/>
    </row>
    <row r="307" spans="2:17">
      <c r="B307"/>
      <c r="C307"/>
      <c r="D307"/>
      <c r="E307"/>
      <c r="F307"/>
      <c r="H307"/>
      <c r="I307"/>
      <c r="J307"/>
      <c r="K307"/>
      <c r="L307"/>
      <c r="M307"/>
      <c r="N307"/>
      <c r="O307"/>
      <c r="P307"/>
      <c r="Q307"/>
    </row>
    <row r="308" spans="2:17">
      <c r="B308"/>
      <c r="C308"/>
      <c r="D308"/>
      <c r="E308"/>
      <c r="F308"/>
      <c r="H308"/>
      <c r="I308"/>
      <c r="J308"/>
      <c r="K308"/>
      <c r="L308"/>
      <c r="M308"/>
      <c r="N308"/>
      <c r="O308"/>
      <c r="P308"/>
      <c r="Q308"/>
    </row>
    <row r="309" spans="2:17">
      <c r="B309"/>
      <c r="C309"/>
      <c r="D309"/>
      <c r="E309"/>
      <c r="F309"/>
      <c r="H309"/>
      <c r="I309"/>
      <c r="J309"/>
      <c r="K309"/>
      <c r="L309"/>
      <c r="M309"/>
      <c r="N309"/>
      <c r="O309"/>
      <c r="P309"/>
      <c r="Q309"/>
    </row>
    <row r="310" spans="2:17">
      <c r="B310"/>
      <c r="C310"/>
      <c r="D310"/>
      <c r="E310"/>
      <c r="F310"/>
      <c r="H310"/>
      <c r="I310"/>
      <c r="J310"/>
      <c r="K310"/>
      <c r="L310"/>
      <c r="M310"/>
      <c r="N310"/>
      <c r="O310"/>
      <c r="P310"/>
      <c r="Q310"/>
    </row>
    <row r="311" spans="2:17">
      <c r="B311"/>
      <c r="C311"/>
      <c r="D311"/>
      <c r="E311"/>
      <c r="F311"/>
      <c r="H311"/>
      <c r="I311"/>
      <c r="J311"/>
      <c r="K311"/>
      <c r="L311"/>
      <c r="M311"/>
      <c r="N311"/>
      <c r="O311"/>
      <c r="P311"/>
      <c r="Q311"/>
    </row>
    <row r="312" spans="2:17">
      <c r="B312"/>
      <c r="C312"/>
      <c r="D312"/>
      <c r="E312"/>
      <c r="F312"/>
      <c r="H312"/>
      <c r="I312"/>
      <c r="J312"/>
      <c r="K312"/>
      <c r="L312"/>
      <c r="M312"/>
      <c r="N312"/>
      <c r="O312"/>
      <c r="P312"/>
      <c r="Q312"/>
    </row>
    <row r="313" spans="2:17">
      <c r="B313"/>
      <c r="C313"/>
      <c r="D313"/>
      <c r="E313"/>
      <c r="F313"/>
      <c r="H313"/>
      <c r="I313"/>
      <c r="J313"/>
      <c r="K313"/>
      <c r="L313"/>
      <c r="M313"/>
      <c r="N313"/>
      <c r="O313"/>
      <c r="P313"/>
      <c r="Q313"/>
    </row>
    <row r="314" spans="2:17">
      <c r="B314"/>
      <c r="C314"/>
      <c r="D314"/>
      <c r="E314"/>
      <c r="F314"/>
      <c r="H314"/>
      <c r="I314"/>
      <c r="J314"/>
      <c r="K314"/>
      <c r="L314"/>
      <c r="M314"/>
      <c r="N314"/>
      <c r="O314"/>
      <c r="P314"/>
      <c r="Q314"/>
    </row>
    <row r="315" spans="2:17">
      <c r="B315"/>
      <c r="C315"/>
      <c r="D315"/>
      <c r="E315"/>
      <c r="F315"/>
      <c r="H315"/>
      <c r="I315"/>
      <c r="J315"/>
      <c r="K315"/>
      <c r="L315"/>
      <c r="M315"/>
      <c r="N315"/>
      <c r="O315"/>
      <c r="P315"/>
      <c r="Q315"/>
    </row>
    <row r="316" spans="2:17">
      <c r="B316"/>
      <c r="C316"/>
      <c r="D316"/>
      <c r="E316"/>
      <c r="F316"/>
      <c r="H316"/>
      <c r="I316"/>
      <c r="J316"/>
      <c r="K316"/>
      <c r="L316"/>
      <c r="M316"/>
      <c r="N316"/>
      <c r="O316"/>
      <c r="P316"/>
      <c r="Q316"/>
    </row>
    <row r="317" spans="2:17">
      <c r="B317"/>
      <c r="C317"/>
      <c r="D317"/>
      <c r="E317"/>
      <c r="F317"/>
      <c r="H317"/>
      <c r="I317"/>
      <c r="J317"/>
      <c r="K317"/>
      <c r="L317"/>
      <c r="M317"/>
      <c r="N317"/>
      <c r="O317"/>
      <c r="P317"/>
      <c r="Q317"/>
    </row>
    <row r="318" spans="2:17">
      <c r="B318"/>
      <c r="C318"/>
      <c r="D318"/>
      <c r="E318"/>
      <c r="F318"/>
      <c r="H318"/>
      <c r="I318"/>
      <c r="J318"/>
      <c r="K318"/>
      <c r="L318"/>
      <c r="M318"/>
      <c r="N318"/>
      <c r="O318"/>
      <c r="P318"/>
      <c r="Q318"/>
    </row>
    <row r="319" spans="2:17">
      <c r="B319"/>
      <c r="C319"/>
      <c r="D319"/>
      <c r="E319"/>
      <c r="F319"/>
      <c r="H319"/>
      <c r="I319"/>
      <c r="J319"/>
      <c r="K319"/>
      <c r="L319"/>
      <c r="M319"/>
      <c r="N319"/>
      <c r="O319"/>
      <c r="P319"/>
      <c r="Q319"/>
    </row>
    <row r="320" spans="2:17">
      <c r="B320"/>
      <c r="C320"/>
      <c r="D320"/>
      <c r="E320"/>
      <c r="F320"/>
      <c r="H320"/>
      <c r="I320"/>
      <c r="J320"/>
      <c r="K320"/>
      <c r="L320"/>
      <c r="M320"/>
      <c r="N320"/>
      <c r="O320"/>
      <c r="P320"/>
      <c r="Q320"/>
    </row>
    <row r="321" spans="2:17">
      <c r="B321"/>
      <c r="C321"/>
      <c r="D321"/>
      <c r="E321"/>
      <c r="F321"/>
      <c r="H321"/>
      <c r="I321"/>
      <c r="J321"/>
      <c r="K321"/>
      <c r="L321"/>
      <c r="M321"/>
      <c r="N321"/>
      <c r="O321"/>
      <c r="P321"/>
      <c r="Q321"/>
    </row>
    <row r="322" spans="2:17">
      <c r="B322"/>
      <c r="C322"/>
      <c r="D322"/>
      <c r="E322"/>
      <c r="F322"/>
      <c r="H322"/>
      <c r="I322"/>
      <c r="J322"/>
      <c r="K322"/>
      <c r="L322"/>
      <c r="M322"/>
      <c r="N322"/>
      <c r="O322"/>
      <c r="P322"/>
      <c r="Q322"/>
    </row>
    <row r="323" spans="2:17">
      <c r="B323"/>
      <c r="C323"/>
      <c r="D323"/>
      <c r="E323"/>
      <c r="F323"/>
      <c r="H323"/>
      <c r="I323"/>
      <c r="J323"/>
      <c r="K323"/>
      <c r="L323"/>
      <c r="M323"/>
      <c r="N323"/>
      <c r="O323"/>
      <c r="P323"/>
      <c r="Q323"/>
    </row>
    <row r="324" spans="2:17">
      <c r="B324"/>
      <c r="C324"/>
      <c r="D324"/>
      <c r="E324"/>
      <c r="F324"/>
      <c r="H324"/>
      <c r="I324"/>
      <c r="J324"/>
      <c r="K324"/>
      <c r="L324"/>
      <c r="M324"/>
      <c r="N324"/>
      <c r="O324"/>
      <c r="P324"/>
      <c r="Q324"/>
    </row>
    <row r="325" spans="2:17">
      <c r="B325"/>
      <c r="C325"/>
      <c r="D325"/>
      <c r="E325"/>
      <c r="F325"/>
      <c r="H325"/>
      <c r="I325"/>
      <c r="J325"/>
      <c r="K325"/>
      <c r="L325"/>
      <c r="M325"/>
      <c r="N325"/>
      <c r="O325"/>
      <c r="P325"/>
      <c r="Q325"/>
    </row>
    <row r="326" spans="2:17">
      <c r="B326"/>
      <c r="C326"/>
      <c r="D326"/>
      <c r="E326"/>
      <c r="F326"/>
      <c r="H326"/>
      <c r="I326"/>
      <c r="J326"/>
      <c r="K326"/>
      <c r="L326"/>
      <c r="M326"/>
      <c r="N326"/>
      <c r="O326"/>
      <c r="P326"/>
      <c r="Q326"/>
    </row>
    <row r="327" spans="2:17">
      <c r="B327"/>
      <c r="C327"/>
      <c r="D327"/>
      <c r="E327"/>
      <c r="F327"/>
      <c r="H327"/>
      <c r="I327"/>
      <c r="J327"/>
      <c r="K327"/>
      <c r="L327"/>
      <c r="M327"/>
      <c r="N327"/>
      <c r="O327"/>
      <c r="P327"/>
      <c r="Q327"/>
    </row>
    <row r="328" spans="2:17">
      <c r="B328"/>
      <c r="C328"/>
      <c r="D328"/>
      <c r="E328"/>
      <c r="F328"/>
      <c r="H328"/>
      <c r="I328"/>
      <c r="J328"/>
      <c r="K328"/>
      <c r="L328"/>
      <c r="M328"/>
      <c r="N328"/>
      <c r="O328"/>
      <c r="P328"/>
      <c r="Q328"/>
    </row>
    <row r="329" spans="2:17">
      <c r="B329"/>
      <c r="C329"/>
      <c r="D329"/>
      <c r="E329"/>
      <c r="F329"/>
      <c r="H329"/>
      <c r="I329"/>
      <c r="J329"/>
      <c r="K329"/>
      <c r="L329"/>
      <c r="M329"/>
      <c r="N329"/>
      <c r="O329"/>
      <c r="P329"/>
      <c r="Q329"/>
    </row>
    <row r="330" spans="2:17">
      <c r="B330"/>
      <c r="C330"/>
      <c r="D330"/>
      <c r="E330"/>
      <c r="F330"/>
      <c r="H330"/>
      <c r="I330"/>
      <c r="J330"/>
      <c r="K330"/>
      <c r="L330"/>
      <c r="M330"/>
      <c r="N330"/>
      <c r="O330"/>
      <c r="P330"/>
      <c r="Q330"/>
    </row>
    <row r="331" spans="2:17">
      <c r="B331"/>
      <c r="C331"/>
      <c r="D331"/>
      <c r="E331"/>
      <c r="F331"/>
      <c r="H331"/>
      <c r="I331"/>
      <c r="J331"/>
      <c r="K331"/>
      <c r="L331"/>
      <c r="M331"/>
      <c r="N331"/>
      <c r="O331"/>
      <c r="P331"/>
      <c r="Q331"/>
    </row>
    <row r="332" spans="2:17">
      <c r="B332"/>
      <c r="C332"/>
      <c r="D332"/>
      <c r="E332"/>
      <c r="F332"/>
      <c r="H332"/>
      <c r="I332"/>
      <c r="J332"/>
      <c r="K332"/>
      <c r="L332"/>
      <c r="M332"/>
      <c r="N332"/>
      <c r="O332"/>
      <c r="P332"/>
      <c r="Q332"/>
    </row>
    <row r="333" spans="2:17">
      <c r="B333"/>
      <c r="C333"/>
      <c r="D333"/>
      <c r="E333"/>
      <c r="F333"/>
      <c r="H333"/>
      <c r="I333"/>
      <c r="J333"/>
      <c r="K333"/>
      <c r="L333"/>
      <c r="M333"/>
      <c r="N333"/>
      <c r="O333"/>
      <c r="P333"/>
      <c r="Q333"/>
    </row>
    <row r="334" spans="2:17">
      <c r="B334"/>
      <c r="C334"/>
      <c r="D334"/>
      <c r="E334"/>
      <c r="F334"/>
      <c r="H334"/>
      <c r="I334"/>
      <c r="J334"/>
      <c r="K334"/>
      <c r="L334"/>
      <c r="M334"/>
      <c r="N334"/>
      <c r="O334"/>
      <c r="P334"/>
      <c r="Q334"/>
    </row>
    <row r="335" spans="2:17">
      <c r="B335"/>
      <c r="C335"/>
      <c r="D335"/>
      <c r="E335"/>
      <c r="F335"/>
      <c r="H335"/>
      <c r="I335"/>
      <c r="J335"/>
      <c r="K335"/>
      <c r="L335"/>
      <c r="M335"/>
      <c r="N335"/>
      <c r="O335"/>
      <c r="P335"/>
      <c r="Q335"/>
    </row>
    <row r="336" spans="2:17">
      <c r="B336"/>
      <c r="C336"/>
      <c r="D336"/>
      <c r="E336"/>
      <c r="F336"/>
      <c r="H336"/>
      <c r="I336"/>
      <c r="J336"/>
      <c r="K336"/>
      <c r="L336"/>
      <c r="M336"/>
      <c r="N336"/>
      <c r="O336"/>
      <c r="P336"/>
      <c r="Q336"/>
    </row>
    <row r="337" spans="2:17">
      <c r="B337"/>
      <c r="C337"/>
      <c r="D337"/>
      <c r="E337"/>
      <c r="F337"/>
      <c r="H337"/>
      <c r="I337"/>
      <c r="J337"/>
      <c r="K337"/>
      <c r="L337"/>
      <c r="M337"/>
      <c r="N337"/>
      <c r="O337"/>
      <c r="P337"/>
      <c r="Q337"/>
    </row>
    <row r="338" spans="2:17">
      <c r="B338"/>
      <c r="C338"/>
      <c r="D338"/>
      <c r="E338"/>
      <c r="F338"/>
      <c r="H338"/>
      <c r="I338"/>
      <c r="J338"/>
      <c r="K338"/>
      <c r="L338"/>
      <c r="M338"/>
      <c r="N338"/>
      <c r="O338"/>
      <c r="P338"/>
      <c r="Q338"/>
    </row>
    <row r="339" spans="2:17">
      <c r="B339"/>
      <c r="C339"/>
      <c r="D339"/>
      <c r="E339"/>
      <c r="F339"/>
      <c r="H339"/>
      <c r="I339"/>
      <c r="J339"/>
      <c r="K339"/>
      <c r="L339"/>
      <c r="M339"/>
      <c r="N339"/>
      <c r="O339"/>
      <c r="P339"/>
      <c r="Q339"/>
    </row>
    <row r="340" spans="2:17">
      <c r="B340"/>
      <c r="C340"/>
      <c r="D340"/>
      <c r="E340"/>
      <c r="F340"/>
      <c r="H340"/>
      <c r="I340"/>
      <c r="J340"/>
      <c r="K340"/>
      <c r="L340"/>
      <c r="M340"/>
      <c r="N340"/>
      <c r="O340"/>
      <c r="P340"/>
      <c r="Q340"/>
    </row>
    <row r="341" spans="2:17">
      <c r="B341"/>
      <c r="C341"/>
      <c r="D341"/>
      <c r="E341"/>
      <c r="F341"/>
      <c r="H341"/>
      <c r="I341"/>
      <c r="J341"/>
      <c r="K341"/>
      <c r="L341"/>
      <c r="M341"/>
      <c r="N341"/>
      <c r="O341"/>
      <c r="P341"/>
      <c r="Q341"/>
    </row>
    <row r="342" spans="2:17">
      <c r="B342"/>
      <c r="C342"/>
      <c r="D342"/>
      <c r="E342"/>
      <c r="F342"/>
      <c r="H342"/>
      <c r="I342"/>
      <c r="J342"/>
      <c r="K342"/>
      <c r="L342"/>
      <c r="M342"/>
      <c r="N342"/>
      <c r="O342"/>
      <c r="P342"/>
      <c r="Q342"/>
    </row>
    <row r="343" spans="2:17">
      <c r="B343"/>
      <c r="C343"/>
      <c r="D343"/>
      <c r="E343"/>
      <c r="F343"/>
      <c r="H343"/>
      <c r="I343"/>
      <c r="J343"/>
      <c r="K343"/>
      <c r="L343"/>
      <c r="M343"/>
      <c r="N343"/>
      <c r="O343"/>
      <c r="P343"/>
      <c r="Q343"/>
    </row>
    <row r="344" spans="2:17">
      <c r="B344"/>
      <c r="C344"/>
      <c r="D344"/>
      <c r="E344"/>
      <c r="F344"/>
      <c r="H344"/>
      <c r="I344"/>
      <c r="J344"/>
      <c r="K344"/>
      <c r="L344"/>
      <c r="M344"/>
      <c r="N344"/>
      <c r="O344"/>
      <c r="P344"/>
      <c r="Q344"/>
    </row>
    <row r="345" spans="2:17">
      <c r="B345"/>
      <c r="C345"/>
      <c r="D345"/>
      <c r="E345"/>
      <c r="F345"/>
      <c r="H345"/>
      <c r="I345"/>
      <c r="J345"/>
      <c r="K345"/>
      <c r="L345"/>
      <c r="M345"/>
      <c r="N345"/>
      <c r="O345"/>
      <c r="P345"/>
      <c r="Q345"/>
    </row>
    <row r="346" spans="2:17">
      <c r="B346"/>
      <c r="C346"/>
      <c r="D346"/>
      <c r="E346"/>
      <c r="F346"/>
      <c r="H346"/>
      <c r="I346"/>
      <c r="J346"/>
      <c r="K346"/>
      <c r="L346"/>
      <c r="M346"/>
      <c r="N346"/>
      <c r="O346"/>
      <c r="P346"/>
      <c r="Q346"/>
    </row>
    <row r="347" spans="2:17">
      <c r="B347"/>
      <c r="C347"/>
      <c r="D347"/>
      <c r="E347"/>
      <c r="F347"/>
      <c r="H347"/>
      <c r="I347"/>
      <c r="J347"/>
      <c r="K347"/>
      <c r="L347"/>
      <c r="M347"/>
      <c r="N347"/>
      <c r="O347"/>
      <c r="P347"/>
      <c r="Q347"/>
    </row>
    <row r="348" spans="2:17">
      <c r="B348"/>
      <c r="C348"/>
      <c r="D348"/>
      <c r="E348"/>
      <c r="F348"/>
      <c r="H348"/>
      <c r="I348"/>
      <c r="J348"/>
      <c r="K348"/>
      <c r="L348"/>
      <c r="M348"/>
      <c r="N348"/>
      <c r="O348"/>
      <c r="P348"/>
      <c r="Q348"/>
    </row>
    <row r="349" spans="2:17">
      <c r="B349"/>
      <c r="C349"/>
      <c r="D349"/>
      <c r="E349"/>
      <c r="F349"/>
      <c r="H349"/>
      <c r="I349"/>
      <c r="J349"/>
      <c r="K349"/>
      <c r="L349"/>
      <c r="M349"/>
      <c r="N349"/>
      <c r="O349"/>
      <c r="P349"/>
      <c r="Q349"/>
    </row>
    <row r="350" spans="2:17">
      <c r="B350"/>
      <c r="C350"/>
      <c r="D350"/>
      <c r="E350"/>
      <c r="F350"/>
      <c r="H350"/>
      <c r="I350"/>
      <c r="J350"/>
      <c r="K350"/>
      <c r="L350"/>
      <c r="M350"/>
      <c r="N350"/>
      <c r="O350"/>
      <c r="P350"/>
      <c r="Q350"/>
    </row>
    <row r="351" spans="2:17">
      <c r="B351"/>
      <c r="C351"/>
      <c r="D351"/>
      <c r="E351"/>
      <c r="F351"/>
      <c r="H351"/>
      <c r="I351"/>
      <c r="J351"/>
      <c r="K351"/>
      <c r="L351"/>
      <c r="M351"/>
      <c r="N351"/>
      <c r="O351"/>
      <c r="P351"/>
      <c r="Q351"/>
    </row>
    <row r="352" spans="2:17">
      <c r="B352"/>
      <c r="C352"/>
      <c r="D352"/>
      <c r="E352"/>
      <c r="F352"/>
      <c r="H352"/>
      <c r="I352"/>
      <c r="J352"/>
      <c r="K352"/>
      <c r="L352"/>
      <c r="M352"/>
      <c r="N352"/>
      <c r="O352"/>
      <c r="P352"/>
      <c r="Q352"/>
    </row>
    <row r="353" spans="2:17">
      <c r="B353"/>
      <c r="C353"/>
      <c r="D353"/>
      <c r="E353"/>
      <c r="F353"/>
      <c r="H353"/>
      <c r="I353"/>
      <c r="J353"/>
      <c r="K353"/>
      <c r="L353"/>
      <c r="M353"/>
      <c r="N353"/>
      <c r="O353"/>
      <c r="P353"/>
      <c r="Q353"/>
    </row>
    <row r="354" spans="2:17">
      <c r="B354"/>
      <c r="C354"/>
      <c r="D354"/>
      <c r="E354"/>
      <c r="F354"/>
      <c r="H354"/>
      <c r="I354"/>
      <c r="J354"/>
      <c r="K354"/>
      <c r="L354"/>
      <c r="M354"/>
      <c r="N354"/>
      <c r="O354"/>
      <c r="P354"/>
      <c r="Q354"/>
    </row>
    <row r="355" spans="2:17">
      <c r="B355"/>
      <c r="C355"/>
      <c r="D355"/>
      <c r="E355"/>
      <c r="F355"/>
      <c r="H355"/>
      <c r="I355"/>
      <c r="J355"/>
      <c r="K355"/>
      <c r="L355"/>
      <c r="M355"/>
      <c r="N355"/>
      <c r="O355"/>
      <c r="P355"/>
      <c r="Q355"/>
    </row>
    <row r="356" spans="2:17">
      <c r="B356"/>
      <c r="C356"/>
      <c r="D356"/>
      <c r="E356"/>
      <c r="F356"/>
      <c r="H356"/>
      <c r="I356"/>
      <c r="J356"/>
      <c r="K356"/>
      <c r="L356"/>
      <c r="M356"/>
      <c r="N356"/>
      <c r="O356"/>
      <c r="P356"/>
      <c r="Q356"/>
    </row>
    <row r="357" spans="2:17">
      <c r="B357"/>
      <c r="C357"/>
      <c r="D357"/>
      <c r="E357"/>
      <c r="F357"/>
      <c r="H357"/>
      <c r="I357"/>
      <c r="J357"/>
      <c r="K357"/>
      <c r="L357"/>
      <c r="M357"/>
      <c r="N357"/>
      <c r="O357"/>
      <c r="P357"/>
      <c r="Q357"/>
    </row>
    <row r="358" spans="2:17">
      <c r="B358"/>
      <c r="C358"/>
      <c r="D358"/>
      <c r="E358"/>
      <c r="F358"/>
      <c r="H358"/>
      <c r="I358"/>
      <c r="J358"/>
      <c r="K358"/>
      <c r="L358"/>
      <c r="M358"/>
      <c r="N358"/>
      <c r="O358"/>
      <c r="P358"/>
      <c r="Q358"/>
    </row>
    <row r="359" spans="2:17">
      <c r="B359"/>
      <c r="C359"/>
      <c r="D359"/>
      <c r="E359"/>
      <c r="F359"/>
      <c r="H359"/>
      <c r="I359"/>
      <c r="J359"/>
      <c r="K359"/>
      <c r="L359"/>
      <c r="M359"/>
      <c r="N359"/>
      <c r="O359"/>
      <c r="P359"/>
      <c r="Q359"/>
    </row>
    <row r="360" spans="2:17">
      <c r="B360"/>
      <c r="C360"/>
      <c r="D360"/>
      <c r="E360"/>
      <c r="F360"/>
      <c r="H360"/>
      <c r="I360"/>
      <c r="J360"/>
      <c r="K360"/>
      <c r="L360"/>
      <c r="M360"/>
      <c r="N360"/>
      <c r="O360"/>
      <c r="P360"/>
      <c r="Q360"/>
    </row>
    <row r="361" spans="2:17">
      <c r="B361"/>
      <c r="C361"/>
      <c r="D361"/>
      <c r="E361"/>
      <c r="F361"/>
      <c r="H361"/>
      <c r="I361"/>
      <c r="J361"/>
      <c r="K361"/>
      <c r="L361"/>
      <c r="M361"/>
      <c r="N361"/>
      <c r="O361"/>
      <c r="P361"/>
      <c r="Q361"/>
    </row>
    <row r="362" spans="2:17">
      <c r="B362"/>
      <c r="C362"/>
      <c r="D362"/>
      <c r="E362"/>
      <c r="F362"/>
      <c r="H362"/>
      <c r="I362"/>
      <c r="J362"/>
      <c r="K362"/>
      <c r="L362"/>
      <c r="M362"/>
      <c r="N362"/>
      <c r="O362"/>
      <c r="P362"/>
      <c r="Q362"/>
    </row>
    <row r="363" spans="2:17">
      <c r="B363"/>
      <c r="C363"/>
      <c r="D363"/>
      <c r="E363"/>
      <c r="F363"/>
      <c r="H363"/>
      <c r="I363"/>
      <c r="J363"/>
      <c r="K363"/>
      <c r="L363"/>
      <c r="M363"/>
      <c r="N363"/>
      <c r="O363"/>
      <c r="P363"/>
      <c r="Q363"/>
    </row>
    <row r="364" spans="2:17">
      <c r="B364"/>
      <c r="C364"/>
      <c r="D364"/>
      <c r="E364"/>
      <c r="F364"/>
      <c r="H364"/>
      <c r="I364"/>
      <c r="J364"/>
      <c r="K364"/>
      <c r="L364"/>
      <c r="M364"/>
      <c r="N364"/>
      <c r="O364"/>
      <c r="P364"/>
      <c r="Q364"/>
    </row>
    <row r="365" spans="2:17">
      <c r="B365"/>
      <c r="C365"/>
      <c r="D365"/>
      <c r="E365"/>
      <c r="F365"/>
      <c r="H365"/>
      <c r="I365"/>
      <c r="J365"/>
      <c r="K365"/>
      <c r="L365"/>
      <c r="M365"/>
      <c r="N365"/>
      <c r="O365"/>
      <c r="P365"/>
      <c r="Q365"/>
    </row>
    <row r="366" spans="2:17">
      <c r="B366"/>
      <c r="C366"/>
      <c r="D366"/>
      <c r="E366"/>
      <c r="F366"/>
      <c r="H366"/>
      <c r="I366"/>
      <c r="J366"/>
      <c r="K366"/>
      <c r="L366"/>
      <c r="M366"/>
      <c r="N366"/>
      <c r="O366"/>
      <c r="P366"/>
      <c r="Q366"/>
    </row>
    <row r="367" spans="2:17">
      <c r="B367"/>
      <c r="C367"/>
      <c r="D367"/>
      <c r="E367"/>
      <c r="F367"/>
      <c r="H367"/>
      <c r="I367"/>
      <c r="J367"/>
      <c r="K367"/>
      <c r="L367"/>
      <c r="M367"/>
      <c r="N367"/>
      <c r="O367"/>
      <c r="P367"/>
      <c r="Q367"/>
    </row>
    <row r="368" spans="2:17">
      <c r="B368"/>
      <c r="C368"/>
      <c r="D368"/>
      <c r="E368"/>
      <c r="F368"/>
      <c r="H368"/>
      <c r="I368"/>
      <c r="J368"/>
      <c r="K368"/>
      <c r="L368"/>
      <c r="M368"/>
      <c r="N368"/>
      <c r="O368"/>
      <c r="P368"/>
      <c r="Q368"/>
    </row>
    <row r="369" spans="2:17">
      <c r="B369"/>
      <c r="C369"/>
      <c r="D369"/>
      <c r="E369"/>
      <c r="F369"/>
      <c r="H369"/>
      <c r="I369"/>
      <c r="J369"/>
      <c r="K369"/>
      <c r="L369"/>
      <c r="M369"/>
      <c r="N369"/>
      <c r="O369"/>
      <c r="P369"/>
      <c r="Q369"/>
    </row>
    <row r="370" spans="2:17">
      <c r="B370"/>
      <c r="C370"/>
      <c r="D370"/>
      <c r="E370"/>
      <c r="F370"/>
      <c r="H370"/>
      <c r="I370"/>
      <c r="J370"/>
      <c r="K370"/>
      <c r="L370"/>
      <c r="M370"/>
      <c r="N370"/>
      <c r="O370"/>
      <c r="P370"/>
      <c r="Q370"/>
    </row>
    <row r="371" spans="2:17">
      <c r="B371"/>
      <c r="C371"/>
      <c r="D371"/>
      <c r="E371"/>
      <c r="F371"/>
      <c r="H371"/>
      <c r="I371"/>
      <c r="J371"/>
      <c r="K371"/>
      <c r="L371"/>
      <c r="M371"/>
      <c r="N371"/>
      <c r="O371"/>
      <c r="P371"/>
      <c r="Q371"/>
    </row>
    <row r="372" spans="2:17">
      <c r="B372"/>
      <c r="C372"/>
      <c r="D372"/>
      <c r="E372"/>
      <c r="F372"/>
      <c r="H372"/>
      <c r="I372"/>
      <c r="J372"/>
      <c r="K372"/>
      <c r="L372"/>
      <c r="M372"/>
      <c r="N372"/>
      <c r="O372"/>
      <c r="P372"/>
      <c r="Q372"/>
    </row>
    <row r="373" spans="2:17">
      <c r="B373"/>
      <c r="C373"/>
      <c r="D373"/>
      <c r="E373"/>
      <c r="F373"/>
      <c r="H373"/>
      <c r="I373"/>
      <c r="J373"/>
      <c r="K373"/>
      <c r="L373"/>
      <c r="M373"/>
      <c r="N373"/>
      <c r="O373"/>
      <c r="P373"/>
      <c r="Q373"/>
    </row>
    <row r="374" spans="2:17">
      <c r="B374"/>
      <c r="C374"/>
      <c r="D374"/>
      <c r="E374"/>
      <c r="F374"/>
      <c r="H374"/>
      <c r="I374"/>
      <c r="J374"/>
      <c r="K374"/>
      <c r="L374"/>
      <c r="M374"/>
      <c r="N374"/>
      <c r="O374"/>
      <c r="P374"/>
      <c r="Q374"/>
    </row>
    <row r="375" spans="2:17">
      <c r="B375"/>
      <c r="C375"/>
      <c r="D375"/>
      <c r="E375"/>
      <c r="F375"/>
      <c r="H375"/>
      <c r="I375"/>
      <c r="J375"/>
      <c r="K375"/>
      <c r="L375"/>
      <c r="M375"/>
      <c r="N375"/>
      <c r="O375"/>
      <c r="P375"/>
      <c r="Q375"/>
    </row>
    <row r="376" spans="2:17">
      <c r="B376"/>
      <c r="C376"/>
      <c r="D376"/>
      <c r="E376"/>
      <c r="F376"/>
      <c r="H376"/>
      <c r="I376"/>
      <c r="J376"/>
      <c r="K376"/>
      <c r="L376"/>
      <c r="M376"/>
      <c r="N376"/>
      <c r="O376"/>
      <c r="P376"/>
      <c r="Q376"/>
    </row>
    <row r="377" spans="2:17">
      <c r="B377"/>
      <c r="C377"/>
      <c r="D377"/>
      <c r="E377"/>
      <c r="F377"/>
      <c r="H377"/>
      <c r="I377"/>
      <c r="J377"/>
      <c r="K377"/>
      <c r="L377"/>
      <c r="M377"/>
      <c r="N377"/>
      <c r="O377"/>
      <c r="P377"/>
      <c r="Q377"/>
    </row>
    <row r="378" spans="2:17">
      <c r="B378"/>
      <c r="C378"/>
      <c r="D378"/>
      <c r="E378"/>
      <c r="F378"/>
      <c r="H378"/>
      <c r="I378"/>
      <c r="J378"/>
      <c r="K378"/>
      <c r="L378"/>
      <c r="M378"/>
      <c r="N378"/>
      <c r="O378"/>
      <c r="P378"/>
      <c r="Q378"/>
    </row>
    <row r="379" spans="2:17">
      <c r="B379"/>
      <c r="C379"/>
      <c r="D379"/>
      <c r="E379"/>
      <c r="F379"/>
      <c r="H379"/>
      <c r="I379"/>
      <c r="J379"/>
      <c r="K379"/>
      <c r="L379"/>
      <c r="M379"/>
      <c r="N379"/>
      <c r="O379"/>
      <c r="P379"/>
      <c r="Q379"/>
    </row>
    <row r="380" spans="2:17">
      <c r="B380"/>
      <c r="C380"/>
      <c r="D380"/>
      <c r="E380"/>
      <c r="F380"/>
      <c r="H380"/>
      <c r="I380"/>
      <c r="J380"/>
      <c r="K380"/>
      <c r="L380"/>
      <c r="M380"/>
      <c r="N380"/>
      <c r="O380"/>
      <c r="P380"/>
      <c r="Q380"/>
    </row>
    <row r="381" spans="2:17">
      <c r="B381"/>
      <c r="C381"/>
      <c r="D381"/>
      <c r="E381"/>
      <c r="F381"/>
      <c r="H381"/>
      <c r="I381"/>
      <c r="J381"/>
      <c r="K381"/>
      <c r="L381"/>
      <c r="M381"/>
      <c r="N381"/>
      <c r="O381"/>
      <c r="P381"/>
      <c r="Q381"/>
    </row>
    <row r="382" spans="2:17">
      <c r="B382"/>
      <c r="C382"/>
      <c r="D382"/>
      <c r="E382"/>
      <c r="F382"/>
      <c r="H382"/>
      <c r="I382"/>
      <c r="J382"/>
      <c r="K382"/>
      <c r="L382"/>
      <c r="M382"/>
      <c r="N382"/>
      <c r="O382"/>
      <c r="P382"/>
      <c r="Q382"/>
    </row>
    <row r="383" spans="2:17">
      <c r="B383"/>
      <c r="C383"/>
      <c r="D383"/>
      <c r="E383"/>
      <c r="F383"/>
      <c r="H383"/>
      <c r="I383"/>
      <c r="J383"/>
      <c r="K383"/>
      <c r="L383"/>
      <c r="M383"/>
      <c r="N383"/>
      <c r="O383"/>
      <c r="P383"/>
      <c r="Q383"/>
    </row>
    <row r="384" spans="2:17">
      <c r="B384"/>
      <c r="C384"/>
      <c r="D384"/>
      <c r="E384"/>
      <c r="F384"/>
      <c r="H384"/>
      <c r="I384"/>
      <c r="J384"/>
      <c r="K384"/>
      <c r="L384"/>
      <c r="M384"/>
      <c r="N384"/>
      <c r="O384"/>
      <c r="P384"/>
      <c r="Q384"/>
    </row>
    <row r="385" spans="2:17">
      <c r="B385"/>
      <c r="C385"/>
      <c r="D385"/>
      <c r="E385"/>
      <c r="F385"/>
      <c r="H385"/>
      <c r="I385"/>
      <c r="J385"/>
      <c r="K385"/>
      <c r="L385"/>
      <c r="M385"/>
      <c r="N385"/>
      <c r="O385"/>
      <c r="P385"/>
      <c r="Q385"/>
    </row>
    <row r="386" spans="2:17">
      <c r="B386"/>
      <c r="C386"/>
      <c r="D386"/>
      <c r="E386"/>
      <c r="F386"/>
      <c r="H386"/>
      <c r="I386"/>
      <c r="J386"/>
      <c r="K386"/>
      <c r="L386"/>
      <c r="M386"/>
      <c r="N386"/>
      <c r="O386"/>
      <c r="P386"/>
      <c r="Q386"/>
    </row>
    <row r="387" spans="2:17">
      <c r="B387"/>
      <c r="C387"/>
      <c r="D387"/>
      <c r="E387"/>
      <c r="F387"/>
      <c r="H387"/>
      <c r="I387"/>
      <c r="J387"/>
      <c r="K387"/>
      <c r="L387"/>
      <c r="M387"/>
      <c r="N387"/>
      <c r="O387"/>
      <c r="P387"/>
      <c r="Q387"/>
    </row>
    <row r="388" spans="2:17">
      <c r="B388"/>
      <c r="C388"/>
      <c r="D388"/>
      <c r="E388"/>
      <c r="F388"/>
      <c r="H388"/>
      <c r="I388"/>
      <c r="J388"/>
      <c r="K388"/>
      <c r="L388"/>
      <c r="M388"/>
      <c r="N388"/>
      <c r="O388"/>
      <c r="P388"/>
      <c r="Q388"/>
    </row>
    <row r="389" spans="2:17">
      <c r="B389"/>
      <c r="C389"/>
      <c r="D389"/>
      <c r="E389"/>
      <c r="F389"/>
      <c r="H389"/>
      <c r="I389"/>
      <c r="J389"/>
      <c r="K389"/>
      <c r="L389"/>
      <c r="M389"/>
      <c r="N389"/>
      <c r="O389"/>
      <c r="P389"/>
      <c r="Q389"/>
    </row>
    <row r="390" spans="2:17">
      <c r="B390"/>
      <c r="C390"/>
      <c r="D390"/>
      <c r="E390"/>
      <c r="F390"/>
      <c r="H390"/>
      <c r="I390"/>
      <c r="J390"/>
      <c r="K390"/>
      <c r="L390"/>
      <c r="M390"/>
      <c r="N390"/>
      <c r="O390"/>
      <c r="P390"/>
      <c r="Q390"/>
    </row>
    <row r="391" spans="2:17">
      <c r="B391"/>
      <c r="C391"/>
      <c r="D391"/>
      <c r="E391"/>
      <c r="F391"/>
      <c r="H391"/>
      <c r="I391"/>
      <c r="J391"/>
      <c r="K391"/>
      <c r="L391"/>
      <c r="M391"/>
      <c r="N391"/>
      <c r="O391"/>
      <c r="P391"/>
      <c r="Q391"/>
    </row>
    <row r="392" spans="2:17">
      <c r="B392"/>
      <c r="C392"/>
      <c r="D392"/>
      <c r="E392"/>
      <c r="F392"/>
      <c r="H392"/>
      <c r="I392"/>
      <c r="J392"/>
      <c r="K392"/>
      <c r="L392"/>
      <c r="M392"/>
      <c r="N392"/>
      <c r="O392"/>
      <c r="P392"/>
      <c r="Q392"/>
    </row>
    <row r="393" spans="2:17">
      <c r="B393"/>
      <c r="C393"/>
      <c r="D393"/>
      <c r="E393"/>
      <c r="F393"/>
      <c r="H393"/>
      <c r="I393"/>
      <c r="J393"/>
      <c r="K393"/>
      <c r="L393"/>
      <c r="M393"/>
      <c r="N393"/>
      <c r="O393"/>
      <c r="P393"/>
      <c r="Q393"/>
    </row>
    <row r="394" spans="2:17">
      <c r="B394"/>
      <c r="C394"/>
      <c r="D394"/>
      <c r="E394"/>
      <c r="F394"/>
      <c r="H394"/>
      <c r="I394"/>
      <c r="J394"/>
      <c r="K394"/>
      <c r="L394"/>
      <c r="M394"/>
      <c r="N394"/>
      <c r="O394"/>
      <c r="P394"/>
      <c r="Q394"/>
    </row>
    <row r="395" spans="2:17">
      <c r="B395"/>
      <c r="C395"/>
      <c r="D395"/>
      <c r="E395"/>
      <c r="F395"/>
      <c r="H395"/>
      <c r="I395"/>
      <c r="J395"/>
      <c r="K395"/>
      <c r="L395"/>
      <c r="M395"/>
      <c r="N395"/>
      <c r="O395"/>
      <c r="P395"/>
      <c r="Q395"/>
    </row>
    <row r="396" spans="2:17">
      <c r="B396"/>
      <c r="C396"/>
      <c r="D396"/>
      <c r="E396"/>
      <c r="F396"/>
      <c r="H396"/>
      <c r="I396"/>
      <c r="J396"/>
      <c r="K396"/>
      <c r="L396"/>
      <c r="M396"/>
      <c r="N396"/>
      <c r="O396"/>
      <c r="P396"/>
      <c r="Q396"/>
    </row>
    <row r="397" spans="2:17">
      <c r="B397"/>
      <c r="C397"/>
      <c r="D397"/>
      <c r="E397"/>
      <c r="F397"/>
      <c r="H397"/>
      <c r="I397"/>
      <c r="J397"/>
      <c r="K397"/>
      <c r="L397"/>
      <c r="M397"/>
      <c r="N397"/>
      <c r="O397"/>
      <c r="P397"/>
      <c r="Q397"/>
    </row>
    <row r="398" spans="2:17">
      <c r="B398"/>
      <c r="C398"/>
      <c r="D398"/>
      <c r="E398"/>
      <c r="F398"/>
      <c r="H398"/>
      <c r="I398"/>
      <c r="J398"/>
      <c r="K398"/>
      <c r="L398"/>
      <c r="M398"/>
      <c r="N398"/>
      <c r="O398"/>
      <c r="P398"/>
      <c r="Q398"/>
    </row>
    <row r="399" spans="2:17">
      <c r="B399"/>
      <c r="C399"/>
      <c r="D399"/>
      <c r="E399"/>
      <c r="F399"/>
      <c r="H399"/>
      <c r="I399"/>
      <c r="J399"/>
      <c r="K399"/>
      <c r="L399"/>
      <c r="M399"/>
      <c r="N399"/>
      <c r="O399"/>
      <c r="P399"/>
      <c r="Q399"/>
    </row>
    <row r="400" spans="2:17">
      <c r="B400"/>
      <c r="C400"/>
      <c r="D400"/>
      <c r="E400"/>
      <c r="F400"/>
      <c r="H400"/>
      <c r="I400"/>
      <c r="J400"/>
      <c r="K400"/>
      <c r="L400"/>
      <c r="M400"/>
      <c r="N400"/>
      <c r="O400"/>
      <c r="P400"/>
      <c r="Q400"/>
    </row>
    <row r="401" spans="2:17">
      <c r="B401"/>
      <c r="C401"/>
      <c r="D401"/>
      <c r="E401"/>
      <c r="F401"/>
      <c r="H401"/>
      <c r="I401"/>
      <c r="J401"/>
      <c r="K401"/>
      <c r="L401"/>
      <c r="M401"/>
      <c r="N401"/>
      <c r="O401"/>
      <c r="P401"/>
      <c r="Q401"/>
    </row>
    <row r="402" spans="2:17">
      <c r="B402"/>
      <c r="C402"/>
      <c r="D402"/>
      <c r="E402"/>
      <c r="F402"/>
      <c r="H402"/>
      <c r="I402"/>
      <c r="J402"/>
      <c r="K402"/>
      <c r="L402"/>
      <c r="M402"/>
      <c r="N402"/>
      <c r="O402"/>
      <c r="P402"/>
      <c r="Q402"/>
    </row>
    <row r="403" spans="2:17">
      <c r="B403"/>
      <c r="C403"/>
      <c r="D403"/>
      <c r="E403"/>
      <c r="F403"/>
      <c r="H403"/>
      <c r="I403"/>
      <c r="J403"/>
      <c r="K403"/>
      <c r="L403"/>
      <c r="M403"/>
      <c r="N403"/>
      <c r="O403"/>
      <c r="P403"/>
      <c r="Q403"/>
    </row>
    <row r="404" spans="2:17">
      <c r="B404"/>
      <c r="C404"/>
      <c r="D404"/>
      <c r="E404"/>
      <c r="F404"/>
      <c r="H404"/>
      <c r="I404"/>
      <c r="J404"/>
      <c r="K404"/>
      <c r="L404"/>
      <c r="M404"/>
      <c r="N404"/>
      <c r="O404"/>
      <c r="P404"/>
      <c r="Q404"/>
    </row>
    <row r="405" spans="2:17">
      <c r="B405"/>
      <c r="C405"/>
      <c r="D405"/>
      <c r="E405"/>
      <c r="F405"/>
      <c r="H405"/>
      <c r="I405"/>
      <c r="J405"/>
      <c r="K405"/>
      <c r="L405"/>
      <c r="M405"/>
      <c r="N405"/>
      <c r="O405"/>
      <c r="P405"/>
      <c r="Q405"/>
    </row>
    <row r="406" spans="2:17">
      <c r="B406"/>
      <c r="C406"/>
      <c r="D406"/>
      <c r="E406"/>
      <c r="F406"/>
      <c r="H406"/>
      <c r="I406"/>
      <c r="J406"/>
      <c r="K406"/>
      <c r="L406"/>
      <c r="M406"/>
      <c r="N406"/>
      <c r="O406"/>
      <c r="P406"/>
      <c r="Q406"/>
    </row>
    <row r="407" spans="2:17">
      <c r="B407"/>
      <c r="C407"/>
      <c r="D407"/>
      <c r="E407"/>
      <c r="F407"/>
      <c r="H407"/>
      <c r="I407"/>
      <c r="J407"/>
      <c r="K407"/>
      <c r="L407"/>
      <c r="M407"/>
      <c r="N407"/>
      <c r="O407"/>
      <c r="P407"/>
      <c r="Q407"/>
    </row>
    <row r="408" spans="2:17">
      <c r="B408"/>
      <c r="C408"/>
      <c r="D408"/>
      <c r="E408"/>
      <c r="F408"/>
      <c r="H408"/>
      <c r="I408"/>
      <c r="J408"/>
      <c r="K408"/>
      <c r="L408"/>
      <c r="M408"/>
      <c r="N408"/>
      <c r="O408"/>
      <c r="P408"/>
      <c r="Q408"/>
    </row>
    <row r="409" spans="2:17">
      <c r="B409"/>
      <c r="C409"/>
      <c r="D409"/>
      <c r="E409"/>
      <c r="F409"/>
      <c r="H409"/>
      <c r="I409"/>
      <c r="J409"/>
      <c r="K409"/>
      <c r="L409"/>
      <c r="M409"/>
      <c r="N409"/>
      <c r="O409"/>
      <c r="P409"/>
      <c r="Q409"/>
    </row>
    <row r="410" spans="2:17">
      <c r="B410"/>
      <c r="C410"/>
      <c r="D410"/>
      <c r="E410"/>
      <c r="F410"/>
      <c r="H410"/>
      <c r="I410"/>
      <c r="J410"/>
      <c r="K410"/>
      <c r="L410"/>
      <c r="M410"/>
      <c r="N410"/>
      <c r="O410"/>
      <c r="P410"/>
      <c r="Q410"/>
    </row>
    <row r="411" spans="2:17">
      <c r="B411"/>
      <c r="C411"/>
      <c r="D411"/>
      <c r="E411"/>
      <c r="F411"/>
      <c r="H411"/>
      <c r="I411"/>
      <c r="J411"/>
      <c r="K411"/>
      <c r="L411"/>
      <c r="M411"/>
      <c r="N411"/>
      <c r="O411"/>
      <c r="P411"/>
      <c r="Q411"/>
    </row>
    <row r="412" spans="2:17">
      <c r="B412"/>
      <c r="C412"/>
      <c r="D412"/>
      <c r="E412"/>
      <c r="F412"/>
      <c r="H412"/>
      <c r="I412"/>
      <c r="J412"/>
      <c r="K412"/>
      <c r="L412"/>
      <c r="M412"/>
      <c r="N412"/>
      <c r="O412"/>
      <c r="P412"/>
      <c r="Q412"/>
    </row>
    <row r="413" spans="2:17">
      <c r="B413"/>
      <c r="C413"/>
      <c r="D413"/>
      <c r="E413"/>
      <c r="F413"/>
      <c r="H413"/>
      <c r="I413"/>
      <c r="J413"/>
      <c r="K413"/>
      <c r="L413"/>
      <c r="M413"/>
      <c r="N413"/>
      <c r="O413"/>
      <c r="P413"/>
      <c r="Q413"/>
    </row>
    <row r="414" spans="2:17">
      <c r="B414"/>
      <c r="C414"/>
      <c r="D414"/>
      <c r="E414"/>
      <c r="F414"/>
      <c r="H414"/>
      <c r="I414"/>
      <c r="J414"/>
      <c r="K414"/>
      <c r="L414"/>
      <c r="M414"/>
      <c r="N414"/>
      <c r="O414"/>
      <c r="P414"/>
      <c r="Q414"/>
    </row>
    <row r="415" spans="2:17">
      <c r="B415"/>
      <c r="C415"/>
      <c r="D415"/>
      <c r="E415"/>
      <c r="F415"/>
      <c r="H415"/>
      <c r="I415"/>
      <c r="J415"/>
      <c r="K415"/>
      <c r="L415"/>
      <c r="M415"/>
      <c r="N415"/>
      <c r="O415"/>
      <c r="P415"/>
      <c r="Q415"/>
    </row>
    <row r="416" spans="2:17">
      <c r="B416"/>
      <c r="C416"/>
      <c r="D416"/>
      <c r="E416"/>
      <c r="F416"/>
      <c r="H416"/>
      <c r="I416"/>
      <c r="J416"/>
      <c r="K416"/>
      <c r="L416"/>
      <c r="M416"/>
      <c r="N416"/>
      <c r="O416"/>
      <c r="P416"/>
      <c r="Q416"/>
    </row>
    <row r="417" spans="2:17">
      <c r="B417"/>
      <c r="C417"/>
      <c r="D417"/>
      <c r="E417"/>
      <c r="F417"/>
      <c r="H417"/>
      <c r="I417"/>
      <c r="J417"/>
      <c r="K417"/>
      <c r="L417"/>
      <c r="M417"/>
      <c r="N417"/>
      <c r="O417"/>
      <c r="P417"/>
      <c r="Q417"/>
    </row>
    <row r="418" spans="2:17">
      <c r="B418"/>
      <c r="C418"/>
      <c r="D418"/>
      <c r="E418"/>
      <c r="F418"/>
      <c r="H418"/>
      <c r="I418"/>
      <c r="J418"/>
      <c r="K418"/>
      <c r="L418"/>
      <c r="M418"/>
      <c r="N418"/>
      <c r="O418"/>
      <c r="P418"/>
      <c r="Q418"/>
    </row>
    <row r="419" spans="2:17">
      <c r="B419"/>
      <c r="C419"/>
      <c r="D419"/>
      <c r="E419"/>
      <c r="F419"/>
      <c r="H419"/>
      <c r="I419"/>
      <c r="J419"/>
      <c r="K419"/>
      <c r="L419"/>
      <c r="M419"/>
      <c r="N419"/>
      <c r="O419"/>
      <c r="P419"/>
      <c r="Q419"/>
    </row>
    <row r="420" spans="2:17">
      <c r="B420"/>
      <c r="C420"/>
      <c r="D420"/>
      <c r="E420"/>
      <c r="F420"/>
      <c r="H420"/>
      <c r="I420"/>
      <c r="J420"/>
      <c r="K420"/>
      <c r="L420"/>
      <c r="M420"/>
      <c r="N420"/>
      <c r="O420"/>
      <c r="P420"/>
      <c r="Q420"/>
    </row>
    <row r="421" spans="2:17">
      <c r="B421"/>
      <c r="C421"/>
      <c r="D421"/>
      <c r="E421"/>
      <c r="F421"/>
      <c r="H421"/>
      <c r="I421"/>
      <c r="J421"/>
      <c r="K421"/>
      <c r="L421"/>
      <c r="M421"/>
      <c r="N421"/>
      <c r="O421"/>
      <c r="P421"/>
      <c r="Q421"/>
    </row>
    <row r="422" spans="2:17">
      <c r="B422"/>
      <c r="C422"/>
      <c r="D422"/>
      <c r="E422"/>
      <c r="F422"/>
      <c r="H422"/>
      <c r="I422"/>
      <c r="J422"/>
      <c r="K422"/>
      <c r="L422"/>
      <c r="M422"/>
      <c r="N422"/>
      <c r="O422"/>
      <c r="P422"/>
      <c r="Q422"/>
    </row>
    <row r="423" spans="2:17">
      <c r="B423"/>
      <c r="C423"/>
      <c r="D423"/>
      <c r="E423"/>
      <c r="F423"/>
      <c r="H423"/>
      <c r="I423"/>
      <c r="J423"/>
      <c r="K423"/>
      <c r="L423"/>
      <c r="M423"/>
      <c r="N423"/>
      <c r="O423"/>
      <c r="P423"/>
      <c r="Q423"/>
    </row>
    <row r="424" spans="2:17">
      <c r="B424"/>
      <c r="C424"/>
      <c r="D424"/>
      <c r="E424"/>
      <c r="F424"/>
      <c r="H424"/>
      <c r="I424"/>
      <c r="J424"/>
      <c r="K424"/>
      <c r="L424"/>
      <c r="M424"/>
      <c r="N424"/>
      <c r="O424"/>
      <c r="P424"/>
      <c r="Q424"/>
    </row>
    <row r="425" spans="2:17">
      <c r="B425"/>
      <c r="C425"/>
      <c r="D425"/>
      <c r="E425"/>
      <c r="F425"/>
      <c r="H425"/>
      <c r="I425"/>
      <c r="J425"/>
      <c r="K425"/>
      <c r="L425"/>
      <c r="M425"/>
      <c r="N425"/>
      <c r="O425"/>
      <c r="P425"/>
      <c r="Q425"/>
    </row>
    <row r="426" spans="2:17">
      <c r="B426"/>
      <c r="C426"/>
      <c r="D426"/>
      <c r="E426"/>
      <c r="F426"/>
      <c r="H426"/>
      <c r="I426"/>
      <c r="J426"/>
      <c r="K426"/>
      <c r="L426"/>
      <c r="M426"/>
      <c r="N426"/>
      <c r="O426"/>
      <c r="P426"/>
      <c r="Q426"/>
    </row>
    <row r="427" spans="2:17">
      <c r="B427"/>
      <c r="C427"/>
      <c r="D427"/>
      <c r="E427"/>
      <c r="F427"/>
      <c r="H427"/>
      <c r="I427"/>
      <c r="J427"/>
      <c r="K427"/>
      <c r="L427"/>
      <c r="M427"/>
      <c r="N427"/>
      <c r="O427"/>
      <c r="P427"/>
      <c r="Q427"/>
    </row>
    <row r="428" spans="2:17">
      <c r="B428"/>
      <c r="C428"/>
      <c r="D428"/>
      <c r="E428"/>
      <c r="F428"/>
      <c r="H428"/>
      <c r="I428"/>
      <c r="J428"/>
      <c r="K428"/>
      <c r="L428"/>
      <c r="M428"/>
      <c r="N428"/>
      <c r="O428"/>
      <c r="P428"/>
      <c r="Q428"/>
    </row>
    <row r="429" spans="2:17">
      <c r="B429"/>
      <c r="C429"/>
      <c r="D429"/>
      <c r="E429"/>
      <c r="F429"/>
      <c r="H429"/>
      <c r="I429"/>
      <c r="J429"/>
      <c r="K429"/>
      <c r="L429"/>
      <c r="M429"/>
      <c r="N429"/>
      <c r="O429"/>
      <c r="P429"/>
      <c r="Q429"/>
    </row>
    <row r="430" spans="2:17">
      <c r="B430"/>
      <c r="C430"/>
      <c r="D430"/>
      <c r="E430"/>
      <c r="F430"/>
      <c r="H430"/>
      <c r="I430"/>
      <c r="J430"/>
      <c r="K430"/>
      <c r="L430"/>
      <c r="M430"/>
      <c r="N430"/>
      <c r="O430"/>
      <c r="P430"/>
      <c r="Q430"/>
    </row>
    <row r="431" spans="2:17">
      <c r="B431"/>
      <c r="C431"/>
      <c r="D431"/>
      <c r="E431"/>
      <c r="F431"/>
      <c r="H431"/>
      <c r="I431"/>
      <c r="J431"/>
      <c r="K431"/>
      <c r="L431"/>
      <c r="M431"/>
      <c r="N431"/>
      <c r="O431"/>
      <c r="P431"/>
      <c r="Q431"/>
    </row>
    <row r="432" spans="2:17">
      <c r="B432"/>
      <c r="C432"/>
      <c r="D432"/>
      <c r="E432"/>
      <c r="F432"/>
      <c r="H432"/>
      <c r="I432"/>
      <c r="J432"/>
      <c r="K432"/>
      <c r="L432"/>
      <c r="M432"/>
      <c r="N432"/>
      <c r="O432"/>
      <c r="P432"/>
      <c r="Q432"/>
    </row>
    <row r="433" spans="2:17">
      <c r="B433"/>
      <c r="C433"/>
      <c r="D433"/>
      <c r="E433"/>
      <c r="F433"/>
      <c r="H433"/>
      <c r="I433"/>
      <c r="J433"/>
      <c r="K433"/>
      <c r="L433"/>
      <c r="M433"/>
      <c r="N433"/>
      <c r="O433"/>
      <c r="P433"/>
      <c r="Q433"/>
    </row>
    <row r="434" spans="2:17">
      <c r="B434"/>
      <c r="C434"/>
      <c r="D434"/>
      <c r="E434"/>
      <c r="F434"/>
      <c r="H434"/>
      <c r="I434"/>
      <c r="J434"/>
      <c r="K434"/>
      <c r="L434"/>
      <c r="M434"/>
      <c r="N434"/>
      <c r="O434"/>
      <c r="P434"/>
      <c r="Q434"/>
    </row>
    <row r="435" spans="2:17">
      <c r="B435"/>
      <c r="C435"/>
      <c r="D435"/>
      <c r="E435"/>
      <c r="F435"/>
      <c r="H435"/>
      <c r="I435"/>
      <c r="J435"/>
      <c r="K435"/>
      <c r="L435"/>
      <c r="M435"/>
      <c r="N435"/>
      <c r="O435"/>
      <c r="P435"/>
      <c r="Q435"/>
    </row>
    <row r="436" spans="2:17">
      <c r="B436"/>
      <c r="C436"/>
      <c r="D436"/>
      <c r="E436"/>
      <c r="F436"/>
      <c r="H436"/>
      <c r="I436"/>
      <c r="J436"/>
      <c r="K436"/>
      <c r="L436"/>
      <c r="M436"/>
      <c r="N436"/>
      <c r="O436"/>
      <c r="P436"/>
      <c r="Q436"/>
    </row>
    <row r="437" spans="2:17">
      <c r="B437"/>
      <c r="C437"/>
      <c r="D437"/>
      <c r="E437"/>
      <c r="F437"/>
      <c r="H437"/>
      <c r="I437"/>
      <c r="J437"/>
      <c r="K437"/>
      <c r="L437"/>
      <c r="M437"/>
      <c r="N437"/>
      <c r="O437"/>
      <c r="P437"/>
      <c r="Q437"/>
    </row>
    <row r="438" spans="2:17">
      <c r="B438"/>
      <c r="C438"/>
      <c r="D438"/>
      <c r="E438"/>
      <c r="F438"/>
      <c r="H438"/>
      <c r="I438"/>
      <c r="J438"/>
      <c r="K438"/>
      <c r="L438"/>
      <c r="M438"/>
      <c r="N438"/>
      <c r="O438"/>
      <c r="P438"/>
      <c r="Q438"/>
    </row>
    <row r="439" spans="2:17">
      <c r="B439"/>
      <c r="C439"/>
      <c r="D439"/>
      <c r="E439"/>
      <c r="F439"/>
      <c r="H439"/>
      <c r="I439"/>
      <c r="J439"/>
      <c r="K439"/>
      <c r="L439"/>
      <c r="M439"/>
      <c r="N439"/>
      <c r="O439"/>
      <c r="P439"/>
      <c r="Q439"/>
    </row>
    <row r="440" spans="2:17">
      <c r="B440"/>
      <c r="C440"/>
      <c r="D440"/>
      <c r="E440"/>
      <c r="F440"/>
      <c r="H440"/>
      <c r="I440"/>
      <c r="J440"/>
      <c r="K440"/>
      <c r="L440"/>
      <c r="M440"/>
      <c r="N440"/>
      <c r="O440"/>
      <c r="P440"/>
      <c r="Q440"/>
    </row>
    <row r="441" spans="2:17">
      <c r="B441"/>
      <c r="C441"/>
      <c r="D441"/>
      <c r="E441"/>
      <c r="F441"/>
      <c r="H441"/>
      <c r="I441"/>
      <c r="J441"/>
      <c r="K441"/>
      <c r="L441"/>
      <c r="M441"/>
      <c r="N441"/>
      <c r="O441"/>
      <c r="P441"/>
      <c r="Q441"/>
    </row>
    <row r="442" spans="2:17">
      <c r="B442"/>
      <c r="C442"/>
      <c r="D442"/>
      <c r="E442"/>
      <c r="F442"/>
      <c r="H442"/>
      <c r="I442"/>
      <c r="J442"/>
      <c r="K442"/>
      <c r="L442"/>
      <c r="M442"/>
      <c r="N442"/>
      <c r="O442"/>
      <c r="P442"/>
      <c r="Q442"/>
    </row>
    <row r="443" spans="2:17">
      <c r="B443"/>
      <c r="C443"/>
      <c r="D443"/>
      <c r="E443"/>
      <c r="F443"/>
      <c r="H443"/>
      <c r="I443"/>
      <c r="J443"/>
      <c r="K443"/>
      <c r="L443"/>
      <c r="M443"/>
      <c r="N443"/>
      <c r="O443"/>
      <c r="P443"/>
      <c r="Q443"/>
    </row>
    <row r="444" spans="2:17">
      <c r="B444"/>
      <c r="C444"/>
      <c r="D444"/>
      <c r="E444"/>
      <c r="F444"/>
      <c r="H444"/>
      <c r="I444"/>
      <c r="J444"/>
      <c r="K444"/>
      <c r="L444"/>
      <c r="M444"/>
      <c r="N444"/>
      <c r="O444"/>
      <c r="P444"/>
      <c r="Q444"/>
    </row>
    <row r="445" spans="2:17">
      <c r="B445"/>
      <c r="C445"/>
      <c r="D445"/>
      <c r="E445"/>
      <c r="F445"/>
      <c r="H445"/>
      <c r="I445"/>
      <c r="J445"/>
      <c r="K445"/>
      <c r="L445"/>
      <c r="M445"/>
      <c r="N445"/>
      <c r="O445"/>
      <c r="P445"/>
      <c r="Q445"/>
    </row>
    <row r="446" spans="2:17">
      <c r="B446"/>
      <c r="C446"/>
      <c r="D446"/>
      <c r="E446"/>
      <c r="F446"/>
      <c r="H446"/>
      <c r="I446"/>
      <c r="J446"/>
      <c r="K446"/>
      <c r="L446"/>
      <c r="M446"/>
      <c r="N446"/>
      <c r="O446"/>
      <c r="P446"/>
      <c r="Q446"/>
    </row>
    <row r="447" spans="2:17">
      <c r="B447"/>
      <c r="C447"/>
      <c r="D447"/>
      <c r="E447"/>
      <c r="F447"/>
      <c r="H447"/>
      <c r="I447"/>
      <c r="J447"/>
      <c r="K447"/>
      <c r="L447"/>
      <c r="M447"/>
      <c r="N447"/>
      <c r="O447"/>
      <c r="P447"/>
      <c r="Q447"/>
    </row>
    <row r="448" spans="2:17">
      <c r="B448"/>
      <c r="C448"/>
      <c r="D448"/>
      <c r="E448"/>
      <c r="F448"/>
      <c r="H448"/>
      <c r="I448"/>
      <c r="J448"/>
      <c r="K448"/>
      <c r="L448"/>
      <c r="M448"/>
      <c r="N448"/>
      <c r="O448"/>
      <c r="P448"/>
      <c r="Q448"/>
    </row>
    <row r="449" spans="2:17">
      <c r="B449"/>
      <c r="C449"/>
      <c r="D449"/>
      <c r="E449"/>
      <c r="F449"/>
      <c r="H449"/>
      <c r="I449"/>
      <c r="J449"/>
      <c r="K449"/>
      <c r="L449"/>
      <c r="M449"/>
      <c r="N449"/>
      <c r="O449"/>
      <c r="P449"/>
      <c r="Q449"/>
    </row>
    <row r="450" spans="2:17">
      <c r="B450"/>
      <c r="C450"/>
      <c r="D450"/>
      <c r="E450"/>
      <c r="F450"/>
      <c r="H450"/>
      <c r="I450"/>
      <c r="J450"/>
      <c r="K450"/>
      <c r="L450"/>
      <c r="M450"/>
      <c r="N450"/>
      <c r="O450"/>
      <c r="P450"/>
      <c r="Q450"/>
    </row>
    <row r="451" spans="2:17">
      <c r="B451"/>
      <c r="C451"/>
      <c r="D451"/>
      <c r="E451"/>
      <c r="F451"/>
      <c r="H451"/>
      <c r="I451"/>
      <c r="J451"/>
      <c r="K451"/>
      <c r="L451"/>
      <c r="M451"/>
      <c r="N451"/>
      <c r="O451"/>
      <c r="P451"/>
      <c r="Q451"/>
    </row>
    <row r="452" spans="2:17">
      <c r="B452"/>
      <c r="C452"/>
      <c r="D452"/>
      <c r="E452"/>
      <c r="F452"/>
      <c r="H452"/>
      <c r="I452"/>
      <c r="J452"/>
      <c r="K452"/>
      <c r="L452"/>
      <c r="M452"/>
      <c r="N452"/>
      <c r="O452"/>
      <c r="P452"/>
      <c r="Q452"/>
    </row>
    <row r="453" spans="2:17">
      <c r="B453"/>
      <c r="C453"/>
      <c r="D453"/>
      <c r="E453"/>
      <c r="F453"/>
      <c r="H453"/>
      <c r="I453"/>
      <c r="J453"/>
      <c r="K453"/>
      <c r="L453"/>
      <c r="M453"/>
      <c r="N453"/>
      <c r="O453"/>
      <c r="P453"/>
      <c r="Q453"/>
    </row>
    <row r="454" spans="2:17">
      <c r="B454"/>
      <c r="C454"/>
      <c r="D454"/>
      <c r="E454"/>
      <c r="F454"/>
      <c r="H454"/>
      <c r="I454"/>
      <c r="J454"/>
      <c r="K454"/>
      <c r="L454"/>
      <c r="M454"/>
      <c r="N454"/>
      <c r="O454"/>
      <c r="P454"/>
      <c r="Q454"/>
    </row>
    <row r="455" spans="2:17">
      <c r="B455"/>
      <c r="C455"/>
      <c r="D455"/>
      <c r="E455"/>
      <c r="F455"/>
      <c r="H455"/>
      <c r="I455"/>
      <c r="J455"/>
      <c r="K455"/>
      <c r="L455"/>
      <c r="M455"/>
      <c r="N455"/>
      <c r="O455"/>
      <c r="P455"/>
      <c r="Q455"/>
    </row>
    <row r="456" spans="2:17">
      <c r="B456"/>
      <c r="C456"/>
      <c r="D456"/>
      <c r="E456"/>
      <c r="F456"/>
      <c r="H456"/>
      <c r="I456"/>
      <c r="J456"/>
      <c r="K456"/>
      <c r="L456"/>
      <c r="M456"/>
      <c r="N456"/>
      <c r="O456"/>
      <c r="P456"/>
      <c r="Q456"/>
    </row>
    <row r="457" spans="2:17">
      <c r="B457"/>
      <c r="C457"/>
      <c r="D457"/>
      <c r="E457"/>
      <c r="F457"/>
      <c r="H457"/>
      <c r="I457"/>
      <c r="J457"/>
      <c r="K457"/>
      <c r="L457"/>
      <c r="M457"/>
      <c r="N457"/>
      <c r="O457"/>
      <c r="P457"/>
      <c r="Q457"/>
    </row>
    <row r="458" spans="2:17">
      <c r="B458"/>
      <c r="C458"/>
      <c r="D458"/>
      <c r="E458"/>
      <c r="F458"/>
      <c r="H458"/>
      <c r="I458"/>
      <c r="J458"/>
      <c r="K458"/>
      <c r="L458"/>
      <c r="M458"/>
      <c r="N458"/>
      <c r="O458"/>
      <c r="P458"/>
      <c r="Q458"/>
    </row>
    <row r="459" spans="2:17">
      <c r="B459"/>
      <c r="C459"/>
      <c r="D459"/>
      <c r="E459"/>
      <c r="F459"/>
      <c r="H459"/>
      <c r="I459"/>
      <c r="J459"/>
      <c r="K459"/>
      <c r="L459"/>
      <c r="M459"/>
      <c r="N459"/>
      <c r="O459"/>
      <c r="P459"/>
      <c r="Q459"/>
    </row>
    <row r="460" spans="2:17">
      <c r="B460"/>
      <c r="C460"/>
      <c r="D460"/>
      <c r="E460"/>
      <c r="F460"/>
      <c r="H460"/>
      <c r="I460"/>
      <c r="J460"/>
      <c r="K460"/>
      <c r="L460"/>
      <c r="M460"/>
      <c r="N460"/>
      <c r="O460"/>
      <c r="P460"/>
      <c r="Q460"/>
    </row>
    <row r="461" spans="2:17">
      <c r="B461"/>
      <c r="C461"/>
      <c r="D461"/>
      <c r="E461"/>
      <c r="F461"/>
      <c r="H461"/>
      <c r="I461"/>
      <c r="J461"/>
      <c r="K461"/>
      <c r="L461"/>
      <c r="M461"/>
      <c r="N461"/>
      <c r="O461"/>
      <c r="P461"/>
      <c r="Q461"/>
    </row>
    <row r="462" spans="2:17">
      <c r="B462"/>
      <c r="C462"/>
      <c r="D462"/>
      <c r="E462"/>
      <c r="F462"/>
      <c r="H462"/>
      <c r="I462"/>
      <c r="J462"/>
      <c r="K462"/>
      <c r="L462"/>
      <c r="M462"/>
      <c r="N462"/>
      <c r="O462"/>
      <c r="P462"/>
      <c r="Q462"/>
    </row>
    <row r="463" spans="2:17">
      <c r="B463"/>
      <c r="C463"/>
      <c r="D463"/>
      <c r="E463"/>
      <c r="F463"/>
      <c r="H463"/>
      <c r="I463"/>
      <c r="J463"/>
      <c r="K463"/>
      <c r="L463"/>
      <c r="M463"/>
      <c r="N463"/>
      <c r="O463"/>
      <c r="P463"/>
      <c r="Q463"/>
    </row>
    <row r="464" spans="2:17">
      <c r="B464"/>
      <c r="C464"/>
      <c r="D464"/>
      <c r="E464"/>
      <c r="F464"/>
      <c r="H464"/>
      <c r="I464"/>
      <c r="J464"/>
      <c r="K464"/>
      <c r="L464"/>
      <c r="M464"/>
      <c r="N464"/>
      <c r="O464"/>
      <c r="P464"/>
      <c r="Q464"/>
    </row>
    <row r="465" spans="2:17">
      <c r="B465"/>
      <c r="C465"/>
      <c r="D465"/>
      <c r="E465"/>
      <c r="F465"/>
      <c r="H465"/>
      <c r="I465"/>
      <c r="J465"/>
      <c r="K465"/>
      <c r="L465"/>
      <c r="M465"/>
      <c r="N465"/>
      <c r="O465"/>
      <c r="P465"/>
      <c r="Q465"/>
    </row>
    <row r="466" spans="2:17">
      <c r="B466"/>
      <c r="C466"/>
      <c r="D466"/>
      <c r="E466"/>
      <c r="F466"/>
      <c r="H466"/>
      <c r="I466"/>
      <c r="J466"/>
      <c r="K466"/>
      <c r="L466"/>
      <c r="M466"/>
      <c r="N466"/>
      <c r="O466"/>
      <c r="P466"/>
      <c r="Q466"/>
    </row>
    <row r="467" spans="2:17">
      <c r="B467"/>
      <c r="C467"/>
      <c r="D467"/>
      <c r="E467"/>
      <c r="F467"/>
      <c r="H467"/>
      <c r="I467"/>
      <c r="J467"/>
      <c r="K467"/>
      <c r="L467"/>
      <c r="M467"/>
      <c r="N467"/>
      <c r="O467"/>
      <c r="P467"/>
      <c r="Q467"/>
    </row>
    <row r="468" spans="2:17">
      <c r="B468"/>
      <c r="C468"/>
      <c r="D468"/>
      <c r="E468"/>
      <c r="F468"/>
      <c r="H468"/>
      <c r="I468"/>
      <c r="J468"/>
      <c r="K468"/>
      <c r="L468"/>
      <c r="M468"/>
      <c r="N468"/>
      <c r="O468"/>
      <c r="P468"/>
      <c r="Q468"/>
    </row>
    <row r="469" spans="2:17">
      <c r="B469"/>
      <c r="C469"/>
      <c r="D469"/>
      <c r="E469"/>
      <c r="F469"/>
      <c r="H469"/>
      <c r="I469"/>
      <c r="J469"/>
      <c r="K469"/>
      <c r="L469"/>
      <c r="M469"/>
      <c r="N469"/>
      <c r="O469"/>
      <c r="P469"/>
      <c r="Q469"/>
    </row>
    <row r="470" spans="2:17">
      <c r="B470"/>
      <c r="C470"/>
      <c r="D470"/>
      <c r="E470"/>
      <c r="F470"/>
      <c r="H470"/>
      <c r="I470"/>
      <c r="J470"/>
      <c r="K470"/>
      <c r="L470"/>
      <c r="M470"/>
      <c r="N470"/>
      <c r="O470"/>
      <c r="P470"/>
      <c r="Q470"/>
    </row>
    <row r="471" spans="2:17">
      <c r="B471"/>
      <c r="C471"/>
      <c r="D471"/>
      <c r="E471"/>
      <c r="F471"/>
      <c r="H471"/>
      <c r="I471"/>
      <c r="J471"/>
      <c r="K471"/>
      <c r="L471"/>
      <c r="M471"/>
      <c r="N471"/>
      <c r="O471"/>
      <c r="P471"/>
      <c r="Q471"/>
    </row>
    <row r="472" spans="2:17">
      <c r="B472"/>
      <c r="C472"/>
      <c r="D472"/>
      <c r="E472"/>
      <c r="F472"/>
      <c r="H472"/>
      <c r="I472"/>
      <c r="J472"/>
      <c r="K472"/>
      <c r="L472"/>
      <c r="M472"/>
      <c r="N472"/>
      <c r="O472"/>
      <c r="P472"/>
      <c r="Q472"/>
    </row>
    <row r="473" spans="2:17">
      <c r="B473"/>
      <c r="C473"/>
      <c r="D473"/>
      <c r="E473"/>
      <c r="F473"/>
      <c r="H473"/>
      <c r="I473"/>
      <c r="J473"/>
      <c r="K473"/>
      <c r="L473"/>
      <c r="M473"/>
      <c r="N473"/>
      <c r="O473"/>
      <c r="P473"/>
      <c r="Q473"/>
    </row>
    <row r="474" spans="2:17">
      <c r="B474"/>
      <c r="C474"/>
      <c r="D474"/>
      <c r="E474"/>
      <c r="F474"/>
      <c r="H474"/>
      <c r="I474"/>
      <c r="J474"/>
      <c r="K474"/>
      <c r="L474"/>
      <c r="M474"/>
      <c r="N474"/>
      <c r="O474"/>
      <c r="P474"/>
      <c r="Q474"/>
    </row>
    <row r="475" spans="2:17">
      <c r="B475"/>
      <c r="C475"/>
      <c r="D475"/>
      <c r="E475"/>
      <c r="F475"/>
      <c r="H475"/>
      <c r="I475"/>
      <c r="J475"/>
      <c r="K475"/>
      <c r="L475"/>
      <c r="M475"/>
      <c r="N475"/>
      <c r="O475"/>
      <c r="P475"/>
      <c r="Q475"/>
    </row>
    <row r="476" spans="2:17">
      <c r="B476"/>
      <c r="C476"/>
      <c r="D476"/>
      <c r="E476"/>
      <c r="F476"/>
      <c r="H476"/>
      <c r="I476"/>
      <c r="J476"/>
      <c r="K476"/>
      <c r="L476"/>
      <c r="M476"/>
      <c r="N476"/>
      <c r="O476"/>
      <c r="P476"/>
      <c r="Q476"/>
    </row>
    <row r="477" spans="2:17">
      <c r="B477"/>
      <c r="C477"/>
      <c r="D477"/>
      <c r="E477"/>
      <c r="F477"/>
      <c r="H477"/>
      <c r="I477"/>
      <c r="J477"/>
      <c r="K477"/>
      <c r="L477"/>
      <c r="M477"/>
      <c r="N477"/>
      <c r="O477"/>
      <c r="P477"/>
      <c r="Q477"/>
    </row>
    <row r="478" spans="2:17">
      <c r="B478"/>
      <c r="C478"/>
      <c r="D478"/>
      <c r="E478"/>
      <c r="F478"/>
      <c r="H478"/>
      <c r="I478"/>
      <c r="J478"/>
      <c r="K478"/>
      <c r="L478"/>
      <c r="M478"/>
      <c r="N478"/>
      <c r="O478"/>
      <c r="P478"/>
      <c r="Q478"/>
    </row>
    <row r="479" spans="2:17">
      <c r="B479"/>
      <c r="C479"/>
      <c r="D479"/>
      <c r="E479"/>
      <c r="F479"/>
      <c r="H479"/>
      <c r="I479"/>
      <c r="J479"/>
      <c r="K479"/>
      <c r="L479"/>
      <c r="M479"/>
      <c r="N479"/>
      <c r="O479"/>
      <c r="P479"/>
      <c r="Q479"/>
    </row>
    <row r="480" spans="2:17">
      <c r="B480"/>
      <c r="C480"/>
      <c r="D480"/>
      <c r="E480"/>
      <c r="F480"/>
      <c r="H480"/>
      <c r="I480"/>
      <c r="J480"/>
      <c r="K480"/>
      <c r="L480"/>
      <c r="M480"/>
      <c r="N480"/>
      <c r="O480"/>
      <c r="P480"/>
      <c r="Q480"/>
    </row>
    <row r="481" spans="2:17">
      <c r="B481"/>
      <c r="C481"/>
      <c r="D481"/>
      <c r="E481"/>
      <c r="F481"/>
      <c r="H481"/>
      <c r="I481"/>
      <c r="J481"/>
      <c r="K481"/>
      <c r="L481"/>
      <c r="M481"/>
      <c r="N481"/>
      <c r="O481"/>
      <c r="P481"/>
      <c r="Q481"/>
    </row>
    <row r="482" spans="2:17">
      <c r="B482"/>
      <c r="C482"/>
      <c r="D482"/>
      <c r="E482"/>
      <c r="F482"/>
      <c r="H482"/>
      <c r="I482"/>
      <c r="J482"/>
      <c r="K482"/>
      <c r="L482"/>
      <c r="M482"/>
      <c r="N482"/>
      <c r="O482"/>
      <c r="P482"/>
      <c r="Q482"/>
    </row>
    <row r="483" spans="2:17">
      <c r="B483"/>
      <c r="C483"/>
      <c r="D483"/>
      <c r="E483"/>
      <c r="F483"/>
      <c r="H483"/>
      <c r="I483"/>
      <c r="J483"/>
      <c r="K483"/>
      <c r="L483"/>
      <c r="M483"/>
      <c r="N483"/>
      <c r="O483"/>
      <c r="P483"/>
      <c r="Q483"/>
    </row>
    <row r="484" spans="2:17">
      <c r="B484"/>
      <c r="C484"/>
      <c r="D484"/>
      <c r="E484"/>
      <c r="F484"/>
      <c r="H484"/>
      <c r="I484"/>
      <c r="J484"/>
      <c r="K484"/>
      <c r="L484"/>
      <c r="M484"/>
      <c r="N484"/>
      <c r="O484"/>
      <c r="P484"/>
      <c r="Q484"/>
    </row>
    <row r="485" spans="2:17">
      <c r="B485"/>
      <c r="C485"/>
      <c r="D485"/>
      <c r="E485"/>
      <c r="F485"/>
      <c r="H485"/>
      <c r="I485"/>
      <c r="J485"/>
      <c r="K485"/>
      <c r="L485"/>
      <c r="M485"/>
      <c r="N485"/>
      <c r="O485"/>
      <c r="P485"/>
      <c r="Q485"/>
    </row>
    <row r="486" spans="2:17">
      <c r="B486"/>
      <c r="C486"/>
      <c r="D486"/>
      <c r="E486"/>
      <c r="F486"/>
      <c r="H486"/>
      <c r="I486"/>
      <c r="J486"/>
      <c r="K486"/>
      <c r="L486"/>
      <c r="M486"/>
      <c r="N486"/>
      <c r="O486"/>
      <c r="P486"/>
      <c r="Q486"/>
    </row>
    <row r="487" spans="2:17">
      <c r="B487"/>
      <c r="C487"/>
      <c r="D487"/>
      <c r="E487"/>
      <c r="F487"/>
      <c r="H487"/>
      <c r="I487"/>
      <c r="J487"/>
      <c r="K487"/>
      <c r="L487"/>
      <c r="M487"/>
      <c r="N487"/>
      <c r="O487"/>
      <c r="P487"/>
      <c r="Q487"/>
    </row>
    <row r="488" spans="2:17">
      <c r="B488"/>
      <c r="C488"/>
      <c r="D488"/>
      <c r="E488"/>
      <c r="F488"/>
      <c r="H488"/>
      <c r="I488"/>
      <c r="J488"/>
      <c r="K488"/>
      <c r="L488"/>
      <c r="M488"/>
      <c r="N488"/>
      <c r="O488"/>
      <c r="P488"/>
      <c r="Q488"/>
    </row>
    <row r="489" spans="2:17">
      <c r="B489"/>
      <c r="C489"/>
      <c r="D489"/>
      <c r="E489"/>
      <c r="F489"/>
      <c r="H489"/>
      <c r="I489"/>
      <c r="J489"/>
      <c r="K489"/>
      <c r="L489"/>
      <c r="M489"/>
      <c r="N489"/>
      <c r="O489"/>
      <c r="P489"/>
      <c r="Q489"/>
    </row>
    <row r="490" spans="2:17">
      <c r="B490"/>
      <c r="C490"/>
      <c r="D490"/>
      <c r="E490"/>
      <c r="F490"/>
      <c r="H490"/>
      <c r="I490"/>
      <c r="J490"/>
      <c r="K490"/>
      <c r="L490"/>
      <c r="M490"/>
      <c r="N490"/>
      <c r="O490"/>
      <c r="P490"/>
      <c r="Q490"/>
    </row>
    <row r="491" spans="2:17">
      <c r="B491"/>
      <c r="C491"/>
      <c r="D491"/>
      <c r="E491"/>
      <c r="F491"/>
      <c r="H491"/>
      <c r="I491"/>
      <c r="J491"/>
      <c r="K491"/>
      <c r="L491"/>
      <c r="M491"/>
      <c r="N491"/>
      <c r="O491"/>
      <c r="P491"/>
      <c r="Q491"/>
    </row>
    <row r="492" spans="2:17">
      <c r="B492"/>
      <c r="C492"/>
      <c r="D492"/>
      <c r="E492"/>
      <c r="F492"/>
      <c r="H492"/>
      <c r="I492"/>
      <c r="J492"/>
      <c r="K492"/>
      <c r="L492"/>
      <c r="M492"/>
      <c r="N492"/>
      <c r="O492"/>
      <c r="P492"/>
      <c r="Q492"/>
    </row>
    <row r="493" spans="2:17">
      <c r="B493"/>
      <c r="C493"/>
      <c r="D493"/>
      <c r="E493"/>
      <c r="F493"/>
      <c r="H493"/>
      <c r="I493"/>
      <c r="J493"/>
      <c r="K493"/>
      <c r="L493"/>
      <c r="M493"/>
      <c r="N493"/>
      <c r="O493"/>
      <c r="P493"/>
      <c r="Q493"/>
    </row>
    <row r="494" spans="2:17">
      <c r="B494"/>
      <c r="C494"/>
      <c r="D494"/>
      <c r="E494"/>
      <c r="F494"/>
      <c r="H494"/>
      <c r="I494"/>
      <c r="J494"/>
      <c r="K494"/>
      <c r="L494"/>
      <c r="M494"/>
      <c r="N494"/>
      <c r="O494"/>
      <c r="P494"/>
      <c r="Q494"/>
    </row>
    <row r="495" spans="2:17">
      <c r="B495"/>
      <c r="C495"/>
      <c r="D495"/>
      <c r="E495"/>
      <c r="F495"/>
      <c r="H495"/>
      <c r="I495"/>
      <c r="J495"/>
      <c r="K495"/>
      <c r="L495"/>
      <c r="M495"/>
      <c r="N495"/>
      <c r="O495"/>
      <c r="P495"/>
      <c r="Q495"/>
    </row>
    <row r="496" spans="2:17">
      <c r="B496"/>
      <c r="C496"/>
      <c r="D496"/>
      <c r="E496"/>
      <c r="F496"/>
      <c r="H496"/>
      <c r="I496"/>
      <c r="J496"/>
      <c r="K496"/>
      <c r="L496"/>
      <c r="M496"/>
      <c r="N496"/>
      <c r="O496"/>
      <c r="P496"/>
      <c r="Q496"/>
    </row>
    <row r="497" spans="2:17">
      <c r="B497"/>
      <c r="C497"/>
      <c r="D497"/>
      <c r="E497"/>
      <c r="F497"/>
      <c r="H497"/>
      <c r="I497"/>
      <c r="J497"/>
      <c r="K497"/>
      <c r="L497"/>
      <c r="M497"/>
      <c r="N497"/>
      <c r="O497"/>
      <c r="P497"/>
      <c r="Q497"/>
    </row>
    <row r="498" spans="2:17">
      <c r="B498"/>
      <c r="C498"/>
      <c r="D498"/>
      <c r="E498"/>
      <c r="F498"/>
      <c r="H498"/>
      <c r="I498"/>
      <c r="J498"/>
      <c r="K498"/>
      <c r="L498"/>
      <c r="M498"/>
      <c r="N498"/>
      <c r="O498"/>
      <c r="P498"/>
      <c r="Q498"/>
    </row>
    <row r="499" spans="2:17">
      <c r="B499"/>
      <c r="C499"/>
      <c r="D499"/>
      <c r="E499"/>
      <c r="F499"/>
      <c r="H499"/>
      <c r="I499"/>
      <c r="J499"/>
      <c r="K499"/>
      <c r="L499"/>
      <c r="M499"/>
      <c r="N499"/>
      <c r="O499"/>
      <c r="P499"/>
      <c r="Q499"/>
    </row>
    <row r="500" spans="2:17">
      <c r="B500"/>
      <c r="C500"/>
      <c r="D500"/>
      <c r="E500"/>
      <c r="F500"/>
      <c r="H500"/>
      <c r="I500"/>
      <c r="J500"/>
      <c r="K500"/>
      <c r="L500"/>
      <c r="M500"/>
      <c r="N500"/>
      <c r="O500"/>
      <c r="P500"/>
      <c r="Q500"/>
    </row>
    <row r="501" spans="2:17">
      <c r="B501"/>
      <c r="C501"/>
      <c r="D501"/>
      <c r="E501"/>
      <c r="F501"/>
      <c r="H501"/>
      <c r="I501"/>
      <c r="J501"/>
      <c r="K501"/>
      <c r="L501"/>
      <c r="M501"/>
      <c r="N501"/>
      <c r="O501"/>
      <c r="P501"/>
      <c r="Q501"/>
    </row>
    <row r="502" spans="2:17">
      <c r="B502"/>
      <c r="C502"/>
      <c r="D502"/>
      <c r="E502"/>
      <c r="F502"/>
      <c r="H502"/>
      <c r="I502"/>
      <c r="J502"/>
      <c r="K502"/>
      <c r="L502"/>
      <c r="M502"/>
      <c r="N502"/>
      <c r="O502"/>
      <c r="P502"/>
      <c r="Q502"/>
    </row>
    <row r="503" spans="2:17">
      <c r="B503"/>
      <c r="C503"/>
      <c r="D503"/>
      <c r="E503"/>
      <c r="F503"/>
      <c r="H503"/>
      <c r="I503"/>
      <c r="J503"/>
      <c r="K503"/>
      <c r="L503"/>
      <c r="M503"/>
      <c r="N503"/>
      <c r="O503"/>
      <c r="P503"/>
      <c r="Q503"/>
    </row>
    <row r="504" spans="2:17">
      <c r="B504"/>
      <c r="C504"/>
      <c r="D504"/>
      <c r="E504"/>
      <c r="F504"/>
      <c r="H504"/>
      <c r="I504"/>
      <c r="J504"/>
      <c r="K504"/>
      <c r="L504"/>
      <c r="M504"/>
      <c r="N504"/>
      <c r="O504"/>
      <c r="P504"/>
      <c r="Q504"/>
    </row>
    <row r="505" spans="2:17">
      <c r="B505"/>
      <c r="C505"/>
      <c r="D505"/>
      <c r="E505"/>
      <c r="F505"/>
      <c r="H505"/>
      <c r="I505"/>
      <c r="J505"/>
      <c r="K505"/>
      <c r="L505"/>
      <c r="M505"/>
      <c r="N505"/>
      <c r="O505"/>
      <c r="P505"/>
      <c r="Q505"/>
    </row>
    <row r="506" spans="2:17">
      <c r="B506"/>
      <c r="C506"/>
      <c r="D506"/>
      <c r="E506"/>
      <c r="F506"/>
      <c r="H506"/>
      <c r="I506"/>
      <c r="J506"/>
      <c r="K506"/>
      <c r="L506"/>
      <c r="M506"/>
      <c r="N506"/>
      <c r="O506"/>
      <c r="P506"/>
      <c r="Q506"/>
    </row>
    <row r="507" spans="2:17">
      <c r="B507"/>
      <c r="C507"/>
      <c r="D507"/>
      <c r="E507"/>
      <c r="F507"/>
      <c r="H507"/>
      <c r="I507"/>
      <c r="J507"/>
      <c r="K507"/>
      <c r="L507"/>
      <c r="M507"/>
      <c r="N507"/>
      <c r="O507"/>
      <c r="P507"/>
      <c r="Q507"/>
    </row>
    <row r="508" spans="2:17">
      <c r="B508"/>
      <c r="C508"/>
      <c r="D508"/>
      <c r="E508"/>
      <c r="F508"/>
      <c r="H508"/>
      <c r="I508"/>
      <c r="J508"/>
      <c r="K508"/>
      <c r="L508"/>
      <c r="M508"/>
      <c r="N508"/>
      <c r="O508"/>
      <c r="P508"/>
      <c r="Q508"/>
    </row>
    <row r="509" spans="2:17">
      <c r="B509"/>
      <c r="C509"/>
      <c r="D509"/>
      <c r="E509"/>
      <c r="F509"/>
      <c r="H509"/>
      <c r="I509"/>
      <c r="J509"/>
      <c r="K509"/>
      <c r="L509"/>
      <c r="M509"/>
      <c r="N509"/>
      <c r="O509"/>
      <c r="P509"/>
      <c r="Q509"/>
    </row>
    <row r="510" spans="2:17">
      <c r="B510"/>
      <c r="C510"/>
      <c r="D510"/>
      <c r="E510"/>
      <c r="F510"/>
      <c r="H510"/>
      <c r="I510"/>
      <c r="J510"/>
      <c r="K510"/>
      <c r="L510"/>
      <c r="M510"/>
      <c r="N510"/>
      <c r="O510"/>
      <c r="P510"/>
      <c r="Q510"/>
    </row>
    <row r="511" spans="2:17">
      <c r="B511"/>
      <c r="C511"/>
      <c r="D511"/>
      <c r="E511"/>
      <c r="F511"/>
      <c r="H511"/>
      <c r="I511"/>
      <c r="J511"/>
      <c r="K511"/>
      <c r="L511"/>
      <c r="M511"/>
      <c r="N511"/>
      <c r="O511"/>
      <c r="P511"/>
      <c r="Q511"/>
    </row>
    <row r="512" spans="2:17">
      <c r="B512"/>
      <c r="C512"/>
      <c r="D512"/>
      <c r="E512"/>
      <c r="F512"/>
      <c r="H512"/>
      <c r="I512"/>
      <c r="J512"/>
      <c r="K512"/>
      <c r="L512"/>
      <c r="M512"/>
      <c r="N512"/>
      <c r="O512"/>
      <c r="P512"/>
      <c r="Q512"/>
    </row>
    <row r="513" spans="2:17">
      <c r="B513"/>
      <c r="C513"/>
      <c r="D513"/>
      <c r="E513"/>
      <c r="F513"/>
      <c r="H513"/>
      <c r="I513"/>
      <c r="J513"/>
      <c r="K513"/>
      <c r="L513"/>
      <c r="M513"/>
      <c r="N513"/>
      <c r="O513"/>
      <c r="P513"/>
      <c r="Q513"/>
    </row>
    <row r="514" spans="2:17">
      <c r="B514"/>
      <c r="C514"/>
      <c r="D514"/>
      <c r="E514"/>
      <c r="F514"/>
      <c r="H514"/>
      <c r="I514"/>
      <c r="J514"/>
      <c r="K514"/>
      <c r="L514"/>
      <c r="M514"/>
      <c r="N514"/>
      <c r="O514"/>
      <c r="P514"/>
      <c r="Q514"/>
    </row>
    <row r="515" spans="2:17">
      <c r="B515"/>
      <c r="C515"/>
      <c r="D515"/>
      <c r="E515"/>
      <c r="F515"/>
      <c r="H515"/>
      <c r="I515"/>
      <c r="J515"/>
      <c r="K515"/>
      <c r="L515"/>
      <c r="M515"/>
      <c r="N515"/>
      <c r="O515"/>
      <c r="P515"/>
      <c r="Q515"/>
    </row>
    <row r="516" spans="2:17">
      <c r="B516"/>
      <c r="C516"/>
      <c r="D516"/>
      <c r="E516"/>
      <c r="F516"/>
      <c r="H516"/>
      <c r="I516"/>
      <c r="J516"/>
      <c r="K516"/>
      <c r="L516"/>
      <c r="M516"/>
      <c r="N516"/>
      <c r="O516"/>
      <c r="P516"/>
      <c r="Q516"/>
    </row>
    <row r="517" spans="2:17">
      <c r="B517"/>
      <c r="C517"/>
      <c r="D517"/>
      <c r="E517"/>
      <c r="F517"/>
      <c r="H517"/>
      <c r="I517"/>
      <c r="J517"/>
      <c r="K517"/>
      <c r="L517"/>
      <c r="M517"/>
      <c r="N517"/>
      <c r="O517"/>
      <c r="P517"/>
      <c r="Q517"/>
    </row>
    <row r="518" spans="2:17">
      <c r="B518"/>
      <c r="C518"/>
      <c r="D518"/>
      <c r="E518"/>
      <c r="F518"/>
      <c r="H518"/>
      <c r="I518"/>
      <c r="J518"/>
      <c r="K518"/>
      <c r="L518"/>
      <c r="M518"/>
      <c r="N518"/>
      <c r="O518"/>
      <c r="P518"/>
      <c r="Q518"/>
    </row>
    <row r="519" spans="2:17">
      <c r="B519"/>
      <c r="C519"/>
      <c r="D519"/>
      <c r="E519"/>
      <c r="F519"/>
      <c r="H519"/>
      <c r="I519"/>
      <c r="J519"/>
      <c r="K519"/>
      <c r="L519"/>
      <c r="M519"/>
      <c r="N519"/>
      <c r="O519"/>
      <c r="P519"/>
      <c r="Q519"/>
    </row>
    <row r="520" spans="2:17">
      <c r="B520"/>
      <c r="C520"/>
      <c r="D520"/>
      <c r="E520"/>
      <c r="F520"/>
      <c r="H520"/>
      <c r="I520"/>
      <c r="J520"/>
      <c r="K520"/>
      <c r="L520"/>
      <c r="M520"/>
      <c r="N520"/>
      <c r="O520"/>
      <c r="P520"/>
      <c r="Q520"/>
    </row>
    <row r="521" spans="2:17">
      <c r="B521"/>
      <c r="C521"/>
      <c r="D521"/>
      <c r="E521"/>
      <c r="F521"/>
      <c r="H521"/>
      <c r="I521"/>
      <c r="J521"/>
      <c r="K521"/>
      <c r="L521"/>
      <c r="M521"/>
      <c r="N521"/>
      <c r="O521"/>
      <c r="P521"/>
      <c r="Q521"/>
    </row>
    <row r="522" spans="2:17">
      <c r="B522"/>
      <c r="C522"/>
      <c r="D522"/>
      <c r="E522"/>
      <c r="F522"/>
      <c r="H522"/>
      <c r="I522"/>
      <c r="J522"/>
      <c r="K522"/>
      <c r="L522"/>
      <c r="M522"/>
      <c r="N522"/>
      <c r="O522"/>
      <c r="P522"/>
      <c r="Q522"/>
    </row>
    <row r="523" spans="2:17">
      <c r="B523"/>
      <c r="C523"/>
      <c r="D523"/>
      <c r="E523"/>
      <c r="F523"/>
      <c r="H523"/>
      <c r="I523"/>
      <c r="J523"/>
      <c r="K523"/>
      <c r="L523"/>
      <c r="M523"/>
      <c r="N523"/>
      <c r="O523"/>
      <c r="P523"/>
      <c r="Q523"/>
    </row>
    <row r="524" spans="2:17">
      <c r="B524"/>
      <c r="C524"/>
      <c r="D524"/>
      <c r="E524"/>
      <c r="F524"/>
      <c r="H524"/>
      <c r="I524"/>
      <c r="J524"/>
      <c r="K524"/>
      <c r="L524"/>
      <c r="M524"/>
      <c r="N524"/>
      <c r="O524"/>
      <c r="P524"/>
      <c r="Q524"/>
    </row>
    <row r="525" spans="2:17">
      <c r="B525"/>
      <c r="C525"/>
      <c r="D525"/>
      <c r="E525"/>
      <c r="F525"/>
      <c r="H525"/>
      <c r="I525"/>
      <c r="J525"/>
      <c r="K525"/>
      <c r="L525"/>
      <c r="M525"/>
      <c r="N525"/>
      <c r="O525"/>
      <c r="P525"/>
      <c r="Q525"/>
    </row>
    <row r="526" spans="2:17">
      <c r="B526"/>
      <c r="C526"/>
      <c r="D526"/>
      <c r="E526"/>
      <c r="F526"/>
      <c r="H526"/>
      <c r="I526"/>
      <c r="J526"/>
      <c r="K526"/>
      <c r="L526"/>
      <c r="M526"/>
      <c r="N526"/>
      <c r="O526"/>
      <c r="P526"/>
      <c r="Q526"/>
    </row>
    <row r="527" spans="2:17">
      <c r="B527"/>
      <c r="C527"/>
      <c r="D527"/>
      <c r="E527"/>
      <c r="F527"/>
      <c r="H527"/>
      <c r="I527"/>
      <c r="J527"/>
      <c r="K527"/>
      <c r="L527"/>
      <c r="M527"/>
      <c r="N527"/>
      <c r="O527"/>
      <c r="P527"/>
      <c r="Q527"/>
    </row>
    <row r="528" spans="2:17">
      <c r="B528"/>
      <c r="C528"/>
      <c r="D528"/>
      <c r="E528"/>
      <c r="F528"/>
      <c r="H528"/>
      <c r="I528"/>
      <c r="J528"/>
      <c r="K528"/>
      <c r="L528"/>
      <c r="M528"/>
      <c r="N528"/>
      <c r="O528"/>
      <c r="P528"/>
      <c r="Q528"/>
    </row>
    <row r="529" spans="2:17">
      <c r="B529"/>
      <c r="C529"/>
      <c r="D529"/>
      <c r="E529"/>
      <c r="F529"/>
      <c r="H529"/>
      <c r="I529"/>
      <c r="J529"/>
      <c r="K529"/>
      <c r="L529"/>
      <c r="M529"/>
      <c r="N529"/>
      <c r="O529"/>
      <c r="P529"/>
      <c r="Q529"/>
    </row>
    <row r="530" spans="2:17">
      <c r="B530"/>
      <c r="C530"/>
      <c r="D530"/>
      <c r="E530"/>
      <c r="F530"/>
      <c r="H530"/>
      <c r="I530"/>
      <c r="J530"/>
      <c r="K530"/>
      <c r="L530"/>
      <c r="M530"/>
      <c r="N530"/>
      <c r="O530"/>
      <c r="P530"/>
      <c r="Q530"/>
    </row>
    <row r="531" spans="2:17">
      <c r="B531"/>
      <c r="C531"/>
      <c r="D531"/>
      <c r="E531"/>
      <c r="F531"/>
      <c r="H531"/>
      <c r="I531"/>
      <c r="J531"/>
      <c r="K531"/>
      <c r="L531"/>
      <c r="M531"/>
      <c r="N531"/>
      <c r="O531"/>
      <c r="P531"/>
      <c r="Q531"/>
    </row>
    <row r="532" spans="2:17">
      <c r="B532"/>
      <c r="C532"/>
      <c r="D532"/>
      <c r="E532"/>
      <c r="F532"/>
      <c r="H532"/>
      <c r="I532"/>
      <c r="J532"/>
      <c r="K532"/>
      <c r="L532"/>
      <c r="M532"/>
      <c r="N532"/>
      <c r="O532"/>
      <c r="P532"/>
      <c r="Q532"/>
    </row>
    <row r="533" spans="2:17">
      <c r="B533"/>
      <c r="C533"/>
      <c r="D533"/>
      <c r="E533"/>
      <c r="F533"/>
      <c r="H533"/>
      <c r="I533"/>
      <c r="J533"/>
      <c r="K533"/>
      <c r="L533"/>
      <c r="M533"/>
      <c r="N533"/>
      <c r="O533"/>
      <c r="P533"/>
      <c r="Q533"/>
    </row>
    <row r="534" spans="2:17">
      <c r="B534"/>
      <c r="C534"/>
      <c r="D534"/>
      <c r="E534"/>
      <c r="F534"/>
      <c r="H534"/>
      <c r="I534"/>
      <c r="J534"/>
      <c r="K534"/>
      <c r="L534"/>
      <c r="M534"/>
      <c r="N534"/>
      <c r="O534"/>
      <c r="P534"/>
      <c r="Q534"/>
    </row>
    <row r="535" spans="2:17">
      <c r="B535"/>
      <c r="C535"/>
      <c r="D535"/>
      <c r="E535"/>
      <c r="F535"/>
      <c r="H535"/>
      <c r="I535"/>
      <c r="J535"/>
      <c r="K535"/>
      <c r="L535"/>
      <c r="M535"/>
      <c r="N535"/>
      <c r="O535"/>
      <c r="P535"/>
      <c r="Q535"/>
    </row>
    <row r="536" spans="2:17">
      <c r="B536"/>
      <c r="C536"/>
      <c r="D536"/>
      <c r="E536"/>
      <c r="F536"/>
      <c r="H536"/>
      <c r="I536"/>
      <c r="J536"/>
      <c r="K536"/>
      <c r="L536"/>
      <c r="M536"/>
      <c r="N536"/>
      <c r="O536"/>
      <c r="P536"/>
      <c r="Q536"/>
    </row>
    <row r="537" spans="2:17">
      <c r="B537"/>
      <c r="C537"/>
      <c r="D537"/>
      <c r="E537"/>
      <c r="F537"/>
      <c r="H537"/>
      <c r="I537"/>
      <c r="J537"/>
      <c r="K537"/>
      <c r="L537"/>
      <c r="M537"/>
      <c r="N537"/>
      <c r="O537"/>
      <c r="P537"/>
      <c r="Q537"/>
    </row>
    <row r="538" spans="2:17">
      <c r="B538"/>
      <c r="C538"/>
      <c r="D538"/>
      <c r="E538"/>
      <c r="F538"/>
      <c r="H538"/>
      <c r="I538"/>
      <c r="J538"/>
      <c r="K538"/>
      <c r="L538"/>
      <c r="M538"/>
      <c r="N538"/>
      <c r="O538"/>
      <c r="P538"/>
      <c r="Q538"/>
    </row>
    <row r="539" spans="2:17">
      <c r="B539"/>
      <c r="C539"/>
      <c r="D539"/>
      <c r="E539"/>
      <c r="F539"/>
      <c r="H539"/>
      <c r="I539"/>
      <c r="J539"/>
      <c r="K539"/>
      <c r="L539"/>
      <c r="M539"/>
      <c r="N539"/>
      <c r="O539"/>
      <c r="P539"/>
      <c r="Q539"/>
    </row>
    <row r="540" spans="2:17">
      <c r="B540"/>
      <c r="C540"/>
      <c r="D540"/>
      <c r="E540"/>
      <c r="F540"/>
      <c r="H540"/>
      <c r="I540"/>
      <c r="J540"/>
      <c r="K540"/>
      <c r="L540"/>
      <c r="M540"/>
      <c r="N540"/>
      <c r="O540"/>
      <c r="P540"/>
      <c r="Q540"/>
    </row>
    <row r="541" spans="2:17">
      <c r="B541"/>
      <c r="C541"/>
      <c r="D541"/>
      <c r="E541"/>
      <c r="F541"/>
      <c r="H541"/>
      <c r="I541"/>
      <c r="J541"/>
      <c r="K541"/>
      <c r="L541"/>
      <c r="M541"/>
      <c r="N541"/>
      <c r="O541"/>
      <c r="P541"/>
      <c r="Q541"/>
    </row>
    <row r="542" spans="2:17">
      <c r="B542"/>
      <c r="C542"/>
      <c r="D542"/>
      <c r="E542"/>
      <c r="F542"/>
      <c r="H542"/>
      <c r="I542"/>
      <c r="J542"/>
      <c r="K542"/>
      <c r="L542"/>
      <c r="M542"/>
      <c r="N542"/>
      <c r="O542"/>
      <c r="P542"/>
      <c r="Q542"/>
    </row>
    <row r="543" spans="2:17">
      <c r="B543"/>
      <c r="C543"/>
      <c r="D543"/>
      <c r="E543"/>
      <c r="F543"/>
      <c r="H543"/>
      <c r="I543"/>
      <c r="J543"/>
      <c r="K543"/>
      <c r="L543"/>
      <c r="M543"/>
      <c r="N543"/>
      <c r="O543"/>
      <c r="P543"/>
      <c r="Q543"/>
    </row>
    <row r="544" spans="2:17">
      <c r="B544"/>
      <c r="C544"/>
      <c r="D544"/>
      <c r="E544"/>
      <c r="F544"/>
      <c r="H544"/>
      <c r="I544"/>
      <c r="J544"/>
      <c r="K544"/>
      <c r="L544"/>
      <c r="M544"/>
      <c r="N544"/>
      <c r="O544"/>
      <c r="P544"/>
      <c r="Q544"/>
    </row>
    <row r="545" spans="2:17">
      <c r="B545"/>
      <c r="C545"/>
      <c r="D545"/>
      <c r="E545"/>
      <c r="F545"/>
      <c r="H545"/>
      <c r="I545"/>
      <c r="J545"/>
      <c r="K545"/>
      <c r="L545"/>
      <c r="M545"/>
      <c r="N545"/>
      <c r="O545"/>
      <c r="P545"/>
      <c r="Q545"/>
    </row>
    <row r="546" spans="2:17">
      <c r="B546"/>
      <c r="C546"/>
      <c r="D546"/>
      <c r="E546"/>
      <c r="F546"/>
      <c r="H546"/>
      <c r="I546"/>
      <c r="J546"/>
      <c r="K546"/>
      <c r="L546"/>
      <c r="M546"/>
      <c r="N546"/>
      <c r="O546"/>
      <c r="P546"/>
      <c r="Q546"/>
    </row>
    <row r="547" spans="2:17">
      <c r="B547"/>
      <c r="C547"/>
      <c r="D547"/>
      <c r="E547"/>
      <c r="F547"/>
      <c r="H547"/>
      <c r="I547"/>
      <c r="J547"/>
      <c r="K547"/>
      <c r="L547"/>
      <c r="M547"/>
      <c r="N547"/>
      <c r="O547"/>
      <c r="P547"/>
      <c r="Q547"/>
    </row>
    <row r="548" spans="2:17">
      <c r="B548"/>
      <c r="C548"/>
      <c r="D548"/>
      <c r="E548"/>
      <c r="F548"/>
      <c r="H548"/>
      <c r="I548"/>
      <c r="J548"/>
      <c r="K548"/>
      <c r="L548"/>
      <c r="M548"/>
      <c r="N548"/>
      <c r="O548"/>
      <c r="P548"/>
      <c r="Q548"/>
    </row>
    <row r="549" spans="2:17">
      <c r="B549"/>
      <c r="C549"/>
      <c r="D549"/>
      <c r="E549"/>
      <c r="F549"/>
      <c r="H549"/>
      <c r="I549"/>
      <c r="J549"/>
      <c r="K549"/>
      <c r="L549"/>
      <c r="M549"/>
      <c r="N549"/>
      <c r="O549"/>
      <c r="P549"/>
      <c r="Q549"/>
    </row>
    <row r="550" spans="2:17">
      <c r="B550"/>
      <c r="C550"/>
      <c r="D550"/>
      <c r="E550"/>
      <c r="F550"/>
      <c r="H550"/>
      <c r="I550"/>
      <c r="J550"/>
      <c r="K550"/>
      <c r="L550"/>
      <c r="M550"/>
      <c r="N550"/>
      <c r="O550"/>
      <c r="P550"/>
      <c r="Q550"/>
    </row>
    <row r="551" spans="2:17">
      <c r="B551"/>
      <c r="C551"/>
      <c r="D551"/>
      <c r="E551"/>
      <c r="F551"/>
      <c r="H551"/>
      <c r="I551"/>
      <c r="J551"/>
      <c r="K551"/>
      <c r="L551"/>
      <c r="M551"/>
      <c r="N551"/>
      <c r="O551"/>
      <c r="P551"/>
      <c r="Q551"/>
    </row>
    <row r="552" spans="2:17">
      <c r="B552"/>
      <c r="C552"/>
      <c r="D552"/>
      <c r="E552"/>
      <c r="F552"/>
      <c r="H552"/>
      <c r="I552"/>
      <c r="J552"/>
      <c r="K552"/>
      <c r="L552"/>
      <c r="M552"/>
      <c r="N552"/>
      <c r="O552"/>
      <c r="P552"/>
      <c r="Q552"/>
    </row>
    <row r="553" spans="2:17">
      <c r="B553"/>
      <c r="C553"/>
      <c r="D553"/>
      <c r="E553"/>
      <c r="F553"/>
      <c r="H553"/>
      <c r="I553"/>
      <c r="J553"/>
      <c r="K553"/>
      <c r="L553"/>
      <c r="M553"/>
      <c r="N553"/>
      <c r="O553"/>
      <c r="P553"/>
      <c r="Q553"/>
    </row>
    <row r="554" spans="2:17">
      <c r="B554"/>
      <c r="C554"/>
      <c r="D554"/>
      <c r="E554"/>
      <c r="F554"/>
      <c r="H554"/>
      <c r="I554"/>
      <c r="J554"/>
      <c r="K554"/>
      <c r="L554"/>
      <c r="M554"/>
      <c r="N554"/>
      <c r="O554"/>
      <c r="P554"/>
      <c r="Q554"/>
    </row>
    <row r="555" spans="2:17">
      <c r="B555"/>
      <c r="C555"/>
      <c r="D555"/>
      <c r="E555"/>
      <c r="F555"/>
      <c r="H555"/>
      <c r="I555"/>
      <c r="J555"/>
      <c r="K555"/>
      <c r="L555"/>
      <c r="M555"/>
      <c r="N555"/>
      <c r="O555"/>
      <c r="P555"/>
      <c r="Q555"/>
    </row>
    <row r="556" spans="2:17">
      <c r="B556"/>
      <c r="C556"/>
      <c r="D556"/>
      <c r="E556"/>
      <c r="F556"/>
      <c r="H556"/>
      <c r="I556"/>
      <c r="J556"/>
      <c r="K556"/>
      <c r="L556"/>
      <c r="M556"/>
      <c r="N556"/>
      <c r="O556"/>
      <c r="P556"/>
      <c r="Q556"/>
    </row>
    <row r="557" spans="2:17">
      <c r="B557"/>
      <c r="C557"/>
      <c r="D557"/>
      <c r="E557"/>
      <c r="F557"/>
      <c r="H557"/>
      <c r="I557"/>
      <c r="J557"/>
      <c r="K557"/>
      <c r="L557"/>
      <c r="M557"/>
      <c r="N557"/>
      <c r="O557"/>
      <c r="P557"/>
      <c r="Q557"/>
    </row>
    <row r="558" spans="2:17">
      <c r="B558"/>
      <c r="C558"/>
      <c r="D558"/>
      <c r="E558"/>
      <c r="F558"/>
      <c r="H558"/>
      <c r="I558"/>
      <c r="J558"/>
      <c r="K558"/>
      <c r="L558"/>
      <c r="M558"/>
      <c r="N558"/>
      <c r="O558"/>
      <c r="P558"/>
      <c r="Q558"/>
    </row>
    <row r="559" spans="2:17">
      <c r="B559"/>
      <c r="C559"/>
      <c r="D559"/>
      <c r="E559"/>
      <c r="F559"/>
      <c r="H559"/>
      <c r="I559"/>
      <c r="J559"/>
      <c r="K559"/>
      <c r="L559"/>
      <c r="M559"/>
      <c r="N559"/>
      <c r="O559"/>
      <c r="P559"/>
      <c r="Q559"/>
    </row>
    <row r="560" spans="2:17">
      <c r="B560"/>
      <c r="C560"/>
      <c r="D560"/>
      <c r="E560"/>
      <c r="F560"/>
      <c r="H560"/>
      <c r="I560"/>
      <c r="J560"/>
      <c r="K560"/>
      <c r="L560"/>
      <c r="M560"/>
      <c r="N560"/>
      <c r="O560"/>
      <c r="P560"/>
      <c r="Q560"/>
    </row>
    <row r="561" spans="2:17">
      <c r="B561"/>
      <c r="C561"/>
      <c r="D561"/>
      <c r="E561"/>
      <c r="F561"/>
      <c r="H561"/>
      <c r="I561"/>
      <c r="J561"/>
      <c r="K561"/>
      <c r="L561"/>
      <c r="M561"/>
      <c r="N561"/>
      <c r="O561"/>
      <c r="P561"/>
      <c r="Q561"/>
    </row>
    <row r="562" spans="2:17">
      <c r="B562"/>
      <c r="C562"/>
      <c r="D562"/>
      <c r="E562"/>
      <c r="F562"/>
      <c r="H562"/>
      <c r="I562"/>
      <c r="J562"/>
      <c r="K562"/>
      <c r="L562"/>
      <c r="M562"/>
      <c r="N562"/>
      <c r="O562"/>
      <c r="P562"/>
      <c r="Q562"/>
    </row>
    <row r="563" spans="2:17">
      <c r="B563"/>
      <c r="C563"/>
      <c r="D563"/>
      <c r="E563"/>
      <c r="F563"/>
      <c r="H563"/>
      <c r="I563"/>
      <c r="J563"/>
      <c r="K563"/>
      <c r="L563"/>
      <c r="M563"/>
      <c r="N563"/>
      <c r="O563"/>
      <c r="P563"/>
      <c r="Q563"/>
    </row>
    <row r="564" spans="2:17">
      <c r="B564"/>
      <c r="C564"/>
      <c r="D564"/>
      <c r="E564"/>
      <c r="F564"/>
      <c r="H564"/>
      <c r="I564"/>
      <c r="J564"/>
      <c r="K564"/>
      <c r="L564"/>
      <c r="M564"/>
      <c r="N564"/>
      <c r="O564"/>
      <c r="P564"/>
      <c r="Q564"/>
    </row>
    <row r="565" spans="2:17">
      <c r="B565"/>
      <c r="C565"/>
      <c r="D565"/>
      <c r="E565"/>
      <c r="F565"/>
      <c r="H565"/>
      <c r="I565"/>
      <c r="J565"/>
      <c r="K565"/>
      <c r="L565"/>
      <c r="M565"/>
      <c r="N565"/>
      <c r="O565"/>
      <c r="P565"/>
      <c r="Q565"/>
    </row>
    <row r="566" spans="2:17">
      <c r="B566"/>
      <c r="C566"/>
      <c r="D566"/>
      <c r="E566"/>
      <c r="F566"/>
      <c r="H566"/>
      <c r="I566"/>
      <c r="J566"/>
      <c r="K566"/>
      <c r="L566"/>
      <c r="M566"/>
      <c r="N566"/>
      <c r="O566"/>
      <c r="P566"/>
      <c r="Q566"/>
    </row>
    <row r="567" spans="2:17">
      <c r="B567"/>
      <c r="C567"/>
      <c r="D567"/>
      <c r="E567"/>
      <c r="F567"/>
      <c r="H567"/>
      <c r="I567"/>
      <c r="J567"/>
      <c r="K567"/>
      <c r="L567"/>
      <c r="M567"/>
      <c r="N567"/>
      <c r="O567"/>
      <c r="P567"/>
      <c r="Q567"/>
    </row>
    <row r="568" spans="2:17">
      <c r="B568"/>
      <c r="C568"/>
      <c r="D568"/>
      <c r="E568"/>
      <c r="F568"/>
      <c r="H568"/>
      <c r="I568"/>
      <c r="J568"/>
      <c r="K568"/>
      <c r="L568"/>
      <c r="M568"/>
      <c r="N568"/>
      <c r="O568"/>
      <c r="P568"/>
      <c r="Q568"/>
    </row>
    <row r="569" spans="2:17">
      <c r="B569"/>
      <c r="C569"/>
      <c r="D569"/>
      <c r="E569"/>
      <c r="F569"/>
      <c r="H569"/>
      <c r="I569"/>
      <c r="J569"/>
      <c r="K569"/>
      <c r="L569"/>
      <c r="M569"/>
      <c r="N569"/>
      <c r="O569"/>
      <c r="P569"/>
      <c r="Q569"/>
    </row>
    <row r="570" spans="2:17">
      <c r="B570"/>
      <c r="C570"/>
      <c r="D570"/>
      <c r="E570"/>
      <c r="F570"/>
      <c r="H570"/>
      <c r="I570"/>
      <c r="J570"/>
      <c r="K570"/>
      <c r="L570"/>
      <c r="M570"/>
      <c r="N570"/>
      <c r="O570"/>
      <c r="P570"/>
      <c r="Q570"/>
    </row>
    <row r="571" spans="2:17">
      <c r="B571"/>
      <c r="C571"/>
      <c r="D571"/>
      <c r="E571"/>
      <c r="F571"/>
      <c r="H571"/>
      <c r="I571"/>
      <c r="J571"/>
      <c r="K571"/>
      <c r="L571"/>
      <c r="M571"/>
      <c r="N571"/>
      <c r="O571"/>
      <c r="P571"/>
      <c r="Q571"/>
    </row>
    <row r="572" spans="2:17">
      <c r="B572"/>
      <c r="C572"/>
      <c r="D572"/>
      <c r="E572"/>
      <c r="F572"/>
      <c r="H572"/>
      <c r="I572"/>
      <c r="J572"/>
      <c r="K572"/>
      <c r="L572"/>
      <c r="M572"/>
      <c r="N572"/>
      <c r="O572"/>
      <c r="P572"/>
      <c r="Q572"/>
    </row>
    <row r="573" spans="2:17">
      <c r="B573"/>
      <c r="C573"/>
      <c r="D573"/>
      <c r="E573"/>
      <c r="F573"/>
      <c r="H573"/>
      <c r="I573"/>
      <c r="J573"/>
      <c r="K573"/>
      <c r="L573"/>
      <c r="M573"/>
      <c r="N573"/>
      <c r="O573"/>
      <c r="P573"/>
      <c r="Q573"/>
    </row>
    <row r="574" spans="2:17">
      <c r="B574"/>
      <c r="C574"/>
      <c r="D574"/>
      <c r="E574"/>
      <c r="F574"/>
      <c r="H574"/>
      <c r="I574"/>
      <c r="J574"/>
      <c r="K574"/>
      <c r="L574"/>
      <c r="M574"/>
      <c r="N574"/>
      <c r="O574"/>
      <c r="P574"/>
      <c r="Q574"/>
    </row>
    <row r="575" spans="2:17">
      <c r="B575"/>
      <c r="C575"/>
      <c r="D575"/>
      <c r="E575"/>
      <c r="F575"/>
      <c r="H575"/>
      <c r="I575"/>
      <c r="J575"/>
      <c r="K575"/>
      <c r="L575"/>
      <c r="M575"/>
      <c r="N575"/>
      <c r="O575"/>
      <c r="P575"/>
      <c r="Q575"/>
    </row>
    <row r="576" spans="2:17">
      <c r="B576"/>
      <c r="C576"/>
      <c r="D576"/>
      <c r="E576"/>
      <c r="F576"/>
      <c r="H576"/>
      <c r="I576"/>
      <c r="J576"/>
      <c r="K576"/>
      <c r="L576"/>
      <c r="M576"/>
      <c r="N576"/>
      <c r="O576"/>
      <c r="P576"/>
      <c r="Q576"/>
    </row>
    <row r="577" spans="2:17">
      <c r="B577"/>
      <c r="C577"/>
      <c r="D577"/>
      <c r="E577"/>
      <c r="F577"/>
      <c r="H577"/>
      <c r="I577"/>
      <c r="J577"/>
      <c r="K577"/>
      <c r="L577"/>
      <c r="M577"/>
      <c r="N577"/>
      <c r="O577"/>
      <c r="P577"/>
      <c r="Q577"/>
    </row>
    <row r="578" spans="2:17">
      <c r="B578"/>
      <c r="C578"/>
      <c r="D578"/>
      <c r="E578"/>
      <c r="F578"/>
      <c r="H578"/>
      <c r="I578"/>
      <c r="J578"/>
      <c r="K578"/>
      <c r="L578"/>
      <c r="M578"/>
      <c r="N578"/>
      <c r="O578"/>
      <c r="P578"/>
      <c r="Q578"/>
    </row>
    <row r="579" spans="2:17">
      <c r="B579"/>
      <c r="C579"/>
      <c r="D579"/>
      <c r="E579"/>
      <c r="F579"/>
      <c r="H579"/>
      <c r="I579"/>
      <c r="J579"/>
      <c r="K579"/>
      <c r="L579"/>
      <c r="M579"/>
      <c r="N579"/>
      <c r="O579"/>
      <c r="P579"/>
      <c r="Q579"/>
    </row>
    <row r="580" spans="2:17">
      <c r="B580"/>
      <c r="C580"/>
      <c r="D580"/>
      <c r="E580"/>
      <c r="F580"/>
      <c r="H580"/>
      <c r="I580"/>
      <c r="J580"/>
      <c r="K580"/>
      <c r="L580"/>
      <c r="M580"/>
      <c r="N580"/>
      <c r="O580"/>
      <c r="P580"/>
      <c r="Q580"/>
    </row>
    <row r="581" spans="2:17">
      <c r="B581"/>
      <c r="C581"/>
      <c r="D581"/>
      <c r="E581"/>
      <c r="F581"/>
      <c r="H581"/>
      <c r="I581"/>
      <c r="J581"/>
      <c r="K581"/>
      <c r="L581"/>
      <c r="M581"/>
      <c r="N581"/>
      <c r="O581"/>
      <c r="P581"/>
      <c r="Q581"/>
    </row>
    <row r="582" spans="2:17">
      <c r="B582"/>
      <c r="C582"/>
      <c r="D582"/>
      <c r="E582"/>
      <c r="F582"/>
      <c r="H582"/>
      <c r="I582"/>
      <c r="J582"/>
      <c r="K582"/>
      <c r="L582"/>
      <c r="M582"/>
      <c r="N582"/>
      <c r="O582"/>
      <c r="P582"/>
      <c r="Q582"/>
    </row>
    <row r="583" spans="2:17">
      <c r="B583"/>
      <c r="C583"/>
      <c r="D583"/>
      <c r="E583"/>
      <c r="F583"/>
      <c r="H583"/>
      <c r="I583"/>
      <c r="J583"/>
      <c r="K583"/>
      <c r="L583"/>
      <c r="M583"/>
      <c r="N583"/>
      <c r="O583"/>
      <c r="P583"/>
      <c r="Q583"/>
    </row>
    <row r="584" spans="2:17">
      <c r="B584"/>
      <c r="C584"/>
      <c r="D584"/>
      <c r="E584"/>
      <c r="F584"/>
      <c r="H584"/>
      <c r="I584"/>
      <c r="J584"/>
      <c r="K584"/>
      <c r="L584"/>
      <c r="M584"/>
      <c r="N584"/>
      <c r="O584"/>
      <c r="P584"/>
      <c r="Q584"/>
    </row>
    <row r="585" spans="2:17">
      <c r="B585"/>
      <c r="C585"/>
      <c r="D585"/>
      <c r="E585"/>
      <c r="F585"/>
      <c r="H585"/>
      <c r="I585"/>
      <c r="J585"/>
      <c r="K585"/>
      <c r="L585"/>
      <c r="M585"/>
      <c r="N585"/>
      <c r="O585"/>
      <c r="P585"/>
      <c r="Q585"/>
    </row>
    <row r="586" spans="2:17">
      <c r="B586"/>
      <c r="C586"/>
      <c r="D586"/>
      <c r="E586"/>
      <c r="F586"/>
      <c r="H586"/>
      <c r="I586"/>
      <c r="J586"/>
      <c r="K586"/>
      <c r="L586"/>
      <c r="M586"/>
      <c r="N586"/>
      <c r="O586"/>
      <c r="P586"/>
      <c r="Q586"/>
    </row>
    <row r="587" spans="2:17">
      <c r="B587"/>
      <c r="C587"/>
      <c r="D587"/>
      <c r="E587"/>
      <c r="F587"/>
      <c r="H587"/>
      <c r="I587"/>
      <c r="J587"/>
      <c r="K587"/>
      <c r="L587"/>
      <c r="M587"/>
      <c r="N587"/>
      <c r="O587"/>
      <c r="P587"/>
      <c r="Q587"/>
    </row>
    <row r="588" spans="2:17">
      <c r="B588"/>
      <c r="C588"/>
      <c r="D588"/>
      <c r="E588"/>
      <c r="F588"/>
      <c r="H588"/>
      <c r="I588"/>
      <c r="J588"/>
      <c r="K588"/>
      <c r="L588"/>
      <c r="M588"/>
      <c r="N588"/>
      <c r="O588"/>
      <c r="P588"/>
      <c r="Q588"/>
    </row>
    <row r="589" spans="2:17">
      <c r="B589"/>
      <c r="C589"/>
      <c r="D589"/>
      <c r="E589"/>
      <c r="F589"/>
      <c r="H589"/>
      <c r="I589"/>
      <c r="J589"/>
      <c r="K589"/>
      <c r="L589"/>
      <c r="M589"/>
      <c r="N589"/>
      <c r="O589"/>
      <c r="P589"/>
      <c r="Q589"/>
    </row>
    <row r="590" spans="2:17">
      <c r="B590"/>
      <c r="C590"/>
      <c r="D590"/>
      <c r="E590"/>
      <c r="F590"/>
      <c r="H590"/>
      <c r="I590"/>
      <c r="J590"/>
      <c r="K590"/>
      <c r="L590"/>
      <c r="M590"/>
      <c r="N590"/>
      <c r="O590"/>
      <c r="P590"/>
      <c r="Q590"/>
    </row>
    <row r="591" spans="2:17">
      <c r="B591"/>
      <c r="C591"/>
      <c r="D591"/>
      <c r="E591"/>
      <c r="F591"/>
      <c r="H591"/>
      <c r="I591"/>
      <c r="J591"/>
      <c r="K591"/>
      <c r="L591"/>
      <c r="M591"/>
      <c r="N591"/>
      <c r="O591"/>
      <c r="P591"/>
      <c r="Q591"/>
    </row>
    <row r="592" spans="2:17">
      <c r="B592"/>
      <c r="C592"/>
      <c r="D592"/>
      <c r="E592"/>
      <c r="F592"/>
      <c r="H592"/>
      <c r="I592"/>
      <c r="J592"/>
      <c r="K592"/>
      <c r="L592"/>
      <c r="M592"/>
      <c r="N592"/>
      <c r="O592"/>
      <c r="P592"/>
      <c r="Q592"/>
    </row>
    <row r="593" spans="2:17">
      <c r="B593"/>
      <c r="C593"/>
      <c r="D593"/>
      <c r="E593"/>
      <c r="F593"/>
      <c r="H593"/>
      <c r="I593"/>
      <c r="J593"/>
      <c r="K593"/>
      <c r="L593"/>
      <c r="M593"/>
      <c r="N593"/>
      <c r="O593"/>
      <c r="P593"/>
      <c r="Q593"/>
    </row>
    <row r="594" spans="2:17">
      <c r="B594"/>
      <c r="C594"/>
      <c r="D594"/>
      <c r="E594"/>
      <c r="F594"/>
      <c r="H594"/>
      <c r="I594"/>
      <c r="J594"/>
      <c r="K594"/>
      <c r="L594"/>
      <c r="M594"/>
      <c r="N594"/>
      <c r="O594"/>
      <c r="P594"/>
      <c r="Q594"/>
    </row>
    <row r="595" spans="2:17">
      <c r="B595"/>
      <c r="C595"/>
      <c r="D595"/>
      <c r="E595"/>
      <c r="F595"/>
      <c r="H595"/>
      <c r="I595"/>
      <c r="J595"/>
      <c r="K595"/>
      <c r="L595"/>
      <c r="M595"/>
      <c r="N595"/>
      <c r="O595"/>
      <c r="P595"/>
      <c r="Q595"/>
    </row>
    <row r="596" spans="2:17">
      <c r="B596"/>
      <c r="C596"/>
      <c r="D596"/>
      <c r="E596"/>
      <c r="F596"/>
      <c r="H596"/>
      <c r="I596"/>
      <c r="J596"/>
      <c r="K596"/>
      <c r="L596"/>
      <c r="M596"/>
      <c r="N596"/>
      <c r="O596"/>
      <c r="P596"/>
      <c r="Q596"/>
    </row>
    <row r="597" spans="2:17">
      <c r="B597"/>
      <c r="C597"/>
      <c r="D597"/>
      <c r="E597"/>
      <c r="F597"/>
      <c r="H597"/>
      <c r="I597"/>
      <c r="J597"/>
      <c r="K597"/>
      <c r="L597"/>
      <c r="M597"/>
      <c r="N597"/>
      <c r="O597"/>
      <c r="P597"/>
      <c r="Q597"/>
    </row>
    <row r="598" spans="2:17">
      <c r="B598"/>
      <c r="C598"/>
      <c r="D598"/>
      <c r="E598"/>
      <c r="F598"/>
      <c r="H598"/>
      <c r="I598"/>
      <c r="J598"/>
      <c r="K598"/>
      <c r="L598"/>
      <c r="M598"/>
      <c r="N598"/>
      <c r="O598"/>
      <c r="P598"/>
      <c r="Q598"/>
    </row>
    <row r="599" spans="2:17">
      <c r="B599"/>
      <c r="C599"/>
      <c r="D599"/>
      <c r="E599"/>
      <c r="F599"/>
      <c r="H599"/>
      <c r="I599"/>
      <c r="J599"/>
      <c r="K599"/>
      <c r="L599"/>
      <c r="M599"/>
      <c r="N599"/>
      <c r="O599"/>
      <c r="P599"/>
      <c r="Q599"/>
    </row>
    <row r="600" spans="2:17">
      <c r="B600"/>
      <c r="C600"/>
      <c r="D600"/>
      <c r="E600"/>
      <c r="F600"/>
      <c r="H600"/>
      <c r="I600"/>
      <c r="J600"/>
      <c r="K600"/>
      <c r="L600"/>
      <c r="M600"/>
      <c r="N600"/>
      <c r="O600"/>
      <c r="P600"/>
      <c r="Q600"/>
    </row>
    <row r="601" spans="2:17">
      <c r="B601"/>
      <c r="C601"/>
      <c r="D601"/>
      <c r="E601"/>
      <c r="F601"/>
      <c r="H601"/>
      <c r="I601"/>
      <c r="J601"/>
      <c r="K601"/>
      <c r="L601"/>
      <c r="M601"/>
      <c r="N601"/>
      <c r="O601"/>
      <c r="P601"/>
      <c r="Q601"/>
    </row>
    <row r="602" spans="2:17">
      <c r="B602"/>
      <c r="C602"/>
      <c r="D602"/>
      <c r="E602"/>
      <c r="F602"/>
      <c r="H602"/>
      <c r="I602"/>
      <c r="J602"/>
      <c r="K602"/>
      <c r="L602"/>
      <c r="M602"/>
      <c r="N602"/>
      <c r="O602"/>
      <c r="P602"/>
      <c r="Q602"/>
    </row>
    <row r="603" spans="2:17">
      <c r="B603"/>
      <c r="C603"/>
      <c r="D603"/>
      <c r="E603"/>
      <c r="F603"/>
      <c r="H603"/>
      <c r="I603"/>
      <c r="J603"/>
      <c r="K603"/>
      <c r="L603"/>
      <c r="M603"/>
      <c r="N603"/>
      <c r="O603"/>
      <c r="P603"/>
      <c r="Q603"/>
    </row>
    <row r="604" spans="2:17">
      <c r="B604"/>
      <c r="C604"/>
      <c r="D604"/>
      <c r="E604"/>
      <c r="F604"/>
      <c r="H604"/>
      <c r="I604"/>
      <c r="J604"/>
      <c r="K604"/>
      <c r="L604"/>
      <c r="M604"/>
      <c r="N604"/>
      <c r="O604"/>
      <c r="P604"/>
      <c r="Q604"/>
    </row>
    <row r="605" spans="2:17">
      <c r="B605"/>
      <c r="C605"/>
      <c r="D605"/>
      <c r="E605"/>
      <c r="F605"/>
      <c r="H605"/>
      <c r="I605"/>
      <c r="J605"/>
      <c r="K605"/>
      <c r="L605"/>
      <c r="M605"/>
      <c r="N605"/>
      <c r="O605"/>
      <c r="P605"/>
      <c r="Q605"/>
    </row>
    <row r="606" spans="2:17">
      <c r="B606"/>
      <c r="C606"/>
      <c r="D606"/>
      <c r="E606"/>
      <c r="F606"/>
      <c r="H606"/>
      <c r="I606"/>
      <c r="J606"/>
      <c r="K606"/>
      <c r="L606"/>
      <c r="M606"/>
      <c r="N606"/>
      <c r="O606"/>
      <c r="P606"/>
      <c r="Q606"/>
    </row>
    <row r="607" spans="2:17">
      <c r="B607"/>
      <c r="C607"/>
      <c r="D607"/>
      <c r="E607"/>
      <c r="F607"/>
      <c r="H607"/>
      <c r="I607"/>
      <c r="J607"/>
      <c r="K607"/>
      <c r="L607"/>
      <c r="M607"/>
      <c r="N607"/>
      <c r="O607"/>
      <c r="P607"/>
      <c r="Q607"/>
    </row>
    <row r="608" spans="2:17">
      <c r="B608"/>
      <c r="C608"/>
      <c r="D608"/>
      <c r="E608"/>
      <c r="F608"/>
      <c r="H608"/>
      <c r="I608"/>
      <c r="J608"/>
      <c r="K608"/>
      <c r="L608"/>
      <c r="M608"/>
      <c r="N608"/>
      <c r="O608"/>
      <c r="P608"/>
      <c r="Q608"/>
    </row>
    <row r="609" spans="2:17">
      <c r="B609"/>
      <c r="C609"/>
      <c r="D609"/>
      <c r="E609"/>
      <c r="F609"/>
      <c r="H609"/>
      <c r="I609"/>
      <c r="J609"/>
      <c r="K609"/>
      <c r="L609"/>
      <c r="M609"/>
      <c r="N609"/>
      <c r="O609"/>
      <c r="P609"/>
      <c r="Q609"/>
    </row>
    <row r="610" spans="2:17">
      <c r="B610"/>
      <c r="C610"/>
      <c r="D610"/>
      <c r="E610"/>
      <c r="F610"/>
      <c r="H610"/>
      <c r="I610"/>
      <c r="J610"/>
      <c r="K610"/>
      <c r="L610"/>
      <c r="M610"/>
      <c r="N610"/>
      <c r="O610"/>
      <c r="P610"/>
      <c r="Q610"/>
    </row>
    <row r="611" spans="2:17">
      <c r="B611"/>
      <c r="C611"/>
      <c r="D611"/>
      <c r="E611"/>
      <c r="F611"/>
      <c r="H611"/>
      <c r="I611"/>
      <c r="J611"/>
      <c r="K611"/>
      <c r="L611"/>
      <c r="M611"/>
      <c r="N611"/>
      <c r="O611"/>
      <c r="P611"/>
      <c r="Q611"/>
    </row>
    <row r="612" spans="2:17">
      <c r="B612"/>
      <c r="C612"/>
      <c r="D612"/>
      <c r="E612"/>
      <c r="F612"/>
      <c r="H612"/>
      <c r="I612"/>
      <c r="J612"/>
      <c r="K612"/>
      <c r="L612"/>
      <c r="M612"/>
      <c r="N612"/>
      <c r="O612"/>
      <c r="P612"/>
      <c r="Q612"/>
    </row>
    <row r="613" spans="2:17">
      <c r="B613"/>
      <c r="C613"/>
      <c r="D613"/>
      <c r="E613"/>
      <c r="F613"/>
      <c r="H613"/>
      <c r="I613"/>
      <c r="J613"/>
      <c r="K613"/>
      <c r="L613"/>
      <c r="M613"/>
      <c r="N613"/>
      <c r="O613"/>
      <c r="P613"/>
      <c r="Q613"/>
    </row>
    <row r="614" spans="2:17">
      <c r="B614"/>
      <c r="C614"/>
      <c r="D614"/>
      <c r="E614"/>
      <c r="F614"/>
      <c r="H614"/>
      <c r="I614"/>
      <c r="J614"/>
      <c r="K614"/>
      <c r="L614"/>
      <c r="M614"/>
      <c r="N614"/>
      <c r="O614"/>
      <c r="P614"/>
      <c r="Q614"/>
    </row>
    <row r="615" spans="2:17">
      <c r="B615"/>
      <c r="C615"/>
      <c r="D615"/>
      <c r="E615"/>
      <c r="F615"/>
      <c r="H615"/>
      <c r="I615"/>
      <c r="J615"/>
      <c r="K615"/>
      <c r="L615"/>
      <c r="M615"/>
      <c r="N615"/>
      <c r="O615"/>
      <c r="P615"/>
      <c r="Q615"/>
    </row>
    <row r="616" spans="2:17">
      <c r="B616"/>
      <c r="C616"/>
      <c r="D616"/>
      <c r="E616"/>
      <c r="F616"/>
      <c r="H616"/>
      <c r="I616"/>
      <c r="J616"/>
      <c r="K616"/>
      <c r="L616"/>
      <c r="M616"/>
      <c r="N616"/>
      <c r="O616"/>
      <c r="P616"/>
      <c r="Q616"/>
    </row>
    <row r="617" spans="2:17">
      <c r="B617"/>
      <c r="C617"/>
      <c r="D617"/>
      <c r="E617"/>
      <c r="F617"/>
      <c r="H617"/>
      <c r="I617"/>
      <c r="J617"/>
      <c r="K617"/>
      <c r="L617"/>
      <c r="M617"/>
      <c r="N617"/>
      <c r="O617"/>
      <c r="P617"/>
      <c r="Q617"/>
    </row>
    <row r="618" spans="2:17">
      <c r="B618"/>
      <c r="C618"/>
      <c r="D618"/>
      <c r="E618"/>
      <c r="F618"/>
      <c r="H618"/>
      <c r="I618"/>
      <c r="J618"/>
      <c r="K618"/>
      <c r="L618"/>
      <c r="M618"/>
      <c r="N618"/>
      <c r="O618"/>
      <c r="P618"/>
      <c r="Q618"/>
    </row>
    <row r="619" spans="2:17">
      <c r="B619"/>
      <c r="C619"/>
      <c r="D619"/>
      <c r="E619"/>
      <c r="F619"/>
      <c r="H619"/>
      <c r="I619"/>
      <c r="J619"/>
      <c r="K619"/>
      <c r="L619"/>
      <c r="M619"/>
      <c r="N619"/>
      <c r="O619"/>
      <c r="P619"/>
      <c r="Q619"/>
    </row>
    <row r="620" spans="2:17">
      <c r="B620"/>
      <c r="C620"/>
      <c r="D620"/>
      <c r="E620"/>
      <c r="F620"/>
      <c r="H620"/>
      <c r="I620"/>
      <c r="J620"/>
      <c r="K620"/>
      <c r="L620"/>
      <c r="M620"/>
      <c r="N620"/>
      <c r="O620"/>
      <c r="P620"/>
      <c r="Q620"/>
    </row>
    <row r="621" spans="2:17">
      <c r="B621"/>
      <c r="C621"/>
      <c r="D621"/>
      <c r="E621"/>
      <c r="F621"/>
      <c r="H621"/>
      <c r="I621"/>
      <c r="J621"/>
      <c r="K621"/>
      <c r="L621"/>
      <c r="M621"/>
      <c r="N621"/>
      <c r="O621"/>
      <c r="P621"/>
      <c r="Q621"/>
    </row>
    <row r="622" spans="2:17">
      <c r="B622"/>
      <c r="C622"/>
      <c r="D622"/>
      <c r="E622"/>
      <c r="F622"/>
      <c r="H622"/>
      <c r="I622"/>
      <c r="J622"/>
      <c r="K622"/>
      <c r="L622"/>
      <c r="M622"/>
      <c r="N622"/>
      <c r="O622"/>
      <c r="P622"/>
      <c r="Q622"/>
    </row>
    <row r="623" spans="2:17">
      <c r="B623"/>
      <c r="C623"/>
      <c r="D623"/>
      <c r="E623"/>
      <c r="F623"/>
      <c r="H623"/>
      <c r="I623"/>
      <c r="J623"/>
      <c r="K623"/>
      <c r="L623"/>
      <c r="M623"/>
      <c r="N623"/>
      <c r="O623"/>
      <c r="P623"/>
      <c r="Q623"/>
    </row>
    <row r="624" spans="2:17">
      <c r="B624"/>
      <c r="C624"/>
      <c r="D624"/>
      <c r="E624"/>
      <c r="F624"/>
      <c r="H624"/>
      <c r="I624"/>
      <c r="J624"/>
      <c r="K624"/>
      <c r="L624"/>
      <c r="M624"/>
      <c r="N624"/>
      <c r="O624"/>
      <c r="P624"/>
      <c r="Q624"/>
    </row>
    <row r="625" spans="2:17">
      <c r="B625"/>
      <c r="C625"/>
      <c r="D625"/>
      <c r="E625"/>
      <c r="F625"/>
      <c r="H625"/>
      <c r="I625"/>
      <c r="J625"/>
      <c r="K625"/>
      <c r="L625"/>
      <c r="M625"/>
      <c r="N625"/>
      <c r="O625"/>
      <c r="P625"/>
      <c r="Q625"/>
    </row>
    <row r="626" spans="2:17">
      <c r="B626"/>
      <c r="C626"/>
      <c r="D626"/>
      <c r="E626"/>
      <c r="F626"/>
      <c r="H626"/>
      <c r="I626"/>
      <c r="J626"/>
      <c r="K626"/>
      <c r="L626"/>
      <c r="M626"/>
      <c r="N626"/>
      <c r="O626"/>
      <c r="P626"/>
      <c r="Q626"/>
    </row>
    <row r="627" spans="2:17">
      <c r="B627"/>
      <c r="C627"/>
      <c r="D627"/>
      <c r="E627"/>
      <c r="F627"/>
      <c r="H627"/>
      <c r="I627"/>
      <c r="J627"/>
      <c r="K627"/>
      <c r="L627"/>
      <c r="M627"/>
      <c r="N627"/>
      <c r="O627"/>
      <c r="P627"/>
      <c r="Q627"/>
    </row>
    <row r="628" spans="2:17">
      <c r="B628"/>
      <c r="C628"/>
      <c r="D628"/>
      <c r="E628"/>
      <c r="F628"/>
      <c r="H628"/>
      <c r="I628"/>
      <c r="J628"/>
      <c r="K628"/>
      <c r="L628"/>
      <c r="M628"/>
      <c r="N628"/>
      <c r="O628"/>
      <c r="P628"/>
      <c r="Q628"/>
    </row>
    <row r="629" spans="2:17">
      <c r="B629"/>
      <c r="C629"/>
      <c r="D629"/>
      <c r="E629"/>
      <c r="F629"/>
      <c r="H629"/>
      <c r="I629"/>
      <c r="J629"/>
      <c r="K629"/>
      <c r="L629"/>
      <c r="M629"/>
      <c r="N629"/>
      <c r="O629"/>
      <c r="P629"/>
      <c r="Q629"/>
    </row>
    <row r="630" spans="2:17">
      <c r="B630"/>
      <c r="C630"/>
      <c r="D630"/>
      <c r="E630"/>
      <c r="F630"/>
      <c r="H630"/>
      <c r="I630"/>
      <c r="J630"/>
      <c r="K630"/>
      <c r="L630"/>
      <c r="M630"/>
      <c r="N630"/>
      <c r="O630"/>
      <c r="P630"/>
      <c r="Q630"/>
    </row>
    <row r="631" spans="2:17">
      <c r="B631"/>
      <c r="C631"/>
      <c r="D631"/>
      <c r="E631"/>
      <c r="F631"/>
      <c r="H631"/>
      <c r="I631"/>
      <c r="J631"/>
      <c r="K631"/>
      <c r="L631"/>
      <c r="M631"/>
      <c r="N631"/>
      <c r="O631"/>
      <c r="P631"/>
      <c r="Q631"/>
    </row>
    <row r="632" spans="2:17">
      <c r="B632"/>
      <c r="C632"/>
      <c r="D632"/>
      <c r="E632"/>
      <c r="F632"/>
      <c r="H632"/>
      <c r="I632"/>
      <c r="J632"/>
      <c r="K632"/>
      <c r="L632"/>
      <c r="M632"/>
      <c r="N632"/>
      <c r="O632"/>
      <c r="P632"/>
      <c r="Q632"/>
    </row>
    <row r="633" spans="2:17">
      <c r="B633"/>
      <c r="C633"/>
      <c r="D633"/>
      <c r="E633"/>
      <c r="F633"/>
      <c r="H633"/>
      <c r="I633"/>
      <c r="J633"/>
      <c r="K633"/>
      <c r="L633"/>
      <c r="M633"/>
      <c r="N633"/>
      <c r="O633"/>
      <c r="P633"/>
      <c r="Q633"/>
    </row>
    <row r="634" spans="2:17">
      <c r="B634"/>
      <c r="C634"/>
      <c r="D634"/>
      <c r="E634"/>
      <c r="F634"/>
      <c r="H634"/>
      <c r="I634"/>
      <c r="J634"/>
      <c r="K634"/>
      <c r="L634"/>
      <c r="M634"/>
      <c r="N634"/>
      <c r="O634"/>
      <c r="P634"/>
      <c r="Q634"/>
    </row>
    <row r="635" spans="2:17">
      <c r="B635"/>
      <c r="C635"/>
      <c r="D635"/>
      <c r="E635"/>
      <c r="F635"/>
      <c r="H635"/>
      <c r="I635"/>
      <c r="J635"/>
      <c r="K635"/>
      <c r="L635"/>
      <c r="M635"/>
      <c r="N635"/>
      <c r="O635"/>
      <c r="P635"/>
      <c r="Q635"/>
    </row>
    <row r="636" spans="2:17">
      <c r="B636"/>
      <c r="C636"/>
      <c r="D636"/>
      <c r="E636"/>
      <c r="F636"/>
      <c r="H636"/>
      <c r="I636"/>
      <c r="J636"/>
      <c r="K636"/>
      <c r="L636"/>
      <c r="M636"/>
      <c r="N636"/>
      <c r="O636"/>
      <c r="P636"/>
      <c r="Q636"/>
    </row>
    <row r="637" spans="2:17">
      <c r="B637"/>
      <c r="C637"/>
      <c r="D637"/>
      <c r="E637"/>
      <c r="F637"/>
      <c r="H637"/>
      <c r="I637"/>
      <c r="J637"/>
      <c r="K637"/>
      <c r="L637"/>
      <c r="M637"/>
      <c r="N637"/>
      <c r="O637"/>
      <c r="P637"/>
      <c r="Q637"/>
    </row>
    <row r="638" spans="2:17">
      <c r="B638"/>
      <c r="C638"/>
      <c r="D638"/>
      <c r="E638"/>
      <c r="F638"/>
      <c r="H638"/>
      <c r="I638"/>
      <c r="J638"/>
      <c r="K638"/>
      <c r="L638"/>
      <c r="M638"/>
      <c r="N638"/>
      <c r="O638"/>
      <c r="P638"/>
      <c r="Q638"/>
    </row>
    <row r="639" spans="2:17">
      <c r="B639"/>
      <c r="C639"/>
      <c r="D639"/>
      <c r="E639"/>
      <c r="F639"/>
      <c r="H639"/>
      <c r="I639"/>
      <c r="J639"/>
      <c r="K639"/>
      <c r="L639"/>
      <c r="M639"/>
      <c r="N639"/>
      <c r="O639"/>
      <c r="P639"/>
      <c r="Q639"/>
    </row>
    <row r="640" spans="2:17">
      <c r="B640"/>
      <c r="C640"/>
      <c r="D640"/>
      <c r="E640"/>
      <c r="F640"/>
      <c r="H640"/>
      <c r="I640"/>
      <c r="J640"/>
      <c r="K640"/>
      <c r="L640"/>
      <c r="M640"/>
      <c r="N640"/>
      <c r="O640"/>
      <c r="P640"/>
      <c r="Q640"/>
    </row>
    <row r="641" spans="2:17">
      <c r="B641"/>
      <c r="C641"/>
      <c r="D641"/>
      <c r="E641"/>
      <c r="F641"/>
      <c r="H641"/>
      <c r="I641"/>
      <c r="J641"/>
      <c r="K641"/>
      <c r="L641"/>
      <c r="M641"/>
      <c r="N641"/>
      <c r="O641"/>
      <c r="P641"/>
      <c r="Q641"/>
    </row>
    <row r="642" spans="2:17">
      <c r="B642"/>
      <c r="C642"/>
      <c r="D642"/>
      <c r="E642"/>
      <c r="F642"/>
      <c r="H642"/>
      <c r="I642"/>
      <c r="J642"/>
      <c r="K642"/>
      <c r="L642"/>
      <c r="M642"/>
      <c r="N642"/>
      <c r="O642"/>
      <c r="P642"/>
      <c r="Q642"/>
    </row>
    <row r="643" spans="2:17">
      <c r="B643"/>
      <c r="C643"/>
      <c r="D643"/>
      <c r="E643"/>
      <c r="F643"/>
      <c r="H643"/>
      <c r="I643"/>
      <c r="J643"/>
      <c r="K643"/>
      <c r="L643"/>
      <c r="M643"/>
      <c r="N643"/>
      <c r="O643"/>
      <c r="P643"/>
      <c r="Q643"/>
    </row>
    <row r="644" spans="2:17">
      <c r="B644"/>
      <c r="C644"/>
      <c r="D644"/>
      <c r="E644"/>
      <c r="F644"/>
      <c r="H644"/>
      <c r="I644"/>
      <c r="J644"/>
      <c r="K644"/>
      <c r="L644"/>
      <c r="M644"/>
      <c r="N644"/>
      <c r="O644"/>
      <c r="P644"/>
      <c r="Q644"/>
    </row>
    <row r="645" spans="2:17">
      <c r="B645"/>
      <c r="C645"/>
      <c r="D645"/>
      <c r="E645"/>
      <c r="F645"/>
      <c r="H645"/>
      <c r="I645"/>
      <c r="J645"/>
      <c r="K645"/>
      <c r="L645"/>
      <c r="M645"/>
      <c r="N645"/>
      <c r="O645"/>
      <c r="P645"/>
      <c r="Q645"/>
    </row>
    <row r="646" spans="2:17">
      <c r="B646"/>
      <c r="C646"/>
      <c r="D646"/>
      <c r="E646"/>
      <c r="F646"/>
      <c r="H646"/>
      <c r="I646"/>
      <c r="J646"/>
      <c r="K646"/>
      <c r="L646"/>
      <c r="M646"/>
      <c r="N646"/>
      <c r="O646"/>
      <c r="P646"/>
      <c r="Q646"/>
    </row>
    <row r="647" spans="2:17">
      <c r="B647"/>
      <c r="C647"/>
      <c r="D647"/>
      <c r="E647"/>
      <c r="F647"/>
      <c r="H647"/>
      <c r="I647"/>
      <c r="J647"/>
      <c r="K647"/>
      <c r="L647"/>
      <c r="M647"/>
      <c r="N647"/>
      <c r="O647"/>
      <c r="P647"/>
      <c r="Q647"/>
    </row>
    <row r="648" spans="2:17">
      <c r="B648"/>
      <c r="C648"/>
      <c r="D648"/>
      <c r="E648"/>
      <c r="F648"/>
      <c r="H648"/>
      <c r="I648"/>
      <c r="J648"/>
      <c r="K648"/>
      <c r="L648"/>
      <c r="M648"/>
      <c r="N648"/>
      <c r="O648"/>
      <c r="P648"/>
      <c r="Q648"/>
    </row>
    <row r="649" spans="2:17">
      <c r="B649"/>
      <c r="C649"/>
      <c r="D649"/>
      <c r="E649"/>
      <c r="F649"/>
      <c r="H649"/>
      <c r="I649"/>
      <c r="J649"/>
      <c r="K649"/>
      <c r="L649"/>
      <c r="M649"/>
      <c r="N649"/>
      <c r="O649"/>
      <c r="P649"/>
      <c r="Q649"/>
    </row>
    <row r="650" spans="2:17">
      <c r="B650"/>
      <c r="C650"/>
      <c r="D650"/>
      <c r="E650"/>
      <c r="F650"/>
      <c r="H650"/>
      <c r="I650"/>
      <c r="J650"/>
      <c r="K650"/>
      <c r="L650"/>
      <c r="M650"/>
      <c r="N650"/>
      <c r="O650"/>
      <c r="P650"/>
      <c r="Q650"/>
    </row>
    <row r="651" spans="2:17">
      <c r="B651"/>
      <c r="C651"/>
      <c r="D651"/>
      <c r="E651"/>
      <c r="F651"/>
      <c r="H651"/>
      <c r="I651"/>
      <c r="J651"/>
      <c r="K651"/>
      <c r="L651"/>
      <c r="M651"/>
      <c r="N651"/>
      <c r="O651"/>
      <c r="P651"/>
      <c r="Q651"/>
    </row>
    <row r="652" spans="2:17">
      <c r="B652"/>
      <c r="C652"/>
      <c r="D652"/>
      <c r="E652"/>
      <c r="F652"/>
      <c r="H652"/>
      <c r="I652"/>
      <c r="J652"/>
      <c r="K652"/>
      <c r="L652"/>
      <c r="M652"/>
      <c r="N652"/>
      <c r="O652"/>
      <c r="P652"/>
      <c r="Q652"/>
    </row>
    <row r="653" spans="2:17">
      <c r="B653"/>
      <c r="C653"/>
      <c r="D653"/>
      <c r="E653"/>
      <c r="F653"/>
      <c r="H653"/>
      <c r="I653"/>
      <c r="J653"/>
      <c r="K653"/>
      <c r="L653"/>
      <c r="M653"/>
      <c r="N653"/>
      <c r="O653"/>
      <c r="P653"/>
      <c r="Q653"/>
    </row>
    <row r="654" spans="2:17">
      <c r="B654"/>
      <c r="C654"/>
      <c r="D654"/>
      <c r="E654"/>
      <c r="F654"/>
      <c r="H654"/>
      <c r="I654"/>
      <c r="J654"/>
      <c r="K654"/>
      <c r="L654"/>
      <c r="M654"/>
      <c r="N654"/>
      <c r="O654"/>
      <c r="P654"/>
      <c r="Q654"/>
    </row>
    <row r="655" spans="2:17">
      <c r="B655"/>
      <c r="C655"/>
      <c r="D655"/>
      <c r="E655"/>
      <c r="F655"/>
      <c r="H655"/>
      <c r="I655"/>
      <c r="J655"/>
      <c r="K655"/>
      <c r="L655"/>
      <c r="M655"/>
      <c r="N655"/>
      <c r="O655"/>
      <c r="P655"/>
      <c r="Q655"/>
    </row>
    <row r="656" spans="2:17">
      <c r="B656"/>
      <c r="C656"/>
      <c r="D656"/>
      <c r="E656"/>
      <c r="F656"/>
      <c r="H656"/>
      <c r="I656"/>
      <c r="J656"/>
      <c r="K656"/>
      <c r="L656"/>
      <c r="M656"/>
      <c r="N656"/>
      <c r="O656"/>
      <c r="P656"/>
      <c r="Q656"/>
    </row>
    <row r="657" spans="2:17">
      <c r="B657"/>
      <c r="C657"/>
      <c r="D657"/>
      <c r="E657"/>
      <c r="F657"/>
      <c r="H657"/>
      <c r="I657"/>
      <c r="J657"/>
      <c r="K657"/>
      <c r="L657"/>
      <c r="M657"/>
      <c r="N657"/>
      <c r="O657"/>
      <c r="P657"/>
      <c r="Q657"/>
    </row>
    <row r="658" spans="2:17">
      <c r="B658"/>
      <c r="C658"/>
      <c r="D658"/>
      <c r="E658"/>
      <c r="F658"/>
      <c r="H658"/>
      <c r="I658"/>
      <c r="J658"/>
      <c r="K658"/>
      <c r="L658"/>
      <c r="M658"/>
      <c r="N658"/>
      <c r="O658"/>
      <c r="P658"/>
      <c r="Q658"/>
    </row>
    <row r="659" spans="2:17">
      <c r="B659"/>
      <c r="C659"/>
      <c r="D659"/>
      <c r="E659"/>
      <c r="F659"/>
      <c r="H659"/>
      <c r="I659"/>
      <c r="J659"/>
      <c r="K659"/>
      <c r="L659"/>
      <c r="M659"/>
      <c r="N659"/>
      <c r="O659"/>
      <c r="P659"/>
      <c r="Q659"/>
    </row>
    <row r="660" spans="2:17">
      <c r="B660"/>
      <c r="C660"/>
      <c r="D660"/>
      <c r="E660"/>
      <c r="F660"/>
      <c r="H660"/>
      <c r="I660"/>
      <c r="J660"/>
      <c r="K660"/>
      <c r="L660"/>
      <c r="M660"/>
      <c r="N660"/>
      <c r="O660"/>
      <c r="P660"/>
      <c r="Q660"/>
    </row>
    <row r="661" spans="2:17">
      <c r="B661"/>
      <c r="C661"/>
      <c r="D661"/>
      <c r="E661"/>
      <c r="F661"/>
      <c r="H661"/>
      <c r="I661"/>
      <c r="J661"/>
      <c r="K661"/>
      <c r="L661"/>
      <c r="M661"/>
      <c r="N661"/>
      <c r="O661"/>
      <c r="P661"/>
      <c r="Q661"/>
    </row>
    <row r="662" spans="2:17">
      <c r="B662"/>
      <c r="C662"/>
      <c r="D662"/>
      <c r="E662"/>
      <c r="F662"/>
      <c r="H662"/>
      <c r="I662"/>
      <c r="J662"/>
      <c r="K662"/>
      <c r="L662"/>
      <c r="M662"/>
      <c r="N662"/>
      <c r="O662"/>
      <c r="P662"/>
      <c r="Q662"/>
    </row>
    <row r="663" spans="2:17">
      <c r="B663"/>
      <c r="C663"/>
      <c r="D663"/>
      <c r="E663"/>
      <c r="F663"/>
      <c r="H663"/>
      <c r="I663"/>
      <c r="J663"/>
      <c r="K663"/>
      <c r="L663"/>
      <c r="M663"/>
      <c r="N663"/>
      <c r="O663"/>
      <c r="P663"/>
      <c r="Q663"/>
    </row>
    <row r="664" spans="2:17">
      <c r="B664"/>
      <c r="C664"/>
      <c r="D664"/>
      <c r="E664"/>
      <c r="F664"/>
      <c r="H664"/>
      <c r="I664"/>
      <c r="J664"/>
      <c r="K664"/>
      <c r="L664"/>
      <c r="M664"/>
      <c r="N664"/>
      <c r="O664"/>
      <c r="P664"/>
      <c r="Q664"/>
    </row>
    <row r="665" spans="2:17">
      <c r="B665"/>
      <c r="C665"/>
      <c r="D665"/>
      <c r="E665"/>
      <c r="F665"/>
      <c r="H665"/>
      <c r="I665"/>
      <c r="J665"/>
      <c r="K665"/>
      <c r="L665"/>
      <c r="M665"/>
      <c r="N665"/>
      <c r="O665"/>
      <c r="P665"/>
      <c r="Q665"/>
    </row>
    <row r="666" spans="2:17">
      <c r="B666"/>
      <c r="C666"/>
      <c r="D666"/>
      <c r="E666"/>
      <c r="F666"/>
      <c r="H666"/>
      <c r="I666"/>
      <c r="J666"/>
      <c r="K666"/>
      <c r="L666"/>
      <c r="M666"/>
      <c r="N666"/>
      <c r="O666"/>
      <c r="P666"/>
      <c r="Q666"/>
    </row>
    <row r="667" spans="2:17">
      <c r="B667"/>
      <c r="C667"/>
      <c r="D667"/>
      <c r="E667"/>
      <c r="F667"/>
      <c r="H667"/>
      <c r="I667"/>
      <c r="J667"/>
      <c r="K667"/>
      <c r="L667"/>
      <c r="M667"/>
      <c r="N667"/>
      <c r="O667"/>
      <c r="P667"/>
      <c r="Q667"/>
    </row>
    <row r="668" spans="2:17">
      <c r="B668"/>
      <c r="C668"/>
      <c r="D668"/>
      <c r="E668"/>
      <c r="F668"/>
      <c r="H668"/>
      <c r="I668"/>
      <c r="J668"/>
      <c r="K668"/>
      <c r="L668"/>
      <c r="M668"/>
      <c r="N668"/>
      <c r="O668"/>
      <c r="P668"/>
      <c r="Q668"/>
    </row>
    <row r="669" spans="2:17">
      <c r="B669"/>
      <c r="C669"/>
      <c r="D669"/>
      <c r="E669"/>
      <c r="F669"/>
      <c r="H669"/>
      <c r="I669"/>
      <c r="J669"/>
      <c r="K669"/>
      <c r="L669"/>
      <c r="M669"/>
      <c r="N669"/>
      <c r="O669"/>
      <c r="P669"/>
      <c r="Q669"/>
    </row>
    <row r="670" spans="2:17">
      <c r="B670"/>
      <c r="C670"/>
      <c r="D670"/>
      <c r="E670"/>
      <c r="F670"/>
      <c r="H670"/>
      <c r="I670"/>
      <c r="J670"/>
      <c r="K670"/>
      <c r="L670"/>
      <c r="M670"/>
      <c r="N670"/>
      <c r="O670"/>
      <c r="P670"/>
      <c r="Q670"/>
    </row>
    <row r="671" spans="2:17">
      <c r="B671"/>
      <c r="C671"/>
      <c r="D671"/>
      <c r="E671"/>
      <c r="F671"/>
      <c r="H671"/>
      <c r="I671"/>
      <c r="J671"/>
      <c r="K671"/>
      <c r="L671"/>
      <c r="M671"/>
      <c r="N671"/>
      <c r="O671"/>
      <c r="P671"/>
      <c r="Q671"/>
    </row>
    <row r="672" spans="2:17">
      <c r="B672"/>
      <c r="C672"/>
      <c r="D672"/>
      <c r="E672"/>
      <c r="F672"/>
      <c r="H672"/>
      <c r="I672"/>
      <c r="J672"/>
      <c r="K672"/>
      <c r="L672"/>
      <c r="M672"/>
      <c r="N672"/>
      <c r="O672"/>
      <c r="P672"/>
      <c r="Q672"/>
    </row>
    <row r="673" spans="2:17">
      <c r="B673"/>
      <c r="C673"/>
      <c r="D673"/>
      <c r="E673"/>
      <c r="F673"/>
      <c r="H673"/>
      <c r="I673"/>
      <c r="J673"/>
      <c r="K673"/>
      <c r="L673"/>
      <c r="M673"/>
      <c r="N673"/>
      <c r="O673"/>
      <c r="P673"/>
      <c r="Q673"/>
    </row>
    <row r="674" spans="2:17">
      <c r="B674"/>
      <c r="C674"/>
      <c r="D674"/>
      <c r="E674"/>
      <c r="F674"/>
      <c r="H674"/>
      <c r="I674"/>
      <c r="J674"/>
      <c r="K674"/>
      <c r="L674"/>
      <c r="M674"/>
      <c r="N674"/>
      <c r="O674"/>
      <c r="P674"/>
      <c r="Q674"/>
    </row>
    <row r="675" spans="2:17">
      <c r="B675"/>
      <c r="C675"/>
      <c r="D675"/>
      <c r="E675"/>
      <c r="F675"/>
      <c r="H675"/>
      <c r="I675"/>
      <c r="J675"/>
      <c r="K675"/>
      <c r="L675"/>
      <c r="M675"/>
      <c r="N675"/>
      <c r="O675"/>
      <c r="P675"/>
      <c r="Q675"/>
    </row>
    <row r="676" spans="2:17">
      <c r="B676"/>
      <c r="C676"/>
      <c r="D676"/>
      <c r="E676"/>
      <c r="F676"/>
      <c r="H676"/>
      <c r="I676"/>
      <c r="J676"/>
      <c r="K676"/>
      <c r="L676"/>
      <c r="M676"/>
      <c r="N676"/>
      <c r="O676"/>
      <c r="P676"/>
      <c r="Q676"/>
    </row>
    <row r="677" spans="2:17">
      <c r="B677"/>
      <c r="C677"/>
      <c r="D677"/>
      <c r="E677"/>
      <c r="F677"/>
      <c r="H677"/>
      <c r="I677"/>
      <c r="J677"/>
      <c r="K677"/>
      <c r="L677"/>
      <c r="M677"/>
      <c r="N677"/>
      <c r="O677"/>
      <c r="P677"/>
      <c r="Q677"/>
    </row>
    <row r="678" spans="2:17">
      <c r="B678"/>
      <c r="C678"/>
      <c r="D678"/>
      <c r="E678"/>
      <c r="F678"/>
      <c r="H678"/>
      <c r="I678"/>
      <c r="J678"/>
      <c r="K678"/>
      <c r="L678"/>
      <c r="M678"/>
      <c r="N678"/>
      <c r="O678"/>
      <c r="P678"/>
      <c r="Q678"/>
    </row>
    <row r="679" spans="2:17">
      <c r="B679"/>
      <c r="C679"/>
      <c r="D679"/>
      <c r="E679"/>
      <c r="F679"/>
      <c r="H679"/>
      <c r="I679"/>
      <c r="J679"/>
      <c r="K679"/>
      <c r="L679"/>
      <c r="M679"/>
      <c r="N679"/>
      <c r="O679"/>
      <c r="P679"/>
      <c r="Q679"/>
    </row>
    <row r="680" spans="2:17">
      <c r="B680"/>
      <c r="C680"/>
      <c r="D680"/>
      <c r="E680"/>
      <c r="F680"/>
      <c r="H680"/>
      <c r="I680"/>
      <c r="J680"/>
      <c r="K680"/>
      <c r="L680"/>
      <c r="M680"/>
      <c r="N680"/>
      <c r="O680"/>
      <c r="P680"/>
      <c r="Q680"/>
    </row>
    <row r="681" spans="2:17">
      <c r="B681"/>
      <c r="C681"/>
      <c r="D681"/>
      <c r="E681"/>
      <c r="F681"/>
      <c r="H681"/>
      <c r="I681"/>
      <c r="J681"/>
      <c r="K681"/>
      <c r="L681"/>
      <c r="M681"/>
      <c r="N681"/>
      <c r="O681"/>
      <c r="P681"/>
      <c r="Q681"/>
    </row>
    <row r="682" spans="2:17">
      <c r="B682"/>
      <c r="C682"/>
      <c r="D682"/>
      <c r="E682"/>
      <c r="F682"/>
      <c r="H682"/>
      <c r="I682"/>
      <c r="J682"/>
      <c r="K682"/>
      <c r="L682"/>
      <c r="M682"/>
      <c r="N682"/>
      <c r="O682"/>
      <c r="P682"/>
      <c r="Q682"/>
    </row>
    <row r="683" spans="2:17">
      <c r="B683"/>
      <c r="C683"/>
      <c r="D683"/>
      <c r="E683"/>
      <c r="F683"/>
      <c r="H683"/>
      <c r="I683"/>
      <c r="J683"/>
      <c r="K683"/>
      <c r="L683"/>
      <c r="M683"/>
      <c r="N683"/>
      <c r="O683"/>
      <c r="P683"/>
      <c r="Q683"/>
    </row>
    <row r="684" spans="2:17">
      <c r="B684"/>
      <c r="C684"/>
      <c r="D684"/>
      <c r="E684"/>
      <c r="F684"/>
      <c r="H684"/>
      <c r="I684"/>
      <c r="J684"/>
      <c r="K684"/>
      <c r="L684"/>
      <c r="M684"/>
      <c r="N684"/>
      <c r="O684"/>
      <c r="P684"/>
      <c r="Q684"/>
    </row>
    <row r="685" spans="2:17">
      <c r="B685"/>
      <c r="C685"/>
      <c r="D685"/>
      <c r="E685"/>
      <c r="F685"/>
      <c r="H685"/>
      <c r="I685"/>
      <c r="J685"/>
      <c r="K685"/>
      <c r="L685"/>
      <c r="M685"/>
      <c r="N685"/>
      <c r="O685"/>
      <c r="P685"/>
      <c r="Q685"/>
    </row>
    <row r="686" spans="2:17">
      <c r="B686"/>
      <c r="C686"/>
      <c r="D686"/>
      <c r="E686"/>
      <c r="F686"/>
      <c r="H686"/>
      <c r="I686"/>
      <c r="J686"/>
      <c r="K686"/>
      <c r="L686"/>
      <c r="M686"/>
      <c r="N686"/>
      <c r="O686"/>
      <c r="P686"/>
      <c r="Q686"/>
    </row>
    <row r="687" spans="2:17">
      <c r="B687"/>
      <c r="C687"/>
      <c r="D687"/>
      <c r="E687"/>
      <c r="F687"/>
      <c r="H687"/>
      <c r="I687"/>
      <c r="J687"/>
      <c r="K687"/>
      <c r="L687"/>
      <c r="M687"/>
      <c r="N687"/>
      <c r="O687"/>
      <c r="P687"/>
      <c r="Q687"/>
    </row>
    <row r="688" spans="2:17">
      <c r="B688"/>
      <c r="C688"/>
      <c r="D688"/>
      <c r="E688"/>
      <c r="F688"/>
      <c r="H688"/>
      <c r="I688"/>
      <c r="J688"/>
      <c r="K688"/>
      <c r="L688"/>
      <c r="M688"/>
      <c r="N688"/>
      <c r="O688"/>
      <c r="P688"/>
      <c r="Q688"/>
    </row>
    <row r="689" spans="2:17">
      <c r="B689"/>
      <c r="C689"/>
      <c r="D689"/>
      <c r="E689"/>
      <c r="F689"/>
      <c r="H689"/>
      <c r="I689"/>
      <c r="J689"/>
      <c r="K689"/>
      <c r="L689"/>
      <c r="M689"/>
      <c r="N689"/>
      <c r="O689"/>
      <c r="P689"/>
      <c r="Q689"/>
    </row>
    <row r="690" spans="2:17">
      <c r="B690"/>
      <c r="C690"/>
      <c r="D690"/>
      <c r="E690"/>
      <c r="F690"/>
      <c r="H690"/>
      <c r="I690"/>
      <c r="J690"/>
      <c r="K690"/>
      <c r="L690"/>
      <c r="M690"/>
      <c r="N690"/>
      <c r="O690"/>
      <c r="P690"/>
      <c r="Q690"/>
    </row>
    <row r="691" spans="2:17">
      <c r="B691"/>
      <c r="C691"/>
      <c r="D691"/>
      <c r="E691"/>
      <c r="F691"/>
      <c r="H691"/>
      <c r="I691"/>
      <c r="J691"/>
      <c r="K691"/>
      <c r="L691"/>
      <c r="M691"/>
      <c r="N691"/>
      <c r="O691"/>
      <c r="P691"/>
      <c r="Q691"/>
    </row>
    <row r="692" spans="2:17">
      <c r="B692"/>
      <c r="C692"/>
      <c r="D692"/>
      <c r="E692"/>
      <c r="F692"/>
      <c r="H692"/>
      <c r="I692"/>
      <c r="J692"/>
      <c r="K692"/>
      <c r="L692"/>
      <c r="M692"/>
      <c r="N692"/>
      <c r="O692"/>
      <c r="P692"/>
      <c r="Q692"/>
    </row>
    <row r="693" spans="2:17">
      <c r="B693"/>
      <c r="C693"/>
      <c r="D693"/>
      <c r="E693"/>
      <c r="F693"/>
      <c r="H693"/>
      <c r="I693"/>
      <c r="J693"/>
      <c r="K693"/>
      <c r="L693"/>
      <c r="M693"/>
      <c r="N693"/>
      <c r="O693"/>
      <c r="P693"/>
      <c r="Q693"/>
    </row>
    <row r="694" spans="2:17">
      <c r="B694"/>
      <c r="C694"/>
      <c r="D694"/>
      <c r="E694"/>
      <c r="F694"/>
      <c r="H694"/>
      <c r="I694"/>
      <c r="J694"/>
      <c r="K694"/>
      <c r="L694"/>
      <c r="M694"/>
      <c r="N694"/>
      <c r="O694"/>
      <c r="P694"/>
      <c r="Q694"/>
    </row>
    <row r="695" spans="2:17">
      <c r="B695"/>
      <c r="C695"/>
      <c r="D695"/>
      <c r="E695"/>
      <c r="F695"/>
      <c r="H695"/>
      <c r="I695"/>
      <c r="J695"/>
      <c r="K695"/>
      <c r="L695"/>
      <c r="M695"/>
      <c r="N695"/>
      <c r="O695"/>
      <c r="P695"/>
      <c r="Q695"/>
    </row>
    <row r="696" spans="2:17">
      <c r="B696"/>
      <c r="C696"/>
      <c r="D696"/>
      <c r="E696"/>
      <c r="F696"/>
      <c r="H696"/>
      <c r="I696"/>
      <c r="J696"/>
      <c r="K696"/>
      <c r="L696"/>
      <c r="M696"/>
      <c r="N696"/>
      <c r="O696"/>
      <c r="P696"/>
      <c r="Q696"/>
    </row>
    <row r="697" spans="2:17">
      <c r="B697"/>
      <c r="C697"/>
      <c r="D697"/>
      <c r="E697"/>
      <c r="F697"/>
      <c r="H697"/>
      <c r="I697"/>
      <c r="J697"/>
      <c r="K697"/>
      <c r="L697"/>
      <c r="M697"/>
      <c r="N697"/>
      <c r="O697"/>
      <c r="P697"/>
      <c r="Q697"/>
    </row>
    <row r="698" spans="2:17">
      <c r="B698"/>
      <c r="C698"/>
      <c r="D698"/>
      <c r="E698"/>
      <c r="F698"/>
      <c r="H698"/>
      <c r="I698"/>
      <c r="J698"/>
      <c r="K698"/>
      <c r="L698"/>
      <c r="M698"/>
      <c r="N698"/>
      <c r="O698"/>
      <c r="P698"/>
      <c r="Q698"/>
    </row>
    <row r="699" spans="2:17">
      <c r="B699"/>
      <c r="C699"/>
      <c r="D699"/>
      <c r="E699"/>
      <c r="F699"/>
      <c r="H699"/>
      <c r="I699"/>
      <c r="J699"/>
      <c r="K699"/>
      <c r="L699"/>
      <c r="M699"/>
      <c r="N699"/>
      <c r="O699"/>
      <c r="P699"/>
      <c r="Q699"/>
    </row>
    <row r="700" spans="2:17">
      <c r="B700"/>
      <c r="C700"/>
      <c r="D700"/>
      <c r="E700"/>
      <c r="F700"/>
      <c r="H700"/>
      <c r="I700"/>
      <c r="J700"/>
      <c r="K700"/>
      <c r="L700"/>
      <c r="M700"/>
      <c r="N700"/>
      <c r="O700"/>
      <c r="P700"/>
      <c r="Q700"/>
    </row>
    <row r="701" spans="2:17">
      <c r="B701"/>
      <c r="C701"/>
      <c r="D701"/>
      <c r="E701"/>
      <c r="F701"/>
      <c r="H701"/>
      <c r="I701"/>
      <c r="J701"/>
      <c r="K701"/>
      <c r="L701"/>
      <c r="M701"/>
      <c r="N701"/>
      <c r="O701"/>
      <c r="P701"/>
      <c r="Q701"/>
    </row>
    <row r="702" spans="2:17">
      <c r="B702"/>
      <c r="C702"/>
      <c r="D702"/>
      <c r="E702"/>
      <c r="F702"/>
      <c r="H702"/>
      <c r="I702"/>
      <c r="J702"/>
      <c r="K702"/>
      <c r="L702"/>
      <c r="M702"/>
      <c r="N702"/>
      <c r="O702"/>
      <c r="P702"/>
      <c r="Q702"/>
    </row>
    <row r="703" spans="2:17">
      <c r="B703"/>
      <c r="C703"/>
      <c r="D703"/>
      <c r="E703"/>
      <c r="F703"/>
      <c r="H703"/>
      <c r="I703"/>
      <c r="J703"/>
      <c r="K703"/>
      <c r="L703"/>
      <c r="M703"/>
      <c r="N703"/>
      <c r="O703"/>
      <c r="P703"/>
      <c r="Q703"/>
    </row>
    <row r="704" spans="2:17">
      <c r="B704"/>
      <c r="C704"/>
      <c r="D704"/>
      <c r="E704"/>
      <c r="F704"/>
      <c r="H704"/>
      <c r="I704"/>
      <c r="J704"/>
      <c r="K704"/>
      <c r="L704"/>
      <c r="M704"/>
      <c r="N704"/>
      <c r="O704"/>
      <c r="P704"/>
      <c r="Q704"/>
    </row>
    <row r="705" spans="2:17">
      <c r="B705"/>
      <c r="C705"/>
      <c r="D705"/>
      <c r="E705"/>
      <c r="F705"/>
      <c r="H705"/>
      <c r="I705"/>
      <c r="J705"/>
      <c r="K705"/>
      <c r="L705"/>
      <c r="M705"/>
      <c r="N705"/>
      <c r="O705"/>
      <c r="P705"/>
      <c r="Q705"/>
    </row>
    <row r="706" spans="2:17">
      <c r="B706"/>
      <c r="C706"/>
      <c r="D706"/>
      <c r="E706"/>
      <c r="F706"/>
      <c r="H706"/>
      <c r="I706"/>
      <c r="J706"/>
      <c r="K706"/>
      <c r="L706"/>
      <c r="M706"/>
      <c r="N706"/>
      <c r="O706"/>
      <c r="P706"/>
      <c r="Q706"/>
    </row>
    <row r="707" spans="2:17">
      <c r="B707"/>
      <c r="C707"/>
      <c r="D707"/>
      <c r="E707"/>
      <c r="F707"/>
      <c r="H707"/>
      <c r="I707"/>
      <c r="J707"/>
      <c r="K707"/>
      <c r="L707"/>
      <c r="M707"/>
      <c r="N707"/>
      <c r="O707"/>
      <c r="P707"/>
      <c r="Q707"/>
    </row>
    <row r="708" spans="2:17">
      <c r="B708"/>
      <c r="C708"/>
      <c r="D708"/>
      <c r="E708"/>
      <c r="F708"/>
      <c r="H708"/>
      <c r="I708"/>
      <c r="J708"/>
      <c r="K708"/>
      <c r="L708"/>
      <c r="M708"/>
      <c r="N708"/>
      <c r="O708"/>
      <c r="P708"/>
      <c r="Q708"/>
    </row>
    <row r="709" spans="2:17">
      <c r="B709"/>
      <c r="C709"/>
      <c r="D709"/>
      <c r="E709"/>
      <c r="F709"/>
      <c r="H709"/>
      <c r="I709"/>
      <c r="J709"/>
      <c r="K709"/>
      <c r="L709"/>
      <c r="M709"/>
      <c r="N709"/>
      <c r="O709"/>
      <c r="P709"/>
      <c r="Q709"/>
    </row>
    <row r="710" spans="2:17">
      <c r="B710"/>
      <c r="C710"/>
      <c r="D710"/>
      <c r="E710"/>
      <c r="F710"/>
      <c r="H710"/>
      <c r="I710"/>
      <c r="J710"/>
      <c r="K710"/>
      <c r="L710"/>
      <c r="M710"/>
      <c r="N710"/>
      <c r="O710"/>
      <c r="P710"/>
      <c r="Q710"/>
    </row>
    <row r="711" spans="2:17">
      <c r="B711"/>
      <c r="C711"/>
      <c r="D711"/>
      <c r="E711"/>
      <c r="F711"/>
      <c r="H711"/>
      <c r="I711"/>
      <c r="J711"/>
      <c r="K711"/>
      <c r="L711"/>
      <c r="M711"/>
      <c r="N711"/>
      <c r="O711"/>
      <c r="P711"/>
      <c r="Q711"/>
    </row>
    <row r="712" spans="2:17">
      <c r="B712"/>
      <c r="C712"/>
      <c r="D712"/>
      <c r="E712"/>
      <c r="F712"/>
      <c r="H712"/>
      <c r="I712"/>
      <c r="J712"/>
      <c r="K712"/>
      <c r="L712"/>
      <c r="M712"/>
      <c r="N712"/>
      <c r="O712"/>
      <c r="P712"/>
      <c r="Q712"/>
    </row>
    <row r="713" spans="2:17">
      <c r="B713"/>
      <c r="C713"/>
      <c r="D713"/>
      <c r="E713"/>
      <c r="F713"/>
      <c r="H713"/>
      <c r="I713"/>
      <c r="J713"/>
      <c r="K713"/>
      <c r="L713"/>
      <c r="M713"/>
      <c r="N713"/>
      <c r="O713"/>
      <c r="P713"/>
      <c r="Q713"/>
    </row>
    <row r="714" spans="2:17">
      <c r="B714"/>
      <c r="C714"/>
      <c r="D714"/>
      <c r="E714"/>
      <c r="F714"/>
      <c r="H714"/>
      <c r="I714"/>
      <c r="J714"/>
      <c r="K714"/>
      <c r="L714"/>
      <c r="M714"/>
      <c r="N714"/>
      <c r="O714"/>
      <c r="P714"/>
      <c r="Q714"/>
    </row>
    <row r="715" spans="2:17">
      <c r="B715"/>
      <c r="C715"/>
      <c r="D715"/>
      <c r="E715"/>
      <c r="F715"/>
      <c r="H715"/>
      <c r="I715"/>
      <c r="J715"/>
      <c r="K715"/>
      <c r="L715"/>
      <c r="M715"/>
      <c r="N715"/>
      <c r="O715"/>
      <c r="P715"/>
      <c r="Q715"/>
    </row>
    <row r="716" spans="2:17">
      <c r="B716"/>
      <c r="C716"/>
      <c r="D716"/>
      <c r="E716"/>
      <c r="F716"/>
      <c r="H716"/>
      <c r="I716"/>
      <c r="J716"/>
      <c r="K716"/>
      <c r="L716"/>
      <c r="M716"/>
      <c r="N716"/>
      <c r="O716"/>
      <c r="P716"/>
      <c r="Q716"/>
    </row>
    <row r="717" spans="2:17">
      <c r="B717"/>
      <c r="C717"/>
      <c r="D717"/>
      <c r="E717"/>
      <c r="F717"/>
      <c r="H717"/>
      <c r="I717"/>
      <c r="J717"/>
      <c r="K717"/>
      <c r="L717"/>
      <c r="M717"/>
      <c r="N717"/>
      <c r="O717"/>
      <c r="P717"/>
      <c r="Q717"/>
    </row>
    <row r="718" spans="2:17">
      <c r="B718"/>
      <c r="C718"/>
      <c r="D718"/>
      <c r="E718"/>
      <c r="F718"/>
      <c r="H718"/>
      <c r="I718"/>
      <c r="J718"/>
      <c r="K718"/>
      <c r="L718"/>
      <c r="M718"/>
      <c r="N718"/>
      <c r="O718"/>
      <c r="P718"/>
      <c r="Q718"/>
    </row>
    <row r="719" spans="2:17">
      <c r="B719"/>
      <c r="C719"/>
      <c r="D719"/>
      <c r="E719"/>
      <c r="F719"/>
      <c r="H719"/>
      <c r="I719"/>
      <c r="J719"/>
      <c r="K719"/>
      <c r="L719"/>
      <c r="M719"/>
      <c r="N719"/>
      <c r="O719"/>
      <c r="P719"/>
      <c r="Q719"/>
    </row>
    <row r="720" spans="2:17">
      <c r="B720"/>
      <c r="C720"/>
      <c r="D720"/>
      <c r="E720"/>
      <c r="F720"/>
      <c r="H720"/>
      <c r="I720"/>
      <c r="J720"/>
      <c r="K720"/>
      <c r="L720"/>
      <c r="M720"/>
      <c r="N720"/>
      <c r="O720"/>
      <c r="P720"/>
      <c r="Q720"/>
    </row>
    <row r="721" spans="2:17">
      <c r="B721"/>
      <c r="C721"/>
      <c r="D721"/>
      <c r="E721"/>
      <c r="F721"/>
      <c r="H721"/>
      <c r="I721"/>
      <c r="J721"/>
      <c r="K721"/>
      <c r="L721"/>
      <c r="M721"/>
      <c r="N721"/>
      <c r="O721"/>
      <c r="P721"/>
      <c r="Q721"/>
    </row>
    <row r="722" spans="2:17">
      <c r="B722"/>
      <c r="C722"/>
      <c r="D722"/>
      <c r="E722"/>
      <c r="F722"/>
      <c r="H722"/>
      <c r="I722"/>
      <c r="J722"/>
      <c r="K722"/>
      <c r="L722"/>
      <c r="M722"/>
      <c r="N722"/>
      <c r="O722"/>
      <c r="P722"/>
      <c r="Q722"/>
    </row>
    <row r="723" spans="2:17">
      <c r="B723"/>
      <c r="C723"/>
      <c r="D723"/>
      <c r="E723"/>
      <c r="F723"/>
      <c r="H723"/>
      <c r="I723"/>
      <c r="J723"/>
      <c r="K723"/>
      <c r="L723"/>
      <c r="M723"/>
      <c r="N723"/>
      <c r="O723"/>
      <c r="P723"/>
      <c r="Q723"/>
    </row>
    <row r="724" spans="2:17">
      <c r="B724"/>
      <c r="C724"/>
      <c r="D724"/>
      <c r="E724"/>
      <c r="F724"/>
      <c r="H724"/>
      <c r="I724"/>
      <c r="J724"/>
      <c r="K724"/>
      <c r="L724"/>
      <c r="M724"/>
      <c r="N724"/>
      <c r="O724"/>
      <c r="P724"/>
      <c r="Q724"/>
    </row>
    <row r="725" spans="2:17">
      <c r="B725"/>
      <c r="C725"/>
      <c r="D725"/>
      <c r="E725"/>
      <c r="F725"/>
      <c r="H725"/>
      <c r="I725"/>
      <c r="J725"/>
      <c r="K725"/>
      <c r="L725"/>
      <c r="M725"/>
      <c r="N725"/>
      <c r="O725"/>
      <c r="P725"/>
      <c r="Q725"/>
    </row>
    <row r="726" spans="2:17">
      <c r="B726"/>
      <c r="C726"/>
      <c r="D726"/>
      <c r="E726"/>
      <c r="F726"/>
      <c r="H726"/>
      <c r="I726"/>
      <c r="J726"/>
      <c r="K726"/>
      <c r="L726"/>
      <c r="M726"/>
      <c r="N726"/>
      <c r="O726"/>
      <c r="P726"/>
      <c r="Q726"/>
    </row>
    <row r="727" spans="2:17">
      <c r="B727"/>
      <c r="C727"/>
      <c r="D727"/>
      <c r="E727"/>
      <c r="F727"/>
      <c r="H727"/>
      <c r="I727"/>
      <c r="J727"/>
      <c r="K727"/>
      <c r="L727"/>
      <c r="M727"/>
      <c r="N727"/>
      <c r="O727"/>
      <c r="P727"/>
      <c r="Q727"/>
    </row>
    <row r="728" spans="2:17">
      <c r="B728"/>
      <c r="C728"/>
      <c r="D728"/>
      <c r="E728"/>
      <c r="F728"/>
      <c r="H728"/>
      <c r="I728"/>
      <c r="J728"/>
      <c r="K728"/>
      <c r="L728"/>
      <c r="M728"/>
      <c r="N728"/>
      <c r="O728"/>
      <c r="P728"/>
      <c r="Q728"/>
    </row>
    <row r="729" spans="2:17">
      <c r="B729"/>
      <c r="C729"/>
      <c r="D729"/>
      <c r="E729"/>
      <c r="F729"/>
      <c r="H729"/>
      <c r="I729"/>
      <c r="J729"/>
      <c r="K729"/>
      <c r="L729"/>
      <c r="M729"/>
      <c r="N729"/>
      <c r="O729"/>
      <c r="P729"/>
      <c r="Q729"/>
    </row>
    <row r="730" spans="2:17">
      <c r="B730"/>
      <c r="C730"/>
      <c r="D730"/>
      <c r="E730"/>
      <c r="F730"/>
      <c r="H730"/>
      <c r="I730"/>
      <c r="J730"/>
      <c r="K730"/>
      <c r="L730"/>
      <c r="M730"/>
      <c r="N730"/>
      <c r="O730"/>
      <c r="P730"/>
      <c r="Q730"/>
    </row>
    <row r="731" spans="2:17">
      <c r="B731"/>
      <c r="C731"/>
      <c r="D731"/>
      <c r="E731"/>
      <c r="F731"/>
      <c r="H731"/>
      <c r="I731"/>
      <c r="J731"/>
      <c r="K731"/>
      <c r="L731"/>
      <c r="M731"/>
      <c r="N731"/>
      <c r="O731"/>
      <c r="P731"/>
      <c r="Q731"/>
    </row>
    <row r="732" spans="2:17">
      <c r="B732"/>
      <c r="C732"/>
      <c r="D732"/>
      <c r="E732"/>
      <c r="F732"/>
      <c r="H732"/>
      <c r="I732"/>
      <c r="J732"/>
      <c r="K732"/>
      <c r="L732"/>
      <c r="M732"/>
      <c r="N732"/>
      <c r="O732"/>
      <c r="P732"/>
      <c r="Q732"/>
    </row>
    <row r="733" spans="2:17">
      <c r="B733"/>
      <c r="C733"/>
      <c r="D733"/>
      <c r="E733"/>
      <c r="F733"/>
      <c r="H733"/>
      <c r="I733"/>
      <c r="J733"/>
      <c r="K733"/>
      <c r="L733"/>
      <c r="M733"/>
      <c r="N733"/>
      <c r="O733"/>
      <c r="P733"/>
      <c r="Q733"/>
    </row>
    <row r="734" spans="2:17">
      <c r="B734"/>
      <c r="C734"/>
      <c r="D734"/>
      <c r="E734"/>
      <c r="F734"/>
      <c r="H734"/>
      <c r="I734"/>
      <c r="J734"/>
      <c r="K734"/>
      <c r="L734"/>
      <c r="M734"/>
      <c r="N734"/>
      <c r="O734"/>
      <c r="P734"/>
      <c r="Q734"/>
    </row>
    <row r="735" spans="2:17">
      <c r="B735"/>
      <c r="C735"/>
      <c r="D735"/>
      <c r="E735"/>
      <c r="F735"/>
      <c r="H735"/>
      <c r="I735"/>
      <c r="J735"/>
      <c r="K735"/>
      <c r="L735"/>
      <c r="M735"/>
      <c r="N735"/>
      <c r="O735"/>
      <c r="P735"/>
      <c r="Q735"/>
    </row>
    <row r="736" spans="2:17">
      <c r="B736"/>
      <c r="C736"/>
      <c r="D736"/>
      <c r="E736"/>
      <c r="F736"/>
      <c r="H736"/>
      <c r="I736"/>
      <c r="J736"/>
      <c r="K736"/>
      <c r="L736"/>
      <c r="M736"/>
      <c r="N736"/>
      <c r="O736"/>
      <c r="P736"/>
      <c r="Q736"/>
    </row>
    <row r="737" spans="2:17">
      <c r="B737"/>
      <c r="C737"/>
      <c r="D737"/>
      <c r="E737"/>
      <c r="F737"/>
      <c r="H737"/>
      <c r="I737"/>
      <c r="J737"/>
      <c r="K737"/>
      <c r="L737"/>
      <c r="M737"/>
      <c r="N737"/>
      <c r="O737"/>
      <c r="P737"/>
      <c r="Q737"/>
    </row>
    <row r="738" spans="2:17">
      <c r="B738"/>
      <c r="C738"/>
      <c r="D738"/>
      <c r="E738"/>
      <c r="F738"/>
      <c r="H738"/>
      <c r="I738"/>
      <c r="J738"/>
      <c r="K738"/>
      <c r="L738"/>
      <c r="M738"/>
      <c r="N738"/>
      <c r="O738"/>
      <c r="P738"/>
      <c r="Q738"/>
    </row>
    <row r="739" spans="2:17">
      <c r="B739"/>
      <c r="C739"/>
      <c r="D739"/>
      <c r="E739"/>
      <c r="F739"/>
      <c r="H739"/>
      <c r="I739"/>
      <c r="J739"/>
      <c r="K739"/>
      <c r="L739"/>
      <c r="M739"/>
      <c r="N739"/>
      <c r="O739"/>
      <c r="P739"/>
      <c r="Q739"/>
    </row>
    <row r="740" spans="2:17">
      <c r="B740"/>
      <c r="C740"/>
      <c r="D740"/>
      <c r="E740"/>
      <c r="F740"/>
      <c r="H740"/>
      <c r="I740"/>
      <c r="J740"/>
      <c r="K740"/>
      <c r="L740"/>
      <c r="M740"/>
      <c r="N740"/>
      <c r="O740"/>
      <c r="P740"/>
      <c r="Q740"/>
    </row>
    <row r="741" spans="2:17">
      <c r="B741"/>
      <c r="C741"/>
      <c r="D741"/>
      <c r="E741"/>
      <c r="F741"/>
      <c r="H741"/>
      <c r="I741"/>
      <c r="J741"/>
      <c r="K741"/>
      <c r="L741"/>
      <c r="M741"/>
      <c r="N741"/>
      <c r="O741"/>
      <c r="P741"/>
      <c r="Q741"/>
    </row>
    <row r="742" spans="2:17">
      <c r="B742"/>
      <c r="C742"/>
      <c r="D742"/>
      <c r="E742"/>
      <c r="F742"/>
      <c r="H742"/>
      <c r="I742"/>
      <c r="J742"/>
      <c r="K742"/>
      <c r="L742"/>
      <c r="M742"/>
      <c r="N742"/>
      <c r="O742"/>
      <c r="P742"/>
      <c r="Q742"/>
    </row>
    <row r="743" spans="2:17">
      <c r="B743"/>
      <c r="C743"/>
      <c r="D743"/>
      <c r="E743"/>
      <c r="F743"/>
      <c r="H743"/>
      <c r="I743"/>
      <c r="J743"/>
      <c r="K743"/>
      <c r="L743"/>
      <c r="M743"/>
      <c r="N743"/>
      <c r="O743"/>
      <c r="P743"/>
      <c r="Q743"/>
    </row>
    <row r="744" spans="2:17">
      <c r="B744"/>
      <c r="C744"/>
      <c r="D744"/>
      <c r="E744"/>
      <c r="F744"/>
      <c r="H744"/>
      <c r="I744"/>
      <c r="J744"/>
      <c r="K744"/>
      <c r="L744"/>
      <c r="M744"/>
      <c r="N744"/>
      <c r="O744"/>
      <c r="P744"/>
      <c r="Q744"/>
    </row>
    <row r="745" spans="2:17">
      <c r="B745"/>
      <c r="C745"/>
      <c r="D745"/>
      <c r="E745"/>
      <c r="F745"/>
      <c r="H745"/>
      <c r="I745"/>
      <c r="J745"/>
      <c r="K745"/>
      <c r="L745"/>
      <c r="M745"/>
      <c r="N745"/>
      <c r="O745"/>
      <c r="P745"/>
      <c r="Q745"/>
    </row>
    <row r="746" spans="2:17">
      <c r="B746"/>
      <c r="C746"/>
      <c r="D746"/>
      <c r="E746"/>
      <c r="F746"/>
      <c r="H746"/>
      <c r="I746"/>
      <c r="J746"/>
      <c r="K746"/>
      <c r="L746"/>
      <c r="M746"/>
      <c r="N746"/>
      <c r="O746"/>
      <c r="P746"/>
      <c r="Q746"/>
    </row>
    <row r="747" spans="2:17">
      <c r="B747"/>
      <c r="C747"/>
      <c r="D747"/>
      <c r="E747"/>
      <c r="F747"/>
      <c r="H747"/>
      <c r="I747"/>
      <c r="J747"/>
      <c r="K747"/>
      <c r="L747"/>
      <c r="M747"/>
      <c r="N747"/>
      <c r="O747"/>
      <c r="P747"/>
      <c r="Q747"/>
    </row>
    <row r="748" spans="2:17">
      <c r="B748"/>
      <c r="C748"/>
      <c r="D748"/>
      <c r="E748"/>
      <c r="F748"/>
      <c r="H748"/>
      <c r="I748"/>
      <c r="J748"/>
      <c r="K748"/>
      <c r="L748"/>
      <c r="M748"/>
      <c r="N748"/>
      <c r="O748"/>
      <c r="P748"/>
      <c r="Q748"/>
    </row>
    <row r="749" spans="2:17">
      <c r="B749"/>
      <c r="C749"/>
      <c r="D749"/>
      <c r="E749"/>
      <c r="F749"/>
      <c r="H749"/>
      <c r="I749"/>
      <c r="J749"/>
      <c r="K749"/>
      <c r="L749"/>
      <c r="M749"/>
      <c r="N749"/>
      <c r="O749"/>
      <c r="P749"/>
      <c r="Q749"/>
    </row>
    <row r="750" spans="2:17">
      <c r="B750"/>
      <c r="C750"/>
      <c r="D750"/>
      <c r="E750"/>
      <c r="F750"/>
      <c r="H750"/>
      <c r="I750"/>
      <c r="J750"/>
      <c r="K750"/>
      <c r="L750"/>
      <c r="M750"/>
      <c r="N750"/>
      <c r="O750"/>
      <c r="P750"/>
      <c r="Q750"/>
    </row>
    <row r="751" spans="2:17">
      <c r="B751"/>
      <c r="C751"/>
      <c r="D751"/>
      <c r="E751"/>
      <c r="F751"/>
      <c r="H751"/>
      <c r="I751"/>
      <c r="J751"/>
      <c r="K751"/>
      <c r="L751"/>
      <c r="M751"/>
      <c r="N751"/>
      <c r="O751"/>
      <c r="P751"/>
      <c r="Q751"/>
    </row>
    <row r="752" spans="2:17">
      <c r="B752"/>
      <c r="C752"/>
      <c r="D752"/>
      <c r="E752"/>
      <c r="F752"/>
      <c r="H752"/>
      <c r="I752"/>
      <c r="J752"/>
      <c r="K752"/>
      <c r="L752"/>
      <c r="M752"/>
      <c r="N752"/>
      <c r="O752"/>
      <c r="P752"/>
      <c r="Q752"/>
    </row>
    <row r="753" spans="2:17">
      <c r="B753"/>
      <c r="C753"/>
      <c r="D753"/>
      <c r="E753"/>
      <c r="F753"/>
      <c r="H753"/>
      <c r="I753"/>
      <c r="J753"/>
      <c r="K753"/>
      <c r="L753"/>
      <c r="M753"/>
      <c r="N753"/>
      <c r="O753"/>
      <c r="P753"/>
      <c r="Q753"/>
    </row>
    <row r="754" spans="2:17">
      <c r="B754"/>
      <c r="C754"/>
      <c r="D754"/>
      <c r="E754"/>
      <c r="F754"/>
      <c r="H754"/>
      <c r="I754"/>
      <c r="J754"/>
      <c r="K754"/>
      <c r="L754"/>
      <c r="M754"/>
      <c r="N754"/>
      <c r="O754"/>
      <c r="P754"/>
      <c r="Q754"/>
    </row>
    <row r="755" spans="2:17">
      <c r="B755"/>
      <c r="C755"/>
      <c r="D755"/>
      <c r="E755"/>
      <c r="F755"/>
      <c r="H755"/>
      <c r="I755"/>
      <c r="J755"/>
      <c r="K755"/>
      <c r="L755"/>
      <c r="M755"/>
      <c r="N755"/>
      <c r="O755"/>
      <c r="P755"/>
      <c r="Q755"/>
    </row>
    <row r="756" spans="2:17">
      <c r="B756"/>
      <c r="C756"/>
      <c r="D756"/>
      <c r="E756"/>
      <c r="F756"/>
      <c r="H756"/>
      <c r="I756"/>
      <c r="J756"/>
      <c r="K756"/>
      <c r="L756"/>
      <c r="M756"/>
      <c r="N756"/>
      <c r="O756"/>
      <c r="P756"/>
      <c r="Q756"/>
    </row>
    <row r="757" spans="2:17">
      <c r="B757"/>
      <c r="C757"/>
      <c r="D757"/>
      <c r="E757"/>
      <c r="F757"/>
      <c r="H757"/>
      <c r="I757"/>
      <c r="J757"/>
      <c r="K757"/>
      <c r="L757"/>
      <c r="M757"/>
      <c r="N757"/>
      <c r="O757"/>
      <c r="P757"/>
      <c r="Q757"/>
    </row>
    <row r="758" spans="2:17">
      <c r="B758"/>
      <c r="C758"/>
      <c r="D758"/>
      <c r="E758"/>
      <c r="F758"/>
      <c r="H758"/>
      <c r="I758"/>
      <c r="J758"/>
      <c r="K758"/>
      <c r="L758"/>
      <c r="M758"/>
      <c r="N758"/>
      <c r="O758"/>
      <c r="P758"/>
      <c r="Q758"/>
    </row>
    <row r="759" spans="2:17">
      <c r="B759"/>
      <c r="C759"/>
      <c r="D759"/>
      <c r="E759"/>
      <c r="F759"/>
      <c r="H759"/>
      <c r="I759"/>
      <c r="J759"/>
      <c r="K759"/>
      <c r="L759"/>
      <c r="M759"/>
      <c r="N759"/>
      <c r="O759"/>
      <c r="P759"/>
      <c r="Q759"/>
    </row>
    <row r="760" spans="2:17">
      <c r="B760"/>
      <c r="C760"/>
      <c r="D760"/>
      <c r="E760"/>
      <c r="F760"/>
      <c r="H760"/>
      <c r="I760"/>
      <c r="J760"/>
      <c r="K760"/>
      <c r="L760"/>
      <c r="M760"/>
      <c r="N760"/>
      <c r="O760"/>
      <c r="P760"/>
      <c r="Q760"/>
    </row>
    <row r="761" spans="2:17">
      <c r="B761"/>
      <c r="C761"/>
      <c r="D761"/>
      <c r="E761"/>
      <c r="F761"/>
      <c r="H761"/>
      <c r="I761"/>
      <c r="J761"/>
      <c r="K761"/>
      <c r="L761"/>
      <c r="M761"/>
      <c r="N761"/>
      <c r="O761"/>
      <c r="P761"/>
      <c r="Q761"/>
    </row>
    <row r="762" spans="2:17">
      <c r="B762"/>
      <c r="C762"/>
      <c r="D762"/>
      <c r="E762"/>
      <c r="F762"/>
      <c r="H762"/>
      <c r="I762"/>
      <c r="J762"/>
      <c r="K762"/>
      <c r="L762"/>
      <c r="M762"/>
      <c r="N762"/>
      <c r="O762"/>
      <c r="P762"/>
      <c r="Q762"/>
    </row>
    <row r="763" spans="2:17">
      <c r="B763"/>
      <c r="C763"/>
      <c r="D763"/>
      <c r="E763"/>
      <c r="F763"/>
      <c r="H763"/>
      <c r="I763"/>
      <c r="J763"/>
      <c r="K763"/>
      <c r="L763"/>
      <c r="M763"/>
      <c r="N763"/>
      <c r="O763"/>
      <c r="P763"/>
      <c r="Q763"/>
    </row>
    <row r="764" spans="2:17">
      <c r="B764"/>
      <c r="C764"/>
      <c r="D764"/>
      <c r="E764"/>
      <c r="F764"/>
      <c r="H764"/>
      <c r="I764"/>
      <c r="J764"/>
      <c r="K764"/>
      <c r="L764"/>
      <c r="M764"/>
      <c r="N764"/>
      <c r="O764"/>
      <c r="P764"/>
      <c r="Q764"/>
    </row>
    <row r="765" spans="2:17">
      <c r="B765"/>
      <c r="C765"/>
      <c r="D765"/>
      <c r="E765"/>
      <c r="F765"/>
      <c r="H765"/>
      <c r="I765"/>
      <c r="J765"/>
      <c r="K765"/>
      <c r="L765"/>
      <c r="M765"/>
      <c r="N765"/>
      <c r="O765"/>
      <c r="P765"/>
      <c r="Q765"/>
    </row>
    <row r="766" spans="2:17">
      <c r="B766"/>
      <c r="C766"/>
      <c r="D766"/>
      <c r="E766"/>
      <c r="F766"/>
      <c r="H766"/>
      <c r="I766"/>
      <c r="J766"/>
      <c r="K766"/>
      <c r="L766"/>
      <c r="M766"/>
      <c r="N766"/>
      <c r="O766"/>
      <c r="P766"/>
      <c r="Q766"/>
    </row>
    <row r="767" spans="2:17">
      <c r="B767"/>
      <c r="C767"/>
      <c r="D767"/>
      <c r="E767"/>
      <c r="F767"/>
      <c r="H767"/>
      <c r="I767"/>
      <c r="J767"/>
      <c r="K767"/>
      <c r="L767"/>
      <c r="M767"/>
      <c r="N767"/>
      <c r="O767"/>
      <c r="P767"/>
      <c r="Q767"/>
    </row>
    <row r="768" spans="2:17">
      <c r="B768"/>
      <c r="C768"/>
      <c r="D768"/>
      <c r="E768"/>
      <c r="F768"/>
      <c r="H768"/>
      <c r="I768"/>
      <c r="J768"/>
      <c r="K768"/>
      <c r="L768"/>
      <c r="M768"/>
      <c r="N768"/>
      <c r="O768"/>
      <c r="P768"/>
      <c r="Q768"/>
    </row>
    <row r="769" spans="2:17">
      <c r="B769"/>
      <c r="C769"/>
      <c r="D769"/>
      <c r="E769"/>
      <c r="F769"/>
      <c r="H769"/>
      <c r="I769"/>
      <c r="J769"/>
      <c r="K769"/>
      <c r="L769"/>
      <c r="M769"/>
      <c r="N769"/>
      <c r="O769"/>
      <c r="P769"/>
      <c r="Q769"/>
    </row>
    <row r="770" spans="2:17">
      <c r="B770"/>
      <c r="C770"/>
      <c r="D770"/>
      <c r="E770"/>
      <c r="F770"/>
      <c r="H770"/>
      <c r="I770"/>
      <c r="J770"/>
      <c r="K770"/>
      <c r="L770"/>
      <c r="M770"/>
      <c r="N770"/>
      <c r="O770"/>
      <c r="P770"/>
      <c r="Q770"/>
    </row>
    <row r="771" spans="2:17">
      <c r="B771"/>
      <c r="C771"/>
      <c r="D771"/>
      <c r="E771"/>
      <c r="F771"/>
      <c r="H771"/>
      <c r="I771"/>
      <c r="J771"/>
      <c r="K771"/>
      <c r="L771"/>
      <c r="M771"/>
      <c r="N771"/>
      <c r="O771"/>
      <c r="P771"/>
      <c r="Q771"/>
    </row>
    <row r="772" spans="2:17">
      <c r="B772"/>
      <c r="C772"/>
      <c r="D772"/>
      <c r="E772"/>
      <c r="F772"/>
      <c r="H772"/>
      <c r="I772"/>
      <c r="J772"/>
      <c r="K772"/>
      <c r="L772"/>
      <c r="M772"/>
      <c r="N772"/>
      <c r="O772"/>
      <c r="P772"/>
      <c r="Q772"/>
    </row>
    <row r="773" spans="2:17">
      <c r="B773"/>
      <c r="C773"/>
      <c r="D773"/>
      <c r="E773"/>
      <c r="F773"/>
      <c r="H773"/>
      <c r="I773"/>
      <c r="J773"/>
      <c r="K773"/>
      <c r="L773"/>
      <c r="M773"/>
      <c r="N773"/>
      <c r="O773"/>
      <c r="P773"/>
      <c r="Q773"/>
    </row>
    <row r="774" spans="2:17">
      <c r="B774"/>
      <c r="C774"/>
      <c r="D774"/>
      <c r="E774"/>
      <c r="F774"/>
      <c r="H774"/>
      <c r="I774"/>
      <c r="J774"/>
      <c r="K774"/>
      <c r="L774"/>
      <c r="M774"/>
      <c r="N774"/>
      <c r="O774"/>
      <c r="P774"/>
      <c r="Q774"/>
    </row>
    <row r="775" spans="2:17">
      <c r="B775"/>
      <c r="C775"/>
      <c r="D775"/>
      <c r="E775"/>
      <c r="F775"/>
      <c r="H775"/>
      <c r="I775"/>
      <c r="J775"/>
      <c r="K775"/>
      <c r="L775"/>
      <c r="M775"/>
      <c r="N775"/>
      <c r="O775"/>
      <c r="P775"/>
      <c r="Q775"/>
    </row>
    <row r="776" spans="2:17">
      <c r="B776"/>
      <c r="C776"/>
      <c r="D776"/>
      <c r="E776"/>
      <c r="F776"/>
      <c r="H776"/>
      <c r="I776"/>
      <c r="J776"/>
      <c r="K776"/>
      <c r="L776"/>
      <c r="M776"/>
      <c r="N776"/>
      <c r="O776"/>
      <c r="P776"/>
      <c r="Q776"/>
    </row>
    <row r="777" spans="2:17">
      <c r="B777"/>
      <c r="C777"/>
      <c r="D777"/>
      <c r="E777"/>
      <c r="F777"/>
      <c r="H777"/>
      <c r="I777"/>
      <c r="J777"/>
      <c r="K777"/>
      <c r="L777"/>
      <c r="M777"/>
      <c r="N777"/>
      <c r="O777"/>
      <c r="P777"/>
      <c r="Q777"/>
    </row>
    <row r="778" spans="2:17">
      <c r="B778"/>
      <c r="C778"/>
      <c r="D778"/>
      <c r="E778"/>
      <c r="F778"/>
      <c r="H778"/>
      <c r="I778"/>
      <c r="J778"/>
      <c r="K778"/>
      <c r="L778"/>
      <c r="M778"/>
      <c r="N778"/>
      <c r="O778"/>
      <c r="P778"/>
      <c r="Q778"/>
    </row>
    <row r="779" spans="2:17">
      <c r="B779"/>
      <c r="C779"/>
      <c r="D779"/>
      <c r="E779"/>
      <c r="F779"/>
      <c r="H779"/>
      <c r="I779"/>
      <c r="J779"/>
      <c r="K779"/>
      <c r="L779"/>
      <c r="M779"/>
      <c r="N779"/>
      <c r="O779"/>
      <c r="P779"/>
      <c r="Q779"/>
    </row>
    <row r="780" spans="2:17">
      <c r="B780"/>
      <c r="C780"/>
      <c r="D780"/>
      <c r="E780"/>
      <c r="F780"/>
      <c r="H780"/>
      <c r="I780"/>
      <c r="J780"/>
      <c r="K780"/>
      <c r="L780"/>
      <c r="M780"/>
      <c r="N780"/>
      <c r="O780"/>
      <c r="P780"/>
      <c r="Q780"/>
    </row>
    <row r="781" spans="2:17">
      <c r="B781"/>
      <c r="C781"/>
      <c r="D781"/>
      <c r="E781"/>
      <c r="F781"/>
      <c r="H781"/>
      <c r="I781"/>
      <c r="J781"/>
      <c r="K781"/>
      <c r="L781"/>
      <c r="M781"/>
      <c r="N781"/>
      <c r="O781"/>
      <c r="P781"/>
      <c r="Q781"/>
    </row>
    <row r="782" spans="2:17">
      <c r="B782"/>
      <c r="C782"/>
      <c r="D782"/>
      <c r="E782"/>
      <c r="F782"/>
      <c r="H782"/>
      <c r="I782"/>
      <c r="J782"/>
      <c r="K782"/>
      <c r="L782"/>
      <c r="M782"/>
      <c r="N782"/>
      <c r="O782"/>
      <c r="P782"/>
      <c r="Q782"/>
    </row>
    <row r="783" spans="2:17">
      <c r="B783"/>
      <c r="C783"/>
      <c r="D783"/>
      <c r="E783"/>
      <c r="F783"/>
      <c r="H783"/>
      <c r="I783"/>
      <c r="J783"/>
      <c r="K783"/>
      <c r="L783"/>
      <c r="M783"/>
      <c r="N783"/>
      <c r="O783"/>
      <c r="P783"/>
      <c r="Q783"/>
    </row>
    <row r="784" spans="2:17">
      <c r="B784"/>
      <c r="C784"/>
      <c r="D784"/>
      <c r="E784"/>
      <c r="F784"/>
      <c r="H784"/>
      <c r="I784"/>
      <c r="J784"/>
      <c r="K784"/>
      <c r="L784"/>
      <c r="M784"/>
      <c r="N784"/>
      <c r="O784"/>
      <c r="P784"/>
      <c r="Q784"/>
    </row>
    <row r="785" spans="2:17">
      <c r="B785"/>
      <c r="C785"/>
      <c r="D785"/>
      <c r="E785"/>
      <c r="F785"/>
      <c r="H785"/>
      <c r="I785"/>
      <c r="J785"/>
      <c r="K785"/>
      <c r="L785"/>
      <c r="M785"/>
      <c r="N785"/>
      <c r="O785"/>
      <c r="P785"/>
      <c r="Q785"/>
    </row>
    <row r="786" spans="2:17">
      <c r="B786"/>
      <c r="C786"/>
      <c r="D786"/>
      <c r="E786"/>
      <c r="F786"/>
      <c r="H786"/>
      <c r="I786"/>
      <c r="J786"/>
      <c r="K786"/>
      <c r="L786"/>
      <c r="M786"/>
      <c r="N786"/>
      <c r="O786"/>
      <c r="P786"/>
      <c r="Q786"/>
    </row>
    <row r="787" spans="2:17">
      <c r="B787"/>
      <c r="C787"/>
      <c r="D787"/>
      <c r="E787"/>
      <c r="F787"/>
      <c r="H787"/>
      <c r="I787"/>
      <c r="J787"/>
      <c r="K787"/>
      <c r="L787"/>
      <c r="M787"/>
      <c r="N787"/>
      <c r="O787"/>
      <c r="P787"/>
      <c r="Q787"/>
    </row>
    <row r="788" spans="2:17">
      <c r="B788"/>
      <c r="C788"/>
      <c r="D788"/>
      <c r="E788"/>
      <c r="F788"/>
      <c r="H788"/>
      <c r="I788"/>
      <c r="J788"/>
      <c r="K788"/>
      <c r="L788"/>
      <c r="M788"/>
      <c r="N788"/>
      <c r="O788"/>
      <c r="P788"/>
      <c r="Q788"/>
    </row>
    <row r="789" spans="2:17">
      <c r="B789"/>
      <c r="C789"/>
      <c r="D789"/>
      <c r="E789"/>
      <c r="F789"/>
      <c r="H789"/>
      <c r="I789"/>
      <c r="J789"/>
      <c r="K789"/>
      <c r="L789"/>
      <c r="M789"/>
      <c r="N789"/>
      <c r="O789"/>
      <c r="P789"/>
      <c r="Q789"/>
    </row>
    <row r="790" spans="2:17">
      <c r="B790"/>
      <c r="C790"/>
      <c r="D790"/>
      <c r="E790"/>
      <c r="F790"/>
      <c r="H790"/>
      <c r="I790"/>
      <c r="J790"/>
      <c r="K790"/>
      <c r="L790"/>
      <c r="M790"/>
      <c r="N790"/>
      <c r="O790"/>
      <c r="P790"/>
      <c r="Q790"/>
    </row>
    <row r="791" spans="2:17">
      <c r="B791"/>
      <c r="C791"/>
      <c r="D791"/>
      <c r="E791"/>
      <c r="F791"/>
      <c r="H791"/>
      <c r="I791"/>
      <c r="J791"/>
      <c r="K791"/>
      <c r="L791"/>
      <c r="M791"/>
      <c r="N791"/>
      <c r="O791"/>
      <c r="P791"/>
      <c r="Q791"/>
    </row>
    <row r="792" spans="2:17">
      <c r="B792"/>
      <c r="C792"/>
      <c r="D792"/>
      <c r="E792"/>
      <c r="F792"/>
      <c r="H792"/>
      <c r="I792"/>
      <c r="J792"/>
      <c r="K792"/>
      <c r="L792"/>
      <c r="M792"/>
      <c r="N792"/>
      <c r="O792"/>
      <c r="P792"/>
      <c r="Q792"/>
    </row>
    <row r="793" spans="2:17">
      <c r="B793"/>
      <c r="C793"/>
      <c r="D793"/>
      <c r="E793"/>
      <c r="F793"/>
      <c r="H793"/>
      <c r="I793"/>
      <c r="J793"/>
      <c r="K793"/>
      <c r="L793"/>
      <c r="M793"/>
      <c r="N793"/>
      <c r="O793"/>
      <c r="P793"/>
      <c r="Q793"/>
    </row>
    <row r="794" spans="2:17">
      <c r="B794"/>
      <c r="C794"/>
      <c r="D794"/>
      <c r="E794"/>
      <c r="F794"/>
      <c r="H794"/>
      <c r="I794"/>
      <c r="J794"/>
      <c r="K794"/>
      <c r="L794"/>
      <c r="M794"/>
      <c r="N794"/>
      <c r="O794"/>
      <c r="P794"/>
      <c r="Q794"/>
    </row>
    <row r="795" spans="2:17">
      <c r="B795"/>
      <c r="C795"/>
      <c r="D795"/>
      <c r="E795"/>
      <c r="F795"/>
      <c r="H795"/>
      <c r="I795"/>
      <c r="J795"/>
      <c r="K795"/>
      <c r="L795"/>
      <c r="M795"/>
      <c r="N795"/>
      <c r="O795"/>
      <c r="P795"/>
      <c r="Q795"/>
    </row>
    <row r="796" spans="2:17">
      <c r="B796"/>
      <c r="C796"/>
      <c r="D796"/>
      <c r="E796"/>
      <c r="F796"/>
      <c r="H796"/>
      <c r="I796"/>
      <c r="J796"/>
      <c r="K796"/>
      <c r="L796"/>
      <c r="M796"/>
      <c r="N796"/>
      <c r="O796"/>
      <c r="P796"/>
      <c r="Q796"/>
    </row>
    <row r="797" spans="2:17">
      <c r="B797"/>
      <c r="C797"/>
      <c r="D797"/>
      <c r="E797"/>
      <c r="F797"/>
      <c r="H797"/>
      <c r="I797"/>
      <c r="J797"/>
      <c r="K797"/>
      <c r="L797"/>
      <c r="M797"/>
      <c r="N797"/>
      <c r="O797"/>
      <c r="P797"/>
      <c r="Q797"/>
    </row>
    <row r="798" spans="2:17">
      <c r="B798"/>
      <c r="C798"/>
      <c r="D798"/>
      <c r="E798"/>
      <c r="F798"/>
      <c r="H798"/>
      <c r="I798"/>
      <c r="J798"/>
      <c r="K798"/>
      <c r="L798"/>
      <c r="M798"/>
      <c r="N798"/>
      <c r="O798"/>
      <c r="P798"/>
      <c r="Q798"/>
    </row>
    <row r="799" spans="2:17">
      <c r="B799"/>
      <c r="C799"/>
      <c r="D799"/>
      <c r="E799"/>
      <c r="F799"/>
      <c r="H799"/>
      <c r="I799"/>
      <c r="J799"/>
      <c r="K799"/>
      <c r="L799"/>
      <c r="M799"/>
      <c r="N799"/>
      <c r="O799"/>
      <c r="P799"/>
      <c r="Q799"/>
    </row>
    <row r="800" spans="2:17">
      <c r="B800"/>
      <c r="C800"/>
      <c r="D800"/>
      <c r="E800"/>
      <c r="F800"/>
      <c r="H800"/>
      <c r="I800"/>
      <c r="J800"/>
      <c r="K800"/>
      <c r="L800"/>
      <c r="M800"/>
      <c r="N800"/>
      <c r="O800"/>
      <c r="P800"/>
      <c r="Q800"/>
    </row>
    <row r="801" spans="2:17">
      <c r="B801"/>
      <c r="C801"/>
      <c r="D801"/>
      <c r="E801"/>
      <c r="F801"/>
      <c r="H801"/>
      <c r="I801"/>
      <c r="J801"/>
      <c r="K801"/>
      <c r="L801"/>
      <c r="M801"/>
      <c r="N801"/>
      <c r="O801"/>
      <c r="P801"/>
      <c r="Q801"/>
    </row>
    <row r="802" spans="2:17">
      <c r="B802"/>
      <c r="C802"/>
      <c r="D802"/>
      <c r="E802"/>
      <c r="F802"/>
      <c r="H802"/>
      <c r="I802"/>
      <c r="J802"/>
      <c r="K802"/>
      <c r="L802"/>
      <c r="M802"/>
      <c r="N802"/>
      <c r="O802"/>
      <c r="P802"/>
      <c r="Q802"/>
    </row>
    <row r="803" spans="2:17">
      <c r="B803"/>
      <c r="C803"/>
      <c r="D803"/>
      <c r="E803"/>
      <c r="F803"/>
      <c r="H803"/>
      <c r="I803"/>
      <c r="J803"/>
      <c r="K803"/>
      <c r="L803"/>
      <c r="M803"/>
      <c r="N803"/>
      <c r="O803"/>
      <c r="P803"/>
      <c r="Q803"/>
    </row>
    <row r="804" spans="2:17">
      <c r="B804"/>
      <c r="C804"/>
      <c r="D804"/>
      <c r="E804"/>
      <c r="F804"/>
      <c r="H804"/>
      <c r="I804"/>
      <c r="J804"/>
      <c r="K804"/>
      <c r="L804"/>
      <c r="M804"/>
      <c r="N804"/>
      <c r="O804"/>
      <c r="P804"/>
      <c r="Q804"/>
    </row>
    <row r="805" spans="2:17">
      <c r="B805"/>
      <c r="C805"/>
      <c r="D805"/>
      <c r="E805"/>
      <c r="F805"/>
      <c r="H805"/>
      <c r="I805"/>
      <c r="J805"/>
      <c r="K805"/>
      <c r="L805"/>
      <c r="M805"/>
      <c r="N805"/>
      <c r="O805"/>
      <c r="P805"/>
      <c r="Q805"/>
    </row>
    <row r="806" spans="2:17">
      <c r="B806"/>
      <c r="C806"/>
      <c r="D806"/>
      <c r="E806"/>
      <c r="F806"/>
      <c r="H806"/>
      <c r="I806"/>
      <c r="J806"/>
      <c r="K806"/>
      <c r="L806"/>
      <c r="M806"/>
      <c r="N806"/>
      <c r="O806"/>
      <c r="P806"/>
      <c r="Q806"/>
    </row>
    <row r="807" spans="2:17">
      <c r="B807"/>
      <c r="C807"/>
      <c r="D807"/>
      <c r="E807"/>
      <c r="F807"/>
      <c r="H807"/>
      <c r="I807"/>
      <c r="J807"/>
      <c r="K807"/>
      <c r="L807"/>
      <c r="M807"/>
      <c r="N807"/>
      <c r="O807"/>
      <c r="P807"/>
      <c r="Q807"/>
    </row>
    <row r="808" spans="2:17">
      <c r="B808"/>
      <c r="C808"/>
      <c r="D808"/>
      <c r="E808"/>
      <c r="F808"/>
      <c r="H808"/>
      <c r="I808"/>
      <c r="J808"/>
      <c r="K808"/>
      <c r="L808"/>
      <c r="M808"/>
      <c r="N808"/>
      <c r="O808"/>
      <c r="P808"/>
      <c r="Q808"/>
    </row>
    <row r="809" spans="2:17">
      <c r="B809"/>
      <c r="C809"/>
      <c r="D809"/>
      <c r="E809"/>
      <c r="F809"/>
      <c r="H809"/>
      <c r="I809"/>
      <c r="J809"/>
      <c r="K809"/>
      <c r="L809"/>
      <c r="M809"/>
      <c r="N809"/>
      <c r="O809"/>
      <c r="P809"/>
      <c r="Q809"/>
    </row>
    <row r="810" spans="2:17">
      <c r="B810"/>
      <c r="C810"/>
      <c r="D810"/>
      <c r="E810"/>
      <c r="F810"/>
      <c r="H810"/>
      <c r="I810"/>
      <c r="J810"/>
      <c r="K810"/>
      <c r="L810"/>
      <c r="M810"/>
      <c r="N810"/>
      <c r="O810"/>
      <c r="P810"/>
      <c r="Q810"/>
    </row>
    <row r="811" spans="2:17">
      <c r="B811"/>
      <c r="C811"/>
      <c r="D811"/>
      <c r="E811"/>
      <c r="F811"/>
      <c r="H811"/>
      <c r="I811"/>
      <c r="J811"/>
      <c r="K811"/>
      <c r="L811"/>
      <c r="M811"/>
      <c r="N811"/>
      <c r="O811"/>
      <c r="P811"/>
      <c r="Q811"/>
    </row>
    <row r="812" spans="2:17">
      <c r="B812"/>
      <c r="C812"/>
      <c r="D812"/>
      <c r="E812"/>
      <c r="F812"/>
      <c r="H812"/>
      <c r="I812"/>
      <c r="J812"/>
      <c r="K812"/>
      <c r="L812"/>
      <c r="M812"/>
      <c r="N812"/>
      <c r="O812"/>
      <c r="P812"/>
      <c r="Q812"/>
    </row>
    <row r="813" spans="2:17">
      <c r="B813"/>
      <c r="C813"/>
      <c r="D813"/>
      <c r="E813"/>
      <c r="F813"/>
      <c r="H813"/>
      <c r="I813"/>
      <c r="J813"/>
      <c r="K813"/>
      <c r="L813"/>
      <c r="M813"/>
      <c r="N813"/>
      <c r="O813"/>
      <c r="P813"/>
      <c r="Q813"/>
    </row>
    <row r="814" spans="2:17">
      <c r="B814"/>
      <c r="C814"/>
      <c r="D814"/>
      <c r="E814"/>
      <c r="F814"/>
      <c r="H814"/>
      <c r="I814"/>
      <c r="J814"/>
      <c r="K814"/>
      <c r="L814"/>
      <c r="M814"/>
      <c r="N814"/>
      <c r="O814"/>
      <c r="P814"/>
      <c r="Q814"/>
    </row>
    <row r="815" spans="2:17">
      <c r="B815"/>
      <c r="C815"/>
      <c r="D815"/>
      <c r="E815"/>
      <c r="F815"/>
      <c r="H815"/>
      <c r="I815"/>
      <c r="J815"/>
      <c r="K815"/>
      <c r="L815"/>
      <c r="M815"/>
      <c r="N815"/>
      <c r="O815"/>
      <c r="P815"/>
      <c r="Q815"/>
    </row>
    <row r="816" spans="2:17">
      <c r="B816"/>
      <c r="C816"/>
      <c r="D816"/>
      <c r="E816"/>
      <c r="F816"/>
      <c r="H816"/>
      <c r="I816"/>
      <c r="J816"/>
      <c r="K816"/>
      <c r="L816"/>
      <c r="M816"/>
      <c r="N816"/>
      <c r="O816"/>
      <c r="P816"/>
      <c r="Q816"/>
    </row>
    <row r="817" spans="2:17">
      <c r="B817"/>
      <c r="C817"/>
      <c r="D817"/>
      <c r="E817"/>
      <c r="F817"/>
      <c r="H817"/>
      <c r="I817"/>
      <c r="J817"/>
      <c r="K817"/>
      <c r="L817"/>
      <c r="M817"/>
      <c r="N817"/>
      <c r="O817"/>
      <c r="P817"/>
      <c r="Q817"/>
    </row>
    <row r="818" spans="2:17">
      <c r="B818"/>
      <c r="C818"/>
      <c r="D818"/>
      <c r="E818"/>
      <c r="F818"/>
      <c r="H818"/>
      <c r="I818"/>
      <c r="J818"/>
      <c r="K818"/>
      <c r="L818"/>
      <c r="M818"/>
      <c r="N818"/>
      <c r="O818"/>
      <c r="P818"/>
      <c r="Q818"/>
    </row>
    <row r="819" spans="2:17">
      <c r="B819"/>
      <c r="C819"/>
      <c r="D819"/>
      <c r="E819"/>
      <c r="F819"/>
      <c r="H819"/>
      <c r="I819"/>
      <c r="J819"/>
      <c r="K819"/>
      <c r="L819"/>
      <c r="M819"/>
      <c r="N819"/>
      <c r="O819"/>
      <c r="P819"/>
      <c r="Q819"/>
    </row>
    <row r="820" spans="2:17">
      <c r="B820"/>
      <c r="C820"/>
      <c r="D820"/>
      <c r="E820"/>
      <c r="F820"/>
      <c r="H820"/>
      <c r="I820"/>
      <c r="J820"/>
      <c r="K820"/>
      <c r="L820"/>
      <c r="M820"/>
      <c r="N820"/>
      <c r="O820"/>
      <c r="P820"/>
      <c r="Q820"/>
    </row>
    <row r="821" spans="2:17">
      <c r="B821"/>
      <c r="C821"/>
      <c r="D821"/>
      <c r="E821"/>
      <c r="F821"/>
      <c r="H821"/>
      <c r="I821"/>
      <c r="J821"/>
      <c r="K821"/>
      <c r="L821"/>
      <c r="M821"/>
      <c r="N821"/>
      <c r="O821"/>
      <c r="P821"/>
      <c r="Q821"/>
    </row>
    <row r="822" spans="2:17">
      <c r="B822"/>
      <c r="C822"/>
      <c r="D822"/>
      <c r="E822"/>
      <c r="F822"/>
      <c r="H822"/>
      <c r="I822"/>
      <c r="J822"/>
      <c r="K822"/>
      <c r="L822"/>
      <c r="M822"/>
      <c r="N822"/>
      <c r="O822"/>
      <c r="P822"/>
      <c r="Q822"/>
    </row>
    <row r="823" spans="2:17">
      <c r="B823"/>
      <c r="C823"/>
      <c r="D823"/>
      <c r="E823"/>
      <c r="F823"/>
      <c r="H823"/>
      <c r="I823"/>
      <c r="J823"/>
      <c r="K823"/>
      <c r="L823"/>
      <c r="M823"/>
      <c r="N823"/>
      <c r="O823"/>
      <c r="P823"/>
      <c r="Q823"/>
    </row>
    <row r="824" spans="2:17">
      <c r="B824"/>
      <c r="C824"/>
      <c r="D824"/>
      <c r="E824"/>
      <c r="F824"/>
      <c r="H824"/>
      <c r="I824"/>
      <c r="J824"/>
      <c r="K824"/>
      <c r="L824"/>
      <c r="M824"/>
      <c r="N824"/>
      <c r="O824"/>
      <c r="P824"/>
      <c r="Q824"/>
    </row>
    <row r="825" spans="2:17">
      <c r="B825"/>
      <c r="C825"/>
      <c r="D825"/>
      <c r="E825"/>
      <c r="F825"/>
      <c r="H825"/>
      <c r="I825"/>
      <c r="J825"/>
      <c r="K825"/>
      <c r="L825"/>
      <c r="M825"/>
      <c r="N825"/>
      <c r="O825"/>
      <c r="P825"/>
      <c r="Q825"/>
    </row>
    <row r="826" spans="2:17">
      <c r="B826"/>
      <c r="C826"/>
      <c r="D826"/>
      <c r="E826"/>
      <c r="F826"/>
      <c r="H826"/>
      <c r="I826"/>
      <c r="J826"/>
      <c r="K826"/>
      <c r="L826"/>
      <c r="M826"/>
      <c r="N826"/>
      <c r="O826"/>
      <c r="P826"/>
      <c r="Q826"/>
    </row>
    <row r="827" spans="2:17">
      <c r="B827"/>
      <c r="C827"/>
      <c r="D827"/>
      <c r="E827"/>
      <c r="F827"/>
      <c r="H827"/>
      <c r="I827"/>
      <c r="J827"/>
      <c r="K827"/>
      <c r="L827"/>
      <c r="M827"/>
      <c r="N827"/>
      <c r="O827"/>
      <c r="P827"/>
      <c r="Q827"/>
    </row>
    <row r="828" spans="2:17">
      <c r="B828"/>
      <c r="C828"/>
      <c r="D828"/>
      <c r="E828"/>
      <c r="F828"/>
      <c r="H828"/>
      <c r="I828"/>
      <c r="J828"/>
      <c r="K828"/>
      <c r="L828"/>
      <c r="M828"/>
      <c r="N828"/>
      <c r="O828"/>
      <c r="P828"/>
      <c r="Q828"/>
    </row>
    <row r="829" spans="2:17">
      <c r="B829"/>
      <c r="C829"/>
      <c r="D829"/>
      <c r="E829"/>
      <c r="F829"/>
      <c r="H829"/>
      <c r="I829"/>
      <c r="J829"/>
      <c r="K829"/>
      <c r="L829"/>
      <c r="M829"/>
      <c r="N829"/>
      <c r="O829"/>
      <c r="P829"/>
      <c r="Q829"/>
    </row>
    <row r="830" spans="2:17">
      <c r="B830"/>
      <c r="C830"/>
      <c r="D830"/>
      <c r="E830"/>
      <c r="F830"/>
      <c r="H830"/>
      <c r="I830"/>
      <c r="J830"/>
      <c r="K830"/>
      <c r="L830"/>
      <c r="M830"/>
      <c r="N830"/>
      <c r="O830"/>
      <c r="P830"/>
      <c r="Q830"/>
    </row>
    <row r="831" spans="2:17">
      <c r="B831"/>
      <c r="C831"/>
      <c r="D831"/>
      <c r="E831"/>
      <c r="F831"/>
      <c r="H831"/>
      <c r="I831"/>
      <c r="J831"/>
      <c r="K831"/>
      <c r="L831"/>
      <c r="M831"/>
      <c r="N831"/>
      <c r="O831"/>
      <c r="P831"/>
      <c r="Q831"/>
    </row>
    <row r="832" spans="2:17">
      <c r="B832"/>
      <c r="C832"/>
      <c r="D832"/>
      <c r="E832"/>
      <c r="F832"/>
      <c r="H832"/>
      <c r="I832"/>
      <c r="J832"/>
      <c r="K832"/>
      <c r="L832"/>
      <c r="M832"/>
      <c r="N832"/>
      <c r="O832"/>
      <c r="P832"/>
      <c r="Q832"/>
    </row>
    <row r="833" spans="2:17">
      <c r="B833"/>
      <c r="C833"/>
      <c r="D833"/>
      <c r="E833"/>
      <c r="F833"/>
      <c r="H833"/>
      <c r="I833"/>
      <c r="J833"/>
      <c r="K833"/>
      <c r="L833"/>
      <c r="M833"/>
      <c r="N833"/>
      <c r="O833"/>
      <c r="P833"/>
      <c r="Q833"/>
    </row>
    <row r="834" spans="2:17">
      <c r="B834"/>
      <c r="C834"/>
      <c r="D834"/>
      <c r="E834"/>
      <c r="F834"/>
      <c r="H834"/>
      <c r="I834"/>
      <c r="J834"/>
      <c r="K834"/>
      <c r="L834"/>
      <c r="M834"/>
      <c r="N834"/>
      <c r="O834"/>
      <c r="P834"/>
      <c r="Q834"/>
    </row>
    <row r="835" spans="2:17">
      <c r="B835"/>
      <c r="C835"/>
      <c r="D835"/>
      <c r="E835"/>
      <c r="F835"/>
      <c r="H835"/>
      <c r="I835"/>
      <c r="J835"/>
      <c r="K835"/>
      <c r="L835"/>
      <c r="M835"/>
      <c r="N835"/>
      <c r="O835"/>
      <c r="P835"/>
      <c r="Q835"/>
    </row>
    <row r="836" spans="2:17">
      <c r="B836"/>
      <c r="C836"/>
      <c r="D836"/>
      <c r="E836"/>
      <c r="F836"/>
      <c r="H836"/>
      <c r="I836"/>
      <c r="J836"/>
      <c r="K836"/>
      <c r="L836"/>
      <c r="M836"/>
      <c r="N836"/>
      <c r="O836"/>
      <c r="P836"/>
      <c r="Q836"/>
    </row>
    <row r="837" spans="2:17">
      <c r="B837"/>
      <c r="C837"/>
      <c r="D837"/>
      <c r="E837"/>
      <c r="F837"/>
      <c r="H837"/>
      <c r="I837"/>
      <c r="J837"/>
      <c r="K837"/>
      <c r="L837"/>
      <c r="M837"/>
      <c r="N837"/>
      <c r="O837"/>
      <c r="P837"/>
      <c r="Q837"/>
    </row>
    <row r="838" spans="2:17">
      <c r="B838"/>
      <c r="C838"/>
      <c r="D838"/>
      <c r="E838"/>
      <c r="F838"/>
      <c r="H838"/>
      <c r="I838"/>
      <c r="J838"/>
      <c r="K838"/>
      <c r="L838"/>
      <c r="M838"/>
      <c r="N838"/>
      <c r="O838"/>
      <c r="P838"/>
      <c r="Q838"/>
    </row>
    <row r="839" spans="2:17">
      <c r="B839"/>
      <c r="C839"/>
      <c r="D839"/>
      <c r="E839"/>
      <c r="F839"/>
      <c r="H839"/>
      <c r="I839"/>
      <c r="J839"/>
      <c r="K839"/>
      <c r="L839"/>
      <c r="M839"/>
      <c r="N839"/>
      <c r="O839"/>
      <c r="P839"/>
      <c r="Q839"/>
    </row>
    <row r="840" spans="2:17">
      <c r="B840"/>
      <c r="C840"/>
      <c r="D840"/>
      <c r="E840"/>
      <c r="F840"/>
      <c r="H840"/>
      <c r="I840"/>
      <c r="J840"/>
      <c r="K840"/>
      <c r="L840"/>
      <c r="M840"/>
      <c r="N840"/>
      <c r="O840"/>
      <c r="P840"/>
      <c r="Q840"/>
    </row>
    <row r="841" spans="2:17">
      <c r="B841"/>
      <c r="C841"/>
      <c r="D841"/>
      <c r="E841"/>
      <c r="F841"/>
      <c r="H841"/>
      <c r="I841"/>
      <c r="J841"/>
      <c r="K841"/>
      <c r="L841"/>
      <c r="M841"/>
      <c r="N841"/>
      <c r="O841"/>
      <c r="P841"/>
      <c r="Q841"/>
    </row>
    <row r="842" spans="2:17">
      <c r="B842"/>
      <c r="C842"/>
      <c r="D842"/>
      <c r="E842"/>
      <c r="F842"/>
      <c r="H842"/>
      <c r="I842"/>
      <c r="J842"/>
      <c r="K842"/>
      <c r="L842"/>
      <c r="M842"/>
      <c r="N842"/>
      <c r="O842"/>
      <c r="P842"/>
      <c r="Q842"/>
    </row>
    <row r="843" spans="2:17">
      <c r="B843"/>
      <c r="C843"/>
      <c r="D843"/>
      <c r="E843"/>
      <c r="F843"/>
      <c r="H843"/>
      <c r="I843"/>
      <c r="J843"/>
      <c r="K843"/>
      <c r="L843"/>
      <c r="M843"/>
      <c r="N843"/>
      <c r="O843"/>
      <c r="P843"/>
      <c r="Q843"/>
    </row>
    <row r="844" spans="2:17">
      <c r="B844"/>
      <c r="C844"/>
      <c r="D844"/>
      <c r="E844"/>
      <c r="F844"/>
      <c r="H844"/>
      <c r="I844"/>
      <c r="J844"/>
      <c r="K844"/>
      <c r="L844"/>
      <c r="M844"/>
      <c r="N844"/>
      <c r="O844"/>
      <c r="P844"/>
      <c r="Q844"/>
    </row>
    <row r="845" spans="2:17">
      <c r="B845"/>
      <c r="C845"/>
      <c r="D845"/>
      <c r="E845"/>
      <c r="F845"/>
      <c r="H845"/>
      <c r="I845"/>
      <c r="J845"/>
      <c r="K845"/>
      <c r="L845"/>
      <c r="M845"/>
      <c r="N845"/>
      <c r="O845"/>
      <c r="P845"/>
      <c r="Q845"/>
    </row>
    <row r="846" spans="2:17">
      <c r="B846"/>
      <c r="C846"/>
      <c r="D846"/>
      <c r="E846"/>
      <c r="F846"/>
      <c r="H846"/>
      <c r="I846"/>
      <c r="J846"/>
      <c r="K846"/>
      <c r="L846"/>
      <c r="M846"/>
      <c r="N846"/>
      <c r="O846"/>
      <c r="P846"/>
      <c r="Q846"/>
    </row>
    <row r="847" spans="2:17">
      <c r="B847"/>
      <c r="C847"/>
      <c r="D847"/>
      <c r="E847"/>
      <c r="F847"/>
      <c r="H847"/>
      <c r="I847"/>
      <c r="J847"/>
      <c r="K847"/>
      <c r="L847"/>
      <c r="M847"/>
      <c r="N847"/>
      <c r="O847"/>
      <c r="P847"/>
      <c r="Q847"/>
    </row>
    <row r="848" spans="2:17">
      <c r="B848"/>
      <c r="C848"/>
      <c r="D848"/>
      <c r="E848"/>
      <c r="F848"/>
      <c r="H848"/>
      <c r="I848"/>
      <c r="J848"/>
      <c r="K848"/>
      <c r="L848"/>
      <c r="M848"/>
      <c r="N848"/>
      <c r="O848"/>
      <c r="P848"/>
      <c r="Q848"/>
    </row>
    <row r="849" spans="2:17">
      <c r="B849"/>
      <c r="C849"/>
      <c r="D849"/>
      <c r="E849"/>
      <c r="F849"/>
      <c r="H849"/>
      <c r="I849"/>
      <c r="J849"/>
      <c r="K849"/>
      <c r="L849"/>
      <c r="M849"/>
      <c r="N849"/>
      <c r="O849"/>
      <c r="P849"/>
      <c r="Q849"/>
    </row>
    <row r="850" spans="2:17">
      <c r="B850"/>
      <c r="C850"/>
      <c r="D850"/>
      <c r="E850"/>
      <c r="F850"/>
      <c r="H850"/>
      <c r="I850"/>
      <c r="J850"/>
      <c r="K850"/>
      <c r="L850"/>
      <c r="M850"/>
      <c r="N850"/>
      <c r="O850"/>
      <c r="P850"/>
      <c r="Q850"/>
    </row>
    <row r="851" spans="2:17">
      <c r="B851"/>
      <c r="C851"/>
      <c r="D851"/>
      <c r="E851"/>
      <c r="F851"/>
      <c r="H851"/>
      <c r="I851"/>
      <c r="J851"/>
      <c r="K851"/>
      <c r="L851"/>
      <c r="M851"/>
      <c r="N851"/>
      <c r="O851"/>
      <c r="P851"/>
      <c r="Q851"/>
    </row>
    <row r="852" spans="2:17">
      <c r="B852"/>
      <c r="C852"/>
      <c r="D852"/>
      <c r="E852"/>
      <c r="F852"/>
      <c r="H852"/>
      <c r="I852"/>
      <c r="J852"/>
      <c r="K852"/>
      <c r="L852"/>
      <c r="M852"/>
      <c r="N852"/>
      <c r="O852"/>
      <c r="P852"/>
      <c r="Q852"/>
    </row>
    <row r="853" spans="2:17">
      <c r="B853"/>
      <c r="C853"/>
      <c r="D853"/>
      <c r="E853"/>
      <c r="F853"/>
      <c r="H853"/>
      <c r="I853"/>
      <c r="J853"/>
      <c r="K853"/>
      <c r="L853"/>
      <c r="M853"/>
      <c r="N853"/>
      <c r="O853"/>
      <c r="P853"/>
      <c r="Q853"/>
    </row>
    <row r="854" spans="2:17">
      <c r="B854"/>
      <c r="C854"/>
      <c r="D854"/>
      <c r="E854"/>
      <c r="F854"/>
      <c r="H854"/>
      <c r="I854"/>
      <c r="J854"/>
      <c r="K854"/>
      <c r="L854"/>
      <c r="M854"/>
      <c r="N854"/>
      <c r="O854"/>
      <c r="P854"/>
      <c r="Q854"/>
    </row>
    <row r="855" spans="2:17">
      <c r="B855"/>
      <c r="C855"/>
      <c r="D855"/>
      <c r="E855"/>
      <c r="F855"/>
      <c r="H855"/>
      <c r="I855"/>
      <c r="J855"/>
      <c r="K855"/>
      <c r="L855"/>
      <c r="M855"/>
      <c r="N855"/>
      <c r="O855"/>
      <c r="P855"/>
      <c r="Q855"/>
    </row>
    <row r="856" spans="2:17">
      <c r="B856"/>
      <c r="C856"/>
      <c r="D856"/>
      <c r="E856"/>
      <c r="F856"/>
      <c r="H856"/>
      <c r="I856"/>
      <c r="J856"/>
      <c r="K856"/>
      <c r="L856"/>
      <c r="M856"/>
      <c r="N856"/>
      <c r="O856"/>
      <c r="P856"/>
      <c r="Q856"/>
    </row>
    <row r="857" spans="2:17">
      <c r="B857"/>
      <c r="C857"/>
      <c r="D857"/>
      <c r="E857"/>
      <c r="F857"/>
      <c r="H857"/>
      <c r="I857"/>
      <c r="J857"/>
      <c r="K857"/>
      <c r="L857"/>
      <c r="M857"/>
      <c r="N857"/>
      <c r="O857"/>
      <c r="P857"/>
      <c r="Q857"/>
    </row>
    <row r="858" spans="2:17">
      <c r="B858"/>
      <c r="C858"/>
      <c r="D858"/>
      <c r="E858"/>
      <c r="F858"/>
      <c r="H858"/>
      <c r="I858"/>
      <c r="J858"/>
      <c r="K858"/>
      <c r="L858"/>
      <c r="M858"/>
      <c r="N858"/>
      <c r="O858"/>
      <c r="P858"/>
      <c r="Q858"/>
    </row>
    <row r="859" spans="2:17">
      <c r="B859"/>
      <c r="C859"/>
      <c r="D859"/>
      <c r="E859"/>
      <c r="F859"/>
      <c r="H859"/>
      <c r="I859"/>
      <c r="J859"/>
      <c r="K859"/>
      <c r="L859"/>
      <c r="M859"/>
      <c r="N859"/>
      <c r="O859"/>
      <c r="P859"/>
      <c r="Q859"/>
    </row>
    <row r="860" spans="2:17">
      <c r="B860"/>
      <c r="C860"/>
      <c r="D860"/>
      <c r="E860"/>
      <c r="F860"/>
      <c r="H860"/>
      <c r="I860"/>
      <c r="J860"/>
      <c r="K860"/>
      <c r="L860"/>
      <c r="M860"/>
      <c r="N860"/>
      <c r="O860"/>
      <c r="P860"/>
      <c r="Q860"/>
    </row>
    <row r="861" spans="2:17">
      <c r="B861"/>
      <c r="C861"/>
      <c r="D861"/>
      <c r="E861"/>
      <c r="F861"/>
      <c r="H861"/>
      <c r="I861"/>
      <c r="J861"/>
      <c r="K861"/>
      <c r="L861"/>
      <c r="M861"/>
      <c r="N861"/>
      <c r="O861"/>
      <c r="P861"/>
      <c r="Q861"/>
    </row>
    <row r="862" spans="2:17">
      <c r="B862"/>
      <c r="C862"/>
      <c r="D862"/>
      <c r="E862"/>
      <c r="F862"/>
      <c r="H862"/>
      <c r="I862"/>
      <c r="J862"/>
      <c r="K862"/>
      <c r="L862"/>
      <c r="M862"/>
      <c r="N862"/>
      <c r="O862"/>
      <c r="P862"/>
      <c r="Q862"/>
    </row>
    <row r="863" spans="2:17">
      <c r="B863"/>
      <c r="C863"/>
      <c r="D863"/>
      <c r="E863"/>
      <c r="F863"/>
      <c r="H863"/>
      <c r="I863"/>
      <c r="J863"/>
      <c r="K863"/>
      <c r="L863"/>
      <c r="M863"/>
      <c r="N863"/>
      <c r="O863"/>
      <c r="P863"/>
      <c r="Q863"/>
    </row>
    <row r="864" spans="2:17">
      <c r="B864"/>
      <c r="C864"/>
      <c r="D864"/>
      <c r="E864"/>
      <c r="F864"/>
      <c r="H864"/>
      <c r="I864"/>
      <c r="J864"/>
      <c r="K864"/>
      <c r="L864"/>
      <c r="M864"/>
      <c r="N864"/>
      <c r="O864"/>
      <c r="P864"/>
      <c r="Q864"/>
    </row>
    <row r="865" spans="2:17">
      <c r="B865"/>
      <c r="C865"/>
      <c r="D865"/>
      <c r="E865"/>
      <c r="F865"/>
      <c r="H865"/>
      <c r="I865"/>
      <c r="J865"/>
      <c r="K865"/>
      <c r="L865"/>
      <c r="M865"/>
      <c r="N865"/>
      <c r="O865"/>
      <c r="P865"/>
      <c r="Q865"/>
    </row>
    <row r="866" spans="2:17">
      <c r="B866"/>
      <c r="C866"/>
      <c r="D866"/>
      <c r="E866"/>
      <c r="F866"/>
      <c r="H866"/>
      <c r="I866"/>
      <c r="J866"/>
      <c r="K866"/>
      <c r="L866"/>
      <c r="M866"/>
      <c r="N866"/>
      <c r="O866"/>
      <c r="P866"/>
      <c r="Q866"/>
    </row>
    <row r="867" spans="2:17">
      <c r="B867"/>
      <c r="C867"/>
      <c r="D867"/>
      <c r="E867"/>
      <c r="F867"/>
      <c r="H867"/>
      <c r="I867"/>
      <c r="J867"/>
      <c r="K867"/>
      <c r="L867"/>
      <c r="M867"/>
      <c r="N867"/>
      <c r="O867"/>
      <c r="P867"/>
      <c r="Q867"/>
    </row>
    <row r="868" spans="2:17">
      <c r="B868"/>
      <c r="C868"/>
      <c r="D868"/>
      <c r="E868"/>
      <c r="F868"/>
      <c r="H868"/>
      <c r="I868"/>
      <c r="J868"/>
      <c r="K868"/>
      <c r="L868"/>
      <c r="M868"/>
      <c r="N868"/>
      <c r="O868"/>
      <c r="P868"/>
      <c r="Q868"/>
    </row>
    <row r="869" spans="2:17">
      <c r="B869"/>
      <c r="C869"/>
      <c r="D869"/>
      <c r="E869"/>
      <c r="F869"/>
      <c r="H869"/>
      <c r="I869"/>
      <c r="J869"/>
      <c r="K869"/>
      <c r="L869"/>
      <c r="M869"/>
      <c r="N869"/>
      <c r="O869"/>
      <c r="P869"/>
      <c r="Q869"/>
    </row>
    <row r="870" spans="2:17">
      <c r="B870"/>
      <c r="C870"/>
      <c r="D870"/>
      <c r="E870"/>
      <c r="F870"/>
      <c r="H870"/>
      <c r="I870"/>
      <c r="J870"/>
      <c r="K870"/>
      <c r="L870"/>
      <c r="M870"/>
      <c r="N870"/>
      <c r="O870"/>
      <c r="P870"/>
      <c r="Q870"/>
    </row>
    <row r="871" spans="2:17">
      <c r="B871"/>
      <c r="C871"/>
      <c r="D871"/>
      <c r="E871"/>
      <c r="F871"/>
      <c r="H871"/>
      <c r="I871"/>
      <c r="J871"/>
      <c r="K871"/>
      <c r="L871"/>
      <c r="M871"/>
      <c r="N871"/>
      <c r="O871"/>
      <c r="P871"/>
      <c r="Q871"/>
    </row>
    <row r="872" spans="2:17">
      <c r="B872"/>
      <c r="C872"/>
      <c r="D872"/>
      <c r="E872"/>
      <c r="F872"/>
      <c r="H872"/>
      <c r="I872"/>
      <c r="J872"/>
      <c r="K872"/>
      <c r="L872"/>
      <c r="M872"/>
      <c r="N872"/>
      <c r="O872"/>
      <c r="P872"/>
      <c r="Q872"/>
    </row>
    <row r="873" spans="2:17">
      <c r="B873"/>
      <c r="C873"/>
      <c r="D873"/>
      <c r="E873"/>
      <c r="F873"/>
      <c r="H873"/>
      <c r="I873"/>
      <c r="J873"/>
      <c r="K873"/>
      <c r="L873"/>
      <c r="M873"/>
      <c r="N873"/>
      <c r="O873"/>
      <c r="P873"/>
      <c r="Q873"/>
    </row>
    <row r="874" spans="2:17">
      <c r="B874"/>
      <c r="C874"/>
      <c r="D874"/>
      <c r="E874"/>
      <c r="F874"/>
      <c r="H874"/>
      <c r="I874"/>
      <c r="J874"/>
      <c r="K874"/>
      <c r="L874"/>
      <c r="M874"/>
      <c r="N874"/>
      <c r="O874"/>
      <c r="P874"/>
      <c r="Q874"/>
    </row>
    <row r="875" spans="2:17">
      <c r="B875"/>
      <c r="C875"/>
      <c r="D875"/>
      <c r="E875"/>
      <c r="F875"/>
      <c r="H875"/>
      <c r="I875"/>
      <c r="J875"/>
      <c r="K875"/>
      <c r="L875"/>
      <c r="M875"/>
      <c r="N875"/>
      <c r="O875"/>
      <c r="P875"/>
      <c r="Q875"/>
    </row>
    <row r="876" spans="2:17">
      <c r="B876"/>
      <c r="C876"/>
      <c r="D876"/>
      <c r="E876"/>
      <c r="F876"/>
      <c r="H876"/>
      <c r="I876"/>
      <c r="J876"/>
      <c r="K876"/>
      <c r="L876"/>
      <c r="M876"/>
      <c r="N876"/>
      <c r="O876"/>
      <c r="P876"/>
      <c r="Q876"/>
    </row>
    <row r="877" spans="2:17">
      <c r="B877"/>
      <c r="C877"/>
      <c r="D877"/>
      <c r="E877"/>
      <c r="F877"/>
      <c r="H877"/>
      <c r="I877"/>
      <c r="J877"/>
      <c r="K877"/>
      <c r="L877"/>
      <c r="M877"/>
      <c r="N877"/>
      <c r="O877"/>
      <c r="P877"/>
      <c r="Q877"/>
    </row>
    <row r="878" spans="2:17">
      <c r="B878"/>
      <c r="C878"/>
      <c r="D878"/>
      <c r="E878"/>
      <c r="F878"/>
      <c r="H878"/>
      <c r="I878"/>
      <c r="J878"/>
      <c r="K878"/>
      <c r="L878"/>
      <c r="M878"/>
      <c r="N878"/>
      <c r="O878"/>
      <c r="P878"/>
      <c r="Q878"/>
    </row>
    <row r="879" spans="2:17">
      <c r="B879"/>
      <c r="C879"/>
      <c r="D879"/>
      <c r="E879"/>
      <c r="F879"/>
      <c r="H879"/>
      <c r="I879"/>
      <c r="J879"/>
      <c r="K879"/>
      <c r="L879"/>
      <c r="M879"/>
      <c r="N879"/>
      <c r="O879"/>
      <c r="P879"/>
      <c r="Q879"/>
    </row>
    <row r="880" spans="2:17">
      <c r="B880"/>
      <c r="C880"/>
      <c r="D880"/>
      <c r="E880"/>
      <c r="F880"/>
      <c r="H880"/>
      <c r="I880"/>
      <c r="J880"/>
      <c r="K880"/>
      <c r="L880"/>
      <c r="M880"/>
      <c r="N880"/>
      <c r="O880"/>
      <c r="P880"/>
      <c r="Q880"/>
    </row>
    <row r="881" spans="2:17">
      <c r="B881"/>
      <c r="C881"/>
      <c r="D881"/>
      <c r="E881"/>
      <c r="F881"/>
      <c r="H881"/>
      <c r="I881"/>
      <c r="J881"/>
      <c r="K881"/>
      <c r="L881"/>
      <c r="M881"/>
      <c r="N881"/>
      <c r="O881"/>
      <c r="P881"/>
      <c r="Q881"/>
    </row>
    <row r="882" spans="2:17">
      <c r="B882"/>
      <c r="C882"/>
      <c r="D882"/>
      <c r="E882"/>
      <c r="F882"/>
      <c r="H882"/>
      <c r="I882"/>
      <c r="J882"/>
      <c r="K882"/>
      <c r="L882"/>
      <c r="M882"/>
      <c r="N882"/>
      <c r="O882"/>
      <c r="P882"/>
      <c r="Q882"/>
    </row>
    <row r="883" spans="2:17">
      <c r="B883"/>
      <c r="C883"/>
      <c r="D883"/>
      <c r="E883"/>
      <c r="F883"/>
      <c r="H883"/>
      <c r="I883"/>
      <c r="J883"/>
      <c r="K883"/>
      <c r="L883"/>
      <c r="M883"/>
      <c r="N883"/>
      <c r="O883"/>
      <c r="P883"/>
      <c r="Q883"/>
    </row>
    <row r="884" spans="2:17">
      <c r="B884"/>
      <c r="C884"/>
      <c r="D884"/>
      <c r="E884"/>
      <c r="F884"/>
      <c r="H884"/>
      <c r="I884"/>
      <c r="J884"/>
      <c r="K884"/>
      <c r="L884"/>
      <c r="M884"/>
      <c r="N884"/>
      <c r="O884"/>
      <c r="P884"/>
      <c r="Q884"/>
    </row>
    <row r="885" spans="2:17">
      <c r="B885"/>
      <c r="C885"/>
      <c r="D885"/>
      <c r="E885"/>
      <c r="F885"/>
      <c r="H885"/>
      <c r="I885"/>
      <c r="J885"/>
      <c r="K885"/>
      <c r="L885"/>
      <c r="M885"/>
      <c r="N885"/>
      <c r="O885"/>
      <c r="P885"/>
      <c r="Q885"/>
    </row>
    <row r="886" spans="2:17">
      <c r="B886"/>
      <c r="C886"/>
      <c r="D886"/>
      <c r="E886"/>
      <c r="F886"/>
      <c r="H886"/>
      <c r="I886"/>
      <c r="J886"/>
      <c r="K886"/>
      <c r="L886"/>
      <c r="M886"/>
      <c r="N886"/>
      <c r="O886"/>
      <c r="P886"/>
      <c r="Q886"/>
    </row>
    <row r="887" spans="2:17">
      <c r="B887"/>
      <c r="C887"/>
      <c r="D887"/>
      <c r="E887"/>
      <c r="F887"/>
      <c r="H887"/>
      <c r="I887"/>
      <c r="J887"/>
      <c r="K887"/>
      <c r="L887"/>
      <c r="M887"/>
      <c r="N887"/>
      <c r="O887"/>
      <c r="P887"/>
      <c r="Q887"/>
    </row>
    <row r="888" spans="2:17">
      <c r="B888"/>
      <c r="C888"/>
      <c r="D888"/>
      <c r="E888"/>
      <c r="F888"/>
      <c r="H888"/>
      <c r="I888"/>
      <c r="J888"/>
      <c r="K888"/>
      <c r="L888"/>
      <c r="M888"/>
      <c r="N888"/>
      <c r="O888"/>
      <c r="P888"/>
      <c r="Q888"/>
    </row>
    <row r="889" spans="2:17">
      <c r="B889"/>
      <c r="C889"/>
      <c r="D889"/>
      <c r="E889"/>
      <c r="F889"/>
      <c r="H889"/>
      <c r="I889"/>
      <c r="J889"/>
      <c r="K889"/>
      <c r="L889"/>
      <c r="M889"/>
      <c r="N889"/>
      <c r="O889"/>
      <c r="P889"/>
      <c r="Q889"/>
    </row>
    <row r="890" spans="2:17">
      <c r="B890"/>
      <c r="C890"/>
      <c r="D890"/>
      <c r="E890"/>
      <c r="F890"/>
      <c r="H890"/>
      <c r="I890"/>
      <c r="J890"/>
      <c r="K890"/>
      <c r="L890"/>
      <c r="M890"/>
      <c r="N890"/>
      <c r="O890"/>
      <c r="P890"/>
      <c r="Q890"/>
    </row>
    <row r="891" spans="2:17">
      <c r="B891"/>
      <c r="C891"/>
      <c r="D891"/>
      <c r="E891"/>
      <c r="F891"/>
      <c r="H891"/>
      <c r="I891"/>
      <c r="J891"/>
      <c r="K891"/>
      <c r="L891"/>
      <c r="M891"/>
      <c r="N891"/>
      <c r="O891"/>
      <c r="P891"/>
      <c r="Q891"/>
    </row>
    <row r="892" spans="2:17">
      <c r="B892"/>
      <c r="C892"/>
      <c r="D892"/>
      <c r="E892"/>
      <c r="F892"/>
      <c r="H892"/>
      <c r="I892"/>
      <c r="J892"/>
      <c r="K892"/>
      <c r="L892"/>
      <c r="M892"/>
      <c r="N892"/>
      <c r="O892"/>
      <c r="P892"/>
      <c r="Q892"/>
    </row>
    <row r="893" spans="2:17">
      <c r="B893"/>
      <c r="C893"/>
      <c r="D893"/>
      <c r="E893"/>
      <c r="F893"/>
      <c r="H893"/>
      <c r="I893"/>
      <c r="J893"/>
      <c r="K893"/>
      <c r="L893"/>
      <c r="M893"/>
      <c r="N893"/>
      <c r="O893"/>
      <c r="P893"/>
      <c r="Q893"/>
    </row>
    <row r="894" spans="2:17">
      <c r="B894"/>
      <c r="C894"/>
      <c r="D894"/>
      <c r="E894"/>
      <c r="F894"/>
      <c r="H894"/>
      <c r="I894"/>
      <c r="J894"/>
      <c r="K894"/>
      <c r="L894"/>
      <c r="M894"/>
      <c r="N894"/>
      <c r="O894"/>
      <c r="P894"/>
      <c r="Q894"/>
    </row>
    <row r="895" spans="2:17">
      <c r="B895"/>
      <c r="C895"/>
      <c r="D895"/>
      <c r="E895"/>
      <c r="F895"/>
      <c r="H895"/>
      <c r="I895"/>
      <c r="J895"/>
      <c r="K895"/>
      <c r="L895"/>
      <c r="M895"/>
      <c r="N895"/>
      <c r="O895"/>
      <c r="P895"/>
      <c r="Q895"/>
    </row>
    <row r="896" spans="2:17">
      <c r="B896"/>
      <c r="C896"/>
      <c r="D896"/>
      <c r="E896"/>
      <c r="F896"/>
      <c r="H896"/>
      <c r="I896"/>
      <c r="J896"/>
      <c r="K896"/>
      <c r="L896"/>
      <c r="M896"/>
      <c r="N896"/>
      <c r="O896"/>
      <c r="P896"/>
      <c r="Q896"/>
    </row>
    <row r="897" spans="2:17">
      <c r="B897"/>
      <c r="C897"/>
      <c r="D897"/>
      <c r="E897"/>
      <c r="F897"/>
      <c r="H897"/>
      <c r="I897"/>
      <c r="J897"/>
      <c r="K897"/>
      <c r="L897"/>
      <c r="M897"/>
      <c r="N897"/>
      <c r="O897"/>
      <c r="P897"/>
      <c r="Q897"/>
    </row>
    <row r="898" spans="2:17">
      <c r="B898"/>
      <c r="C898"/>
      <c r="D898"/>
      <c r="E898"/>
      <c r="F898"/>
      <c r="H898"/>
      <c r="I898"/>
      <c r="J898"/>
      <c r="K898"/>
      <c r="L898"/>
      <c r="M898"/>
      <c r="N898"/>
      <c r="O898"/>
      <c r="P898"/>
      <c r="Q898"/>
    </row>
    <row r="899" spans="2:17">
      <c r="B899"/>
      <c r="C899"/>
      <c r="D899"/>
      <c r="E899"/>
      <c r="F899"/>
      <c r="H899"/>
      <c r="I899"/>
      <c r="J899"/>
      <c r="K899"/>
      <c r="L899"/>
      <c r="M899"/>
      <c r="N899"/>
      <c r="O899"/>
      <c r="P899"/>
      <c r="Q899"/>
    </row>
    <row r="900" spans="2:17">
      <c r="B900"/>
      <c r="C900"/>
      <c r="D900"/>
      <c r="E900"/>
      <c r="F900"/>
      <c r="H900"/>
      <c r="I900"/>
      <c r="J900"/>
      <c r="K900"/>
      <c r="L900"/>
      <c r="M900"/>
      <c r="N900"/>
      <c r="O900"/>
      <c r="P900"/>
      <c r="Q900"/>
    </row>
    <row r="901" spans="2:17">
      <c r="B901"/>
      <c r="C901"/>
      <c r="D901"/>
      <c r="E901"/>
      <c r="F901"/>
      <c r="H901"/>
      <c r="I901"/>
      <c r="J901"/>
      <c r="K901"/>
      <c r="L901"/>
      <c r="M901"/>
      <c r="N901"/>
      <c r="O901"/>
      <c r="P901"/>
      <c r="Q901"/>
    </row>
    <row r="902" spans="2:17">
      <c r="B902"/>
      <c r="C902"/>
      <c r="D902"/>
      <c r="E902"/>
      <c r="F902"/>
      <c r="H902"/>
      <c r="I902"/>
      <c r="J902"/>
      <c r="K902"/>
      <c r="L902"/>
      <c r="M902"/>
      <c r="N902"/>
      <c r="O902"/>
      <c r="P902"/>
      <c r="Q902"/>
    </row>
    <row r="903" spans="2:17">
      <c r="B903"/>
      <c r="C903"/>
      <c r="D903"/>
      <c r="E903"/>
      <c r="F903"/>
      <c r="H903"/>
      <c r="I903"/>
      <c r="J903"/>
      <c r="K903"/>
      <c r="L903"/>
      <c r="M903"/>
      <c r="N903"/>
      <c r="O903"/>
      <c r="P903"/>
      <c r="Q903"/>
    </row>
    <row r="904" spans="2:17">
      <c r="B904"/>
      <c r="C904"/>
      <c r="D904"/>
      <c r="E904"/>
      <c r="F904"/>
      <c r="H904"/>
      <c r="I904"/>
      <c r="J904"/>
      <c r="K904"/>
      <c r="L904"/>
      <c r="M904"/>
      <c r="N904"/>
      <c r="O904"/>
      <c r="P904"/>
      <c r="Q904"/>
    </row>
    <row r="905" spans="2:17">
      <c r="B905"/>
      <c r="C905"/>
      <c r="D905"/>
      <c r="E905"/>
      <c r="F905"/>
      <c r="H905"/>
      <c r="I905"/>
      <c r="J905"/>
      <c r="K905"/>
      <c r="L905"/>
      <c r="M905"/>
      <c r="N905"/>
      <c r="O905"/>
      <c r="P905"/>
      <c r="Q905"/>
    </row>
    <row r="906" spans="2:17">
      <c r="B906"/>
      <c r="C906"/>
      <c r="D906"/>
      <c r="E906"/>
      <c r="F906"/>
      <c r="H906"/>
      <c r="I906"/>
      <c r="J906"/>
      <c r="K906"/>
      <c r="L906"/>
      <c r="M906"/>
      <c r="N906"/>
      <c r="O906"/>
      <c r="P906"/>
      <c r="Q906"/>
    </row>
    <row r="907" spans="2:17">
      <c r="B907"/>
      <c r="C907"/>
      <c r="D907"/>
      <c r="E907"/>
      <c r="F907"/>
      <c r="H907"/>
      <c r="I907"/>
      <c r="J907"/>
      <c r="K907"/>
      <c r="L907"/>
      <c r="M907"/>
      <c r="N907"/>
      <c r="O907"/>
      <c r="P907"/>
      <c r="Q907"/>
    </row>
    <row r="908" spans="2:17">
      <c r="B908"/>
      <c r="C908"/>
      <c r="D908"/>
      <c r="E908"/>
      <c r="F908"/>
      <c r="H908"/>
      <c r="I908"/>
      <c r="J908"/>
      <c r="K908"/>
      <c r="L908"/>
      <c r="M908"/>
      <c r="N908"/>
      <c r="O908"/>
      <c r="P908"/>
      <c r="Q908"/>
    </row>
    <row r="909" spans="2:17">
      <c r="B909"/>
      <c r="C909"/>
      <c r="D909"/>
      <c r="E909"/>
      <c r="F909"/>
      <c r="H909"/>
      <c r="I909"/>
      <c r="J909"/>
      <c r="K909"/>
      <c r="L909"/>
      <c r="M909"/>
      <c r="N909"/>
      <c r="O909"/>
      <c r="P909"/>
      <c r="Q909"/>
    </row>
    <row r="910" spans="2:17">
      <c r="B910"/>
      <c r="C910"/>
      <c r="D910"/>
      <c r="E910"/>
      <c r="F910"/>
      <c r="H910"/>
      <c r="I910"/>
      <c r="J910"/>
      <c r="K910"/>
      <c r="L910"/>
      <c r="M910"/>
      <c r="N910"/>
      <c r="O910"/>
      <c r="P910"/>
      <c r="Q910"/>
    </row>
    <row r="911" spans="2:17">
      <c r="B911"/>
      <c r="C911"/>
      <c r="D911"/>
      <c r="E911"/>
      <c r="F911"/>
      <c r="H911"/>
      <c r="I911"/>
      <c r="J911"/>
      <c r="K911"/>
      <c r="L911"/>
      <c r="M911"/>
      <c r="N911"/>
      <c r="O911"/>
      <c r="P911"/>
      <c r="Q911"/>
    </row>
    <row r="912" spans="2:17">
      <c r="B912"/>
      <c r="C912"/>
      <c r="D912"/>
      <c r="E912"/>
      <c r="F912"/>
      <c r="H912"/>
      <c r="I912"/>
      <c r="J912"/>
      <c r="K912"/>
      <c r="L912"/>
      <c r="M912"/>
      <c r="N912"/>
      <c r="O912"/>
      <c r="P912"/>
      <c r="Q912"/>
    </row>
    <row r="913" spans="2:17">
      <c r="B913"/>
      <c r="C913"/>
      <c r="D913"/>
      <c r="E913"/>
      <c r="F913"/>
      <c r="H913"/>
      <c r="I913"/>
      <c r="J913"/>
      <c r="K913"/>
      <c r="L913"/>
      <c r="M913"/>
      <c r="N913"/>
      <c r="O913"/>
      <c r="P913"/>
      <c r="Q913"/>
    </row>
    <row r="914" spans="2:17">
      <c r="B914"/>
      <c r="C914"/>
      <c r="D914"/>
      <c r="E914"/>
      <c r="F914"/>
      <c r="H914"/>
      <c r="I914"/>
      <c r="J914"/>
      <c r="K914"/>
      <c r="L914"/>
      <c r="M914"/>
      <c r="N914"/>
      <c r="O914"/>
      <c r="P914"/>
      <c r="Q914"/>
    </row>
    <row r="915" spans="2:17">
      <c r="B915"/>
      <c r="C915"/>
      <c r="D915"/>
      <c r="E915"/>
      <c r="F915"/>
      <c r="H915"/>
      <c r="I915"/>
      <c r="J915"/>
      <c r="K915"/>
      <c r="L915"/>
      <c r="M915"/>
      <c r="N915"/>
      <c r="O915"/>
      <c r="P915"/>
      <c r="Q915"/>
    </row>
    <row r="916" spans="2:17">
      <c r="B916"/>
      <c r="C916"/>
      <c r="D916"/>
      <c r="E916"/>
      <c r="F916"/>
      <c r="H916"/>
      <c r="I916"/>
      <c r="J916"/>
      <c r="K916"/>
      <c r="L916"/>
      <c r="M916"/>
      <c r="N916"/>
      <c r="O916"/>
      <c r="P916"/>
      <c r="Q916"/>
    </row>
    <row r="917" spans="2:17">
      <c r="B917"/>
      <c r="C917"/>
      <c r="D917"/>
      <c r="E917"/>
      <c r="F917"/>
      <c r="H917"/>
      <c r="I917"/>
      <c r="J917"/>
      <c r="K917"/>
      <c r="L917"/>
      <c r="M917"/>
      <c r="N917"/>
      <c r="O917"/>
      <c r="P917"/>
      <c r="Q917"/>
    </row>
    <row r="918" spans="2:17">
      <c r="B918"/>
      <c r="C918"/>
      <c r="D918"/>
      <c r="E918"/>
      <c r="F918"/>
      <c r="H918"/>
      <c r="I918"/>
      <c r="J918"/>
      <c r="K918"/>
      <c r="L918"/>
      <c r="M918"/>
      <c r="N918"/>
      <c r="O918"/>
      <c r="P918"/>
      <c r="Q918"/>
    </row>
    <row r="919" spans="2:17">
      <c r="B919"/>
      <c r="C919"/>
      <c r="D919"/>
      <c r="E919"/>
      <c r="F919"/>
      <c r="H919"/>
      <c r="I919"/>
      <c r="J919"/>
      <c r="K919"/>
      <c r="L919"/>
      <c r="M919"/>
      <c r="N919"/>
      <c r="O919"/>
      <c r="P919"/>
      <c r="Q919"/>
    </row>
    <row r="920" spans="2:17">
      <c r="B920"/>
      <c r="C920"/>
      <c r="D920"/>
      <c r="E920"/>
      <c r="F920"/>
      <c r="H920"/>
      <c r="I920"/>
      <c r="J920"/>
      <c r="K920"/>
      <c r="L920"/>
      <c r="M920"/>
      <c r="N920"/>
      <c r="O920"/>
      <c r="P920"/>
      <c r="Q920"/>
    </row>
    <row r="921" spans="2:17">
      <c r="B921"/>
      <c r="C921"/>
      <c r="D921"/>
      <c r="E921"/>
      <c r="F921"/>
      <c r="H921"/>
      <c r="I921"/>
      <c r="J921"/>
      <c r="K921"/>
      <c r="L921"/>
      <c r="M921"/>
      <c r="N921"/>
      <c r="O921"/>
      <c r="P921"/>
      <c r="Q921"/>
    </row>
    <row r="922" spans="2:17">
      <c r="B922"/>
      <c r="C922"/>
      <c r="D922"/>
      <c r="E922"/>
      <c r="F922"/>
      <c r="H922"/>
      <c r="I922"/>
      <c r="J922"/>
      <c r="K922"/>
      <c r="L922"/>
      <c r="M922"/>
      <c r="N922"/>
      <c r="O922"/>
      <c r="P922"/>
      <c r="Q922"/>
    </row>
    <row r="923" spans="2:17">
      <c r="B923"/>
      <c r="C923"/>
      <c r="D923"/>
      <c r="E923"/>
      <c r="F923"/>
      <c r="H923"/>
      <c r="I923"/>
      <c r="J923"/>
      <c r="K923"/>
      <c r="L923"/>
      <c r="M923"/>
      <c r="N923"/>
      <c r="O923"/>
      <c r="P923"/>
      <c r="Q923"/>
    </row>
    <row r="924" spans="2:17">
      <c r="B924"/>
      <c r="C924"/>
      <c r="D924"/>
      <c r="E924"/>
      <c r="F924"/>
      <c r="H924"/>
      <c r="I924"/>
      <c r="J924"/>
      <c r="K924"/>
      <c r="L924"/>
      <c r="M924"/>
      <c r="N924"/>
      <c r="O924"/>
      <c r="P924"/>
      <c r="Q924"/>
    </row>
    <row r="925" spans="2:17">
      <c r="B925"/>
      <c r="C925"/>
      <c r="D925"/>
      <c r="E925"/>
      <c r="F925"/>
      <c r="H925"/>
      <c r="I925"/>
      <c r="J925"/>
      <c r="K925"/>
      <c r="L925"/>
      <c r="M925"/>
      <c r="N925"/>
      <c r="O925"/>
      <c r="P925"/>
      <c r="Q925"/>
    </row>
    <row r="926" spans="2:17">
      <c r="B926"/>
      <c r="C926"/>
      <c r="D926"/>
      <c r="E926"/>
      <c r="F926"/>
      <c r="H926"/>
      <c r="I926"/>
      <c r="J926"/>
      <c r="K926"/>
      <c r="L926"/>
      <c r="M926"/>
      <c r="N926"/>
      <c r="O926"/>
      <c r="P926"/>
      <c r="Q926"/>
    </row>
    <row r="927" spans="2:17">
      <c r="B927"/>
      <c r="C927"/>
      <c r="D927"/>
      <c r="E927"/>
      <c r="F927"/>
      <c r="H927"/>
      <c r="I927"/>
      <c r="J927"/>
      <c r="K927"/>
      <c r="L927"/>
      <c r="M927"/>
      <c r="N927"/>
      <c r="O927"/>
      <c r="P927"/>
      <c r="Q927"/>
    </row>
    <row r="928" spans="2:17">
      <c r="B928"/>
      <c r="C928"/>
      <c r="D928"/>
      <c r="E928"/>
      <c r="F928"/>
      <c r="H928"/>
      <c r="I928"/>
      <c r="J928"/>
      <c r="K928"/>
      <c r="L928"/>
      <c r="M928"/>
      <c r="N928"/>
      <c r="O928"/>
      <c r="P928"/>
      <c r="Q928"/>
    </row>
    <row r="929" spans="2:17">
      <c r="B929"/>
      <c r="C929"/>
      <c r="D929"/>
      <c r="E929"/>
      <c r="F929"/>
      <c r="H929"/>
      <c r="I929"/>
      <c r="J929"/>
      <c r="K929"/>
      <c r="L929"/>
      <c r="M929"/>
      <c r="N929"/>
      <c r="O929"/>
      <c r="P929"/>
      <c r="Q929"/>
    </row>
    <row r="930" spans="2:17">
      <c r="B930"/>
      <c r="C930"/>
      <c r="D930"/>
      <c r="E930"/>
      <c r="F930"/>
      <c r="H930"/>
      <c r="I930"/>
      <c r="J930"/>
      <c r="K930"/>
      <c r="L930"/>
      <c r="M930"/>
      <c r="N930"/>
      <c r="O930"/>
      <c r="P930"/>
      <c r="Q930"/>
    </row>
    <row r="931" spans="2:17">
      <c r="B931"/>
      <c r="C931"/>
      <c r="D931"/>
      <c r="E931"/>
      <c r="F931"/>
      <c r="H931"/>
      <c r="I931"/>
      <c r="J931"/>
      <c r="K931"/>
      <c r="L931"/>
      <c r="M931"/>
      <c r="N931"/>
      <c r="O931"/>
      <c r="P931"/>
      <c r="Q931"/>
    </row>
    <row r="932" spans="2:17">
      <c r="B932"/>
      <c r="C932"/>
      <c r="D932"/>
      <c r="E932"/>
      <c r="F932"/>
      <c r="H932"/>
      <c r="I932"/>
      <c r="J932"/>
      <c r="K932"/>
      <c r="L932"/>
      <c r="M932"/>
      <c r="N932"/>
      <c r="O932"/>
      <c r="P932"/>
      <c r="Q932"/>
    </row>
    <row r="933" spans="2:17">
      <c r="B933"/>
      <c r="C933"/>
      <c r="D933"/>
      <c r="E933"/>
      <c r="F933"/>
      <c r="H933"/>
      <c r="I933"/>
      <c r="J933"/>
      <c r="K933"/>
      <c r="L933"/>
      <c r="M933"/>
      <c r="N933"/>
      <c r="O933"/>
      <c r="P933"/>
      <c r="Q933"/>
    </row>
    <row r="934" spans="2:17">
      <c r="B934"/>
      <c r="C934"/>
      <c r="D934"/>
      <c r="E934"/>
      <c r="F934"/>
      <c r="H934"/>
      <c r="I934"/>
      <c r="J934"/>
      <c r="K934"/>
      <c r="L934"/>
      <c r="M934"/>
      <c r="N934"/>
      <c r="O934"/>
      <c r="P934"/>
      <c r="Q934"/>
    </row>
    <row r="935" spans="2:17">
      <c r="B935"/>
      <c r="C935"/>
      <c r="D935"/>
      <c r="E935"/>
      <c r="F935"/>
      <c r="H935"/>
      <c r="I935"/>
      <c r="J935"/>
      <c r="K935"/>
      <c r="L935"/>
      <c r="M935"/>
      <c r="N935"/>
      <c r="O935"/>
      <c r="P935"/>
      <c r="Q935"/>
    </row>
    <row r="936" spans="2:17">
      <c r="B936"/>
      <c r="C936"/>
      <c r="D936"/>
      <c r="E936"/>
      <c r="F936"/>
      <c r="H936"/>
      <c r="I936"/>
      <c r="J936"/>
      <c r="K936"/>
      <c r="L936"/>
      <c r="M936"/>
      <c r="N936"/>
      <c r="O936"/>
      <c r="P936"/>
      <c r="Q936"/>
    </row>
    <row r="937" spans="2:17">
      <c r="B937"/>
      <c r="C937"/>
      <c r="D937"/>
      <c r="E937"/>
      <c r="F937"/>
      <c r="H937"/>
      <c r="I937"/>
      <c r="J937"/>
      <c r="K937"/>
      <c r="L937"/>
      <c r="M937"/>
      <c r="N937"/>
      <c r="O937"/>
      <c r="P937"/>
      <c r="Q937"/>
    </row>
    <row r="938" spans="2:17">
      <c r="B938"/>
      <c r="C938"/>
      <c r="D938"/>
      <c r="E938"/>
      <c r="F938"/>
      <c r="H938"/>
      <c r="I938"/>
      <c r="J938"/>
      <c r="K938"/>
      <c r="L938"/>
      <c r="M938"/>
      <c r="N938"/>
      <c r="O938"/>
      <c r="P938"/>
      <c r="Q938"/>
    </row>
    <row r="939" spans="2:17">
      <c r="B939"/>
      <c r="C939"/>
      <c r="D939"/>
      <c r="E939"/>
      <c r="F939"/>
      <c r="H939"/>
      <c r="I939"/>
      <c r="J939"/>
      <c r="K939"/>
      <c r="L939"/>
      <c r="M939"/>
      <c r="N939"/>
      <c r="O939"/>
      <c r="P939"/>
      <c r="Q939"/>
    </row>
    <row r="940" spans="2:17">
      <c r="B940"/>
      <c r="C940"/>
      <c r="D940"/>
      <c r="E940"/>
      <c r="F940"/>
      <c r="H940"/>
      <c r="I940"/>
      <c r="J940"/>
      <c r="K940"/>
      <c r="L940"/>
      <c r="M940"/>
      <c r="N940"/>
      <c r="O940"/>
      <c r="P940"/>
      <c r="Q940"/>
    </row>
    <row r="941" spans="2:17">
      <c r="B941"/>
      <c r="C941"/>
      <c r="D941"/>
      <c r="E941"/>
      <c r="F941"/>
      <c r="H941"/>
      <c r="I941"/>
      <c r="J941"/>
      <c r="K941"/>
      <c r="L941"/>
      <c r="M941"/>
      <c r="N941"/>
      <c r="O941"/>
      <c r="P941"/>
      <c r="Q941"/>
    </row>
    <row r="942" spans="2:17">
      <c r="B942"/>
      <c r="C942"/>
      <c r="D942"/>
      <c r="E942"/>
      <c r="F942"/>
      <c r="H942"/>
      <c r="I942"/>
      <c r="J942"/>
      <c r="K942"/>
      <c r="L942"/>
      <c r="M942"/>
      <c r="N942"/>
      <c r="O942"/>
      <c r="P942"/>
      <c r="Q942"/>
    </row>
    <row r="943" spans="2:17">
      <c r="B943"/>
      <c r="C943"/>
      <c r="D943"/>
      <c r="E943"/>
      <c r="F943"/>
      <c r="H943"/>
      <c r="I943"/>
      <c r="J943"/>
      <c r="K943"/>
      <c r="L943"/>
      <c r="M943"/>
      <c r="N943"/>
      <c r="O943"/>
      <c r="P943"/>
      <c r="Q943"/>
    </row>
    <row r="944" spans="2:17">
      <c r="B944"/>
      <c r="C944"/>
      <c r="D944"/>
      <c r="E944"/>
      <c r="F944"/>
      <c r="H944"/>
      <c r="I944"/>
      <c r="J944"/>
      <c r="K944"/>
      <c r="L944"/>
      <c r="M944"/>
      <c r="N944"/>
      <c r="O944"/>
      <c r="P944"/>
      <c r="Q944"/>
    </row>
    <row r="945" spans="2:17">
      <c r="B945"/>
      <c r="C945"/>
      <c r="D945"/>
      <c r="E945"/>
      <c r="F945"/>
      <c r="H945"/>
      <c r="I945"/>
      <c r="J945"/>
      <c r="K945"/>
      <c r="L945"/>
      <c r="M945"/>
      <c r="N945"/>
      <c r="O945"/>
      <c r="P945"/>
      <c r="Q945"/>
    </row>
    <row r="946" spans="2:17">
      <c r="B946"/>
      <c r="C946"/>
      <c r="D946"/>
      <c r="E946"/>
      <c r="F946"/>
      <c r="H946"/>
      <c r="I946"/>
      <c r="J946"/>
      <c r="K946"/>
      <c r="L946"/>
      <c r="M946"/>
      <c r="N946"/>
      <c r="O946"/>
      <c r="P946"/>
      <c r="Q946"/>
    </row>
    <row r="947" spans="2:17">
      <c r="B947"/>
      <c r="C947"/>
      <c r="D947"/>
      <c r="E947"/>
      <c r="F947"/>
      <c r="H947"/>
      <c r="I947"/>
      <c r="J947"/>
      <c r="K947"/>
      <c r="L947"/>
      <c r="M947"/>
      <c r="N947"/>
      <c r="O947"/>
      <c r="P947"/>
      <c r="Q947"/>
    </row>
    <row r="948" spans="2:17">
      <c r="B948"/>
      <c r="C948"/>
      <c r="D948"/>
      <c r="E948"/>
      <c r="F948"/>
      <c r="H948"/>
      <c r="I948"/>
      <c r="J948"/>
      <c r="K948"/>
      <c r="L948"/>
      <c r="M948"/>
      <c r="N948"/>
      <c r="O948"/>
      <c r="P948"/>
      <c r="Q948"/>
    </row>
    <row r="949" spans="2:17">
      <c r="B949"/>
      <c r="C949"/>
      <c r="D949"/>
      <c r="E949"/>
      <c r="F949"/>
      <c r="H949"/>
      <c r="I949"/>
      <c r="J949"/>
      <c r="K949"/>
      <c r="L949"/>
      <c r="M949"/>
      <c r="N949"/>
      <c r="O949"/>
      <c r="P949"/>
      <c r="Q949"/>
    </row>
    <row r="950" spans="2:17">
      <c r="B950"/>
      <c r="C950"/>
      <c r="D950"/>
      <c r="E950"/>
      <c r="F950"/>
      <c r="H950"/>
      <c r="I950"/>
      <c r="J950"/>
      <c r="K950"/>
      <c r="L950"/>
      <c r="M950"/>
      <c r="N950"/>
      <c r="O950"/>
      <c r="P950"/>
      <c r="Q950"/>
    </row>
    <row r="951" spans="2:17">
      <c r="B951"/>
      <c r="C951"/>
      <c r="D951"/>
      <c r="E951"/>
      <c r="F951"/>
      <c r="H951"/>
      <c r="I951"/>
      <c r="J951"/>
      <c r="K951"/>
      <c r="L951"/>
      <c r="M951"/>
      <c r="N951"/>
      <c r="O951"/>
      <c r="P951"/>
      <c r="Q951"/>
    </row>
    <row r="952" spans="2:17">
      <c r="B952"/>
      <c r="C952"/>
      <c r="D952"/>
      <c r="E952"/>
      <c r="F952"/>
      <c r="H952"/>
      <c r="I952"/>
      <c r="J952"/>
      <c r="K952"/>
      <c r="L952"/>
      <c r="M952"/>
      <c r="N952"/>
      <c r="O952"/>
      <c r="P952"/>
      <c r="Q952"/>
    </row>
    <row r="953" spans="2:17">
      <c r="B953"/>
      <c r="C953"/>
      <c r="D953"/>
      <c r="E953"/>
      <c r="F953"/>
      <c r="H953"/>
      <c r="I953"/>
      <c r="J953"/>
      <c r="K953"/>
      <c r="L953"/>
      <c r="M953"/>
      <c r="N953"/>
      <c r="O953"/>
      <c r="P953"/>
      <c r="Q953"/>
    </row>
    <row r="954" spans="2:17">
      <c r="B954"/>
      <c r="C954"/>
      <c r="D954"/>
      <c r="E954"/>
      <c r="F954"/>
      <c r="H954"/>
      <c r="I954"/>
      <c r="J954"/>
      <c r="K954"/>
      <c r="L954"/>
      <c r="M954"/>
      <c r="N954"/>
      <c r="O954"/>
      <c r="P954"/>
      <c r="Q954"/>
    </row>
    <row r="955" spans="2:17">
      <c r="B955"/>
      <c r="C955"/>
      <c r="D955"/>
      <c r="E955"/>
      <c r="F955"/>
      <c r="H955"/>
      <c r="I955"/>
      <c r="J955"/>
      <c r="K955"/>
      <c r="L955"/>
      <c r="M955"/>
      <c r="N955"/>
      <c r="O955"/>
      <c r="P955"/>
      <c r="Q955"/>
    </row>
    <row r="956" spans="2:17">
      <c r="B956"/>
      <c r="C956"/>
      <c r="D956"/>
      <c r="E956"/>
      <c r="F956"/>
      <c r="H956"/>
      <c r="I956"/>
      <c r="J956"/>
      <c r="K956"/>
      <c r="L956"/>
      <c r="M956"/>
      <c r="N956"/>
      <c r="O956"/>
      <c r="P956"/>
      <c r="Q956"/>
    </row>
    <row r="957" spans="2:17">
      <c r="B957"/>
      <c r="C957"/>
      <c r="D957"/>
      <c r="E957"/>
      <c r="F957"/>
      <c r="H957"/>
      <c r="I957"/>
      <c r="J957"/>
      <c r="K957"/>
      <c r="L957"/>
      <c r="M957"/>
      <c r="N957"/>
      <c r="O957"/>
      <c r="P957"/>
      <c r="Q957"/>
    </row>
    <row r="958" spans="2:17">
      <c r="B958"/>
      <c r="C958"/>
      <c r="D958"/>
      <c r="E958"/>
      <c r="F958"/>
      <c r="H958"/>
      <c r="I958"/>
      <c r="J958"/>
      <c r="K958"/>
      <c r="L958"/>
      <c r="M958"/>
      <c r="N958"/>
      <c r="O958"/>
      <c r="P958"/>
      <c r="Q958"/>
    </row>
    <row r="959" spans="2:17">
      <c r="B959"/>
      <c r="C959"/>
      <c r="D959"/>
      <c r="E959"/>
      <c r="F959"/>
      <c r="H959"/>
      <c r="I959"/>
      <c r="J959"/>
      <c r="K959"/>
      <c r="L959"/>
      <c r="M959"/>
      <c r="N959"/>
      <c r="O959"/>
      <c r="P959"/>
      <c r="Q959"/>
    </row>
    <row r="960" spans="2:17">
      <c r="B960"/>
      <c r="C960"/>
      <c r="D960"/>
      <c r="E960"/>
      <c r="F960"/>
      <c r="H960"/>
      <c r="I960"/>
      <c r="J960"/>
      <c r="K960"/>
      <c r="L960"/>
      <c r="M960"/>
      <c r="N960"/>
      <c r="O960"/>
      <c r="P960"/>
      <c r="Q960"/>
    </row>
    <row r="961" spans="2:17">
      <c r="B961"/>
      <c r="C961"/>
      <c r="D961"/>
      <c r="E961"/>
      <c r="F961"/>
      <c r="H961"/>
      <c r="I961"/>
      <c r="J961"/>
      <c r="K961"/>
      <c r="L961"/>
      <c r="M961"/>
      <c r="N961"/>
      <c r="O961"/>
      <c r="P961"/>
      <c r="Q961"/>
    </row>
    <row r="962" spans="2:17">
      <c r="B962"/>
      <c r="C962"/>
      <c r="D962"/>
      <c r="E962"/>
      <c r="F962"/>
      <c r="H962"/>
      <c r="I962"/>
      <c r="J962"/>
      <c r="K962"/>
      <c r="L962"/>
      <c r="M962"/>
      <c r="N962"/>
      <c r="O962"/>
      <c r="P962"/>
      <c r="Q962"/>
    </row>
    <row r="963" spans="2:17">
      <c r="B963"/>
      <c r="C963"/>
      <c r="D963"/>
      <c r="E963"/>
      <c r="F963"/>
      <c r="H963"/>
      <c r="I963"/>
      <c r="J963"/>
      <c r="K963"/>
      <c r="L963"/>
      <c r="M963"/>
      <c r="N963"/>
      <c r="O963"/>
      <c r="P963"/>
      <c r="Q963"/>
    </row>
    <row r="964" spans="2:17">
      <c r="B964"/>
      <c r="C964"/>
      <c r="D964"/>
      <c r="E964"/>
      <c r="F964"/>
      <c r="H964"/>
      <c r="I964"/>
      <c r="J964"/>
      <c r="K964"/>
      <c r="L964"/>
      <c r="M964"/>
      <c r="N964"/>
      <c r="O964"/>
      <c r="P964"/>
      <c r="Q964"/>
    </row>
    <row r="965" spans="2:17">
      <c r="B965"/>
      <c r="C965"/>
      <c r="D965"/>
      <c r="E965"/>
      <c r="F965"/>
      <c r="H965"/>
      <c r="I965"/>
      <c r="J965"/>
      <c r="K965"/>
      <c r="L965"/>
      <c r="M965"/>
      <c r="N965"/>
      <c r="O965"/>
      <c r="P965"/>
      <c r="Q965"/>
    </row>
    <row r="966" spans="2:17">
      <c r="B966"/>
      <c r="C966"/>
      <c r="D966"/>
      <c r="E966"/>
      <c r="F966"/>
      <c r="H966"/>
      <c r="I966"/>
      <c r="J966"/>
      <c r="K966"/>
      <c r="L966"/>
      <c r="M966"/>
      <c r="N966"/>
      <c r="O966"/>
      <c r="P966"/>
      <c r="Q966"/>
    </row>
    <row r="967" spans="2:17">
      <c r="B967"/>
      <c r="C967"/>
      <c r="D967"/>
      <c r="E967"/>
      <c r="F967"/>
      <c r="H967"/>
      <c r="I967"/>
      <c r="J967"/>
      <c r="K967"/>
      <c r="L967"/>
      <c r="M967"/>
      <c r="N967"/>
      <c r="O967"/>
      <c r="P967"/>
      <c r="Q967"/>
    </row>
    <row r="968" spans="2:17">
      <c r="B968"/>
      <c r="C968"/>
      <c r="D968"/>
      <c r="E968"/>
      <c r="F968"/>
      <c r="H968"/>
      <c r="I968"/>
      <c r="J968"/>
      <c r="K968"/>
      <c r="L968"/>
      <c r="M968"/>
      <c r="N968"/>
      <c r="O968"/>
      <c r="P968"/>
      <c r="Q968"/>
    </row>
    <row r="969" spans="2:17">
      <c r="B969"/>
      <c r="C969"/>
      <c r="D969"/>
      <c r="E969"/>
      <c r="F969"/>
      <c r="H969"/>
      <c r="I969"/>
      <c r="J969"/>
      <c r="K969"/>
      <c r="L969"/>
      <c r="M969"/>
      <c r="N969"/>
      <c r="O969"/>
      <c r="P969"/>
      <c r="Q969"/>
    </row>
    <row r="970" spans="2:17">
      <c r="B970"/>
      <c r="C970"/>
      <c r="D970"/>
      <c r="E970"/>
      <c r="F970"/>
      <c r="H970"/>
      <c r="I970"/>
      <c r="J970"/>
      <c r="K970"/>
      <c r="L970"/>
      <c r="M970"/>
      <c r="N970"/>
      <c r="O970"/>
      <c r="P970"/>
      <c r="Q970"/>
    </row>
    <row r="971" spans="2:17">
      <c r="B971"/>
      <c r="C971"/>
      <c r="D971"/>
      <c r="E971"/>
      <c r="F971"/>
      <c r="H971"/>
      <c r="I971"/>
      <c r="J971"/>
      <c r="K971"/>
      <c r="L971"/>
      <c r="M971"/>
      <c r="N971"/>
      <c r="O971"/>
      <c r="P971"/>
      <c r="Q971"/>
    </row>
    <row r="972" spans="2:17">
      <c r="B972"/>
      <c r="C972"/>
      <c r="D972"/>
      <c r="E972"/>
      <c r="F972"/>
      <c r="H972"/>
      <c r="I972"/>
      <c r="J972"/>
      <c r="K972"/>
      <c r="L972"/>
      <c r="M972"/>
      <c r="N972"/>
      <c r="O972"/>
      <c r="P972"/>
      <c r="Q972"/>
    </row>
    <row r="973" spans="2:17">
      <c r="B973"/>
      <c r="C973"/>
      <c r="D973"/>
      <c r="E973"/>
      <c r="F973"/>
      <c r="H973"/>
      <c r="I973"/>
      <c r="J973"/>
      <c r="K973"/>
      <c r="L973"/>
      <c r="M973"/>
      <c r="N973"/>
      <c r="O973"/>
      <c r="P973"/>
      <c r="Q973"/>
    </row>
    <row r="974" spans="2:17">
      <c r="B974"/>
      <c r="C974"/>
      <c r="D974"/>
      <c r="E974"/>
      <c r="F974"/>
      <c r="H974"/>
      <c r="I974"/>
      <c r="J974"/>
      <c r="K974"/>
      <c r="L974"/>
      <c r="M974"/>
      <c r="N974"/>
      <c r="O974"/>
      <c r="P974"/>
      <c r="Q974"/>
    </row>
    <row r="975" spans="2:17">
      <c r="B975"/>
      <c r="C975"/>
      <c r="D975"/>
      <c r="E975"/>
      <c r="F975"/>
      <c r="H975"/>
      <c r="I975"/>
      <c r="J975"/>
      <c r="K975"/>
      <c r="L975"/>
      <c r="M975"/>
      <c r="N975"/>
      <c r="O975"/>
      <c r="P975"/>
      <c r="Q975"/>
    </row>
    <row r="976" spans="2:17">
      <c r="B976"/>
      <c r="C976"/>
      <c r="D976"/>
      <c r="E976"/>
      <c r="F976"/>
      <c r="H976"/>
      <c r="I976"/>
      <c r="J976"/>
      <c r="K976"/>
      <c r="L976"/>
      <c r="M976"/>
      <c r="N976"/>
      <c r="O976"/>
      <c r="P976"/>
      <c r="Q976"/>
    </row>
    <row r="977" spans="2:17">
      <c r="B977"/>
      <c r="C977"/>
      <c r="D977"/>
      <c r="E977"/>
      <c r="F977"/>
      <c r="H977"/>
      <c r="I977"/>
      <c r="J977"/>
      <c r="K977"/>
      <c r="L977"/>
      <c r="M977"/>
      <c r="N977"/>
      <c r="O977"/>
      <c r="P977"/>
      <c r="Q977"/>
    </row>
    <row r="978" spans="2:17">
      <c r="B978"/>
      <c r="C978"/>
      <c r="D978"/>
      <c r="E978"/>
      <c r="F978"/>
      <c r="H978"/>
      <c r="I978"/>
      <c r="J978"/>
      <c r="K978"/>
      <c r="L978"/>
      <c r="M978"/>
      <c r="N978"/>
      <c r="O978"/>
      <c r="P978"/>
      <c r="Q978"/>
    </row>
    <row r="979" spans="2:17">
      <c r="B979"/>
      <c r="C979"/>
      <c r="D979"/>
      <c r="E979"/>
      <c r="F979"/>
      <c r="H979"/>
      <c r="I979"/>
      <c r="J979"/>
      <c r="K979"/>
      <c r="L979"/>
      <c r="M979"/>
      <c r="N979"/>
      <c r="O979"/>
      <c r="P979"/>
      <c r="Q979"/>
    </row>
    <row r="980" spans="2:17">
      <c r="B980"/>
      <c r="C980"/>
      <c r="D980"/>
      <c r="E980"/>
      <c r="F980"/>
      <c r="H980"/>
      <c r="I980"/>
      <c r="J980"/>
      <c r="K980"/>
      <c r="L980"/>
      <c r="M980"/>
      <c r="N980"/>
      <c r="O980"/>
      <c r="P980"/>
      <c r="Q980"/>
    </row>
    <row r="981" spans="2:17">
      <c r="B981"/>
      <c r="C981"/>
      <c r="D981"/>
      <c r="E981"/>
      <c r="F981"/>
      <c r="H981"/>
      <c r="I981"/>
      <c r="J981"/>
      <c r="K981"/>
      <c r="L981"/>
      <c r="M981"/>
      <c r="N981"/>
      <c r="O981"/>
      <c r="P981"/>
      <c r="Q981"/>
    </row>
    <row r="982" spans="2:17">
      <c r="B982"/>
      <c r="C982"/>
      <c r="D982"/>
      <c r="E982"/>
      <c r="F982"/>
      <c r="H982"/>
      <c r="I982"/>
      <c r="J982"/>
      <c r="K982"/>
      <c r="L982"/>
      <c r="M982"/>
      <c r="N982"/>
      <c r="O982"/>
      <c r="P982"/>
      <c r="Q982"/>
    </row>
    <row r="983" spans="2:17">
      <c r="B983"/>
      <c r="C983"/>
      <c r="D983"/>
      <c r="E983"/>
      <c r="F983"/>
      <c r="H983"/>
      <c r="I983"/>
      <c r="J983"/>
      <c r="K983"/>
      <c r="L983"/>
      <c r="M983"/>
      <c r="N983"/>
      <c r="O983"/>
      <c r="P983"/>
      <c r="Q983"/>
    </row>
    <row r="984" spans="2:17">
      <c r="B984"/>
      <c r="C984"/>
      <c r="D984"/>
      <c r="E984"/>
      <c r="F984"/>
      <c r="H984"/>
      <c r="I984"/>
      <c r="J984"/>
      <c r="K984"/>
      <c r="L984"/>
      <c r="M984"/>
      <c r="N984"/>
      <c r="O984"/>
      <c r="P984"/>
      <c r="Q984"/>
    </row>
    <row r="985" spans="2:17">
      <c r="B985"/>
      <c r="C985"/>
      <c r="D985"/>
      <c r="E985"/>
      <c r="F985"/>
      <c r="H985"/>
      <c r="I985"/>
      <c r="J985"/>
      <c r="K985"/>
      <c r="L985"/>
      <c r="M985"/>
      <c r="N985"/>
      <c r="O985"/>
      <c r="P985"/>
      <c r="Q985"/>
    </row>
    <row r="986" spans="2:17">
      <c r="B986"/>
      <c r="C986"/>
      <c r="D986"/>
      <c r="E986"/>
      <c r="F986"/>
      <c r="H986"/>
      <c r="I986"/>
      <c r="J986"/>
      <c r="K986"/>
      <c r="L986"/>
      <c r="M986"/>
      <c r="N986"/>
      <c r="O986"/>
      <c r="P986"/>
      <c r="Q986"/>
    </row>
    <row r="987" spans="2:17">
      <c r="B987"/>
      <c r="C987"/>
      <c r="D987"/>
      <c r="E987"/>
      <c r="F987"/>
      <c r="H987"/>
      <c r="I987"/>
      <c r="J987"/>
      <c r="K987"/>
      <c r="L987"/>
      <c r="M987"/>
      <c r="N987"/>
      <c r="O987"/>
      <c r="P987"/>
      <c r="Q987"/>
    </row>
    <row r="988" spans="2:17">
      <c r="B988"/>
      <c r="C988"/>
      <c r="D988"/>
      <c r="E988"/>
      <c r="F988"/>
      <c r="H988"/>
      <c r="I988"/>
      <c r="J988"/>
      <c r="K988"/>
      <c r="L988"/>
      <c r="M988"/>
      <c r="N988"/>
      <c r="O988"/>
      <c r="P988"/>
      <c r="Q988"/>
    </row>
    <row r="989" spans="2:17">
      <c r="B989"/>
      <c r="C989"/>
      <c r="D989"/>
      <c r="E989"/>
      <c r="F989"/>
      <c r="H989"/>
      <c r="I989"/>
      <c r="J989"/>
      <c r="K989"/>
      <c r="L989"/>
      <c r="M989"/>
      <c r="N989"/>
      <c r="O989"/>
      <c r="P989"/>
      <c r="Q989"/>
    </row>
    <row r="990" spans="2:17">
      <c r="B990"/>
      <c r="C990"/>
      <c r="D990"/>
      <c r="E990"/>
      <c r="F990"/>
      <c r="H990"/>
      <c r="I990"/>
      <c r="J990"/>
      <c r="K990"/>
      <c r="L990"/>
      <c r="M990"/>
      <c r="N990"/>
      <c r="O990"/>
      <c r="P990"/>
      <c r="Q990"/>
    </row>
    <row r="991" spans="2:17">
      <c r="B991"/>
      <c r="C991"/>
      <c r="D991"/>
      <c r="E991"/>
      <c r="F991"/>
      <c r="H991"/>
      <c r="I991"/>
      <c r="J991"/>
      <c r="K991"/>
      <c r="L991"/>
      <c r="M991"/>
      <c r="N991"/>
      <c r="O991"/>
      <c r="P991"/>
      <c r="Q991"/>
    </row>
    <row r="992" spans="2:17">
      <c r="B992"/>
      <c r="C992"/>
      <c r="D992"/>
      <c r="E992"/>
      <c r="F992"/>
      <c r="H992"/>
      <c r="I992"/>
      <c r="J992"/>
      <c r="K992"/>
      <c r="L992"/>
      <c r="M992"/>
      <c r="N992"/>
      <c r="O992"/>
      <c r="P992"/>
      <c r="Q992"/>
    </row>
    <row r="993" spans="2:17">
      <c r="B993"/>
      <c r="C993"/>
      <c r="D993"/>
      <c r="E993"/>
      <c r="F993"/>
      <c r="H993"/>
      <c r="I993"/>
      <c r="J993"/>
      <c r="K993"/>
      <c r="L993"/>
      <c r="M993"/>
      <c r="N993"/>
      <c r="O993"/>
      <c r="P993"/>
      <c r="Q993"/>
    </row>
    <row r="994" spans="2:17">
      <c r="B994"/>
      <c r="C994"/>
      <c r="D994"/>
      <c r="E994"/>
      <c r="F994"/>
      <c r="H994"/>
      <c r="I994"/>
      <c r="J994"/>
      <c r="K994"/>
      <c r="L994"/>
      <c r="M994"/>
      <c r="N994"/>
      <c r="O994"/>
      <c r="P994"/>
      <c r="Q994"/>
    </row>
    <row r="995" spans="2:17">
      <c r="B995"/>
      <c r="C995"/>
      <c r="D995"/>
      <c r="E995"/>
      <c r="F995"/>
      <c r="H995"/>
      <c r="I995"/>
      <c r="J995"/>
      <c r="K995"/>
      <c r="L995"/>
      <c r="M995"/>
      <c r="N995"/>
      <c r="O995"/>
      <c r="P995"/>
      <c r="Q995"/>
    </row>
    <row r="996" spans="2:17">
      <c r="B996"/>
      <c r="C996"/>
      <c r="D996"/>
      <c r="E996"/>
      <c r="F996"/>
      <c r="H996"/>
      <c r="I996"/>
      <c r="J996"/>
      <c r="K996"/>
      <c r="L996"/>
      <c r="M996"/>
      <c r="N996"/>
      <c r="O996"/>
      <c r="P996"/>
      <c r="Q996"/>
    </row>
    <row r="997" spans="2:17">
      <c r="B997"/>
      <c r="C997"/>
      <c r="D997"/>
      <c r="E997"/>
      <c r="F997"/>
      <c r="H997"/>
      <c r="I997"/>
      <c r="J997"/>
      <c r="K997"/>
      <c r="L997"/>
      <c r="M997"/>
      <c r="N997"/>
      <c r="O997"/>
      <c r="P997"/>
      <c r="Q997"/>
    </row>
    <row r="998" spans="2:17">
      <c r="B998"/>
      <c r="C998"/>
      <c r="D998"/>
      <c r="E998"/>
      <c r="F998"/>
      <c r="H998"/>
      <c r="I998"/>
      <c r="J998"/>
      <c r="K998"/>
      <c r="L998"/>
      <c r="M998"/>
      <c r="N998"/>
      <c r="O998"/>
      <c r="P998"/>
      <c r="Q998"/>
    </row>
    <row r="999" spans="2:17">
      <c r="B999"/>
      <c r="C999"/>
      <c r="D999"/>
      <c r="E999"/>
      <c r="F999"/>
      <c r="H999"/>
      <c r="I999"/>
      <c r="J999"/>
      <c r="K999"/>
      <c r="L999"/>
      <c r="M999"/>
      <c r="N999"/>
      <c r="O999"/>
      <c r="P999"/>
      <c r="Q999"/>
    </row>
    <row r="1000" spans="2:17">
      <c r="B1000"/>
      <c r="C1000"/>
      <c r="D1000"/>
      <c r="E1000"/>
      <c r="F1000"/>
      <c r="H1000"/>
      <c r="I1000"/>
      <c r="J1000"/>
      <c r="K1000"/>
      <c r="L1000"/>
      <c r="M1000"/>
      <c r="N1000"/>
      <c r="O1000"/>
      <c r="P1000"/>
      <c r="Q1000"/>
    </row>
    <row r="1001" spans="2:17">
      <c r="B1001"/>
      <c r="C1001"/>
      <c r="D1001"/>
      <c r="E1001"/>
      <c r="F1001"/>
      <c r="H1001"/>
      <c r="I1001"/>
      <c r="J1001"/>
      <c r="K1001"/>
      <c r="L1001"/>
      <c r="M1001"/>
      <c r="N1001"/>
      <c r="O1001"/>
      <c r="P1001"/>
      <c r="Q1001"/>
    </row>
    <row r="1002" spans="2:17">
      <c r="B1002"/>
      <c r="C1002"/>
      <c r="D1002"/>
      <c r="E1002"/>
      <c r="F1002"/>
      <c r="H1002"/>
      <c r="I1002"/>
      <c r="J1002"/>
      <c r="K1002"/>
      <c r="L1002"/>
      <c r="M1002"/>
      <c r="N1002"/>
      <c r="O1002"/>
      <c r="P1002"/>
      <c r="Q1002"/>
    </row>
    <row r="1003" spans="2:17">
      <c r="B1003"/>
      <c r="C1003"/>
      <c r="D1003"/>
      <c r="E1003"/>
      <c r="F1003"/>
      <c r="H1003"/>
      <c r="I1003"/>
      <c r="J1003"/>
      <c r="K1003"/>
      <c r="L1003"/>
      <c r="M1003"/>
      <c r="N1003"/>
      <c r="O1003"/>
      <c r="P1003"/>
      <c r="Q1003"/>
    </row>
    <row r="1004" spans="2:17">
      <c r="B1004"/>
      <c r="C1004"/>
      <c r="D1004"/>
      <c r="E1004"/>
      <c r="F1004"/>
      <c r="H1004"/>
      <c r="I1004"/>
      <c r="J1004"/>
      <c r="K1004"/>
      <c r="L1004"/>
      <c r="M1004"/>
      <c r="N1004"/>
      <c r="O1004"/>
      <c r="P1004"/>
      <c r="Q1004"/>
    </row>
    <row r="1005" spans="2:17">
      <c r="B1005"/>
      <c r="C1005"/>
      <c r="D1005"/>
      <c r="E1005"/>
      <c r="F1005"/>
      <c r="H1005"/>
      <c r="I1005"/>
      <c r="J1005"/>
      <c r="K1005"/>
      <c r="L1005"/>
      <c r="M1005"/>
      <c r="N1005"/>
      <c r="O1005"/>
      <c r="P1005"/>
      <c r="Q1005"/>
    </row>
    <row r="1006" spans="2:17">
      <c r="B1006"/>
      <c r="C1006"/>
      <c r="D1006"/>
      <c r="E1006"/>
      <c r="F1006"/>
      <c r="H1006"/>
      <c r="I1006"/>
      <c r="J1006"/>
      <c r="K1006"/>
      <c r="L1006"/>
      <c r="M1006"/>
      <c r="N1006"/>
      <c r="O1006"/>
      <c r="P1006"/>
      <c r="Q1006"/>
    </row>
    <row r="1007" spans="2:17">
      <c r="B1007"/>
      <c r="C1007"/>
      <c r="D1007"/>
      <c r="E1007"/>
      <c r="F1007"/>
      <c r="H1007"/>
      <c r="I1007"/>
      <c r="J1007"/>
      <c r="K1007"/>
      <c r="L1007"/>
      <c r="M1007"/>
      <c r="N1007"/>
      <c r="O1007"/>
      <c r="P1007"/>
      <c r="Q1007"/>
    </row>
    <row r="1008" spans="2:17">
      <c r="B1008"/>
      <c r="C1008"/>
      <c r="D1008"/>
      <c r="E1008"/>
      <c r="F1008"/>
      <c r="H1008"/>
      <c r="I1008"/>
      <c r="J1008"/>
      <c r="K1008"/>
      <c r="L1008"/>
      <c r="M1008"/>
      <c r="N1008"/>
      <c r="O1008"/>
      <c r="P1008"/>
      <c r="Q1008"/>
    </row>
    <row r="1009" spans="2:17">
      <c r="B1009"/>
      <c r="C1009"/>
      <c r="D1009"/>
      <c r="E1009"/>
      <c r="F1009"/>
      <c r="H1009"/>
      <c r="I1009"/>
      <c r="J1009"/>
      <c r="K1009"/>
      <c r="L1009"/>
      <c r="M1009"/>
      <c r="N1009"/>
      <c r="O1009"/>
      <c r="P1009"/>
      <c r="Q1009"/>
    </row>
    <row r="1010" spans="2:17">
      <c r="B1010"/>
      <c r="C1010"/>
      <c r="D1010"/>
      <c r="E1010"/>
      <c r="F1010"/>
      <c r="H1010"/>
      <c r="I1010"/>
      <c r="J1010"/>
      <c r="K1010"/>
      <c r="L1010"/>
      <c r="M1010"/>
      <c r="N1010"/>
      <c r="O1010"/>
      <c r="P1010"/>
      <c r="Q1010"/>
    </row>
    <row r="1011" spans="2:17">
      <c r="B1011"/>
      <c r="C1011"/>
      <c r="D1011"/>
      <c r="E1011"/>
      <c r="F1011"/>
      <c r="H1011"/>
      <c r="I1011"/>
      <c r="J1011"/>
      <c r="K1011"/>
      <c r="L1011"/>
      <c r="M1011"/>
      <c r="N1011"/>
      <c r="O1011"/>
      <c r="P1011"/>
      <c r="Q1011"/>
    </row>
    <row r="1012" spans="2:17">
      <c r="B1012"/>
      <c r="C1012"/>
      <c r="D1012"/>
      <c r="E1012"/>
      <c r="F1012"/>
      <c r="H1012"/>
      <c r="I1012"/>
      <c r="J1012"/>
      <c r="K1012"/>
      <c r="L1012"/>
      <c r="M1012"/>
      <c r="N1012"/>
      <c r="O1012"/>
      <c r="P1012"/>
      <c r="Q1012"/>
    </row>
    <row r="1013" spans="2:17">
      <c r="B1013"/>
      <c r="C1013"/>
      <c r="D1013"/>
      <c r="E1013"/>
      <c r="F1013"/>
      <c r="H1013"/>
      <c r="I1013"/>
      <c r="J1013"/>
      <c r="K1013"/>
      <c r="L1013"/>
      <c r="M1013"/>
      <c r="N1013"/>
      <c r="O1013"/>
      <c r="P1013"/>
      <c r="Q1013"/>
    </row>
    <row r="1014" spans="2:17">
      <c r="B1014"/>
      <c r="C1014"/>
      <c r="D1014"/>
      <c r="E1014"/>
      <c r="F1014"/>
      <c r="H1014"/>
      <c r="I1014"/>
      <c r="J1014"/>
      <c r="K1014"/>
      <c r="L1014"/>
      <c r="M1014"/>
      <c r="N1014"/>
      <c r="O1014"/>
      <c r="P1014"/>
      <c r="Q1014"/>
    </row>
    <row r="1015" spans="2:17">
      <c r="B1015"/>
      <c r="C1015"/>
      <c r="D1015"/>
      <c r="E1015"/>
      <c r="F1015"/>
      <c r="H1015"/>
      <c r="I1015"/>
      <c r="J1015"/>
      <c r="K1015"/>
      <c r="L1015"/>
      <c r="M1015"/>
      <c r="N1015"/>
      <c r="O1015"/>
      <c r="P1015"/>
      <c r="Q1015"/>
    </row>
    <row r="1016" spans="2:17">
      <c r="B1016"/>
      <c r="C1016"/>
      <c r="D1016"/>
      <c r="E1016"/>
      <c r="F1016"/>
      <c r="H1016"/>
      <c r="I1016"/>
      <c r="J1016"/>
      <c r="K1016"/>
      <c r="L1016"/>
      <c r="M1016"/>
      <c r="N1016"/>
      <c r="O1016"/>
      <c r="P1016"/>
      <c r="Q1016"/>
    </row>
    <row r="1017" spans="2:17">
      <c r="B1017"/>
      <c r="C1017"/>
      <c r="D1017"/>
      <c r="E1017"/>
      <c r="F1017"/>
      <c r="H1017"/>
      <c r="I1017"/>
      <c r="J1017"/>
      <c r="K1017"/>
      <c r="L1017"/>
      <c r="M1017"/>
      <c r="N1017"/>
      <c r="O1017"/>
      <c r="P1017"/>
      <c r="Q1017"/>
    </row>
    <row r="1018" spans="2:17">
      <c r="B1018"/>
      <c r="C1018"/>
      <c r="D1018"/>
      <c r="E1018"/>
      <c r="F1018"/>
      <c r="H1018"/>
      <c r="I1018"/>
      <c r="J1018"/>
      <c r="K1018"/>
      <c r="L1018"/>
      <c r="M1018"/>
      <c r="N1018"/>
      <c r="O1018"/>
      <c r="P1018"/>
      <c r="Q1018"/>
    </row>
    <row r="1019" spans="2:17">
      <c r="B1019"/>
      <c r="C1019"/>
      <c r="D1019"/>
      <c r="E1019"/>
      <c r="F1019"/>
      <c r="H1019"/>
      <c r="I1019"/>
      <c r="J1019"/>
      <c r="K1019"/>
      <c r="L1019"/>
      <c r="M1019"/>
      <c r="N1019"/>
      <c r="O1019"/>
      <c r="P1019"/>
      <c r="Q1019"/>
    </row>
    <row r="1020" spans="2:17">
      <c r="B1020"/>
      <c r="C1020"/>
      <c r="D1020"/>
      <c r="E1020"/>
      <c r="F1020"/>
      <c r="H1020"/>
      <c r="I1020"/>
      <c r="J1020"/>
      <c r="K1020"/>
      <c r="L1020"/>
      <c r="M1020"/>
      <c r="N1020"/>
      <c r="O1020"/>
      <c r="P1020"/>
      <c r="Q1020"/>
    </row>
    <row r="1021" spans="2:17">
      <c r="B1021"/>
      <c r="C1021"/>
      <c r="D1021"/>
      <c r="E1021"/>
      <c r="F1021"/>
      <c r="H1021"/>
      <c r="I1021"/>
      <c r="J1021"/>
      <c r="K1021"/>
      <c r="L1021"/>
      <c r="M1021"/>
      <c r="N1021"/>
      <c r="O1021"/>
      <c r="P1021"/>
      <c r="Q1021"/>
    </row>
    <row r="1022" spans="2:17">
      <c r="B1022"/>
      <c r="C1022"/>
      <c r="D1022"/>
      <c r="E1022"/>
      <c r="F1022"/>
      <c r="H1022"/>
      <c r="I1022"/>
      <c r="J1022"/>
      <c r="K1022"/>
      <c r="L1022"/>
      <c r="M1022"/>
      <c r="N1022"/>
      <c r="O1022"/>
      <c r="P1022"/>
      <c r="Q1022"/>
    </row>
    <row r="1023" spans="2:17">
      <c r="B1023"/>
      <c r="C1023"/>
      <c r="D1023"/>
      <c r="E1023"/>
      <c r="F1023"/>
      <c r="H1023"/>
      <c r="I1023"/>
      <c r="J1023"/>
      <c r="K1023"/>
      <c r="L1023"/>
      <c r="M1023"/>
      <c r="N1023"/>
      <c r="O1023"/>
      <c r="P1023"/>
      <c r="Q1023"/>
    </row>
    <row r="1024" spans="2:17">
      <c r="B1024"/>
      <c r="C1024"/>
      <c r="D1024"/>
      <c r="E1024"/>
      <c r="F1024"/>
      <c r="H1024"/>
      <c r="I1024"/>
      <c r="J1024"/>
      <c r="K1024"/>
      <c r="L1024"/>
      <c r="M1024"/>
      <c r="N1024"/>
      <c r="O1024"/>
      <c r="P1024"/>
      <c r="Q1024"/>
    </row>
    <row r="1025" spans="2:17">
      <c r="B1025"/>
      <c r="C1025"/>
      <c r="D1025"/>
      <c r="E1025"/>
      <c r="F1025"/>
      <c r="H1025"/>
      <c r="I1025"/>
      <c r="J1025"/>
      <c r="K1025"/>
      <c r="L1025"/>
      <c r="M1025"/>
      <c r="N1025"/>
      <c r="O1025"/>
      <c r="P1025"/>
      <c r="Q1025"/>
    </row>
    <row r="1026" spans="2:17">
      <c r="B1026"/>
      <c r="C1026"/>
      <c r="D1026"/>
      <c r="E1026"/>
      <c r="F1026"/>
      <c r="H1026"/>
      <c r="I1026"/>
      <c r="J1026"/>
      <c r="K1026"/>
      <c r="L1026"/>
      <c r="M1026"/>
      <c r="N1026"/>
      <c r="O1026"/>
      <c r="P1026"/>
      <c r="Q1026"/>
    </row>
    <row r="1027" spans="2:17">
      <c r="B1027"/>
      <c r="C1027"/>
      <c r="D1027"/>
      <c r="E1027"/>
      <c r="F1027"/>
      <c r="H1027"/>
      <c r="I1027"/>
      <c r="J1027"/>
      <c r="K1027"/>
      <c r="L1027"/>
      <c r="M1027"/>
      <c r="N1027"/>
      <c r="O1027"/>
      <c r="P1027"/>
      <c r="Q1027"/>
    </row>
    <row r="1028" spans="2:17">
      <c r="B1028"/>
      <c r="C1028"/>
      <c r="D1028"/>
      <c r="E1028"/>
      <c r="F1028"/>
      <c r="H1028"/>
      <c r="I1028"/>
      <c r="J1028"/>
      <c r="K1028"/>
      <c r="L1028"/>
      <c r="M1028"/>
      <c r="N1028"/>
      <c r="O1028"/>
      <c r="P1028"/>
      <c r="Q1028"/>
    </row>
    <row r="1029" spans="2:17">
      <c r="B1029"/>
      <c r="C1029"/>
      <c r="D1029"/>
      <c r="E1029"/>
      <c r="F1029"/>
      <c r="H1029"/>
      <c r="I1029"/>
      <c r="J1029"/>
      <c r="K1029"/>
      <c r="L1029"/>
      <c r="M1029"/>
      <c r="N1029"/>
      <c r="O1029"/>
      <c r="P1029"/>
      <c r="Q1029"/>
    </row>
    <row r="1030" spans="2:17">
      <c r="B1030"/>
      <c r="C1030"/>
      <c r="D1030"/>
      <c r="E1030"/>
      <c r="F1030"/>
      <c r="H1030"/>
      <c r="I1030"/>
      <c r="J1030"/>
      <c r="K1030"/>
      <c r="L1030"/>
      <c r="M1030"/>
      <c r="N1030"/>
      <c r="O1030"/>
      <c r="P1030"/>
      <c r="Q1030"/>
    </row>
    <row r="1031" spans="2:17">
      <c r="B1031"/>
      <c r="C1031"/>
      <c r="D1031"/>
      <c r="E1031"/>
      <c r="F1031"/>
      <c r="H1031"/>
      <c r="I1031"/>
      <c r="J1031"/>
      <c r="K1031"/>
      <c r="L1031"/>
      <c r="M1031"/>
      <c r="N1031"/>
      <c r="O1031"/>
      <c r="P1031"/>
      <c r="Q1031"/>
    </row>
    <row r="1032" spans="2:17">
      <c r="B1032"/>
      <c r="C1032"/>
      <c r="D1032"/>
      <c r="E1032"/>
      <c r="F1032"/>
      <c r="H1032"/>
      <c r="I1032"/>
      <c r="J1032"/>
      <c r="K1032"/>
      <c r="L1032"/>
      <c r="M1032"/>
      <c r="N1032"/>
      <c r="O1032"/>
      <c r="P1032"/>
      <c r="Q1032"/>
    </row>
    <row r="1033" spans="2:17">
      <c r="B1033"/>
      <c r="C1033"/>
      <c r="D1033"/>
      <c r="E1033"/>
      <c r="F1033"/>
      <c r="H1033"/>
      <c r="I1033"/>
      <c r="J1033"/>
      <c r="K1033"/>
      <c r="L1033"/>
      <c r="M1033"/>
      <c r="N1033"/>
      <c r="O1033"/>
      <c r="P1033"/>
      <c r="Q1033"/>
    </row>
    <row r="1034" spans="2:17">
      <c r="B1034"/>
      <c r="C1034"/>
      <c r="D1034"/>
      <c r="E1034"/>
      <c r="F1034"/>
      <c r="H1034"/>
      <c r="I1034"/>
      <c r="J1034"/>
      <c r="K1034"/>
      <c r="L1034"/>
      <c r="M1034"/>
      <c r="N1034"/>
      <c r="O1034"/>
      <c r="P1034"/>
      <c r="Q1034"/>
    </row>
    <row r="1035" spans="2:17">
      <c r="B1035"/>
      <c r="C1035"/>
      <c r="D1035"/>
      <c r="E1035"/>
      <c r="F1035"/>
      <c r="H1035"/>
      <c r="I1035"/>
      <c r="J1035"/>
      <c r="K1035"/>
      <c r="L1035"/>
      <c r="M1035"/>
      <c r="N1035"/>
      <c r="O1035"/>
      <c r="P1035"/>
      <c r="Q1035"/>
    </row>
    <row r="1036" spans="2:17">
      <c r="B1036"/>
      <c r="C1036"/>
      <c r="D1036"/>
      <c r="E1036"/>
      <c r="F1036"/>
      <c r="H1036"/>
      <c r="I1036"/>
      <c r="J1036"/>
      <c r="K1036"/>
      <c r="L1036"/>
      <c r="M1036"/>
      <c r="N1036"/>
      <c r="O1036"/>
      <c r="P1036"/>
      <c r="Q1036"/>
    </row>
    <row r="1037" spans="2:17">
      <c r="B1037"/>
      <c r="C1037"/>
      <c r="D1037"/>
      <c r="E1037"/>
      <c r="F1037"/>
      <c r="H1037"/>
      <c r="I1037"/>
      <c r="J1037"/>
      <c r="K1037"/>
      <c r="L1037"/>
      <c r="M1037"/>
      <c r="N1037"/>
      <c r="O1037"/>
      <c r="P1037"/>
      <c r="Q1037"/>
    </row>
    <row r="1038" spans="2:17">
      <c r="B1038"/>
      <c r="C1038"/>
      <c r="D1038"/>
      <c r="E1038"/>
      <c r="F1038"/>
      <c r="H1038"/>
      <c r="I1038"/>
      <c r="J1038"/>
      <c r="K1038"/>
      <c r="L1038"/>
      <c r="M1038"/>
      <c r="N1038"/>
      <c r="O1038"/>
      <c r="P1038"/>
      <c r="Q1038"/>
    </row>
    <row r="1039" spans="2:17">
      <c r="B1039"/>
      <c r="C1039"/>
      <c r="D1039"/>
      <c r="E1039"/>
      <c r="F1039"/>
      <c r="H1039"/>
      <c r="I1039"/>
      <c r="J1039"/>
      <c r="K1039"/>
      <c r="L1039"/>
      <c r="M1039"/>
      <c r="N1039"/>
      <c r="O1039"/>
      <c r="P1039"/>
      <c r="Q1039"/>
    </row>
    <row r="1040" spans="2:17">
      <c r="B1040"/>
      <c r="C1040"/>
      <c r="D1040"/>
      <c r="E1040"/>
      <c r="F1040"/>
      <c r="H1040"/>
      <c r="I1040"/>
      <c r="J1040"/>
      <c r="K1040"/>
      <c r="L1040"/>
      <c r="M1040"/>
      <c r="N1040"/>
      <c r="O1040"/>
      <c r="P1040"/>
      <c r="Q1040"/>
    </row>
    <row r="1041" spans="2:17">
      <c r="B1041"/>
      <c r="C1041"/>
      <c r="D1041"/>
      <c r="E1041"/>
      <c r="F1041"/>
      <c r="H1041"/>
      <c r="I1041"/>
      <c r="J1041"/>
      <c r="K1041"/>
      <c r="L1041"/>
      <c r="M1041"/>
      <c r="N1041"/>
      <c r="O1041"/>
      <c r="P1041"/>
      <c r="Q1041"/>
    </row>
    <row r="1042" spans="2:17">
      <c r="B1042"/>
      <c r="C1042"/>
      <c r="D1042"/>
      <c r="E1042"/>
      <c r="F1042"/>
      <c r="H1042"/>
      <c r="I1042"/>
      <c r="J1042"/>
      <c r="K1042"/>
      <c r="L1042"/>
      <c r="M1042"/>
      <c r="N1042"/>
      <c r="O1042"/>
      <c r="P1042"/>
      <c r="Q1042"/>
    </row>
    <row r="1043" spans="2:17">
      <c r="B1043"/>
      <c r="C1043"/>
      <c r="D1043"/>
      <c r="E1043"/>
      <c r="F1043"/>
      <c r="H1043"/>
      <c r="I1043"/>
      <c r="J1043"/>
      <c r="K1043"/>
      <c r="L1043"/>
      <c r="M1043"/>
      <c r="N1043"/>
      <c r="O1043"/>
      <c r="P1043"/>
      <c r="Q1043"/>
    </row>
    <row r="1044" spans="2:17">
      <c r="B1044"/>
      <c r="C1044"/>
      <c r="D1044"/>
      <c r="E1044"/>
      <c r="F1044"/>
      <c r="H1044"/>
      <c r="I1044"/>
      <c r="J1044"/>
      <c r="K1044"/>
      <c r="L1044"/>
      <c r="M1044"/>
      <c r="N1044"/>
      <c r="O1044"/>
      <c r="P1044"/>
      <c r="Q1044"/>
    </row>
    <row r="1045" spans="2:17">
      <c r="B1045"/>
      <c r="C1045"/>
      <c r="D1045"/>
      <c r="E1045"/>
      <c r="F1045"/>
      <c r="H1045"/>
      <c r="I1045"/>
      <c r="J1045"/>
      <c r="K1045"/>
      <c r="L1045"/>
      <c r="M1045"/>
      <c r="N1045"/>
      <c r="O1045"/>
      <c r="P1045"/>
      <c r="Q1045"/>
    </row>
    <row r="1046" spans="2:17">
      <c r="B1046"/>
      <c r="C1046"/>
      <c r="D1046"/>
      <c r="E1046"/>
      <c r="F1046"/>
      <c r="H1046"/>
      <c r="I1046"/>
      <c r="J1046"/>
      <c r="K1046"/>
      <c r="L1046"/>
      <c r="M1046"/>
      <c r="N1046"/>
      <c r="O1046"/>
      <c r="P1046"/>
      <c r="Q1046"/>
    </row>
    <row r="1047" spans="2:17">
      <c r="B1047"/>
      <c r="C1047"/>
      <c r="D1047"/>
      <c r="E1047"/>
      <c r="F1047"/>
      <c r="H1047"/>
      <c r="I1047"/>
      <c r="J1047"/>
      <c r="K1047"/>
      <c r="L1047"/>
      <c r="M1047"/>
      <c r="N1047"/>
      <c r="O1047"/>
      <c r="P1047"/>
      <c r="Q1047"/>
    </row>
    <row r="1048" spans="2:17">
      <c r="B1048"/>
      <c r="C1048"/>
      <c r="D1048"/>
      <c r="E1048"/>
      <c r="F1048"/>
      <c r="H1048"/>
      <c r="I1048"/>
      <c r="J1048"/>
      <c r="K1048"/>
      <c r="L1048"/>
      <c r="M1048"/>
      <c r="N1048"/>
      <c r="O1048"/>
      <c r="P1048"/>
      <c r="Q1048"/>
    </row>
    <row r="1049" spans="2:17">
      <c r="B1049"/>
      <c r="C1049"/>
      <c r="D1049"/>
      <c r="E1049"/>
      <c r="F1049"/>
      <c r="H1049"/>
      <c r="I1049"/>
      <c r="J1049"/>
      <c r="K1049"/>
      <c r="L1049"/>
      <c r="M1049"/>
      <c r="N1049"/>
      <c r="O1049"/>
      <c r="P1049"/>
      <c r="Q1049"/>
    </row>
    <row r="1050" spans="2:17">
      <c r="B1050"/>
      <c r="C1050"/>
      <c r="D1050"/>
      <c r="E1050"/>
      <c r="F1050"/>
      <c r="H1050"/>
      <c r="I1050"/>
      <c r="J1050"/>
      <c r="K1050"/>
      <c r="L1050"/>
      <c r="M1050"/>
      <c r="N1050"/>
      <c r="O1050"/>
      <c r="P1050"/>
      <c r="Q1050"/>
    </row>
    <row r="1051" spans="2:17">
      <c r="B1051"/>
      <c r="C1051"/>
      <c r="D1051"/>
      <c r="E1051"/>
      <c r="F1051"/>
      <c r="H1051"/>
      <c r="I1051"/>
      <c r="J1051"/>
      <c r="K1051"/>
      <c r="L1051"/>
      <c r="M1051"/>
      <c r="N1051"/>
      <c r="O1051"/>
      <c r="P1051"/>
      <c r="Q1051"/>
    </row>
    <row r="1052" spans="2:17">
      <c r="B1052"/>
      <c r="C1052"/>
      <c r="D1052"/>
      <c r="E1052"/>
      <c r="F1052"/>
      <c r="H1052"/>
      <c r="I1052"/>
      <c r="J1052"/>
      <c r="K1052"/>
      <c r="L1052"/>
      <c r="M1052"/>
      <c r="N1052"/>
      <c r="O1052"/>
      <c r="P1052"/>
      <c r="Q1052"/>
    </row>
    <row r="1053" spans="2:17">
      <c r="B1053"/>
      <c r="C1053"/>
      <c r="D1053"/>
      <c r="E1053"/>
      <c r="F1053"/>
      <c r="H1053"/>
      <c r="I1053"/>
      <c r="J1053"/>
      <c r="K1053"/>
      <c r="L1053"/>
      <c r="M1053"/>
      <c r="N1053"/>
      <c r="O1053"/>
      <c r="P1053"/>
      <c r="Q1053"/>
    </row>
    <row r="1054" spans="2:17">
      <c r="B1054"/>
      <c r="C1054"/>
      <c r="D1054"/>
      <c r="E1054"/>
      <c r="F1054"/>
      <c r="H1054"/>
      <c r="I1054"/>
      <c r="J1054"/>
      <c r="K1054"/>
      <c r="L1054"/>
      <c r="M1054"/>
      <c r="N1054"/>
      <c r="O1054"/>
      <c r="P1054"/>
      <c r="Q1054"/>
    </row>
    <row r="1055" spans="2:17">
      <c r="B1055"/>
      <c r="C1055"/>
      <c r="D1055"/>
      <c r="E1055"/>
      <c r="F1055"/>
      <c r="H1055"/>
      <c r="I1055"/>
      <c r="J1055"/>
      <c r="K1055"/>
      <c r="L1055"/>
      <c r="M1055"/>
      <c r="N1055"/>
      <c r="O1055"/>
      <c r="P1055"/>
      <c r="Q1055"/>
    </row>
    <row r="1056" spans="2:17">
      <c r="B1056"/>
      <c r="C1056"/>
      <c r="D1056"/>
      <c r="E1056"/>
      <c r="F1056"/>
      <c r="H1056"/>
      <c r="I1056"/>
      <c r="J1056"/>
      <c r="K1056"/>
      <c r="L1056"/>
      <c r="M1056"/>
      <c r="N1056"/>
      <c r="O1056"/>
      <c r="P1056"/>
      <c r="Q1056"/>
    </row>
    <row r="1057" spans="2:17">
      <c r="B1057"/>
      <c r="C1057"/>
      <c r="D1057"/>
      <c r="E1057"/>
      <c r="F1057"/>
      <c r="H1057"/>
      <c r="I1057"/>
      <c r="J1057"/>
      <c r="K1057"/>
      <c r="L1057"/>
      <c r="M1057"/>
      <c r="N1057"/>
      <c r="O1057"/>
      <c r="P1057"/>
      <c r="Q1057"/>
    </row>
    <row r="1058" spans="2:17">
      <c r="B1058"/>
      <c r="C1058"/>
      <c r="D1058"/>
      <c r="E1058"/>
      <c r="F1058"/>
      <c r="H1058"/>
      <c r="I1058"/>
      <c r="J1058"/>
      <c r="K1058"/>
      <c r="L1058"/>
      <c r="M1058"/>
      <c r="N1058"/>
      <c r="O1058"/>
      <c r="P1058"/>
      <c r="Q1058"/>
    </row>
    <row r="1059" spans="2:17">
      <c r="B1059"/>
      <c r="C1059"/>
      <c r="D1059"/>
      <c r="E1059"/>
      <c r="F1059"/>
      <c r="H1059"/>
      <c r="I1059"/>
      <c r="J1059"/>
      <c r="K1059"/>
      <c r="L1059"/>
      <c r="M1059"/>
      <c r="N1059"/>
      <c r="O1059"/>
      <c r="P1059"/>
      <c r="Q1059"/>
    </row>
    <row r="1060" spans="2:17">
      <c r="B1060"/>
      <c r="C1060"/>
      <c r="D1060"/>
      <c r="E1060"/>
      <c r="F1060"/>
      <c r="H1060"/>
      <c r="I1060"/>
      <c r="J1060"/>
      <c r="K1060"/>
      <c r="L1060"/>
      <c r="M1060"/>
      <c r="N1060"/>
      <c r="O1060"/>
      <c r="P1060"/>
      <c r="Q1060"/>
    </row>
    <row r="1061" spans="2:17">
      <c r="B1061"/>
      <c r="C1061"/>
      <c r="D1061"/>
      <c r="E1061"/>
      <c r="F1061"/>
      <c r="H1061"/>
      <c r="I1061"/>
      <c r="J1061"/>
      <c r="K1061"/>
      <c r="L1061"/>
      <c r="M1061"/>
      <c r="N1061"/>
      <c r="O1061"/>
      <c r="P1061"/>
      <c r="Q1061"/>
    </row>
    <row r="1062" spans="2:17">
      <c r="B1062"/>
      <c r="C1062"/>
      <c r="D1062"/>
      <c r="E1062"/>
      <c r="F1062"/>
      <c r="H1062"/>
      <c r="I1062"/>
      <c r="J1062"/>
      <c r="K1062"/>
      <c r="L1062"/>
      <c r="M1062"/>
      <c r="N1062"/>
      <c r="O1062"/>
      <c r="P1062"/>
      <c r="Q1062"/>
    </row>
    <row r="1063" spans="2:17">
      <c r="B1063"/>
      <c r="C1063"/>
      <c r="D1063"/>
      <c r="E1063"/>
      <c r="F1063"/>
      <c r="H1063"/>
      <c r="I1063"/>
      <c r="J1063"/>
      <c r="K1063"/>
      <c r="L1063"/>
      <c r="M1063"/>
      <c r="N1063"/>
      <c r="O1063"/>
      <c r="P1063"/>
      <c r="Q1063"/>
    </row>
    <row r="1064" spans="2:17">
      <c r="B1064"/>
      <c r="C1064"/>
      <c r="D1064"/>
      <c r="E1064"/>
      <c r="F1064"/>
      <c r="H1064"/>
      <c r="I1064"/>
      <c r="J1064"/>
      <c r="K1064"/>
      <c r="L1064"/>
      <c r="M1064"/>
      <c r="N1064"/>
      <c r="O1064"/>
      <c r="P1064"/>
      <c r="Q1064"/>
    </row>
    <row r="1065" spans="2:17">
      <c r="B1065"/>
      <c r="C1065"/>
      <c r="D1065"/>
      <c r="E1065"/>
      <c r="F1065"/>
      <c r="H1065"/>
      <c r="I1065"/>
      <c r="J1065"/>
      <c r="K1065"/>
      <c r="L1065"/>
      <c r="M1065"/>
      <c r="N1065"/>
      <c r="O1065"/>
      <c r="P1065"/>
      <c r="Q1065"/>
    </row>
    <row r="1066" spans="2:17">
      <c r="B1066"/>
      <c r="C1066"/>
      <c r="D1066"/>
      <c r="E1066"/>
      <c r="F1066"/>
      <c r="H1066"/>
      <c r="I1066"/>
      <c r="J1066"/>
      <c r="K1066"/>
      <c r="L1066"/>
      <c r="M1066"/>
      <c r="N1066"/>
      <c r="O1066"/>
      <c r="P1066"/>
      <c r="Q1066"/>
    </row>
    <row r="1067" spans="2:17">
      <c r="B1067"/>
      <c r="C1067"/>
      <c r="D1067"/>
      <c r="E1067"/>
      <c r="F1067"/>
      <c r="H1067"/>
      <c r="I1067"/>
      <c r="J1067"/>
      <c r="K1067"/>
      <c r="L1067"/>
      <c r="M1067"/>
      <c r="N1067"/>
      <c r="O1067"/>
      <c r="P1067"/>
      <c r="Q1067"/>
    </row>
    <row r="1068" spans="2:17">
      <c r="B1068"/>
      <c r="C1068"/>
      <c r="D1068"/>
      <c r="E1068"/>
      <c r="F1068"/>
      <c r="H1068"/>
      <c r="I1068"/>
      <c r="J1068"/>
      <c r="K1068"/>
      <c r="L1068"/>
      <c r="M1068"/>
      <c r="N1068"/>
      <c r="O1068"/>
      <c r="P1068"/>
      <c r="Q1068"/>
    </row>
    <row r="1069" spans="2:17">
      <c r="B1069"/>
      <c r="C1069"/>
      <c r="D1069"/>
      <c r="E1069"/>
      <c r="F1069"/>
      <c r="H1069"/>
      <c r="I1069"/>
      <c r="J1069"/>
      <c r="K1069"/>
      <c r="L1069"/>
      <c r="M1069"/>
      <c r="N1069"/>
      <c r="O1069"/>
      <c r="P1069"/>
      <c r="Q1069"/>
    </row>
    <row r="1070" spans="2:17">
      <c r="B1070"/>
      <c r="C1070"/>
      <c r="D1070"/>
      <c r="E1070"/>
      <c r="F1070"/>
      <c r="H1070"/>
      <c r="I1070"/>
      <c r="J1070"/>
      <c r="K1070"/>
      <c r="L1070"/>
      <c r="M1070"/>
      <c r="N1070"/>
      <c r="O1070"/>
      <c r="P1070"/>
      <c r="Q1070"/>
    </row>
    <row r="1071" spans="2:17">
      <c r="B1071"/>
      <c r="C1071"/>
      <c r="D1071"/>
      <c r="E1071"/>
      <c r="F1071"/>
      <c r="H1071"/>
      <c r="I1071"/>
      <c r="J1071"/>
      <c r="K1071"/>
      <c r="L1071"/>
      <c r="M1071"/>
      <c r="N1071"/>
      <c r="O1071"/>
      <c r="P1071"/>
      <c r="Q1071"/>
    </row>
    <row r="1072" spans="2:17">
      <c r="B1072"/>
      <c r="C1072"/>
      <c r="D1072"/>
      <c r="E1072"/>
      <c r="F1072"/>
      <c r="H1072"/>
      <c r="I1072"/>
      <c r="J1072"/>
      <c r="K1072"/>
      <c r="L1072"/>
      <c r="M1072"/>
      <c r="N1072"/>
      <c r="O1072"/>
      <c r="P1072"/>
      <c r="Q1072"/>
    </row>
    <row r="1073" spans="2:17">
      <c r="B1073"/>
      <c r="C1073"/>
      <c r="D1073"/>
      <c r="E1073"/>
      <c r="F1073"/>
      <c r="H1073"/>
      <c r="I1073"/>
      <c r="J1073"/>
      <c r="K1073"/>
      <c r="L1073"/>
      <c r="M1073"/>
      <c r="N1073"/>
      <c r="O1073"/>
      <c r="P1073"/>
      <c r="Q1073"/>
    </row>
    <row r="1074" spans="2:17">
      <c r="B1074"/>
      <c r="C1074"/>
      <c r="D1074"/>
      <c r="E1074"/>
      <c r="F1074"/>
      <c r="H1074"/>
      <c r="I1074"/>
      <c r="J1074"/>
      <c r="K1074"/>
      <c r="L1074"/>
      <c r="M1074"/>
      <c r="N1074"/>
      <c r="O1074"/>
      <c r="P1074"/>
      <c r="Q1074"/>
    </row>
    <row r="1075" spans="2:17">
      <c r="B1075"/>
      <c r="C1075"/>
      <c r="D1075"/>
      <c r="E1075"/>
      <c r="F1075"/>
      <c r="H1075"/>
      <c r="I1075"/>
      <c r="J1075"/>
      <c r="K1075"/>
      <c r="L1075"/>
      <c r="M1075"/>
      <c r="N1075"/>
      <c r="O1075"/>
      <c r="P1075"/>
      <c r="Q1075"/>
    </row>
    <row r="1076" spans="2:17">
      <c r="B1076"/>
      <c r="C1076"/>
      <c r="D1076"/>
      <c r="E1076"/>
      <c r="F1076"/>
      <c r="H1076"/>
      <c r="I1076"/>
      <c r="J1076"/>
      <c r="K1076"/>
      <c r="L1076"/>
      <c r="M1076"/>
      <c r="N1076"/>
      <c r="O1076"/>
      <c r="P1076"/>
      <c r="Q1076"/>
    </row>
    <row r="1077" spans="2:17">
      <c r="B1077"/>
      <c r="C1077"/>
      <c r="D1077"/>
      <c r="E1077"/>
      <c r="F1077"/>
      <c r="H1077"/>
      <c r="I1077"/>
      <c r="J1077"/>
      <c r="K1077"/>
      <c r="L1077"/>
      <c r="M1077"/>
      <c r="N1077"/>
      <c r="O1077"/>
      <c r="P1077"/>
      <c r="Q1077"/>
    </row>
    <row r="1078" spans="2:17">
      <c r="B1078"/>
      <c r="C1078"/>
      <c r="D1078"/>
      <c r="E1078"/>
      <c r="F1078"/>
      <c r="H1078"/>
      <c r="I1078"/>
      <c r="J1078"/>
      <c r="K1078"/>
      <c r="L1078"/>
      <c r="M1078"/>
      <c r="N1078"/>
      <c r="O1078"/>
      <c r="P1078"/>
      <c r="Q1078"/>
    </row>
    <row r="1079" spans="2:17">
      <c r="B1079"/>
      <c r="C1079"/>
      <c r="D1079"/>
      <c r="E1079"/>
      <c r="F1079"/>
      <c r="H1079"/>
      <c r="I1079"/>
      <c r="J1079"/>
      <c r="K1079"/>
      <c r="L1079"/>
      <c r="M1079"/>
      <c r="N1079"/>
      <c r="O1079"/>
      <c r="P1079"/>
      <c r="Q1079"/>
    </row>
    <row r="1080" spans="2:17">
      <c r="B1080"/>
      <c r="C1080"/>
      <c r="D1080"/>
      <c r="E1080"/>
      <c r="F1080"/>
      <c r="H1080"/>
      <c r="I1080"/>
      <c r="J1080"/>
      <c r="K1080"/>
      <c r="L1080"/>
      <c r="M1080"/>
      <c r="N1080"/>
      <c r="O1080"/>
      <c r="P1080"/>
      <c r="Q1080"/>
    </row>
    <row r="1081" spans="2:17">
      <c r="B1081"/>
      <c r="C1081"/>
      <c r="D1081"/>
      <c r="E1081"/>
      <c r="F1081"/>
      <c r="H1081"/>
      <c r="I1081"/>
      <c r="J1081"/>
      <c r="K1081"/>
      <c r="L1081"/>
      <c r="M1081"/>
      <c r="N1081"/>
      <c r="O1081"/>
      <c r="P1081"/>
      <c r="Q1081"/>
    </row>
    <row r="1082" spans="2:17">
      <c r="B1082"/>
      <c r="C1082"/>
      <c r="D1082"/>
      <c r="E1082"/>
      <c r="F1082"/>
      <c r="H1082"/>
      <c r="I1082"/>
      <c r="J1082"/>
      <c r="K1082"/>
      <c r="L1082"/>
      <c r="M1082"/>
      <c r="N1082"/>
      <c r="O1082"/>
      <c r="P1082"/>
      <c r="Q1082"/>
    </row>
    <row r="1083" spans="2:17">
      <c r="B1083"/>
      <c r="C1083"/>
      <c r="D1083"/>
      <c r="E1083"/>
      <c r="F1083"/>
      <c r="H1083"/>
      <c r="I1083"/>
      <c r="J1083"/>
      <c r="K1083"/>
      <c r="L1083"/>
      <c r="M1083"/>
      <c r="N1083"/>
      <c r="O1083"/>
      <c r="P1083"/>
      <c r="Q1083"/>
    </row>
    <row r="1084" spans="2:17">
      <c r="B1084"/>
      <c r="C1084"/>
      <c r="D1084"/>
      <c r="E1084"/>
      <c r="F1084"/>
      <c r="H1084"/>
      <c r="I1084"/>
      <c r="J1084"/>
      <c r="K1084"/>
      <c r="L1084"/>
      <c r="M1084"/>
      <c r="N1084"/>
      <c r="O1084"/>
      <c r="P1084"/>
      <c r="Q1084"/>
    </row>
    <row r="1085" spans="2:17">
      <c r="B1085"/>
      <c r="C1085"/>
      <c r="D1085"/>
      <c r="E1085"/>
      <c r="F1085"/>
      <c r="H1085"/>
      <c r="I1085"/>
      <c r="J1085"/>
      <c r="K1085"/>
      <c r="L1085"/>
      <c r="M1085"/>
      <c r="N1085"/>
      <c r="O1085"/>
      <c r="P1085"/>
      <c r="Q1085"/>
    </row>
    <row r="1086" spans="2:17">
      <c r="B1086"/>
      <c r="C1086"/>
      <c r="D1086"/>
      <c r="E1086"/>
      <c r="F1086"/>
      <c r="H1086"/>
      <c r="I1086"/>
      <c r="J1086"/>
      <c r="K1086"/>
      <c r="L1086"/>
      <c r="M1086"/>
      <c r="N1086"/>
      <c r="O1086"/>
      <c r="P1086"/>
      <c r="Q1086"/>
    </row>
    <row r="1087" spans="2:17">
      <c r="B1087"/>
      <c r="C1087"/>
      <c r="D1087"/>
      <c r="E1087"/>
      <c r="F1087"/>
      <c r="H1087"/>
      <c r="I1087"/>
      <c r="J1087"/>
      <c r="K1087"/>
      <c r="L1087"/>
      <c r="M1087"/>
      <c r="N1087"/>
      <c r="O1087"/>
      <c r="P1087"/>
      <c r="Q1087"/>
    </row>
    <row r="1088" spans="2:17">
      <c r="B1088"/>
      <c r="C1088"/>
      <c r="D1088"/>
      <c r="E1088"/>
      <c r="F1088"/>
      <c r="H1088"/>
      <c r="I1088"/>
      <c r="J1088"/>
      <c r="K1088"/>
      <c r="L1088"/>
      <c r="M1088"/>
      <c r="N1088"/>
      <c r="O1088"/>
      <c r="P1088"/>
      <c r="Q1088"/>
    </row>
    <row r="1089" spans="2:17">
      <c r="B1089"/>
      <c r="C1089"/>
      <c r="D1089"/>
      <c r="E1089"/>
      <c r="F1089"/>
      <c r="H1089"/>
      <c r="I1089"/>
      <c r="J1089"/>
      <c r="K1089"/>
      <c r="L1089"/>
      <c r="M1089"/>
      <c r="N1089"/>
      <c r="O1089"/>
      <c r="P1089"/>
      <c r="Q1089"/>
    </row>
    <row r="1090" spans="2:17">
      <c r="B1090"/>
      <c r="C1090"/>
      <c r="D1090"/>
      <c r="E1090"/>
      <c r="F1090"/>
      <c r="H1090"/>
      <c r="I1090"/>
      <c r="J1090"/>
      <c r="K1090"/>
      <c r="L1090"/>
      <c r="M1090"/>
      <c r="N1090"/>
      <c r="O1090"/>
      <c r="P1090"/>
      <c r="Q1090"/>
    </row>
    <row r="1091" spans="2:17">
      <c r="B1091"/>
      <c r="C1091"/>
      <c r="D1091"/>
      <c r="E1091"/>
      <c r="F1091"/>
      <c r="H1091"/>
      <c r="I1091"/>
      <c r="J1091"/>
      <c r="K1091"/>
      <c r="L1091"/>
      <c r="M1091"/>
      <c r="N1091"/>
      <c r="O1091"/>
      <c r="P1091"/>
      <c r="Q1091"/>
    </row>
    <row r="1092" spans="2:17">
      <c r="B1092"/>
      <c r="C1092"/>
      <c r="D1092"/>
      <c r="E1092"/>
      <c r="F1092"/>
      <c r="H1092"/>
      <c r="I1092"/>
      <c r="J1092"/>
      <c r="K1092"/>
      <c r="L1092"/>
      <c r="M1092"/>
      <c r="N1092"/>
      <c r="O1092"/>
      <c r="P1092"/>
      <c r="Q1092"/>
    </row>
    <row r="1093" spans="2:17">
      <c r="B1093"/>
      <c r="C1093"/>
      <c r="D1093"/>
      <c r="E1093"/>
      <c r="F1093"/>
      <c r="H1093"/>
      <c r="I1093"/>
      <c r="J1093"/>
      <c r="K1093"/>
      <c r="L1093"/>
      <c r="M1093"/>
      <c r="N1093"/>
      <c r="O1093"/>
      <c r="P1093"/>
      <c r="Q1093"/>
    </row>
    <row r="1094" spans="2:17">
      <c r="B1094"/>
      <c r="C1094"/>
      <c r="D1094"/>
      <c r="E1094"/>
      <c r="F1094"/>
      <c r="H1094"/>
      <c r="I1094"/>
      <c r="J1094"/>
      <c r="K1094"/>
      <c r="L1094"/>
      <c r="M1094"/>
      <c r="N1094"/>
      <c r="O1094"/>
      <c r="P1094"/>
      <c r="Q1094"/>
    </row>
    <row r="1095" spans="2:17">
      <c r="B1095"/>
      <c r="C1095"/>
      <c r="D1095"/>
      <c r="E1095"/>
      <c r="F1095"/>
      <c r="H1095"/>
      <c r="I1095"/>
      <c r="J1095"/>
      <c r="K1095"/>
      <c r="L1095"/>
      <c r="M1095"/>
      <c r="N1095"/>
      <c r="O1095"/>
      <c r="P1095"/>
      <c r="Q1095"/>
    </row>
    <row r="1096" spans="2:17">
      <c r="B1096"/>
      <c r="C1096"/>
      <c r="D1096"/>
      <c r="E1096"/>
      <c r="F1096"/>
      <c r="H1096"/>
      <c r="I1096"/>
      <c r="J1096"/>
      <c r="K1096"/>
      <c r="L1096"/>
      <c r="M1096"/>
      <c r="N1096"/>
      <c r="O1096"/>
      <c r="P1096"/>
      <c r="Q1096"/>
    </row>
    <row r="1097" spans="2:17">
      <c r="B1097"/>
      <c r="C1097"/>
      <c r="D1097"/>
      <c r="E1097"/>
      <c r="F1097"/>
      <c r="H1097"/>
      <c r="I1097"/>
      <c r="J1097"/>
      <c r="K1097"/>
      <c r="L1097"/>
      <c r="M1097"/>
      <c r="N1097"/>
      <c r="O1097"/>
      <c r="P1097"/>
      <c r="Q1097"/>
    </row>
    <row r="1098" spans="2:17">
      <c r="B1098"/>
      <c r="C1098"/>
      <c r="D1098"/>
      <c r="E1098"/>
      <c r="F1098"/>
      <c r="H1098"/>
      <c r="I1098"/>
      <c r="J1098"/>
      <c r="K1098"/>
      <c r="L1098"/>
      <c r="M1098"/>
      <c r="N1098"/>
      <c r="O1098"/>
      <c r="P1098"/>
      <c r="Q1098"/>
    </row>
    <row r="1099" spans="2:17">
      <c r="B1099"/>
      <c r="C1099"/>
      <c r="D1099"/>
      <c r="E1099"/>
      <c r="F1099"/>
      <c r="H1099"/>
      <c r="I1099"/>
      <c r="J1099"/>
      <c r="K1099"/>
      <c r="L1099"/>
      <c r="M1099"/>
      <c r="N1099"/>
      <c r="O1099"/>
      <c r="P1099"/>
      <c r="Q1099"/>
    </row>
    <row r="1100" spans="2:17">
      <c r="B1100"/>
      <c r="C1100"/>
      <c r="D1100"/>
      <c r="E1100"/>
      <c r="F1100"/>
      <c r="H1100"/>
      <c r="I1100"/>
      <c r="J1100"/>
      <c r="K1100"/>
      <c r="L1100"/>
      <c r="M1100"/>
      <c r="N1100"/>
      <c r="O1100"/>
      <c r="P1100"/>
      <c r="Q1100"/>
    </row>
    <row r="1101" spans="2:17">
      <c r="B1101"/>
      <c r="C1101"/>
      <c r="D1101"/>
      <c r="E1101"/>
      <c r="F1101"/>
      <c r="H1101"/>
      <c r="I1101"/>
      <c r="J1101"/>
      <c r="K1101"/>
      <c r="L1101"/>
      <c r="M1101"/>
      <c r="N1101"/>
      <c r="O1101"/>
      <c r="P1101"/>
      <c r="Q1101"/>
    </row>
    <row r="1102" spans="2:17">
      <c r="B1102"/>
      <c r="C1102"/>
      <c r="D1102"/>
      <c r="E1102"/>
      <c r="F1102"/>
      <c r="H1102"/>
      <c r="I1102"/>
      <c r="J1102"/>
      <c r="K1102"/>
      <c r="L1102"/>
      <c r="M1102"/>
      <c r="N1102"/>
      <c r="O1102"/>
      <c r="P1102"/>
      <c r="Q1102"/>
    </row>
    <row r="1103" spans="2:17">
      <c r="B1103"/>
      <c r="C1103"/>
      <c r="D1103"/>
      <c r="E1103"/>
      <c r="F1103"/>
      <c r="H1103"/>
      <c r="I1103"/>
      <c r="J1103"/>
      <c r="K1103"/>
      <c r="L1103"/>
      <c r="M1103"/>
      <c r="N1103"/>
      <c r="O1103"/>
      <c r="P1103"/>
      <c r="Q1103"/>
    </row>
    <row r="1104" spans="2:17">
      <c r="B1104"/>
      <c r="C1104"/>
      <c r="D1104"/>
      <c r="E1104"/>
      <c r="F1104"/>
      <c r="H1104"/>
      <c r="I1104"/>
      <c r="J1104"/>
      <c r="K1104"/>
      <c r="L1104"/>
      <c r="M1104"/>
      <c r="N1104"/>
      <c r="O1104"/>
      <c r="P1104"/>
      <c r="Q1104"/>
    </row>
    <row r="1105" spans="2:17">
      <c r="B1105"/>
      <c r="C1105"/>
      <c r="D1105"/>
      <c r="E1105"/>
      <c r="F1105"/>
      <c r="H1105"/>
      <c r="I1105"/>
      <c r="J1105"/>
      <c r="K1105"/>
      <c r="L1105"/>
      <c r="M1105"/>
      <c r="N1105"/>
      <c r="O1105"/>
      <c r="P1105"/>
      <c r="Q1105"/>
    </row>
    <row r="1106" spans="2:17">
      <c r="B1106"/>
      <c r="C1106"/>
      <c r="D1106"/>
      <c r="E1106"/>
      <c r="F1106"/>
      <c r="H1106"/>
      <c r="I1106"/>
      <c r="J1106"/>
      <c r="K1106"/>
      <c r="L1106"/>
      <c r="M1106"/>
      <c r="N1106"/>
      <c r="O1106"/>
      <c r="P1106"/>
      <c r="Q1106"/>
    </row>
    <row r="1107" spans="2:17">
      <c r="B1107"/>
      <c r="C1107"/>
      <c r="D1107"/>
      <c r="E1107"/>
      <c r="F1107"/>
      <c r="H1107"/>
      <c r="I1107"/>
      <c r="J1107"/>
      <c r="K1107"/>
      <c r="L1107"/>
      <c r="M1107"/>
      <c r="N1107"/>
      <c r="O1107"/>
      <c r="P1107"/>
      <c r="Q1107"/>
    </row>
    <row r="1108" spans="2:17">
      <c r="B1108"/>
      <c r="C1108"/>
      <c r="D1108"/>
      <c r="E1108"/>
      <c r="F1108"/>
      <c r="H1108"/>
      <c r="I1108"/>
      <c r="J1108"/>
      <c r="K1108"/>
      <c r="L1108"/>
      <c r="M1108"/>
      <c r="N1108"/>
      <c r="O1108"/>
      <c r="P1108"/>
      <c r="Q1108"/>
    </row>
    <row r="1109" spans="2:17">
      <c r="B1109"/>
      <c r="C1109"/>
      <c r="D1109"/>
      <c r="E1109"/>
      <c r="F1109"/>
      <c r="H1109"/>
      <c r="I1109"/>
      <c r="J1109"/>
      <c r="K1109"/>
      <c r="L1109"/>
      <c r="M1109"/>
      <c r="N1109"/>
      <c r="O1109"/>
      <c r="P1109"/>
      <c r="Q1109"/>
    </row>
    <row r="1110" spans="2:17">
      <c r="B1110"/>
      <c r="C1110"/>
      <c r="D1110"/>
      <c r="E1110"/>
      <c r="F1110"/>
      <c r="H1110"/>
      <c r="I1110"/>
      <c r="J1110"/>
      <c r="K1110"/>
      <c r="L1110"/>
      <c r="M1110"/>
      <c r="N1110"/>
      <c r="O1110"/>
      <c r="P1110"/>
      <c r="Q1110"/>
    </row>
    <row r="1111" spans="2:17">
      <c r="B1111"/>
      <c r="C1111"/>
      <c r="D1111"/>
      <c r="E1111"/>
      <c r="F1111"/>
      <c r="H1111"/>
      <c r="I1111"/>
      <c r="J1111"/>
      <c r="K1111"/>
      <c r="L1111"/>
      <c r="M1111"/>
      <c r="N1111"/>
      <c r="O1111"/>
      <c r="P1111"/>
      <c r="Q1111"/>
    </row>
    <row r="1112" spans="2:17">
      <c r="B1112"/>
      <c r="C1112"/>
      <c r="D1112"/>
      <c r="E1112"/>
      <c r="F1112"/>
      <c r="H1112"/>
      <c r="I1112"/>
      <c r="J1112"/>
      <c r="K1112"/>
      <c r="L1112"/>
      <c r="M1112"/>
      <c r="N1112"/>
      <c r="O1112"/>
      <c r="P1112"/>
      <c r="Q1112"/>
    </row>
    <row r="1113" spans="2:17">
      <c r="B1113"/>
      <c r="C1113"/>
      <c r="D1113"/>
      <c r="E1113"/>
      <c r="F1113"/>
      <c r="H1113"/>
      <c r="I1113"/>
      <c r="J1113"/>
      <c r="K1113"/>
      <c r="L1113"/>
      <c r="M1113"/>
      <c r="N1113"/>
      <c r="O1113"/>
      <c r="P1113"/>
      <c r="Q1113"/>
    </row>
    <row r="1114" spans="2:17">
      <c r="B1114"/>
      <c r="C1114"/>
      <c r="D1114"/>
      <c r="E1114"/>
      <c r="F1114"/>
      <c r="H1114"/>
      <c r="I1114"/>
      <c r="J1114"/>
      <c r="K1114"/>
      <c r="L1114"/>
      <c r="M1114"/>
      <c r="N1114"/>
      <c r="O1114"/>
      <c r="P1114"/>
      <c r="Q1114"/>
    </row>
    <row r="1115" spans="2:17">
      <c r="B1115"/>
      <c r="C1115"/>
      <c r="D1115"/>
      <c r="E1115"/>
      <c r="F1115"/>
      <c r="H1115"/>
      <c r="I1115"/>
      <c r="J1115"/>
      <c r="K1115"/>
      <c r="L1115"/>
      <c r="M1115"/>
      <c r="N1115"/>
      <c r="O1115"/>
      <c r="P1115"/>
      <c r="Q1115"/>
    </row>
    <row r="1116" spans="2:17">
      <c r="B1116"/>
      <c r="C1116"/>
      <c r="D1116"/>
      <c r="E1116"/>
      <c r="F1116"/>
      <c r="H1116"/>
      <c r="I1116"/>
      <c r="J1116"/>
      <c r="K1116"/>
      <c r="L1116"/>
      <c r="M1116"/>
      <c r="N1116"/>
      <c r="O1116"/>
      <c r="P1116"/>
      <c r="Q1116"/>
    </row>
    <row r="1117" spans="2:17">
      <c r="B1117"/>
      <c r="C1117"/>
      <c r="D1117"/>
      <c r="E1117"/>
      <c r="F1117"/>
      <c r="H1117"/>
      <c r="I1117"/>
      <c r="J1117"/>
      <c r="K1117"/>
      <c r="L1117"/>
      <c r="M1117"/>
      <c r="N1117"/>
      <c r="O1117"/>
      <c r="P1117"/>
      <c r="Q1117"/>
    </row>
    <row r="1118" spans="2:17">
      <c r="B1118"/>
      <c r="C1118"/>
      <c r="D1118"/>
      <c r="E1118"/>
      <c r="F1118"/>
      <c r="H1118"/>
      <c r="I1118"/>
      <c r="J1118"/>
      <c r="K1118"/>
      <c r="L1118"/>
      <c r="M1118"/>
      <c r="N1118"/>
      <c r="O1118"/>
      <c r="P1118"/>
      <c r="Q1118"/>
    </row>
    <row r="1119" spans="2:17">
      <c r="B1119"/>
      <c r="C1119"/>
      <c r="D1119"/>
      <c r="E1119"/>
      <c r="F1119"/>
      <c r="H1119"/>
      <c r="I1119"/>
      <c r="J1119"/>
      <c r="K1119"/>
      <c r="L1119"/>
      <c r="M1119"/>
      <c r="N1119"/>
      <c r="O1119"/>
      <c r="P1119"/>
      <c r="Q1119"/>
    </row>
    <row r="1120" spans="2:17">
      <c r="B1120"/>
      <c r="C1120"/>
      <c r="D1120"/>
      <c r="E1120"/>
      <c r="F1120"/>
      <c r="H1120"/>
      <c r="I1120"/>
      <c r="J1120"/>
      <c r="K1120"/>
      <c r="L1120"/>
      <c r="M1120"/>
      <c r="N1120"/>
      <c r="O1120"/>
      <c r="P1120"/>
      <c r="Q1120"/>
    </row>
    <row r="1121" spans="2:17">
      <c r="B1121"/>
      <c r="C1121"/>
      <c r="D1121"/>
      <c r="E1121"/>
      <c r="F1121"/>
      <c r="H1121"/>
      <c r="I1121"/>
      <c r="J1121"/>
      <c r="K1121"/>
      <c r="L1121"/>
      <c r="M1121"/>
      <c r="N1121"/>
      <c r="O1121"/>
      <c r="P1121"/>
      <c r="Q1121"/>
    </row>
    <row r="1122" spans="2:17">
      <c r="B1122"/>
      <c r="C1122"/>
      <c r="D1122"/>
      <c r="E1122"/>
      <c r="F1122"/>
      <c r="H1122"/>
      <c r="I1122"/>
      <c r="J1122"/>
      <c r="K1122"/>
      <c r="L1122"/>
      <c r="M1122"/>
      <c r="N1122"/>
      <c r="O1122"/>
      <c r="P1122"/>
      <c r="Q1122"/>
    </row>
    <row r="1123" spans="2:17">
      <c r="B1123"/>
      <c r="C1123"/>
      <c r="D1123"/>
      <c r="E1123"/>
      <c r="F1123"/>
      <c r="H1123"/>
      <c r="I1123"/>
      <c r="J1123"/>
      <c r="K1123"/>
      <c r="L1123"/>
      <c r="M1123"/>
      <c r="N1123"/>
      <c r="O1123"/>
      <c r="P1123"/>
      <c r="Q1123"/>
    </row>
    <row r="1124" spans="2:17">
      <c r="B1124"/>
      <c r="C1124"/>
      <c r="D1124"/>
      <c r="E1124"/>
      <c r="F1124"/>
      <c r="H1124"/>
      <c r="I1124"/>
      <c r="J1124"/>
      <c r="K1124"/>
      <c r="L1124"/>
      <c r="M1124"/>
      <c r="N1124"/>
      <c r="O1124"/>
      <c r="P1124"/>
      <c r="Q1124"/>
    </row>
    <row r="1125" spans="2:17">
      <c r="B1125"/>
      <c r="C1125"/>
      <c r="D1125"/>
      <c r="E1125"/>
      <c r="F1125"/>
      <c r="H1125"/>
      <c r="I1125"/>
      <c r="J1125"/>
      <c r="K1125"/>
      <c r="L1125"/>
      <c r="M1125"/>
      <c r="N1125"/>
      <c r="O1125"/>
      <c r="P1125"/>
      <c r="Q1125"/>
    </row>
    <row r="1126" spans="2:17">
      <c r="B1126"/>
      <c r="C1126"/>
      <c r="D1126"/>
      <c r="E1126"/>
      <c r="F1126"/>
      <c r="H1126"/>
      <c r="I1126"/>
      <c r="J1126"/>
      <c r="K1126"/>
      <c r="L1126"/>
      <c r="M1126"/>
      <c r="N1126"/>
      <c r="O1126"/>
      <c r="P1126"/>
      <c r="Q1126"/>
    </row>
    <row r="1127" spans="2:17">
      <c r="B1127"/>
      <c r="C1127"/>
      <c r="D1127"/>
      <c r="E1127"/>
      <c r="F1127"/>
      <c r="H1127"/>
      <c r="I1127"/>
      <c r="J1127"/>
      <c r="K1127"/>
      <c r="L1127"/>
      <c r="M1127"/>
      <c r="N1127"/>
      <c r="O1127"/>
      <c r="P1127"/>
      <c r="Q1127"/>
    </row>
    <row r="1128" spans="2:17">
      <c r="B1128"/>
      <c r="C1128"/>
      <c r="D1128"/>
      <c r="E1128"/>
      <c r="F1128"/>
      <c r="H1128"/>
      <c r="I1128"/>
      <c r="J1128"/>
      <c r="K1128"/>
      <c r="L1128"/>
      <c r="M1128"/>
      <c r="N1128"/>
      <c r="O1128"/>
      <c r="P1128"/>
      <c r="Q1128"/>
    </row>
    <row r="1129" spans="2:17">
      <c r="B1129"/>
      <c r="C1129"/>
      <c r="D1129"/>
      <c r="E1129"/>
      <c r="F1129"/>
      <c r="H1129"/>
      <c r="I1129"/>
      <c r="J1129"/>
      <c r="K1129"/>
      <c r="L1129"/>
      <c r="M1129"/>
      <c r="N1129"/>
      <c r="O1129"/>
      <c r="P1129"/>
      <c r="Q1129"/>
    </row>
    <row r="1130" spans="2:17">
      <c r="B1130"/>
      <c r="C1130"/>
      <c r="D1130"/>
      <c r="E1130"/>
      <c r="F1130"/>
      <c r="H1130"/>
      <c r="I1130"/>
      <c r="J1130"/>
      <c r="K1130"/>
      <c r="L1130"/>
      <c r="M1130"/>
      <c r="N1130"/>
      <c r="O1130"/>
      <c r="P1130"/>
      <c r="Q1130"/>
    </row>
    <row r="1131" spans="2:17">
      <c r="B1131"/>
      <c r="C1131"/>
      <c r="D1131"/>
      <c r="E1131"/>
      <c r="F1131"/>
      <c r="H1131"/>
      <c r="I1131"/>
      <c r="J1131"/>
      <c r="K1131"/>
      <c r="L1131"/>
      <c r="M1131"/>
      <c r="N1131"/>
      <c r="O1131"/>
      <c r="P1131"/>
      <c r="Q1131"/>
    </row>
    <row r="1132" spans="2:17">
      <c r="B1132"/>
      <c r="C1132"/>
      <c r="D1132"/>
      <c r="E1132"/>
      <c r="F1132"/>
      <c r="H1132"/>
      <c r="I1132"/>
      <c r="J1132"/>
      <c r="K1132"/>
      <c r="L1132"/>
      <c r="M1132"/>
      <c r="N1132"/>
      <c r="O1132"/>
      <c r="P1132"/>
      <c r="Q1132"/>
    </row>
    <row r="1133" spans="2:17">
      <c r="B1133"/>
      <c r="C1133"/>
      <c r="D1133"/>
      <c r="E1133"/>
      <c r="F1133"/>
      <c r="H1133"/>
      <c r="I1133"/>
      <c r="J1133"/>
      <c r="K1133"/>
      <c r="L1133"/>
      <c r="M1133"/>
      <c r="N1133"/>
      <c r="O1133"/>
      <c r="P1133"/>
      <c r="Q1133"/>
    </row>
    <row r="1134" spans="2:17">
      <c r="B1134"/>
      <c r="C1134"/>
      <c r="D1134"/>
      <c r="E1134"/>
      <c r="F1134"/>
      <c r="H1134"/>
      <c r="I1134"/>
      <c r="J1134"/>
      <c r="K1134"/>
      <c r="L1134"/>
      <c r="M1134"/>
      <c r="N1134"/>
      <c r="O1134"/>
      <c r="P1134"/>
      <c r="Q1134"/>
    </row>
    <row r="1135" spans="2:17">
      <c r="B1135"/>
      <c r="C1135"/>
      <c r="D1135"/>
      <c r="E1135"/>
      <c r="F1135"/>
      <c r="H1135"/>
      <c r="I1135"/>
      <c r="J1135"/>
      <c r="K1135"/>
      <c r="L1135"/>
      <c r="M1135"/>
      <c r="N1135"/>
      <c r="O1135"/>
      <c r="P1135"/>
      <c r="Q1135"/>
    </row>
    <row r="1136" spans="2:17">
      <c r="B1136"/>
      <c r="C1136"/>
      <c r="D1136"/>
      <c r="E1136"/>
      <c r="F1136"/>
      <c r="H1136"/>
      <c r="I1136"/>
      <c r="J1136"/>
      <c r="K1136"/>
      <c r="L1136"/>
      <c r="M1136"/>
      <c r="N1136"/>
      <c r="O1136"/>
      <c r="P1136"/>
      <c r="Q1136"/>
    </row>
    <row r="1137" spans="2:17">
      <c r="B1137"/>
      <c r="C1137"/>
      <c r="D1137"/>
      <c r="E1137"/>
      <c r="F1137"/>
      <c r="H1137"/>
      <c r="I1137"/>
      <c r="J1137"/>
      <c r="K1137"/>
      <c r="L1137"/>
      <c r="M1137"/>
      <c r="N1137"/>
      <c r="O1137"/>
      <c r="P1137"/>
      <c r="Q1137"/>
    </row>
    <row r="1138" spans="2:17">
      <c r="B1138"/>
      <c r="C1138"/>
      <c r="D1138"/>
      <c r="E1138"/>
      <c r="F1138"/>
      <c r="H1138"/>
      <c r="I1138"/>
      <c r="J1138"/>
      <c r="K1138"/>
      <c r="L1138"/>
      <c r="M1138"/>
      <c r="N1138"/>
      <c r="O1138"/>
      <c r="P1138"/>
      <c r="Q1138"/>
    </row>
    <row r="1139" spans="2:17">
      <c r="B1139"/>
      <c r="C1139"/>
      <c r="D1139"/>
      <c r="E1139"/>
      <c r="F1139"/>
      <c r="H1139"/>
      <c r="I1139"/>
      <c r="J1139"/>
      <c r="K1139"/>
      <c r="L1139"/>
      <c r="M1139"/>
      <c r="N1139"/>
      <c r="O1139"/>
      <c r="P1139"/>
      <c r="Q1139"/>
    </row>
    <row r="1140" spans="2:17">
      <c r="B1140"/>
      <c r="C1140"/>
      <c r="D1140"/>
      <c r="E1140"/>
      <c r="F1140"/>
      <c r="H1140"/>
      <c r="I1140"/>
      <c r="J1140"/>
      <c r="K1140"/>
      <c r="L1140"/>
      <c r="M1140"/>
      <c r="N1140"/>
      <c r="O1140"/>
      <c r="P1140"/>
      <c r="Q1140"/>
    </row>
    <row r="1141" spans="2:17">
      <c r="B1141"/>
      <c r="C1141"/>
      <c r="D1141"/>
      <c r="E1141"/>
      <c r="F1141"/>
      <c r="H1141"/>
      <c r="I1141"/>
      <c r="J1141"/>
      <c r="K1141"/>
      <c r="L1141"/>
      <c r="M1141"/>
      <c r="N1141"/>
      <c r="O1141"/>
      <c r="P1141"/>
      <c r="Q1141"/>
    </row>
    <row r="1142" spans="2:17">
      <c r="B1142"/>
      <c r="C1142"/>
      <c r="D1142"/>
      <c r="E1142"/>
      <c r="F1142"/>
      <c r="H1142"/>
      <c r="I1142"/>
      <c r="J1142"/>
      <c r="K1142"/>
      <c r="L1142"/>
      <c r="M1142"/>
      <c r="N1142"/>
      <c r="O1142"/>
      <c r="P1142"/>
      <c r="Q1142"/>
    </row>
    <row r="1143" spans="2:17">
      <c r="B1143"/>
      <c r="C1143"/>
      <c r="D1143"/>
      <c r="E1143"/>
      <c r="F1143"/>
      <c r="H1143"/>
      <c r="I1143"/>
      <c r="J1143"/>
      <c r="K1143"/>
      <c r="L1143"/>
      <c r="M1143"/>
      <c r="N1143"/>
      <c r="O1143"/>
      <c r="P1143"/>
      <c r="Q1143"/>
    </row>
    <row r="1144" spans="2:17">
      <c r="B1144"/>
      <c r="C1144"/>
      <c r="D1144"/>
      <c r="E1144"/>
      <c r="F1144"/>
      <c r="H1144"/>
      <c r="I1144"/>
      <c r="J1144"/>
      <c r="K1144"/>
      <c r="L1144"/>
      <c r="M1144"/>
      <c r="N1144"/>
      <c r="O1144"/>
      <c r="P1144"/>
      <c r="Q1144"/>
    </row>
    <row r="1145" spans="2:17">
      <c r="B1145"/>
      <c r="C1145"/>
      <c r="D1145"/>
      <c r="E1145"/>
      <c r="F1145"/>
      <c r="H1145"/>
      <c r="I1145"/>
      <c r="J1145"/>
      <c r="K1145"/>
      <c r="L1145"/>
      <c r="M1145"/>
      <c r="N1145"/>
      <c r="O1145"/>
      <c r="P1145"/>
      <c r="Q1145"/>
    </row>
    <row r="1146" spans="2:17">
      <c r="B1146"/>
      <c r="C1146"/>
      <c r="D1146"/>
      <c r="E1146"/>
      <c r="F1146"/>
      <c r="H1146"/>
      <c r="I1146"/>
      <c r="J1146"/>
      <c r="K1146"/>
      <c r="L1146"/>
      <c r="M1146"/>
      <c r="N1146"/>
      <c r="O1146"/>
      <c r="P1146"/>
      <c r="Q1146"/>
    </row>
    <row r="1147" spans="2:17">
      <c r="B1147"/>
      <c r="C1147"/>
      <c r="D1147"/>
      <c r="E1147"/>
      <c r="F1147"/>
      <c r="H1147"/>
      <c r="I1147"/>
      <c r="J1147"/>
      <c r="K1147"/>
      <c r="L1147"/>
      <c r="M1147"/>
      <c r="N1147"/>
      <c r="O1147"/>
      <c r="P1147"/>
      <c r="Q1147"/>
    </row>
    <row r="1148" spans="2:17">
      <c r="B1148"/>
      <c r="C1148"/>
      <c r="D1148"/>
      <c r="E1148"/>
      <c r="F1148"/>
      <c r="H1148"/>
      <c r="I1148"/>
      <c r="J1148"/>
      <c r="K1148"/>
      <c r="L1148"/>
      <c r="M1148"/>
      <c r="N1148"/>
      <c r="O1148"/>
      <c r="P1148"/>
      <c r="Q1148"/>
    </row>
    <row r="1149" spans="2:17">
      <c r="B1149"/>
      <c r="C1149"/>
      <c r="D1149"/>
      <c r="E1149"/>
      <c r="F1149"/>
      <c r="H1149"/>
      <c r="I1149"/>
      <c r="J1149"/>
      <c r="K1149"/>
      <c r="L1149"/>
      <c r="M1149"/>
      <c r="N1149"/>
      <c r="O1149"/>
      <c r="P1149"/>
      <c r="Q1149"/>
    </row>
    <row r="1150" spans="2:17">
      <c r="B1150"/>
      <c r="C1150"/>
      <c r="D1150"/>
      <c r="E1150"/>
      <c r="F1150"/>
      <c r="H1150"/>
      <c r="I1150"/>
      <c r="J1150"/>
      <c r="K1150"/>
      <c r="L1150"/>
      <c r="M1150"/>
      <c r="N1150"/>
      <c r="O1150"/>
      <c r="P1150"/>
      <c r="Q1150"/>
    </row>
    <row r="1151" spans="2:17">
      <c r="B1151"/>
      <c r="C1151"/>
      <c r="D1151"/>
      <c r="E1151"/>
      <c r="F1151"/>
      <c r="H1151"/>
      <c r="I1151"/>
      <c r="J1151"/>
      <c r="K1151"/>
      <c r="L1151"/>
      <c r="M1151"/>
      <c r="N1151"/>
      <c r="O1151"/>
      <c r="P1151"/>
      <c r="Q1151"/>
    </row>
    <row r="1152" spans="2:17">
      <c r="B1152"/>
      <c r="C1152"/>
      <c r="D1152"/>
      <c r="E1152"/>
      <c r="F1152"/>
      <c r="H1152"/>
      <c r="I1152"/>
      <c r="J1152"/>
      <c r="K1152"/>
      <c r="L1152"/>
      <c r="M1152"/>
      <c r="N1152"/>
      <c r="O1152"/>
      <c r="P1152"/>
      <c r="Q1152"/>
    </row>
    <row r="1153" spans="2:17">
      <c r="B1153"/>
      <c r="C1153"/>
      <c r="D1153"/>
      <c r="E1153"/>
      <c r="F1153"/>
      <c r="H1153"/>
      <c r="I1153"/>
      <c r="J1153"/>
      <c r="K1153"/>
      <c r="L1153"/>
      <c r="M1153"/>
      <c r="N1153"/>
      <c r="O1153"/>
      <c r="P1153"/>
      <c r="Q1153"/>
    </row>
    <row r="1154" spans="2:17">
      <c r="B1154"/>
      <c r="C1154"/>
      <c r="D1154"/>
      <c r="E1154"/>
      <c r="F1154"/>
      <c r="H1154"/>
      <c r="I1154"/>
      <c r="J1154"/>
      <c r="K1154"/>
      <c r="L1154"/>
      <c r="M1154"/>
      <c r="N1154"/>
      <c r="O1154"/>
      <c r="P1154"/>
      <c r="Q1154"/>
    </row>
    <row r="1155" spans="2:17">
      <c r="B1155"/>
      <c r="C1155"/>
      <c r="D1155"/>
      <c r="E1155"/>
      <c r="F1155"/>
      <c r="H1155"/>
      <c r="I1155"/>
      <c r="J1155"/>
      <c r="K1155"/>
      <c r="L1155"/>
      <c r="M1155"/>
      <c r="N1155"/>
      <c r="O1155"/>
      <c r="P1155"/>
      <c r="Q1155"/>
    </row>
    <row r="1156" spans="2:17">
      <c r="B1156"/>
      <c r="C1156"/>
      <c r="D1156"/>
      <c r="E1156"/>
      <c r="F1156"/>
      <c r="H1156"/>
      <c r="I1156"/>
      <c r="J1156"/>
      <c r="K1156"/>
      <c r="L1156"/>
      <c r="M1156"/>
      <c r="N1156"/>
      <c r="O1156"/>
      <c r="P1156"/>
      <c r="Q1156"/>
    </row>
    <row r="1157" spans="2:17">
      <c r="B1157"/>
      <c r="C1157"/>
      <c r="D1157"/>
      <c r="E1157"/>
      <c r="F1157"/>
      <c r="H1157"/>
      <c r="I1157"/>
      <c r="J1157"/>
      <c r="K1157"/>
      <c r="L1157"/>
      <c r="M1157"/>
      <c r="N1157"/>
      <c r="O1157"/>
      <c r="P1157"/>
      <c r="Q1157"/>
    </row>
    <row r="1158" spans="2:17">
      <c r="B1158"/>
      <c r="C1158"/>
      <c r="D1158"/>
      <c r="E1158"/>
      <c r="F1158"/>
      <c r="H1158"/>
      <c r="I1158"/>
      <c r="J1158"/>
      <c r="K1158"/>
      <c r="L1158"/>
      <c r="M1158"/>
      <c r="N1158"/>
      <c r="O1158"/>
      <c r="P1158"/>
      <c r="Q1158"/>
    </row>
    <row r="1159" spans="2:17">
      <c r="B1159"/>
      <c r="C1159"/>
      <c r="D1159"/>
      <c r="E1159"/>
      <c r="F1159"/>
      <c r="H1159"/>
      <c r="I1159"/>
      <c r="J1159"/>
      <c r="K1159"/>
      <c r="L1159"/>
      <c r="M1159"/>
      <c r="N1159"/>
      <c r="O1159"/>
      <c r="P1159"/>
      <c r="Q1159"/>
    </row>
    <row r="1160" spans="2:17">
      <c r="B1160"/>
      <c r="C1160"/>
      <c r="D1160"/>
      <c r="E1160"/>
      <c r="F1160"/>
      <c r="H1160"/>
      <c r="I1160"/>
      <c r="J1160"/>
      <c r="K1160"/>
      <c r="L1160"/>
      <c r="M1160"/>
      <c r="N1160"/>
      <c r="O1160"/>
      <c r="P1160"/>
      <c r="Q1160"/>
    </row>
    <row r="1161" spans="2:17">
      <c r="B1161"/>
      <c r="C1161"/>
      <c r="D1161"/>
      <c r="E1161"/>
      <c r="F1161"/>
      <c r="H1161"/>
      <c r="I1161"/>
      <c r="J1161"/>
      <c r="K1161"/>
      <c r="L1161"/>
      <c r="M1161"/>
      <c r="N1161"/>
      <c r="O1161"/>
      <c r="P1161"/>
      <c r="Q1161"/>
    </row>
    <row r="1162" spans="2:17">
      <c r="B1162"/>
      <c r="C1162"/>
      <c r="D1162"/>
      <c r="E1162"/>
      <c r="F1162"/>
      <c r="H1162"/>
      <c r="I1162"/>
      <c r="J1162"/>
      <c r="K1162"/>
      <c r="L1162"/>
      <c r="M1162"/>
      <c r="N1162"/>
      <c r="O1162"/>
      <c r="P1162"/>
      <c r="Q1162"/>
    </row>
    <row r="1163" spans="2:17">
      <c r="B1163"/>
      <c r="C1163"/>
      <c r="D1163"/>
      <c r="E1163"/>
      <c r="F1163"/>
      <c r="H1163"/>
      <c r="I1163"/>
      <c r="J1163"/>
      <c r="K1163"/>
      <c r="L1163"/>
      <c r="M1163"/>
      <c r="N1163"/>
      <c r="O1163"/>
      <c r="P1163"/>
      <c r="Q1163"/>
    </row>
    <row r="1164" spans="2:17">
      <c r="B1164"/>
      <c r="C1164"/>
      <c r="D1164"/>
      <c r="E1164"/>
      <c r="F1164"/>
      <c r="H1164"/>
      <c r="I1164"/>
      <c r="J1164"/>
      <c r="K1164"/>
      <c r="L1164"/>
      <c r="M1164"/>
      <c r="N1164"/>
      <c r="O1164"/>
      <c r="P1164"/>
      <c r="Q1164"/>
    </row>
    <row r="1165" spans="2:17">
      <c r="B1165"/>
      <c r="C1165"/>
      <c r="D1165"/>
      <c r="E1165"/>
      <c r="F1165"/>
      <c r="H1165"/>
      <c r="I1165"/>
      <c r="J1165"/>
      <c r="K1165"/>
      <c r="L1165"/>
      <c r="M1165"/>
      <c r="N1165"/>
      <c r="O1165"/>
      <c r="P1165"/>
      <c r="Q1165"/>
    </row>
    <row r="1166" spans="2:17">
      <c r="B1166"/>
      <c r="C1166"/>
      <c r="D1166"/>
      <c r="E1166"/>
      <c r="F1166"/>
      <c r="H1166"/>
      <c r="I1166"/>
      <c r="J1166"/>
      <c r="K1166"/>
      <c r="L1166"/>
      <c r="M1166"/>
      <c r="N1166"/>
      <c r="O1166"/>
      <c r="P1166"/>
      <c r="Q1166"/>
    </row>
    <row r="1167" spans="2:17">
      <c r="B1167"/>
      <c r="C1167"/>
      <c r="D1167"/>
      <c r="E1167"/>
      <c r="F1167"/>
      <c r="H1167"/>
      <c r="I1167"/>
      <c r="J1167"/>
      <c r="K1167"/>
      <c r="L1167"/>
      <c r="M1167"/>
      <c r="N1167"/>
      <c r="O1167"/>
      <c r="P1167"/>
      <c r="Q1167"/>
    </row>
    <row r="1168" spans="2:17">
      <c r="B1168"/>
      <c r="C1168"/>
      <c r="D1168"/>
      <c r="E1168"/>
      <c r="F1168"/>
      <c r="H1168"/>
      <c r="I1168"/>
      <c r="J1168"/>
      <c r="K1168"/>
      <c r="L1168"/>
      <c r="M1168"/>
      <c r="N1168"/>
      <c r="O1168"/>
      <c r="P1168"/>
      <c r="Q1168"/>
    </row>
    <row r="1169" spans="2:17">
      <c r="B1169"/>
      <c r="C1169"/>
      <c r="D1169"/>
      <c r="E1169"/>
      <c r="F1169"/>
      <c r="H1169"/>
      <c r="I1169"/>
      <c r="J1169"/>
      <c r="K1169"/>
      <c r="L1169"/>
      <c r="M1169"/>
      <c r="N1169"/>
      <c r="O1169"/>
      <c r="P1169"/>
      <c r="Q1169"/>
    </row>
    <row r="1170" spans="2:17">
      <c r="B1170"/>
      <c r="C1170"/>
      <c r="D1170"/>
      <c r="E1170"/>
      <c r="F1170"/>
      <c r="H1170"/>
      <c r="I1170"/>
      <c r="J1170"/>
      <c r="K1170"/>
      <c r="L1170"/>
      <c r="M1170"/>
      <c r="N1170"/>
      <c r="O1170"/>
      <c r="P1170"/>
      <c r="Q1170"/>
    </row>
    <row r="1171" spans="2:17">
      <c r="B1171"/>
      <c r="C1171"/>
      <c r="D1171"/>
      <c r="E1171"/>
      <c r="F1171"/>
      <c r="H1171"/>
      <c r="I1171"/>
      <c r="J1171"/>
      <c r="K1171"/>
      <c r="L1171"/>
      <c r="M1171"/>
      <c r="N1171"/>
      <c r="O1171"/>
      <c r="P1171"/>
      <c r="Q1171"/>
    </row>
    <row r="1172" spans="2:17">
      <c r="B1172"/>
      <c r="C1172"/>
      <c r="D1172"/>
      <c r="E1172"/>
      <c r="F1172"/>
      <c r="H1172"/>
      <c r="I1172"/>
      <c r="J1172"/>
      <c r="K1172"/>
      <c r="L1172"/>
      <c r="M1172"/>
      <c r="N1172"/>
      <c r="O1172"/>
      <c r="P1172"/>
      <c r="Q1172"/>
    </row>
    <row r="1173" spans="2:17">
      <c r="B1173"/>
      <c r="C1173"/>
      <c r="D1173"/>
      <c r="E1173"/>
      <c r="F1173"/>
      <c r="H1173"/>
      <c r="I1173"/>
      <c r="J1173"/>
      <c r="K1173"/>
      <c r="L1173"/>
      <c r="M1173"/>
      <c r="N1173"/>
      <c r="O1173"/>
      <c r="P1173"/>
      <c r="Q1173"/>
    </row>
    <row r="1174" spans="2:17">
      <c r="B1174"/>
      <c r="C1174"/>
      <c r="D1174"/>
      <c r="E1174"/>
      <c r="F1174"/>
      <c r="H1174"/>
      <c r="I1174"/>
      <c r="J1174"/>
      <c r="K1174"/>
      <c r="L1174"/>
      <c r="M1174"/>
      <c r="N1174"/>
      <c r="O1174"/>
      <c r="P1174"/>
      <c r="Q1174"/>
    </row>
    <row r="1175" spans="2:17">
      <c r="B1175"/>
      <c r="C1175"/>
      <c r="D1175"/>
      <c r="E1175"/>
      <c r="F1175"/>
      <c r="H1175"/>
      <c r="I1175"/>
      <c r="J1175"/>
      <c r="K1175"/>
      <c r="L1175"/>
      <c r="M1175"/>
      <c r="N1175"/>
      <c r="O1175"/>
      <c r="P1175"/>
      <c r="Q1175"/>
    </row>
    <row r="1176" spans="2:17">
      <c r="B1176"/>
      <c r="C1176"/>
      <c r="D1176"/>
      <c r="E1176"/>
      <c r="F1176"/>
      <c r="H1176"/>
      <c r="I1176"/>
      <c r="J1176"/>
      <c r="K1176"/>
      <c r="L1176"/>
      <c r="M1176"/>
      <c r="N1176"/>
      <c r="O1176"/>
      <c r="P1176"/>
      <c r="Q1176"/>
    </row>
    <row r="1177" spans="2:17">
      <c r="B1177"/>
      <c r="C1177"/>
      <c r="D1177"/>
      <c r="E1177"/>
      <c r="F1177"/>
      <c r="H1177"/>
      <c r="I1177"/>
      <c r="J1177"/>
      <c r="K1177"/>
      <c r="L1177"/>
      <c r="M1177"/>
      <c r="N1177"/>
      <c r="O1177"/>
      <c r="P1177"/>
      <c r="Q1177"/>
    </row>
    <row r="1178" spans="2:17">
      <c r="B1178"/>
      <c r="C1178"/>
      <c r="D1178"/>
      <c r="E1178"/>
      <c r="F1178"/>
      <c r="H1178"/>
      <c r="I1178"/>
      <c r="J1178"/>
      <c r="K1178"/>
      <c r="L1178"/>
      <c r="M1178"/>
      <c r="N1178"/>
      <c r="O1178"/>
      <c r="P1178"/>
      <c r="Q1178"/>
    </row>
    <row r="1179" spans="2:17">
      <c r="B1179"/>
      <c r="C1179"/>
      <c r="D1179"/>
      <c r="E1179"/>
      <c r="F1179"/>
      <c r="H1179"/>
      <c r="I1179"/>
      <c r="J1179"/>
      <c r="K1179"/>
      <c r="L1179"/>
      <c r="M1179"/>
      <c r="N1179"/>
      <c r="O1179"/>
      <c r="P1179"/>
      <c r="Q1179"/>
    </row>
    <row r="1180" spans="2:17">
      <c r="B1180"/>
      <c r="C1180"/>
      <c r="D1180"/>
      <c r="E1180"/>
      <c r="F1180"/>
      <c r="H1180"/>
      <c r="I1180"/>
      <c r="J1180"/>
      <c r="K1180"/>
      <c r="L1180"/>
      <c r="M1180"/>
      <c r="N1180"/>
      <c r="O1180"/>
      <c r="P1180"/>
      <c r="Q1180"/>
    </row>
    <row r="1181" spans="2:17">
      <c r="B1181"/>
      <c r="C1181"/>
      <c r="D1181"/>
      <c r="E1181"/>
      <c r="F1181"/>
      <c r="H1181"/>
      <c r="I1181"/>
      <c r="J1181"/>
      <c r="K1181"/>
      <c r="L1181"/>
      <c r="M1181"/>
      <c r="N1181"/>
      <c r="O1181"/>
      <c r="P1181"/>
      <c r="Q1181"/>
    </row>
    <row r="1182" spans="2:17">
      <c r="B1182"/>
      <c r="C1182"/>
      <c r="D1182"/>
      <c r="E1182"/>
      <c r="F1182"/>
      <c r="H1182"/>
      <c r="I1182"/>
      <c r="J1182"/>
      <c r="K1182"/>
      <c r="L1182"/>
      <c r="M1182"/>
      <c r="N1182"/>
      <c r="O1182"/>
      <c r="P1182"/>
      <c r="Q1182"/>
    </row>
    <row r="1183" spans="2:17">
      <c r="B1183"/>
      <c r="C1183"/>
      <c r="D1183"/>
      <c r="E1183"/>
      <c r="F1183"/>
      <c r="H1183"/>
      <c r="I1183"/>
      <c r="J1183"/>
      <c r="K1183"/>
      <c r="L1183"/>
      <c r="M1183"/>
      <c r="N1183"/>
      <c r="O1183"/>
      <c r="P1183"/>
      <c r="Q1183"/>
    </row>
    <row r="1184" spans="2:17">
      <c r="B1184"/>
      <c r="C1184"/>
      <c r="D1184"/>
      <c r="E1184"/>
      <c r="F1184"/>
      <c r="H1184"/>
      <c r="I1184"/>
      <c r="J1184"/>
      <c r="K1184"/>
      <c r="L1184"/>
      <c r="M1184"/>
      <c r="N1184"/>
      <c r="O1184"/>
      <c r="P1184"/>
      <c r="Q1184"/>
    </row>
    <row r="1185" spans="2:17">
      <c r="B1185"/>
      <c r="C1185"/>
      <c r="D1185"/>
      <c r="E1185"/>
      <c r="F1185"/>
      <c r="H1185"/>
      <c r="I1185"/>
      <c r="J1185"/>
      <c r="K1185"/>
      <c r="L1185"/>
      <c r="M1185"/>
      <c r="N1185"/>
      <c r="O1185"/>
      <c r="P1185"/>
      <c r="Q1185"/>
    </row>
    <row r="1186" spans="2:17">
      <c r="B1186"/>
      <c r="C1186"/>
      <c r="D1186"/>
      <c r="E1186"/>
      <c r="F1186"/>
      <c r="H1186"/>
      <c r="I1186"/>
      <c r="J1186"/>
      <c r="K1186"/>
      <c r="L1186"/>
      <c r="M1186"/>
      <c r="N1186"/>
      <c r="O1186"/>
      <c r="P1186"/>
      <c r="Q1186"/>
    </row>
    <row r="1187" spans="2:17">
      <c r="B1187"/>
      <c r="C1187"/>
      <c r="D1187"/>
      <c r="E1187"/>
      <c r="F1187"/>
      <c r="H1187"/>
      <c r="I1187"/>
      <c r="J1187"/>
      <c r="K1187"/>
      <c r="L1187"/>
      <c r="M1187"/>
      <c r="N1187"/>
      <c r="O1187"/>
      <c r="P1187"/>
      <c r="Q1187"/>
    </row>
    <row r="1188" spans="2:17">
      <c r="B1188"/>
      <c r="C1188"/>
      <c r="D1188"/>
      <c r="E1188"/>
      <c r="F1188"/>
      <c r="H1188"/>
      <c r="I1188"/>
      <c r="J1188"/>
      <c r="K1188"/>
      <c r="L1188"/>
      <c r="M1188"/>
      <c r="N1188"/>
      <c r="O1188"/>
      <c r="P1188"/>
      <c r="Q1188"/>
    </row>
    <row r="1189" spans="2:17">
      <c r="B1189"/>
      <c r="C1189"/>
      <c r="D1189"/>
      <c r="E1189"/>
      <c r="F1189"/>
      <c r="H1189"/>
      <c r="I1189"/>
      <c r="J1189"/>
      <c r="K1189"/>
      <c r="L1189"/>
      <c r="M1189"/>
      <c r="N1189"/>
      <c r="O1189"/>
      <c r="P1189"/>
      <c r="Q1189"/>
    </row>
    <row r="1190" spans="2:17">
      <c r="B1190"/>
      <c r="C1190"/>
      <c r="D1190"/>
      <c r="E1190"/>
      <c r="F1190"/>
      <c r="H1190"/>
      <c r="I1190"/>
      <c r="J1190"/>
      <c r="K1190"/>
      <c r="L1190"/>
      <c r="M1190"/>
      <c r="N1190"/>
      <c r="O1190"/>
      <c r="P1190"/>
      <c r="Q1190"/>
    </row>
    <row r="1191" spans="2:17">
      <c r="B1191"/>
      <c r="C1191"/>
      <c r="D1191"/>
      <c r="E1191"/>
      <c r="F1191"/>
      <c r="H1191"/>
      <c r="I1191"/>
      <c r="J1191"/>
      <c r="K1191"/>
      <c r="L1191"/>
      <c r="M1191"/>
      <c r="N1191"/>
      <c r="O1191"/>
      <c r="P1191"/>
      <c r="Q1191"/>
    </row>
    <row r="1192" spans="2:17">
      <c r="B1192"/>
      <c r="C1192"/>
      <c r="D1192"/>
      <c r="E1192"/>
      <c r="F1192"/>
      <c r="H1192"/>
      <c r="I1192"/>
      <c r="J1192"/>
      <c r="K1192"/>
      <c r="L1192"/>
      <c r="M1192"/>
      <c r="N1192"/>
      <c r="O1192"/>
      <c r="P1192"/>
      <c r="Q1192"/>
    </row>
    <row r="1193" spans="2:17">
      <c r="B1193"/>
      <c r="C1193"/>
      <c r="D1193"/>
      <c r="E1193"/>
      <c r="F1193"/>
      <c r="H1193"/>
      <c r="I1193"/>
      <c r="J1193"/>
      <c r="K1193"/>
      <c r="L1193"/>
      <c r="M1193"/>
      <c r="N1193"/>
      <c r="O1193"/>
      <c r="P1193"/>
      <c r="Q1193"/>
    </row>
    <row r="1194" spans="2:17">
      <c r="B1194"/>
      <c r="C1194"/>
      <c r="D1194"/>
      <c r="E1194"/>
      <c r="F1194"/>
      <c r="H1194"/>
      <c r="I1194"/>
      <c r="J1194"/>
      <c r="K1194"/>
      <c r="L1194"/>
      <c r="M1194"/>
      <c r="N1194"/>
      <c r="O1194"/>
      <c r="P1194"/>
      <c r="Q1194"/>
    </row>
    <row r="1195" spans="2:17">
      <c r="B1195"/>
      <c r="C1195"/>
      <c r="D1195"/>
      <c r="E1195"/>
      <c r="F1195"/>
      <c r="H1195"/>
      <c r="I1195"/>
      <c r="J1195"/>
      <c r="K1195"/>
      <c r="L1195"/>
      <c r="M1195"/>
      <c r="N1195"/>
      <c r="O1195"/>
      <c r="P1195"/>
      <c r="Q1195"/>
    </row>
    <row r="1196" spans="2:17">
      <c r="B1196"/>
      <c r="C1196"/>
      <c r="D1196"/>
      <c r="E1196"/>
      <c r="F1196"/>
      <c r="H1196"/>
      <c r="I1196"/>
      <c r="J1196"/>
      <c r="K1196"/>
      <c r="L1196"/>
      <c r="M1196"/>
      <c r="N1196"/>
      <c r="O1196"/>
      <c r="P1196"/>
      <c r="Q1196"/>
    </row>
    <row r="1197" spans="2:17">
      <c r="B1197"/>
      <c r="C1197"/>
      <c r="D1197"/>
      <c r="E1197"/>
      <c r="F1197"/>
      <c r="H1197"/>
      <c r="I1197"/>
      <c r="J1197"/>
      <c r="K1197"/>
      <c r="L1197"/>
      <c r="M1197"/>
      <c r="N1197"/>
      <c r="O1197"/>
      <c r="P1197"/>
      <c r="Q1197"/>
    </row>
    <row r="1198" spans="2:17">
      <c r="B1198"/>
      <c r="C1198"/>
      <c r="D1198"/>
      <c r="E1198"/>
      <c r="F1198"/>
      <c r="H1198"/>
      <c r="I1198"/>
      <c r="J1198"/>
      <c r="K1198"/>
      <c r="L1198"/>
      <c r="M1198"/>
      <c r="N1198"/>
      <c r="O1198"/>
      <c r="P1198"/>
      <c r="Q1198"/>
    </row>
    <row r="1199" spans="2:17">
      <c r="B1199"/>
      <c r="C1199"/>
      <c r="D1199"/>
      <c r="E1199"/>
      <c r="F1199"/>
      <c r="H1199"/>
      <c r="I1199"/>
      <c r="J1199"/>
      <c r="K1199"/>
      <c r="L1199"/>
      <c r="M1199"/>
      <c r="N1199"/>
      <c r="O1199"/>
      <c r="P1199"/>
      <c r="Q1199"/>
    </row>
    <row r="1200" spans="2:17">
      <c r="B1200"/>
      <c r="C1200"/>
      <c r="D1200"/>
      <c r="E1200"/>
      <c r="F1200"/>
      <c r="H1200"/>
      <c r="I1200"/>
      <c r="J1200"/>
      <c r="K1200"/>
      <c r="L1200"/>
      <c r="M1200"/>
      <c r="N1200"/>
      <c r="O1200"/>
      <c r="P1200"/>
      <c r="Q1200"/>
    </row>
    <row r="1201" spans="2:17">
      <c r="B1201"/>
      <c r="C1201"/>
      <c r="D1201"/>
      <c r="E1201"/>
      <c r="F1201"/>
      <c r="H1201"/>
      <c r="I1201"/>
      <c r="J1201"/>
      <c r="K1201"/>
      <c r="L1201"/>
      <c r="M1201"/>
      <c r="N1201"/>
      <c r="O1201"/>
      <c r="P1201"/>
      <c r="Q1201"/>
    </row>
    <row r="1202" spans="2:17">
      <c r="B1202"/>
      <c r="C1202"/>
      <c r="D1202"/>
      <c r="E1202"/>
      <c r="F1202"/>
      <c r="H1202"/>
      <c r="I1202"/>
      <c r="J1202"/>
      <c r="K1202"/>
      <c r="L1202"/>
      <c r="M1202"/>
      <c r="N1202"/>
      <c r="O1202"/>
      <c r="P1202"/>
      <c r="Q1202"/>
    </row>
    <row r="1203" spans="2:17">
      <c r="B1203"/>
      <c r="C1203"/>
      <c r="D1203"/>
      <c r="E1203"/>
      <c r="F1203"/>
      <c r="H1203"/>
      <c r="I1203"/>
      <c r="J1203"/>
      <c r="K1203"/>
      <c r="L1203"/>
      <c r="M1203"/>
      <c r="N1203"/>
      <c r="O1203"/>
      <c r="P1203"/>
      <c r="Q1203"/>
    </row>
    <row r="1204" spans="2:17">
      <c r="B1204"/>
      <c r="C1204"/>
      <c r="D1204"/>
      <c r="E1204"/>
      <c r="F1204"/>
      <c r="H1204"/>
      <c r="I1204"/>
      <c r="J1204"/>
      <c r="K1204"/>
      <c r="L1204"/>
      <c r="M1204"/>
      <c r="N1204"/>
      <c r="O1204"/>
      <c r="P1204"/>
      <c r="Q1204"/>
    </row>
    <row r="1205" spans="2:17">
      <c r="B1205"/>
      <c r="C1205"/>
      <c r="D1205"/>
      <c r="E1205"/>
      <c r="F1205"/>
      <c r="H1205"/>
      <c r="I1205"/>
      <c r="J1205"/>
      <c r="K1205"/>
      <c r="L1205"/>
      <c r="M1205"/>
      <c r="N1205"/>
      <c r="O1205"/>
      <c r="P1205"/>
      <c r="Q1205"/>
    </row>
    <row r="1206" spans="2:17">
      <c r="B1206"/>
      <c r="C1206"/>
      <c r="D1206"/>
      <c r="E1206"/>
      <c r="F1206"/>
      <c r="H1206"/>
      <c r="I1206"/>
      <c r="J1206"/>
      <c r="K1206"/>
      <c r="L1206"/>
      <c r="M1206"/>
      <c r="N1206"/>
      <c r="O1206"/>
      <c r="P1206"/>
      <c r="Q1206"/>
    </row>
    <row r="1207" spans="2:17">
      <c r="B1207"/>
      <c r="C1207"/>
      <c r="D1207"/>
      <c r="E1207"/>
      <c r="F1207"/>
      <c r="H1207"/>
      <c r="I1207"/>
      <c r="J1207"/>
      <c r="K1207"/>
      <c r="L1207"/>
      <c r="M1207"/>
      <c r="N1207"/>
      <c r="O1207"/>
      <c r="P1207"/>
      <c r="Q1207"/>
    </row>
    <row r="1208" spans="2:17">
      <c r="B1208"/>
      <c r="C1208"/>
      <c r="D1208"/>
      <c r="E1208"/>
      <c r="F1208"/>
      <c r="H1208"/>
      <c r="I1208"/>
      <c r="J1208"/>
      <c r="K1208"/>
      <c r="L1208"/>
      <c r="M1208"/>
      <c r="N1208"/>
      <c r="O1208"/>
      <c r="P1208"/>
      <c r="Q1208"/>
    </row>
    <row r="1209" spans="2:17">
      <c r="B1209"/>
      <c r="C1209"/>
      <c r="D1209"/>
      <c r="E1209"/>
      <c r="F1209"/>
      <c r="H1209"/>
      <c r="I1209"/>
      <c r="J1209"/>
      <c r="K1209"/>
      <c r="L1209"/>
      <c r="M1209"/>
      <c r="N1209"/>
      <c r="O1209"/>
      <c r="P1209"/>
      <c r="Q1209"/>
    </row>
    <row r="1210" spans="2:17">
      <c r="B1210"/>
      <c r="C1210"/>
      <c r="D1210"/>
      <c r="E1210"/>
      <c r="F1210"/>
      <c r="H1210"/>
      <c r="I1210"/>
      <c r="J1210"/>
      <c r="K1210"/>
      <c r="L1210"/>
      <c r="M1210"/>
      <c r="N1210"/>
      <c r="O1210"/>
      <c r="P1210"/>
      <c r="Q1210"/>
    </row>
    <row r="1211" spans="2:17">
      <c r="B1211"/>
      <c r="C1211"/>
      <c r="D1211"/>
      <c r="E1211"/>
      <c r="F1211"/>
      <c r="H1211"/>
      <c r="I1211"/>
      <c r="J1211"/>
      <c r="K1211"/>
      <c r="L1211"/>
      <c r="M1211"/>
      <c r="N1211"/>
      <c r="O1211"/>
      <c r="P1211"/>
      <c r="Q1211"/>
    </row>
    <row r="1212" spans="2:17">
      <c r="B1212"/>
      <c r="C1212"/>
      <c r="D1212"/>
      <c r="E1212"/>
      <c r="F1212"/>
      <c r="H1212"/>
      <c r="I1212"/>
      <c r="J1212"/>
      <c r="K1212"/>
      <c r="L1212"/>
      <c r="M1212"/>
      <c r="N1212"/>
      <c r="O1212"/>
      <c r="P1212"/>
      <c r="Q1212"/>
    </row>
    <row r="1213" spans="2:17">
      <c r="B1213"/>
      <c r="C1213"/>
      <c r="D1213"/>
      <c r="E1213"/>
      <c r="F1213"/>
      <c r="H1213"/>
      <c r="I1213"/>
      <c r="J1213"/>
      <c r="K1213"/>
      <c r="L1213"/>
      <c r="M1213"/>
      <c r="N1213"/>
      <c r="O1213"/>
      <c r="P1213"/>
      <c r="Q1213"/>
    </row>
    <row r="1214" spans="2:17">
      <c r="B1214"/>
      <c r="C1214"/>
      <c r="D1214"/>
      <c r="E1214"/>
      <c r="F1214"/>
      <c r="H1214"/>
      <c r="I1214"/>
      <c r="J1214"/>
      <c r="K1214"/>
      <c r="L1214"/>
      <c r="M1214"/>
      <c r="N1214"/>
      <c r="O1214"/>
      <c r="P1214"/>
      <c r="Q1214"/>
    </row>
    <row r="1215" spans="2:17">
      <c r="B1215"/>
      <c r="C1215"/>
      <c r="D1215"/>
      <c r="E1215"/>
      <c r="F1215"/>
      <c r="H1215"/>
      <c r="I1215"/>
      <c r="J1215"/>
      <c r="K1215"/>
      <c r="L1215"/>
      <c r="M1215"/>
      <c r="N1215"/>
      <c r="O1215"/>
      <c r="P1215"/>
      <c r="Q1215"/>
    </row>
    <row r="1216" spans="2:17">
      <c r="B1216"/>
      <c r="C1216"/>
      <c r="D1216"/>
      <c r="E1216"/>
      <c r="F1216"/>
      <c r="H1216"/>
      <c r="I1216"/>
      <c r="J1216"/>
      <c r="K1216"/>
      <c r="L1216"/>
      <c r="M1216"/>
      <c r="N1216"/>
      <c r="O1216"/>
      <c r="P1216"/>
      <c r="Q1216"/>
    </row>
    <row r="1217" spans="2:17">
      <c r="B1217"/>
      <c r="C1217"/>
      <c r="D1217"/>
      <c r="E1217"/>
      <c r="F1217"/>
      <c r="H1217"/>
      <c r="I1217"/>
      <c r="J1217"/>
      <c r="K1217"/>
      <c r="L1217"/>
      <c r="M1217"/>
      <c r="N1217"/>
      <c r="O1217"/>
      <c r="P1217"/>
      <c r="Q1217"/>
    </row>
    <row r="1218" spans="2:17">
      <c r="B1218"/>
      <c r="C1218"/>
      <c r="D1218"/>
      <c r="E1218"/>
      <c r="F1218"/>
      <c r="H1218"/>
      <c r="I1218"/>
      <c r="J1218"/>
      <c r="K1218"/>
      <c r="L1218"/>
      <c r="M1218"/>
      <c r="N1218"/>
      <c r="O1218"/>
      <c r="P1218"/>
      <c r="Q1218"/>
    </row>
    <row r="1219" spans="2:17">
      <c r="B1219"/>
      <c r="C1219"/>
      <c r="D1219"/>
      <c r="E1219"/>
      <c r="F1219"/>
      <c r="H1219"/>
      <c r="I1219"/>
      <c r="J1219"/>
      <c r="K1219"/>
      <c r="L1219"/>
      <c r="M1219"/>
      <c r="N1219"/>
      <c r="O1219"/>
      <c r="P1219"/>
      <c r="Q1219"/>
    </row>
    <row r="1220" spans="2:17">
      <c r="B1220"/>
      <c r="C1220"/>
      <c r="D1220"/>
      <c r="E1220"/>
      <c r="F1220"/>
      <c r="H1220"/>
      <c r="I1220"/>
      <c r="J1220"/>
      <c r="K1220"/>
      <c r="L1220"/>
      <c r="M1220"/>
      <c r="N1220"/>
      <c r="O1220"/>
      <c r="P1220"/>
      <c r="Q1220"/>
    </row>
    <row r="1221" spans="2:17">
      <c r="B1221"/>
      <c r="C1221"/>
      <c r="D1221"/>
      <c r="E1221"/>
      <c r="F1221"/>
      <c r="H1221"/>
      <c r="I1221"/>
      <c r="J1221"/>
      <c r="K1221"/>
      <c r="L1221"/>
      <c r="M1221"/>
      <c r="N1221"/>
      <c r="O1221"/>
      <c r="P1221"/>
      <c r="Q1221"/>
    </row>
    <row r="1222" spans="2:17">
      <c r="B1222"/>
      <c r="C1222"/>
      <c r="D1222"/>
      <c r="E1222"/>
      <c r="F1222"/>
      <c r="H1222"/>
      <c r="I1222"/>
      <c r="J1222"/>
      <c r="K1222"/>
      <c r="L1222"/>
      <c r="M1222"/>
      <c r="N1222"/>
      <c r="O1222"/>
      <c r="P1222"/>
      <c r="Q1222"/>
    </row>
    <row r="1223" spans="2:17">
      <c r="B1223"/>
      <c r="C1223"/>
      <c r="D1223"/>
      <c r="E1223"/>
      <c r="F1223"/>
      <c r="H1223"/>
      <c r="I1223"/>
      <c r="J1223"/>
      <c r="K1223"/>
      <c r="L1223"/>
      <c r="M1223"/>
      <c r="N1223"/>
      <c r="O1223"/>
      <c r="P1223"/>
      <c r="Q1223"/>
    </row>
    <row r="1224" spans="2:17">
      <c r="B1224"/>
      <c r="C1224"/>
      <c r="D1224"/>
      <c r="E1224"/>
      <c r="F1224"/>
      <c r="H1224"/>
      <c r="I1224"/>
      <c r="J1224"/>
      <c r="K1224"/>
      <c r="L1224"/>
      <c r="M1224"/>
      <c r="N1224"/>
      <c r="O1224"/>
      <c r="P1224"/>
      <c r="Q1224"/>
    </row>
    <row r="1225" spans="2:17">
      <c r="B1225"/>
      <c r="C1225"/>
      <c r="D1225"/>
      <c r="E1225"/>
      <c r="F1225"/>
      <c r="H1225"/>
      <c r="I1225"/>
      <c r="J1225"/>
      <c r="K1225"/>
      <c r="L1225"/>
      <c r="M1225"/>
      <c r="N1225"/>
      <c r="O1225"/>
      <c r="P1225"/>
      <c r="Q1225"/>
    </row>
    <row r="1226" spans="2:17">
      <c r="B1226"/>
      <c r="C1226"/>
      <c r="D1226"/>
      <c r="E1226"/>
      <c r="F1226"/>
      <c r="H1226"/>
      <c r="I1226"/>
      <c r="J1226"/>
      <c r="K1226"/>
      <c r="L1226"/>
      <c r="M1226"/>
      <c r="N1226"/>
      <c r="O1226"/>
      <c r="P1226"/>
      <c r="Q1226"/>
    </row>
    <row r="1227" spans="2:17">
      <c r="B1227"/>
      <c r="C1227"/>
      <c r="D1227"/>
      <c r="E1227"/>
      <c r="F1227"/>
      <c r="H1227"/>
      <c r="I1227"/>
      <c r="J1227"/>
      <c r="K1227"/>
      <c r="L1227"/>
      <c r="M1227"/>
      <c r="N1227"/>
      <c r="O1227"/>
      <c r="P1227"/>
      <c r="Q1227"/>
    </row>
    <row r="1228" spans="2:17">
      <c r="B1228"/>
      <c r="C1228"/>
      <c r="D1228"/>
      <c r="E1228"/>
      <c r="F1228"/>
      <c r="H1228"/>
      <c r="I1228"/>
      <c r="J1228"/>
      <c r="K1228"/>
      <c r="L1228"/>
      <c r="M1228"/>
      <c r="N1228"/>
      <c r="O1228"/>
      <c r="P1228"/>
      <c r="Q1228"/>
    </row>
    <row r="1229" spans="2:17">
      <c r="B1229"/>
      <c r="C1229"/>
      <c r="D1229"/>
      <c r="E1229"/>
      <c r="F1229"/>
      <c r="H1229"/>
      <c r="I1229"/>
      <c r="J1229"/>
      <c r="K1229"/>
      <c r="L1229"/>
      <c r="M1229"/>
      <c r="N1229"/>
      <c r="O1229"/>
      <c r="P1229"/>
      <c r="Q1229"/>
    </row>
    <row r="1230" spans="2:17">
      <c r="B1230"/>
      <c r="C1230"/>
      <c r="D1230"/>
      <c r="E1230"/>
      <c r="F1230"/>
      <c r="H1230"/>
      <c r="I1230"/>
      <c r="J1230"/>
      <c r="K1230"/>
      <c r="L1230"/>
      <c r="M1230"/>
      <c r="N1230"/>
      <c r="O1230"/>
      <c r="P1230"/>
      <c r="Q1230"/>
    </row>
    <row r="1231" spans="2:17">
      <c r="B1231"/>
      <c r="C1231"/>
      <c r="D1231"/>
      <c r="E1231"/>
      <c r="F1231"/>
      <c r="H1231"/>
      <c r="I1231"/>
      <c r="J1231"/>
      <c r="K1231"/>
      <c r="L1231"/>
      <c r="M1231"/>
      <c r="N1231"/>
      <c r="O1231"/>
      <c r="P1231"/>
      <c r="Q1231"/>
    </row>
    <row r="1232" spans="2:17">
      <c r="B1232"/>
      <c r="C1232"/>
      <c r="D1232"/>
      <c r="E1232"/>
      <c r="F1232"/>
      <c r="H1232"/>
      <c r="I1232"/>
      <c r="J1232"/>
      <c r="K1232"/>
      <c r="L1232"/>
      <c r="M1232"/>
      <c r="N1232"/>
      <c r="O1232"/>
      <c r="P1232"/>
      <c r="Q1232"/>
    </row>
    <row r="1233" spans="2:17">
      <c r="B1233"/>
      <c r="C1233"/>
      <c r="D1233"/>
      <c r="E1233"/>
      <c r="F1233"/>
      <c r="H1233"/>
      <c r="I1233"/>
      <c r="J1233"/>
      <c r="K1233"/>
      <c r="L1233"/>
      <c r="M1233"/>
      <c r="N1233"/>
      <c r="O1233"/>
      <c r="P1233"/>
      <c r="Q1233"/>
    </row>
    <row r="1234" spans="2:17">
      <c r="B1234"/>
      <c r="C1234"/>
      <c r="D1234"/>
      <c r="E1234"/>
      <c r="F1234"/>
      <c r="H1234"/>
      <c r="I1234"/>
      <c r="J1234"/>
      <c r="K1234"/>
      <c r="L1234"/>
      <c r="M1234"/>
      <c r="N1234"/>
      <c r="O1234"/>
      <c r="P1234"/>
      <c r="Q1234"/>
    </row>
    <row r="1235" spans="2:17">
      <c r="B1235"/>
      <c r="C1235"/>
      <c r="D1235"/>
      <c r="E1235"/>
      <c r="F1235"/>
      <c r="H1235"/>
      <c r="I1235"/>
      <c r="J1235"/>
      <c r="K1235"/>
      <c r="L1235"/>
      <c r="M1235"/>
      <c r="N1235"/>
      <c r="O1235"/>
      <c r="P1235"/>
      <c r="Q1235"/>
    </row>
    <row r="1236" spans="2:17">
      <c r="B1236"/>
      <c r="C1236"/>
      <c r="D1236"/>
      <c r="E1236"/>
      <c r="F1236"/>
      <c r="H1236"/>
      <c r="I1236"/>
      <c r="J1236"/>
      <c r="K1236"/>
      <c r="L1236"/>
      <c r="M1236"/>
      <c r="N1236"/>
      <c r="O1236"/>
      <c r="P1236"/>
      <c r="Q1236"/>
    </row>
    <row r="1237" spans="2:17">
      <c r="B1237"/>
      <c r="C1237"/>
      <c r="D1237"/>
      <c r="E1237"/>
      <c r="F1237"/>
      <c r="H1237"/>
      <c r="I1237"/>
      <c r="J1237"/>
      <c r="K1237"/>
      <c r="L1237"/>
      <c r="M1237"/>
      <c r="N1237"/>
      <c r="O1237"/>
      <c r="P1237"/>
      <c r="Q1237"/>
    </row>
    <row r="1238" spans="2:17">
      <c r="B1238"/>
      <c r="C1238"/>
      <c r="D1238"/>
      <c r="E1238"/>
      <c r="F1238"/>
      <c r="H1238"/>
      <c r="I1238"/>
      <c r="J1238"/>
      <c r="K1238"/>
      <c r="L1238"/>
      <c r="M1238"/>
      <c r="N1238"/>
      <c r="O1238"/>
      <c r="P1238"/>
      <c r="Q1238"/>
    </row>
    <row r="1239" spans="2:17">
      <c r="B1239"/>
      <c r="C1239"/>
      <c r="D1239"/>
      <c r="E1239"/>
      <c r="F1239"/>
      <c r="H1239"/>
      <c r="I1239"/>
      <c r="J1239"/>
      <c r="K1239"/>
      <c r="L1239"/>
      <c r="M1239"/>
      <c r="N1239"/>
      <c r="O1239"/>
      <c r="P1239"/>
      <c r="Q1239"/>
    </row>
    <row r="1240" spans="2:17">
      <c r="B1240"/>
      <c r="C1240"/>
      <c r="D1240"/>
      <c r="E1240"/>
      <c r="F1240"/>
      <c r="H1240"/>
      <c r="I1240"/>
      <c r="J1240"/>
      <c r="K1240"/>
      <c r="L1240"/>
      <c r="M1240"/>
      <c r="N1240"/>
      <c r="O1240"/>
      <c r="P1240"/>
      <c r="Q1240"/>
    </row>
    <row r="1241" spans="2:17">
      <c r="B1241"/>
      <c r="C1241"/>
      <c r="D1241"/>
      <c r="E1241"/>
      <c r="F1241"/>
      <c r="H1241"/>
      <c r="I1241"/>
      <c r="J1241"/>
      <c r="K1241"/>
      <c r="L1241"/>
      <c r="M1241"/>
      <c r="N1241"/>
      <c r="O1241"/>
      <c r="P1241"/>
      <c r="Q1241"/>
    </row>
    <row r="1242" spans="2:17">
      <c r="B1242"/>
      <c r="C1242"/>
      <c r="D1242"/>
      <c r="E1242"/>
      <c r="F1242"/>
      <c r="H1242"/>
      <c r="I1242"/>
      <c r="J1242"/>
      <c r="K1242"/>
      <c r="L1242"/>
      <c r="M1242"/>
      <c r="N1242"/>
      <c r="O1242"/>
      <c r="P1242"/>
      <c r="Q1242"/>
    </row>
    <row r="1243" spans="2:17">
      <c r="B1243"/>
      <c r="C1243"/>
      <c r="D1243"/>
      <c r="E1243"/>
      <c r="F1243"/>
      <c r="H1243"/>
      <c r="I1243"/>
      <c r="J1243"/>
      <c r="K1243"/>
      <c r="L1243"/>
      <c r="M1243"/>
      <c r="N1243"/>
      <c r="O1243"/>
      <c r="P1243"/>
      <c r="Q1243"/>
    </row>
    <row r="1244" spans="2:17">
      <c r="B1244"/>
      <c r="C1244"/>
      <c r="D1244"/>
      <c r="E1244"/>
      <c r="F1244"/>
      <c r="H1244"/>
      <c r="I1244"/>
      <c r="J1244"/>
      <c r="K1244"/>
      <c r="L1244"/>
      <c r="M1244"/>
      <c r="N1244"/>
      <c r="O1244"/>
      <c r="P1244"/>
      <c r="Q1244"/>
    </row>
    <row r="1245" spans="2:17">
      <c r="B1245"/>
      <c r="C1245"/>
      <c r="D1245"/>
      <c r="E1245"/>
      <c r="F1245"/>
      <c r="H1245"/>
      <c r="I1245"/>
      <c r="J1245"/>
      <c r="K1245"/>
      <c r="L1245"/>
      <c r="M1245"/>
      <c r="N1245"/>
      <c r="O1245"/>
      <c r="P1245"/>
      <c r="Q1245"/>
    </row>
    <row r="1246" spans="2:17">
      <c r="B1246"/>
      <c r="C1246"/>
      <c r="D1246"/>
      <c r="E1246"/>
      <c r="F1246"/>
      <c r="H1246"/>
      <c r="I1246"/>
      <c r="J1246"/>
      <c r="K1246"/>
      <c r="L1246"/>
      <c r="M1246"/>
      <c r="N1246"/>
      <c r="O1246"/>
      <c r="P1246"/>
      <c r="Q1246"/>
    </row>
    <row r="1247" spans="2:17">
      <c r="B1247"/>
      <c r="C1247"/>
      <c r="D1247"/>
      <c r="E1247"/>
      <c r="F1247"/>
      <c r="H1247"/>
      <c r="I1247"/>
      <c r="J1247"/>
      <c r="K1247"/>
      <c r="L1247"/>
      <c r="M1247"/>
      <c r="N1247"/>
      <c r="O1247"/>
      <c r="P1247"/>
      <c r="Q1247"/>
    </row>
    <row r="1248" spans="2:17">
      <c r="B1248"/>
      <c r="C1248"/>
      <c r="D1248"/>
      <c r="E1248"/>
      <c r="F1248"/>
      <c r="H1248"/>
      <c r="I1248"/>
      <c r="J1248"/>
      <c r="K1248"/>
      <c r="L1248"/>
      <c r="M1248"/>
      <c r="N1248"/>
      <c r="O1248"/>
      <c r="P1248"/>
      <c r="Q1248"/>
    </row>
    <row r="1249" spans="2:17">
      <c r="B1249"/>
      <c r="C1249"/>
      <c r="D1249"/>
      <c r="E1249"/>
      <c r="F1249"/>
      <c r="H1249"/>
      <c r="I1249"/>
      <c r="J1249"/>
      <c r="K1249"/>
      <c r="L1249"/>
      <c r="M1249"/>
      <c r="N1249"/>
      <c r="O1249"/>
      <c r="P1249"/>
      <c r="Q1249"/>
    </row>
    <row r="1250" spans="2:17">
      <c r="B1250"/>
      <c r="C1250"/>
      <c r="D1250"/>
      <c r="E1250"/>
      <c r="F1250"/>
      <c r="H1250"/>
      <c r="I1250"/>
      <c r="J1250"/>
      <c r="K1250"/>
      <c r="L1250"/>
      <c r="M1250"/>
      <c r="N1250"/>
      <c r="O1250"/>
      <c r="P1250"/>
      <c r="Q1250"/>
    </row>
    <row r="1251" spans="2:17">
      <c r="B1251"/>
      <c r="C1251"/>
      <c r="D1251"/>
      <c r="E1251"/>
      <c r="F1251"/>
      <c r="H1251"/>
      <c r="I1251"/>
      <c r="J1251"/>
      <c r="K1251"/>
      <c r="L1251"/>
      <c r="M1251"/>
      <c r="N1251"/>
      <c r="O1251"/>
      <c r="P1251"/>
      <c r="Q1251"/>
    </row>
    <row r="1252" spans="2:17">
      <c r="B1252"/>
      <c r="C1252"/>
      <c r="D1252"/>
      <c r="E1252"/>
      <c r="F1252"/>
      <c r="H1252"/>
      <c r="I1252"/>
      <c r="J1252"/>
      <c r="K1252"/>
      <c r="L1252"/>
      <c r="M1252"/>
      <c r="N1252"/>
      <c r="O1252"/>
      <c r="P1252"/>
      <c r="Q1252"/>
    </row>
    <row r="1253" spans="2:17">
      <c r="B1253"/>
      <c r="C1253"/>
      <c r="D1253"/>
      <c r="E1253"/>
      <c r="F1253"/>
      <c r="H1253"/>
      <c r="I1253"/>
      <c r="J1253"/>
      <c r="K1253"/>
      <c r="L1253"/>
      <c r="M1253"/>
      <c r="N1253"/>
      <c r="O1253"/>
      <c r="P1253"/>
      <c r="Q1253"/>
    </row>
    <row r="1254" spans="2:17">
      <c r="B1254"/>
      <c r="C1254"/>
      <c r="D1254"/>
      <c r="E1254"/>
      <c r="F1254"/>
      <c r="H1254"/>
      <c r="I1254"/>
      <c r="J1254"/>
      <c r="K1254"/>
      <c r="L1254"/>
      <c r="M1254"/>
      <c r="N1254"/>
      <c r="O1254"/>
      <c r="P1254"/>
      <c r="Q1254"/>
    </row>
    <row r="1255" spans="2:17">
      <c r="B1255"/>
      <c r="C1255"/>
      <c r="D1255"/>
      <c r="E1255"/>
      <c r="F1255"/>
      <c r="H1255"/>
      <c r="I1255"/>
      <c r="J1255"/>
      <c r="K1255"/>
      <c r="L1255"/>
      <c r="M1255"/>
      <c r="N1255"/>
      <c r="O1255"/>
      <c r="P1255"/>
      <c r="Q1255"/>
    </row>
    <row r="1256" spans="2:17">
      <c r="B1256"/>
      <c r="C1256"/>
      <c r="D1256"/>
      <c r="E1256"/>
      <c r="F1256"/>
      <c r="H1256"/>
      <c r="I1256"/>
      <c r="J1256"/>
      <c r="K1256"/>
      <c r="L1256"/>
      <c r="M1256"/>
      <c r="N1256"/>
      <c r="O1256"/>
      <c r="P1256"/>
      <c r="Q1256"/>
    </row>
    <row r="1257" spans="2:17">
      <c r="B1257"/>
      <c r="C1257"/>
      <c r="D1257"/>
      <c r="E1257"/>
      <c r="F1257"/>
      <c r="H1257"/>
      <c r="I1257"/>
      <c r="J1257"/>
      <c r="K1257"/>
      <c r="L1257"/>
      <c r="M1257"/>
      <c r="N1257"/>
      <c r="O1257"/>
      <c r="P1257"/>
      <c r="Q1257"/>
    </row>
    <row r="1258" spans="2:17">
      <c r="B1258"/>
      <c r="C1258"/>
      <c r="D1258"/>
      <c r="E1258"/>
      <c r="F1258"/>
      <c r="H1258"/>
      <c r="I1258"/>
      <c r="J1258"/>
      <c r="K1258"/>
      <c r="L1258"/>
      <c r="M1258"/>
      <c r="N1258"/>
      <c r="O1258"/>
      <c r="P1258"/>
      <c r="Q1258"/>
    </row>
    <row r="1259" spans="2:17">
      <c r="B1259"/>
      <c r="C1259"/>
      <c r="D1259"/>
      <c r="E1259"/>
      <c r="F1259"/>
      <c r="H1259"/>
      <c r="I1259"/>
      <c r="J1259"/>
      <c r="K1259"/>
      <c r="L1259"/>
      <c r="M1259"/>
      <c r="N1259"/>
      <c r="O1259"/>
      <c r="P1259"/>
      <c r="Q1259"/>
    </row>
    <row r="1260" spans="2:17">
      <c r="B1260"/>
      <c r="C1260"/>
      <c r="D1260"/>
      <c r="E1260"/>
      <c r="F1260"/>
      <c r="H1260"/>
      <c r="I1260"/>
      <c r="J1260"/>
      <c r="K1260"/>
      <c r="L1260"/>
      <c r="M1260"/>
      <c r="N1260"/>
      <c r="O1260"/>
      <c r="P1260"/>
      <c r="Q1260"/>
    </row>
    <row r="1261" spans="2:17">
      <c r="B1261"/>
      <c r="C1261"/>
      <c r="D1261"/>
      <c r="E1261"/>
      <c r="F1261"/>
      <c r="H1261"/>
      <c r="I1261"/>
      <c r="J1261"/>
      <c r="K1261"/>
      <c r="L1261"/>
      <c r="M1261"/>
      <c r="N1261"/>
      <c r="O1261"/>
      <c r="P1261"/>
      <c r="Q1261"/>
    </row>
    <row r="1262" spans="2:17">
      <c r="B1262"/>
      <c r="C1262"/>
      <c r="D1262"/>
      <c r="E1262"/>
      <c r="F1262"/>
      <c r="H1262"/>
      <c r="I1262"/>
      <c r="J1262"/>
      <c r="K1262"/>
      <c r="L1262"/>
      <c r="M1262"/>
      <c r="N1262"/>
      <c r="O1262"/>
      <c r="P1262"/>
      <c r="Q1262"/>
    </row>
    <row r="1263" spans="2:17">
      <c r="B1263"/>
      <c r="C1263"/>
      <c r="D1263"/>
      <c r="E1263"/>
      <c r="F1263"/>
      <c r="H1263"/>
      <c r="I1263"/>
      <c r="J1263"/>
      <c r="K1263"/>
      <c r="L1263"/>
      <c r="M1263"/>
      <c r="N1263"/>
      <c r="O1263"/>
      <c r="P1263"/>
      <c r="Q1263"/>
    </row>
    <row r="1264" spans="2:17">
      <c r="B1264"/>
      <c r="C1264"/>
      <c r="D1264"/>
      <c r="E1264"/>
      <c r="F1264"/>
      <c r="H1264"/>
      <c r="I1264"/>
      <c r="J1264"/>
      <c r="K1264"/>
      <c r="L1264"/>
      <c r="M1264"/>
      <c r="N1264"/>
      <c r="O1264"/>
      <c r="P1264"/>
      <c r="Q1264"/>
    </row>
    <row r="1265" spans="2:17">
      <c r="B1265"/>
      <c r="C1265"/>
      <c r="D1265"/>
      <c r="E1265"/>
      <c r="F1265"/>
      <c r="H1265"/>
      <c r="I1265"/>
      <c r="J1265"/>
      <c r="K1265"/>
      <c r="L1265"/>
      <c r="M1265"/>
      <c r="N1265"/>
      <c r="O1265"/>
      <c r="P1265"/>
      <c r="Q1265"/>
    </row>
    <row r="1266" spans="2:17">
      <c r="B1266"/>
      <c r="C1266"/>
      <c r="D1266"/>
      <c r="E1266"/>
      <c r="F1266"/>
      <c r="H1266"/>
      <c r="I1266"/>
      <c r="J1266"/>
      <c r="K1266"/>
      <c r="L1266"/>
      <c r="M1266"/>
      <c r="N1266"/>
      <c r="O1266"/>
      <c r="P1266"/>
      <c r="Q1266"/>
    </row>
    <row r="1267" spans="2:17">
      <c r="B1267"/>
      <c r="C1267"/>
      <c r="D1267"/>
      <c r="E1267"/>
      <c r="F1267"/>
      <c r="H1267"/>
      <c r="I1267"/>
      <c r="J1267"/>
      <c r="K1267"/>
      <c r="L1267"/>
      <c r="M1267"/>
      <c r="N1267"/>
      <c r="O1267"/>
      <c r="P1267"/>
      <c r="Q1267"/>
    </row>
    <row r="1268" spans="2:17">
      <c r="B1268"/>
      <c r="C1268"/>
      <c r="D1268"/>
      <c r="E1268"/>
      <c r="F1268"/>
      <c r="H1268"/>
      <c r="I1268"/>
      <c r="J1268"/>
      <c r="K1268"/>
      <c r="L1268"/>
      <c r="M1268"/>
      <c r="N1268"/>
      <c r="O1268"/>
      <c r="P1268"/>
      <c r="Q1268"/>
    </row>
    <row r="1269" spans="2:17">
      <c r="B1269"/>
      <c r="C1269"/>
      <c r="D1269"/>
      <c r="E1269"/>
      <c r="F1269"/>
      <c r="H1269"/>
      <c r="I1269"/>
      <c r="J1269"/>
      <c r="K1269"/>
      <c r="L1269"/>
      <c r="M1269"/>
      <c r="N1269"/>
      <c r="O1269"/>
      <c r="P1269"/>
      <c r="Q1269"/>
    </row>
    <row r="1270" spans="2:17">
      <c r="B1270"/>
      <c r="C1270"/>
      <c r="D1270"/>
      <c r="E1270"/>
      <c r="F1270"/>
      <c r="H1270"/>
      <c r="I1270"/>
      <c r="J1270"/>
      <c r="K1270"/>
      <c r="L1270"/>
      <c r="M1270"/>
      <c r="N1270"/>
      <c r="O1270"/>
      <c r="P1270"/>
      <c r="Q1270"/>
    </row>
    <row r="1271" spans="2:17">
      <c r="B1271"/>
      <c r="C1271"/>
      <c r="D1271"/>
      <c r="E1271"/>
      <c r="F1271"/>
      <c r="H1271"/>
      <c r="I1271"/>
      <c r="J1271"/>
      <c r="K1271"/>
      <c r="L1271"/>
      <c r="M1271"/>
      <c r="N1271"/>
      <c r="O1271"/>
      <c r="P1271"/>
      <c r="Q1271"/>
    </row>
    <row r="1272" spans="2:17">
      <c r="B1272"/>
      <c r="C1272"/>
      <c r="D1272"/>
      <c r="E1272"/>
      <c r="F1272"/>
      <c r="H1272"/>
      <c r="I1272"/>
      <c r="J1272"/>
      <c r="K1272"/>
      <c r="L1272"/>
      <c r="M1272"/>
      <c r="N1272"/>
      <c r="O1272"/>
      <c r="P1272"/>
      <c r="Q1272"/>
    </row>
    <row r="1273" spans="2:17">
      <c r="B1273"/>
      <c r="C1273"/>
      <c r="D1273"/>
      <c r="E1273"/>
      <c r="F1273"/>
      <c r="H1273"/>
      <c r="I1273"/>
      <c r="J1273"/>
      <c r="K1273"/>
      <c r="L1273"/>
      <c r="M1273"/>
      <c r="N1273"/>
      <c r="O1273"/>
      <c r="P1273"/>
      <c r="Q1273"/>
    </row>
    <row r="1274" spans="2:17">
      <c r="B1274"/>
      <c r="C1274"/>
      <c r="D1274"/>
      <c r="E1274"/>
      <c r="F1274"/>
      <c r="H1274"/>
      <c r="I1274"/>
      <c r="J1274"/>
      <c r="K1274"/>
      <c r="L1274"/>
      <c r="M1274"/>
      <c r="N1274"/>
      <c r="O1274"/>
      <c r="P1274"/>
      <c r="Q1274"/>
    </row>
    <row r="1275" spans="2:17">
      <c r="B1275"/>
      <c r="C1275"/>
      <c r="D1275"/>
      <c r="E1275"/>
      <c r="F1275"/>
      <c r="H1275"/>
      <c r="I1275"/>
      <c r="J1275"/>
      <c r="K1275"/>
      <c r="L1275"/>
      <c r="M1275"/>
      <c r="N1275"/>
      <c r="O1275"/>
      <c r="P1275"/>
      <c r="Q1275"/>
    </row>
    <row r="1276" spans="2:17">
      <c r="B1276"/>
      <c r="C1276"/>
      <c r="D1276"/>
      <c r="E1276"/>
      <c r="F1276"/>
      <c r="H1276"/>
      <c r="I1276"/>
      <c r="J1276"/>
      <c r="K1276"/>
      <c r="L1276"/>
      <c r="M1276"/>
      <c r="N1276"/>
      <c r="O1276"/>
      <c r="P1276"/>
      <c r="Q1276"/>
    </row>
    <row r="1277" spans="2:17">
      <c r="B1277"/>
      <c r="C1277"/>
      <c r="D1277"/>
      <c r="E1277"/>
      <c r="F1277"/>
      <c r="H1277"/>
      <c r="I1277"/>
      <c r="J1277"/>
      <c r="K1277"/>
      <c r="L1277"/>
      <c r="M1277"/>
      <c r="N1277"/>
      <c r="O1277"/>
      <c r="P1277"/>
      <c r="Q1277"/>
    </row>
    <row r="1278" spans="2:17">
      <c r="B1278"/>
      <c r="C1278"/>
      <c r="D1278"/>
      <c r="E1278"/>
      <c r="F1278"/>
      <c r="H1278"/>
      <c r="I1278"/>
      <c r="J1278"/>
      <c r="K1278"/>
      <c r="L1278"/>
      <c r="M1278"/>
      <c r="N1278"/>
      <c r="O1278"/>
      <c r="P1278"/>
      <c r="Q1278"/>
    </row>
    <row r="1279" spans="2:17">
      <c r="B1279"/>
      <c r="C1279"/>
      <c r="D1279"/>
      <c r="E1279"/>
      <c r="F1279"/>
      <c r="H1279"/>
      <c r="I1279"/>
      <c r="J1279"/>
      <c r="K1279"/>
      <c r="L1279"/>
      <c r="M1279"/>
      <c r="N1279"/>
      <c r="O1279"/>
      <c r="P1279"/>
      <c r="Q1279"/>
    </row>
    <row r="1280" spans="2:17">
      <c r="B1280"/>
      <c r="C1280"/>
      <c r="D1280"/>
      <c r="E1280"/>
      <c r="F1280"/>
      <c r="H1280"/>
      <c r="I1280"/>
      <c r="J1280"/>
      <c r="K1280"/>
      <c r="L1280"/>
      <c r="M1280"/>
      <c r="N1280"/>
      <c r="O1280"/>
      <c r="P1280"/>
      <c r="Q1280"/>
    </row>
    <row r="1281" spans="2:17">
      <c r="B1281"/>
      <c r="C1281"/>
      <c r="D1281"/>
      <c r="E1281"/>
      <c r="F1281"/>
      <c r="H1281"/>
      <c r="I1281"/>
      <c r="J1281"/>
      <c r="K1281"/>
      <c r="L1281"/>
      <c r="M1281"/>
      <c r="N1281"/>
      <c r="O1281"/>
      <c r="P1281"/>
      <c r="Q1281"/>
    </row>
    <row r="1282" spans="2:17">
      <c r="B1282"/>
      <c r="C1282"/>
      <c r="D1282"/>
      <c r="E1282"/>
      <c r="F1282"/>
      <c r="H1282"/>
      <c r="I1282"/>
      <c r="J1282"/>
      <c r="K1282"/>
      <c r="L1282"/>
      <c r="M1282"/>
      <c r="N1282"/>
      <c r="O1282"/>
      <c r="P1282"/>
      <c r="Q1282"/>
    </row>
    <row r="1283" spans="2:17">
      <c r="B1283"/>
      <c r="C1283"/>
      <c r="D1283"/>
      <c r="E1283"/>
      <c r="F1283"/>
      <c r="H1283"/>
      <c r="I1283"/>
      <c r="J1283"/>
      <c r="K1283"/>
      <c r="L1283"/>
      <c r="M1283"/>
      <c r="N1283"/>
      <c r="O1283"/>
      <c r="P1283"/>
      <c r="Q1283"/>
    </row>
    <row r="1284" spans="2:17">
      <c r="B1284"/>
      <c r="C1284"/>
      <c r="D1284"/>
      <c r="E1284"/>
      <c r="F1284"/>
      <c r="H1284"/>
      <c r="I1284"/>
      <c r="J1284"/>
      <c r="K1284"/>
      <c r="L1284"/>
      <c r="M1284"/>
      <c r="N1284"/>
      <c r="O1284"/>
      <c r="P1284"/>
      <c r="Q1284"/>
    </row>
    <row r="1285" spans="2:17">
      <c r="B1285"/>
      <c r="C1285"/>
      <c r="D1285"/>
      <c r="E1285"/>
      <c r="F1285"/>
      <c r="H1285"/>
      <c r="I1285"/>
      <c r="J1285"/>
      <c r="K1285"/>
      <c r="L1285"/>
      <c r="M1285"/>
      <c r="N1285"/>
      <c r="O1285"/>
      <c r="P1285"/>
      <c r="Q1285"/>
    </row>
    <row r="1286" spans="2:17">
      <c r="B1286"/>
      <c r="C1286"/>
      <c r="D1286"/>
      <c r="E1286"/>
      <c r="F1286"/>
      <c r="H1286"/>
      <c r="I1286"/>
      <c r="J1286"/>
      <c r="K1286"/>
      <c r="L1286"/>
      <c r="M1286"/>
      <c r="N1286"/>
      <c r="O1286"/>
      <c r="P1286"/>
      <c r="Q1286"/>
    </row>
    <row r="1287" spans="2:17">
      <c r="B1287"/>
      <c r="C1287"/>
      <c r="D1287"/>
      <c r="E1287"/>
      <c r="F1287"/>
      <c r="H1287"/>
      <c r="I1287"/>
      <c r="J1287"/>
      <c r="K1287"/>
      <c r="L1287"/>
      <c r="M1287"/>
      <c r="N1287"/>
      <c r="O1287"/>
      <c r="P1287"/>
      <c r="Q1287"/>
    </row>
    <row r="1288" spans="2:17">
      <c r="B1288"/>
      <c r="C1288"/>
      <c r="D1288"/>
      <c r="E1288"/>
      <c r="F1288"/>
      <c r="H1288"/>
      <c r="I1288"/>
      <c r="J1288"/>
      <c r="K1288"/>
      <c r="L1288"/>
      <c r="M1288"/>
      <c r="N1288"/>
      <c r="O1288"/>
      <c r="P1288"/>
      <c r="Q1288"/>
    </row>
    <row r="1289" spans="2:17">
      <c r="B1289"/>
      <c r="C1289"/>
      <c r="D1289"/>
      <c r="E1289"/>
      <c r="F1289"/>
      <c r="H1289"/>
      <c r="I1289"/>
      <c r="J1289"/>
      <c r="K1289"/>
      <c r="L1289"/>
      <c r="M1289"/>
      <c r="N1289"/>
      <c r="O1289"/>
      <c r="P1289"/>
      <c r="Q1289"/>
    </row>
    <row r="1290" spans="2:17">
      <c r="B1290"/>
      <c r="C1290"/>
      <c r="D1290"/>
      <c r="E1290"/>
      <c r="F1290"/>
      <c r="H1290"/>
      <c r="I1290"/>
      <c r="J1290"/>
      <c r="K1290"/>
      <c r="L1290"/>
      <c r="M1290"/>
      <c r="N1290"/>
      <c r="O1290"/>
      <c r="P1290"/>
      <c r="Q1290"/>
    </row>
    <row r="1291" spans="2:17">
      <c r="B1291"/>
      <c r="C1291"/>
      <c r="D1291"/>
      <c r="E1291"/>
      <c r="F1291"/>
      <c r="H1291"/>
      <c r="I1291"/>
      <c r="J1291"/>
      <c r="K1291"/>
      <c r="L1291"/>
      <c r="M1291"/>
      <c r="N1291"/>
      <c r="O1291"/>
      <c r="P1291"/>
      <c r="Q1291"/>
    </row>
    <row r="1292" spans="2:17">
      <c r="B1292"/>
      <c r="C1292"/>
      <c r="D1292"/>
      <c r="E1292"/>
      <c r="F1292"/>
      <c r="H1292"/>
      <c r="I1292"/>
      <c r="J1292"/>
      <c r="K1292"/>
      <c r="L1292"/>
      <c r="M1292"/>
      <c r="N1292"/>
      <c r="O1292"/>
      <c r="P1292"/>
      <c r="Q1292"/>
    </row>
    <row r="1293" spans="2:17">
      <c r="B1293"/>
      <c r="C1293"/>
      <c r="D1293"/>
      <c r="E1293"/>
      <c r="F1293"/>
      <c r="H1293"/>
      <c r="I1293"/>
      <c r="J1293"/>
      <c r="K1293"/>
      <c r="L1293"/>
      <c r="M1293"/>
      <c r="N1293"/>
      <c r="O1293"/>
      <c r="P1293"/>
      <c r="Q1293"/>
    </row>
    <row r="1294" spans="2:17">
      <c r="B1294"/>
      <c r="C1294"/>
      <c r="D1294"/>
      <c r="E1294"/>
      <c r="F1294"/>
      <c r="H1294"/>
      <c r="I1294"/>
      <c r="J1294"/>
      <c r="K1294"/>
      <c r="L1294"/>
      <c r="M1294"/>
      <c r="N1294"/>
      <c r="O1294"/>
      <c r="P1294"/>
      <c r="Q1294"/>
    </row>
    <row r="1295" spans="2:17">
      <c r="B1295"/>
      <c r="C1295"/>
      <c r="D1295"/>
      <c r="E1295"/>
      <c r="F1295"/>
      <c r="H1295"/>
      <c r="I1295"/>
      <c r="J1295"/>
      <c r="K1295"/>
      <c r="L1295"/>
      <c r="M1295"/>
      <c r="N1295"/>
      <c r="O1295"/>
      <c r="P1295"/>
      <c r="Q1295"/>
    </row>
    <row r="1296" spans="2:17">
      <c r="B1296"/>
      <c r="C1296"/>
      <c r="D1296"/>
      <c r="E1296"/>
      <c r="F1296"/>
      <c r="H1296"/>
      <c r="I1296"/>
      <c r="J1296"/>
      <c r="K1296"/>
      <c r="L1296"/>
      <c r="M1296"/>
      <c r="N1296"/>
      <c r="O1296"/>
      <c r="P1296"/>
      <c r="Q1296"/>
    </row>
    <row r="1297" spans="2:17">
      <c r="B1297"/>
      <c r="C1297"/>
      <c r="D1297"/>
      <c r="E1297"/>
      <c r="F1297"/>
      <c r="H1297"/>
      <c r="I1297"/>
      <c r="J1297"/>
      <c r="K1297"/>
      <c r="L1297"/>
      <c r="M1297"/>
      <c r="N1297"/>
      <c r="O1297"/>
      <c r="P1297"/>
      <c r="Q1297"/>
    </row>
    <row r="1298" spans="2:17">
      <c r="B1298"/>
      <c r="C1298"/>
      <c r="D1298"/>
      <c r="E1298"/>
      <c r="F1298"/>
      <c r="H1298"/>
      <c r="I1298"/>
      <c r="J1298"/>
      <c r="K1298"/>
      <c r="L1298"/>
      <c r="M1298"/>
      <c r="N1298"/>
      <c r="O1298"/>
      <c r="P1298"/>
      <c r="Q1298"/>
    </row>
    <row r="1299" spans="2:17">
      <c r="B1299"/>
      <c r="C1299"/>
      <c r="D1299"/>
      <c r="E1299"/>
      <c r="F1299"/>
      <c r="H1299"/>
      <c r="I1299"/>
      <c r="J1299"/>
      <c r="K1299"/>
      <c r="L1299"/>
      <c r="M1299"/>
      <c r="N1299"/>
      <c r="O1299"/>
      <c r="P1299"/>
      <c r="Q1299"/>
    </row>
    <row r="1300" spans="2:17">
      <c r="B1300"/>
      <c r="C1300"/>
      <c r="D1300"/>
      <c r="E1300"/>
      <c r="F1300"/>
      <c r="H1300"/>
      <c r="I1300"/>
      <c r="J1300"/>
      <c r="K1300"/>
      <c r="L1300"/>
      <c r="M1300"/>
      <c r="N1300"/>
      <c r="O1300"/>
      <c r="P1300"/>
      <c r="Q1300"/>
    </row>
    <row r="1301" spans="2:17">
      <c r="B1301"/>
      <c r="C1301"/>
      <c r="D1301"/>
      <c r="E1301"/>
      <c r="F1301"/>
      <c r="H1301"/>
      <c r="I1301"/>
      <c r="J1301"/>
      <c r="K1301"/>
      <c r="L1301"/>
      <c r="M1301"/>
      <c r="N1301"/>
      <c r="O1301"/>
      <c r="P1301"/>
      <c r="Q1301"/>
    </row>
    <row r="1302" spans="2:17">
      <c r="B1302"/>
      <c r="C1302"/>
      <c r="D1302"/>
      <c r="E1302"/>
      <c r="F1302"/>
      <c r="H1302"/>
      <c r="I1302"/>
      <c r="J1302"/>
      <c r="K1302"/>
      <c r="L1302"/>
      <c r="M1302"/>
      <c r="N1302"/>
      <c r="O1302"/>
      <c r="P1302"/>
      <c r="Q1302"/>
    </row>
    <row r="1303" spans="2:17">
      <c r="B1303"/>
      <c r="C1303"/>
      <c r="D1303"/>
      <c r="E1303"/>
      <c r="F1303"/>
      <c r="H1303"/>
      <c r="I1303"/>
      <c r="J1303"/>
      <c r="K1303"/>
      <c r="L1303"/>
      <c r="M1303"/>
      <c r="N1303"/>
      <c r="O1303"/>
      <c r="P1303"/>
      <c r="Q1303"/>
    </row>
    <row r="1304" spans="2:17">
      <c r="B1304"/>
      <c r="C1304"/>
      <c r="D1304"/>
      <c r="E1304"/>
      <c r="F1304"/>
      <c r="H1304"/>
      <c r="I1304"/>
      <c r="J1304"/>
      <c r="K1304"/>
      <c r="L1304"/>
      <c r="M1304"/>
      <c r="N1304"/>
      <c r="O1304"/>
      <c r="P1304"/>
      <c r="Q1304"/>
    </row>
    <row r="1305" spans="2:17">
      <c r="B1305"/>
      <c r="C1305"/>
      <c r="D1305"/>
      <c r="E1305"/>
      <c r="F1305"/>
      <c r="H1305"/>
      <c r="I1305"/>
      <c r="J1305"/>
      <c r="K1305"/>
      <c r="L1305"/>
      <c r="M1305"/>
      <c r="N1305"/>
      <c r="O1305"/>
      <c r="P1305"/>
      <c r="Q1305"/>
    </row>
    <row r="1306" spans="2:17">
      <c r="B1306"/>
      <c r="C1306"/>
      <c r="D1306"/>
      <c r="E1306"/>
      <c r="F1306"/>
      <c r="H1306"/>
      <c r="I1306"/>
      <c r="J1306"/>
      <c r="K1306"/>
      <c r="L1306"/>
      <c r="M1306"/>
      <c r="N1306"/>
      <c r="O1306"/>
      <c r="P1306"/>
      <c r="Q1306"/>
    </row>
    <row r="1307" spans="2:17">
      <c r="B1307"/>
      <c r="C1307"/>
      <c r="D1307"/>
      <c r="E1307"/>
      <c r="F1307"/>
      <c r="H1307"/>
      <c r="I1307"/>
      <c r="J1307"/>
      <c r="K1307"/>
      <c r="L1307"/>
      <c r="M1307"/>
      <c r="N1307"/>
      <c r="O1307"/>
      <c r="P1307"/>
      <c r="Q1307"/>
    </row>
    <row r="1308" spans="2:17">
      <c r="B1308"/>
      <c r="C1308"/>
      <c r="D1308"/>
      <c r="E1308"/>
      <c r="F1308"/>
      <c r="H1308"/>
      <c r="I1308"/>
      <c r="J1308"/>
      <c r="K1308"/>
      <c r="L1308"/>
      <c r="M1308"/>
      <c r="N1308"/>
      <c r="O1308"/>
      <c r="P1308"/>
      <c r="Q1308"/>
    </row>
    <row r="1309" spans="2:17">
      <c r="B1309"/>
      <c r="C1309"/>
      <c r="D1309"/>
      <c r="E1309"/>
      <c r="F1309"/>
      <c r="H1309"/>
      <c r="I1309"/>
      <c r="J1309"/>
      <c r="K1309"/>
      <c r="L1309"/>
      <c r="M1309"/>
      <c r="N1309"/>
      <c r="O1309"/>
      <c r="P1309"/>
      <c r="Q1309"/>
    </row>
    <row r="1310" spans="2:17">
      <c r="B1310"/>
      <c r="C1310"/>
      <c r="D1310"/>
      <c r="E1310"/>
      <c r="F1310"/>
      <c r="H1310"/>
      <c r="I1310"/>
      <c r="J1310"/>
      <c r="K1310"/>
      <c r="L1310"/>
      <c r="M1310"/>
      <c r="N1310"/>
      <c r="O1310"/>
      <c r="P1310"/>
      <c r="Q1310"/>
    </row>
    <row r="1311" spans="2:17">
      <c r="B1311"/>
      <c r="C1311"/>
      <c r="D1311"/>
      <c r="E1311"/>
      <c r="F1311"/>
      <c r="H1311"/>
      <c r="I1311"/>
      <c r="J1311"/>
      <c r="K1311"/>
      <c r="L1311"/>
      <c r="M1311"/>
      <c r="N1311"/>
      <c r="O1311"/>
      <c r="P1311"/>
      <c r="Q1311"/>
    </row>
    <row r="1312" spans="2:17">
      <c r="B1312"/>
      <c r="C1312"/>
      <c r="D1312"/>
      <c r="E1312"/>
      <c r="F1312"/>
      <c r="H1312"/>
      <c r="I1312"/>
      <c r="J1312"/>
      <c r="K1312"/>
      <c r="L1312"/>
      <c r="M1312"/>
      <c r="N1312"/>
      <c r="O1312"/>
      <c r="P1312"/>
      <c r="Q1312"/>
    </row>
    <row r="1313" spans="2:17">
      <c r="B1313"/>
      <c r="C1313"/>
      <c r="D1313"/>
      <c r="E1313"/>
      <c r="F1313"/>
      <c r="H1313"/>
      <c r="I1313"/>
      <c r="J1313"/>
      <c r="K1313"/>
      <c r="L1313"/>
      <c r="M1313"/>
      <c r="N1313"/>
      <c r="O1313"/>
      <c r="P1313"/>
      <c r="Q1313"/>
    </row>
    <row r="1314" spans="2:17">
      <c r="B1314"/>
      <c r="C1314"/>
      <c r="D1314"/>
      <c r="E1314"/>
      <c r="F1314"/>
      <c r="H1314"/>
      <c r="I1314"/>
      <c r="J1314"/>
      <c r="K1314"/>
      <c r="L1314"/>
      <c r="M1314"/>
      <c r="N1314"/>
      <c r="O1314"/>
      <c r="P1314"/>
      <c r="Q1314"/>
    </row>
    <row r="1315" spans="2:17">
      <c r="B1315"/>
      <c r="C1315"/>
      <c r="D1315"/>
      <c r="E1315"/>
      <c r="F1315"/>
      <c r="H1315"/>
      <c r="I1315"/>
      <c r="J1315"/>
      <c r="K1315"/>
      <c r="L1315"/>
      <c r="M1315"/>
      <c r="N1315"/>
      <c r="O1315"/>
      <c r="P1315"/>
      <c r="Q1315"/>
    </row>
    <row r="1316" spans="2:17">
      <c r="B1316"/>
      <c r="C1316"/>
      <c r="D1316"/>
      <c r="E1316"/>
      <c r="F1316"/>
      <c r="H1316"/>
      <c r="I1316"/>
      <c r="J1316"/>
      <c r="K1316"/>
      <c r="L1316"/>
      <c r="M1316"/>
      <c r="N1316"/>
      <c r="O1316"/>
      <c r="P1316"/>
      <c r="Q1316"/>
    </row>
    <row r="1317" spans="2:17">
      <c r="B1317"/>
      <c r="C1317"/>
      <c r="D1317"/>
      <c r="E1317"/>
      <c r="F1317"/>
      <c r="H1317"/>
      <c r="I1317"/>
      <c r="J1317"/>
      <c r="K1317"/>
      <c r="L1317"/>
      <c r="M1317"/>
      <c r="N1317"/>
      <c r="O1317"/>
      <c r="P1317"/>
      <c r="Q1317"/>
    </row>
    <row r="1318" spans="2:17">
      <c r="B1318"/>
      <c r="C1318"/>
      <c r="D1318"/>
      <c r="E1318"/>
      <c r="F1318"/>
      <c r="H1318"/>
      <c r="I1318"/>
      <c r="J1318"/>
      <c r="K1318"/>
      <c r="L1318"/>
      <c r="M1318"/>
      <c r="N1318"/>
      <c r="O1318"/>
      <c r="P1318"/>
      <c r="Q1318"/>
    </row>
    <row r="1319" spans="2:17">
      <c r="B1319"/>
      <c r="C1319"/>
      <c r="D1319"/>
      <c r="E1319"/>
      <c r="F1319"/>
      <c r="H1319"/>
      <c r="I1319"/>
      <c r="J1319"/>
      <c r="K1319"/>
      <c r="L1319"/>
      <c r="M1319"/>
      <c r="N1319"/>
      <c r="O1319"/>
      <c r="P1319"/>
      <c r="Q1319"/>
    </row>
    <row r="1320" spans="2:17">
      <c r="B1320"/>
      <c r="C1320"/>
      <c r="D1320"/>
      <c r="E1320"/>
      <c r="F1320"/>
      <c r="H1320"/>
      <c r="I1320"/>
      <c r="J1320"/>
      <c r="K1320"/>
      <c r="L1320"/>
      <c r="M1320"/>
      <c r="N1320"/>
      <c r="O1320"/>
      <c r="P1320"/>
      <c r="Q1320"/>
    </row>
    <row r="1321" spans="2:17">
      <c r="B1321"/>
      <c r="C1321"/>
      <c r="D1321"/>
      <c r="E1321"/>
      <c r="F1321"/>
      <c r="H1321"/>
      <c r="I1321"/>
      <c r="J1321"/>
      <c r="K1321"/>
      <c r="L1321"/>
      <c r="M1321"/>
      <c r="N1321"/>
      <c r="O1321"/>
      <c r="P1321"/>
      <c r="Q1321"/>
    </row>
    <row r="1322" spans="2:17">
      <c r="B1322"/>
      <c r="C1322"/>
      <c r="D1322"/>
      <c r="E1322"/>
      <c r="F1322"/>
      <c r="H1322"/>
      <c r="I1322"/>
      <c r="J1322"/>
      <c r="K1322"/>
      <c r="L1322"/>
      <c r="M1322"/>
      <c r="N1322"/>
      <c r="O1322"/>
      <c r="P1322"/>
      <c r="Q1322"/>
    </row>
    <row r="1323" spans="2:17">
      <c r="B1323"/>
      <c r="C1323"/>
      <c r="D1323"/>
      <c r="E1323"/>
      <c r="F1323"/>
      <c r="H1323"/>
      <c r="I1323"/>
      <c r="J1323"/>
      <c r="K1323"/>
      <c r="L1323"/>
      <c r="M1323"/>
      <c r="N1323"/>
      <c r="O1323"/>
      <c r="P1323"/>
      <c r="Q1323"/>
    </row>
    <row r="1324" spans="2:17">
      <c r="B1324"/>
      <c r="C1324"/>
      <c r="D1324"/>
      <c r="E1324"/>
      <c r="F1324"/>
      <c r="H1324"/>
      <c r="I1324"/>
      <c r="J1324"/>
      <c r="K1324"/>
      <c r="L1324"/>
      <c r="M1324"/>
      <c r="N1324"/>
      <c r="O1324"/>
      <c r="P1324"/>
      <c r="Q1324"/>
    </row>
    <row r="1325" spans="2:17">
      <c r="B1325"/>
      <c r="C1325"/>
      <c r="D1325"/>
      <c r="E1325"/>
      <c r="F1325"/>
      <c r="H1325"/>
      <c r="I1325"/>
      <c r="J1325"/>
      <c r="K1325"/>
      <c r="L1325"/>
      <c r="M1325"/>
      <c r="N1325"/>
      <c r="O1325"/>
      <c r="P1325"/>
      <c r="Q1325"/>
    </row>
    <row r="1326" spans="2:17">
      <c r="B1326"/>
      <c r="C1326"/>
      <c r="D1326"/>
      <c r="E1326"/>
      <c r="F1326"/>
      <c r="H1326"/>
      <c r="I1326"/>
      <c r="J1326"/>
      <c r="K1326"/>
      <c r="L1326"/>
      <c r="M1326"/>
      <c r="N1326"/>
      <c r="O1326"/>
      <c r="P1326"/>
      <c r="Q1326"/>
    </row>
    <row r="1327" spans="2:17">
      <c r="B1327"/>
      <c r="C1327"/>
      <c r="D1327"/>
      <c r="E1327"/>
      <c r="F1327"/>
      <c r="H1327"/>
      <c r="I1327"/>
      <c r="J1327"/>
      <c r="K1327"/>
      <c r="L1327"/>
      <c r="M1327"/>
      <c r="N1327"/>
      <c r="O1327"/>
      <c r="P1327"/>
      <c r="Q1327"/>
    </row>
    <row r="1328" spans="2:17">
      <c r="B1328"/>
      <c r="C1328"/>
      <c r="D1328"/>
      <c r="E1328"/>
      <c r="F1328"/>
      <c r="H1328"/>
      <c r="I1328"/>
      <c r="J1328"/>
      <c r="K1328"/>
      <c r="L1328"/>
      <c r="M1328"/>
      <c r="N1328"/>
      <c r="O1328"/>
      <c r="P1328"/>
      <c r="Q1328"/>
    </row>
    <row r="1329" spans="2:17">
      <c r="B1329"/>
      <c r="C1329"/>
      <c r="D1329"/>
      <c r="E1329"/>
      <c r="F1329"/>
      <c r="H1329"/>
      <c r="I1329"/>
      <c r="J1329"/>
      <c r="K1329"/>
      <c r="L1329"/>
      <c r="M1329"/>
      <c r="N1329"/>
      <c r="O1329"/>
      <c r="P1329"/>
      <c r="Q1329"/>
    </row>
    <row r="1330" spans="2:17">
      <c r="B1330"/>
      <c r="C1330"/>
      <c r="D1330"/>
      <c r="E1330"/>
      <c r="F1330"/>
      <c r="H1330"/>
      <c r="I1330"/>
      <c r="J1330"/>
      <c r="K1330"/>
      <c r="L1330"/>
      <c r="M1330"/>
      <c r="N1330"/>
      <c r="O1330"/>
      <c r="P1330"/>
      <c r="Q1330"/>
    </row>
    <row r="1331" spans="2:17">
      <c r="B1331"/>
      <c r="C1331"/>
      <c r="D1331"/>
      <c r="E1331"/>
      <c r="F1331"/>
      <c r="H1331"/>
      <c r="I1331"/>
      <c r="J1331"/>
      <c r="K1331"/>
      <c r="L1331"/>
      <c r="M1331"/>
      <c r="N1331"/>
      <c r="O1331"/>
      <c r="P1331"/>
      <c r="Q1331"/>
    </row>
    <row r="1332" spans="2:17">
      <c r="B1332"/>
      <c r="C1332"/>
      <c r="D1332"/>
      <c r="E1332"/>
      <c r="F1332"/>
      <c r="H1332"/>
      <c r="I1332"/>
      <c r="J1332"/>
      <c r="K1332"/>
      <c r="L1332"/>
      <c r="M1332"/>
      <c r="N1332"/>
      <c r="O1332"/>
      <c r="P1332"/>
      <c r="Q1332"/>
    </row>
    <row r="1333" spans="2:17">
      <c r="B1333"/>
      <c r="C1333"/>
      <c r="D1333"/>
      <c r="E1333"/>
      <c r="F1333"/>
      <c r="H1333"/>
      <c r="I1333"/>
      <c r="J1333"/>
      <c r="K1333"/>
      <c r="L1333"/>
      <c r="M1333"/>
      <c r="N1333"/>
      <c r="O1333"/>
      <c r="P1333"/>
      <c r="Q1333"/>
    </row>
    <row r="1334" spans="2:17">
      <c r="B1334"/>
      <c r="C1334"/>
      <c r="D1334"/>
      <c r="E1334"/>
      <c r="F1334"/>
      <c r="H1334"/>
      <c r="I1334"/>
      <c r="J1334"/>
      <c r="K1334"/>
      <c r="L1334"/>
      <c r="M1334"/>
      <c r="N1334"/>
      <c r="O1334"/>
      <c r="P1334"/>
      <c r="Q1334"/>
    </row>
    <row r="1335" spans="2:17">
      <c r="B1335"/>
      <c r="C1335"/>
      <c r="D1335"/>
      <c r="E1335"/>
      <c r="F1335"/>
      <c r="H1335"/>
      <c r="I1335"/>
      <c r="J1335"/>
      <c r="K1335"/>
      <c r="L1335"/>
      <c r="M1335"/>
      <c r="N1335"/>
      <c r="O1335"/>
      <c r="P1335"/>
      <c r="Q1335"/>
    </row>
    <row r="1336" spans="2:17">
      <c r="B1336"/>
      <c r="C1336"/>
      <c r="D1336"/>
      <c r="E1336"/>
      <c r="F1336"/>
      <c r="H1336"/>
      <c r="I1336"/>
      <c r="J1336"/>
      <c r="K1336"/>
      <c r="L1336"/>
      <c r="M1336"/>
      <c r="N1336"/>
      <c r="O1336"/>
      <c r="P1336"/>
      <c r="Q1336"/>
    </row>
    <row r="1337" spans="2:17">
      <c r="B1337"/>
      <c r="C1337"/>
      <c r="D1337"/>
      <c r="E1337"/>
      <c r="F1337"/>
      <c r="H1337"/>
      <c r="I1337"/>
      <c r="J1337"/>
      <c r="K1337"/>
      <c r="L1337"/>
      <c r="M1337"/>
      <c r="N1337"/>
      <c r="O1337"/>
      <c r="P1337"/>
      <c r="Q1337"/>
    </row>
    <row r="1338" spans="2:17">
      <c r="B1338"/>
      <c r="C1338"/>
      <c r="D1338"/>
      <c r="E1338"/>
      <c r="F1338"/>
      <c r="H1338"/>
      <c r="I1338"/>
      <c r="J1338"/>
      <c r="K1338"/>
      <c r="L1338"/>
      <c r="M1338"/>
      <c r="N1338"/>
      <c r="O1338"/>
      <c r="P1338"/>
      <c r="Q1338"/>
    </row>
    <row r="1339" spans="2:17">
      <c r="B1339"/>
      <c r="C1339"/>
      <c r="D1339"/>
      <c r="E1339"/>
      <c r="F1339"/>
      <c r="H1339"/>
      <c r="I1339"/>
      <c r="J1339"/>
      <c r="K1339"/>
      <c r="L1339"/>
      <c r="M1339"/>
      <c r="N1339"/>
      <c r="O1339"/>
      <c r="P1339"/>
      <c r="Q1339"/>
    </row>
    <row r="1340" spans="2:17">
      <c r="B1340"/>
      <c r="C1340"/>
      <c r="D1340"/>
      <c r="E1340"/>
      <c r="F1340"/>
      <c r="H1340"/>
      <c r="I1340"/>
      <c r="J1340"/>
      <c r="K1340"/>
      <c r="L1340"/>
      <c r="M1340"/>
      <c r="N1340"/>
      <c r="O1340"/>
      <c r="P1340"/>
      <c r="Q1340"/>
    </row>
    <row r="1341" spans="2:17">
      <c r="B1341"/>
      <c r="C1341"/>
      <c r="D1341"/>
      <c r="E1341"/>
      <c r="F1341"/>
      <c r="H1341"/>
      <c r="I1341"/>
      <c r="J1341"/>
      <c r="K1341"/>
      <c r="L1341"/>
      <c r="M1341"/>
      <c r="N1341"/>
      <c r="O1341"/>
      <c r="P1341"/>
      <c r="Q1341"/>
    </row>
    <row r="1342" spans="2:17">
      <c r="B1342"/>
      <c r="C1342"/>
      <c r="D1342"/>
      <c r="E1342"/>
      <c r="F1342"/>
      <c r="H1342"/>
      <c r="I1342"/>
      <c r="J1342"/>
      <c r="K1342"/>
      <c r="L1342"/>
      <c r="M1342"/>
      <c r="N1342"/>
      <c r="O1342"/>
      <c r="P1342"/>
      <c r="Q1342"/>
    </row>
    <row r="1343" spans="2:17">
      <c r="B1343"/>
      <c r="C1343"/>
      <c r="D1343"/>
      <c r="E1343"/>
      <c r="F1343"/>
      <c r="H1343"/>
      <c r="I1343"/>
      <c r="J1343"/>
      <c r="K1343"/>
      <c r="L1343"/>
      <c r="M1343"/>
      <c r="N1343"/>
      <c r="O1343"/>
      <c r="P1343"/>
      <c r="Q1343"/>
    </row>
    <row r="1344" spans="2:17">
      <c r="B1344"/>
      <c r="C1344"/>
      <c r="D1344"/>
      <c r="E1344"/>
      <c r="F1344"/>
      <c r="H1344"/>
      <c r="I1344"/>
      <c r="J1344"/>
      <c r="K1344"/>
      <c r="L1344"/>
      <c r="M1344"/>
      <c r="N1344"/>
      <c r="O1344"/>
      <c r="P1344"/>
      <c r="Q1344"/>
    </row>
    <row r="1345" spans="2:17">
      <c r="B1345"/>
      <c r="C1345"/>
      <c r="D1345"/>
      <c r="E1345"/>
      <c r="F1345"/>
      <c r="H1345"/>
      <c r="I1345"/>
      <c r="J1345"/>
      <c r="K1345"/>
      <c r="L1345"/>
      <c r="M1345"/>
      <c r="N1345"/>
      <c r="O1345"/>
      <c r="P1345"/>
      <c r="Q1345"/>
    </row>
    <row r="1346" spans="2:17">
      <c r="B1346"/>
      <c r="C1346"/>
      <c r="D1346"/>
      <c r="E1346"/>
      <c r="F1346"/>
      <c r="H1346"/>
      <c r="I1346"/>
      <c r="J1346"/>
      <c r="K1346"/>
      <c r="L1346"/>
      <c r="M1346"/>
      <c r="N1346"/>
      <c r="O1346"/>
      <c r="P1346"/>
      <c r="Q1346"/>
    </row>
    <row r="1347" spans="2:17">
      <c r="B1347"/>
      <c r="C1347"/>
      <c r="D1347"/>
      <c r="E1347"/>
      <c r="F1347"/>
      <c r="H1347"/>
      <c r="I1347"/>
      <c r="J1347"/>
      <c r="K1347"/>
      <c r="L1347"/>
      <c r="M1347"/>
      <c r="N1347"/>
      <c r="O1347"/>
      <c r="P1347"/>
      <c r="Q1347"/>
    </row>
    <row r="1348" spans="2:17">
      <c r="B1348"/>
      <c r="C1348"/>
      <c r="D1348"/>
      <c r="E1348"/>
      <c r="F1348"/>
      <c r="H1348"/>
      <c r="I1348"/>
      <c r="J1348"/>
      <c r="K1348"/>
      <c r="L1348"/>
      <c r="M1348"/>
      <c r="N1348"/>
      <c r="O1348"/>
      <c r="P1348"/>
      <c r="Q1348"/>
    </row>
    <row r="1349" spans="2:17">
      <c r="B1349"/>
      <c r="C1349"/>
      <c r="D1349"/>
      <c r="E1349"/>
      <c r="F1349"/>
      <c r="H1349"/>
      <c r="I1349"/>
      <c r="J1349"/>
      <c r="K1349"/>
      <c r="L1349"/>
      <c r="M1349"/>
      <c r="N1349"/>
      <c r="O1349"/>
      <c r="P1349"/>
      <c r="Q1349"/>
    </row>
    <row r="1350" spans="2:17">
      <c r="B1350"/>
      <c r="C1350"/>
      <c r="D1350"/>
      <c r="E1350"/>
      <c r="F1350"/>
      <c r="H1350"/>
      <c r="I1350"/>
      <c r="J1350"/>
      <c r="K1350"/>
      <c r="L1350"/>
      <c r="M1350"/>
      <c r="N1350"/>
      <c r="O1350"/>
      <c r="P1350"/>
      <c r="Q1350"/>
    </row>
    <row r="1351" spans="2:17">
      <c r="B1351"/>
      <c r="C1351"/>
      <c r="D1351"/>
      <c r="E1351"/>
      <c r="F1351"/>
      <c r="H1351"/>
      <c r="I1351"/>
      <c r="J1351"/>
      <c r="K1351"/>
      <c r="L1351"/>
      <c r="M1351"/>
      <c r="N1351"/>
      <c r="O1351"/>
      <c r="P1351"/>
      <c r="Q1351"/>
    </row>
    <row r="1352" spans="2:17">
      <c r="B1352"/>
      <c r="C1352"/>
      <c r="D1352"/>
      <c r="E1352"/>
      <c r="F1352"/>
      <c r="H1352"/>
      <c r="I1352"/>
      <c r="J1352"/>
      <c r="K1352"/>
      <c r="L1352"/>
      <c r="M1352"/>
      <c r="N1352"/>
      <c r="O1352"/>
      <c r="P1352"/>
      <c r="Q1352"/>
    </row>
    <row r="1353" spans="2:17">
      <c r="B1353"/>
      <c r="C1353"/>
      <c r="D1353"/>
      <c r="E1353"/>
      <c r="F1353"/>
      <c r="H1353"/>
      <c r="I1353"/>
      <c r="J1353"/>
      <c r="K1353"/>
      <c r="L1353"/>
      <c r="M1353"/>
      <c r="N1353"/>
      <c r="O1353"/>
      <c r="P1353"/>
      <c r="Q1353"/>
    </row>
    <row r="1354" spans="2:17">
      <c r="B1354"/>
      <c r="C1354"/>
      <c r="D1354"/>
      <c r="E1354"/>
      <c r="F1354"/>
      <c r="H1354"/>
      <c r="I1354"/>
      <c r="J1354"/>
      <c r="K1354"/>
      <c r="L1354"/>
      <c r="M1354"/>
      <c r="N1354"/>
      <c r="O1354"/>
      <c r="P1354"/>
      <c r="Q1354"/>
    </row>
    <row r="1355" spans="2:17">
      <c r="B1355"/>
      <c r="C1355"/>
      <c r="D1355"/>
      <c r="E1355"/>
      <c r="F1355"/>
      <c r="H1355"/>
      <c r="I1355"/>
      <c r="J1355"/>
      <c r="K1355"/>
      <c r="L1355"/>
      <c r="M1355"/>
      <c r="N1355"/>
      <c r="O1355"/>
      <c r="P1355"/>
      <c r="Q1355"/>
    </row>
    <row r="1356" spans="2:17">
      <c r="B1356"/>
      <c r="C1356"/>
      <c r="D1356"/>
      <c r="E1356"/>
      <c r="F1356"/>
      <c r="H1356"/>
      <c r="I1356"/>
      <c r="J1356"/>
      <c r="K1356"/>
      <c r="L1356"/>
      <c r="M1356"/>
      <c r="N1356"/>
      <c r="O1356"/>
      <c r="P1356"/>
      <c r="Q1356"/>
    </row>
    <row r="1357" spans="2:17">
      <c r="B1357"/>
      <c r="C1357"/>
      <c r="D1357"/>
      <c r="E1357"/>
      <c r="F1357"/>
      <c r="H1357"/>
      <c r="I1357"/>
      <c r="J1357"/>
      <c r="K1357"/>
      <c r="L1357"/>
      <c r="M1357"/>
      <c r="N1357"/>
      <c r="O1357"/>
      <c r="P1357"/>
      <c r="Q1357"/>
    </row>
    <row r="1358" spans="2:17">
      <c r="B1358"/>
      <c r="C1358"/>
      <c r="D1358"/>
      <c r="E1358"/>
      <c r="F1358"/>
      <c r="H1358"/>
      <c r="I1358"/>
      <c r="J1358"/>
      <c r="K1358"/>
      <c r="L1358"/>
      <c r="M1358"/>
      <c r="N1358"/>
      <c r="O1358"/>
      <c r="P1358"/>
      <c r="Q1358"/>
    </row>
    <row r="1359" spans="2:17">
      <c r="B1359"/>
      <c r="C1359"/>
      <c r="D1359"/>
      <c r="E1359"/>
      <c r="F1359"/>
      <c r="H1359"/>
      <c r="I1359"/>
      <c r="J1359"/>
      <c r="K1359"/>
      <c r="L1359"/>
      <c r="M1359"/>
      <c r="N1359"/>
      <c r="O1359"/>
      <c r="P1359"/>
      <c r="Q1359"/>
    </row>
    <row r="1360" spans="2:17">
      <c r="B1360"/>
      <c r="C1360"/>
      <c r="D1360"/>
      <c r="E1360"/>
      <c r="F1360"/>
      <c r="H1360"/>
      <c r="I1360"/>
      <c r="J1360"/>
      <c r="K1360"/>
      <c r="L1360"/>
      <c r="M1360"/>
      <c r="N1360"/>
      <c r="O1360"/>
      <c r="P1360"/>
      <c r="Q1360"/>
    </row>
    <row r="1361" spans="2:17">
      <c r="B1361"/>
      <c r="C1361"/>
      <c r="D1361"/>
      <c r="E1361"/>
      <c r="F1361"/>
      <c r="H1361"/>
      <c r="I1361"/>
      <c r="J1361"/>
      <c r="K1361"/>
      <c r="L1361"/>
      <c r="M1361"/>
      <c r="N1361"/>
      <c r="O1361"/>
      <c r="P1361"/>
      <c r="Q1361"/>
    </row>
    <row r="1362" spans="2:17">
      <c r="B1362"/>
      <c r="C1362"/>
      <c r="D1362"/>
      <c r="E1362"/>
      <c r="F1362"/>
      <c r="H1362"/>
      <c r="I1362"/>
      <c r="J1362"/>
      <c r="K1362"/>
      <c r="L1362"/>
      <c r="M1362"/>
      <c r="N1362"/>
      <c r="O1362"/>
      <c r="P1362"/>
      <c r="Q1362"/>
    </row>
    <row r="1363" spans="2:17">
      <c r="B1363"/>
      <c r="C1363"/>
      <c r="D1363"/>
      <c r="E1363"/>
      <c r="F1363"/>
      <c r="H1363"/>
      <c r="I1363"/>
      <c r="J1363"/>
      <c r="K1363"/>
      <c r="L1363"/>
      <c r="M1363"/>
      <c r="N1363"/>
      <c r="O1363"/>
      <c r="P1363"/>
      <c r="Q1363"/>
    </row>
    <row r="1364" spans="2:17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2:17">
      <c r="B1365"/>
      <c r="C1365"/>
      <c r="D1365"/>
      <c r="E1365"/>
      <c r="F1365"/>
      <c r="H1365"/>
      <c r="I1365"/>
      <c r="J1365"/>
      <c r="K1365"/>
      <c r="L1365"/>
      <c r="M1365"/>
      <c r="N1365"/>
      <c r="O1365"/>
      <c r="P1365"/>
      <c r="Q1365"/>
    </row>
    <row r="1366" spans="2:17">
      <c r="B1366"/>
      <c r="C1366"/>
      <c r="D1366"/>
      <c r="E1366"/>
      <c r="F1366"/>
      <c r="H1366"/>
      <c r="I1366"/>
      <c r="J1366"/>
      <c r="K1366"/>
      <c r="L1366"/>
      <c r="M1366"/>
      <c r="N1366"/>
      <c r="O1366"/>
      <c r="P1366"/>
      <c r="Q1366"/>
    </row>
    <row r="1367" spans="2:17">
      <c r="B1367"/>
      <c r="C1367"/>
      <c r="D1367"/>
      <c r="E1367"/>
      <c r="F1367"/>
      <c r="H1367"/>
      <c r="I1367"/>
      <c r="J1367"/>
      <c r="K1367"/>
      <c r="L1367"/>
      <c r="M1367"/>
      <c r="N1367"/>
      <c r="O1367"/>
      <c r="P1367"/>
      <c r="Q1367"/>
    </row>
    <row r="1368" spans="2:17">
      <c r="B1368"/>
      <c r="C1368"/>
      <c r="D1368"/>
      <c r="E1368"/>
      <c r="F1368"/>
      <c r="H1368"/>
      <c r="I1368"/>
      <c r="J1368"/>
      <c r="K1368"/>
      <c r="L1368"/>
      <c r="M1368"/>
      <c r="N1368"/>
      <c r="O1368"/>
      <c r="P1368"/>
      <c r="Q1368"/>
    </row>
    <row r="1369" spans="2:17">
      <c r="B1369"/>
      <c r="C1369"/>
      <c r="D1369"/>
      <c r="E1369"/>
      <c r="F1369"/>
      <c r="H1369"/>
      <c r="I1369"/>
      <c r="J1369"/>
      <c r="K1369"/>
      <c r="L1369"/>
      <c r="M1369"/>
      <c r="N1369"/>
      <c r="O1369"/>
      <c r="P1369"/>
      <c r="Q1369"/>
    </row>
    <row r="1370" spans="2:17">
      <c r="B1370"/>
      <c r="C1370"/>
      <c r="D1370"/>
      <c r="E1370"/>
      <c r="F1370"/>
      <c r="H1370"/>
      <c r="I1370"/>
      <c r="J1370"/>
      <c r="K1370"/>
      <c r="L1370"/>
      <c r="M1370"/>
      <c r="N1370"/>
      <c r="O1370"/>
      <c r="P1370"/>
      <c r="Q1370"/>
    </row>
    <row r="1371" spans="2:17">
      <c r="B1371"/>
      <c r="C1371"/>
      <c r="D1371"/>
      <c r="E1371"/>
      <c r="F1371"/>
      <c r="H1371"/>
      <c r="I1371"/>
      <c r="J1371"/>
      <c r="K1371"/>
      <c r="L1371"/>
      <c r="M1371"/>
      <c r="N1371"/>
      <c r="O1371"/>
      <c r="P1371"/>
      <c r="Q1371"/>
    </row>
    <row r="1372" spans="2:17">
      <c r="B1372"/>
      <c r="C1372"/>
      <c r="D1372"/>
      <c r="E1372"/>
      <c r="F1372"/>
      <c r="H1372"/>
      <c r="I1372"/>
      <c r="J1372"/>
      <c r="K1372"/>
      <c r="L1372"/>
      <c r="M1372"/>
      <c r="N1372"/>
      <c r="O1372"/>
      <c r="P1372"/>
      <c r="Q1372"/>
    </row>
    <row r="1373" spans="2:17">
      <c r="B1373"/>
      <c r="C1373"/>
      <c r="D1373"/>
      <c r="E1373"/>
      <c r="F1373"/>
      <c r="H1373"/>
      <c r="I1373"/>
      <c r="J1373"/>
      <c r="K1373"/>
      <c r="L1373"/>
      <c r="M1373"/>
      <c r="N1373"/>
      <c r="O1373"/>
      <c r="P1373"/>
      <c r="Q1373"/>
    </row>
    <row r="1374" spans="2:17">
      <c r="B1374"/>
      <c r="C1374"/>
      <c r="D1374"/>
      <c r="E1374"/>
      <c r="F1374"/>
      <c r="H1374"/>
      <c r="I1374"/>
      <c r="J1374"/>
      <c r="K1374"/>
      <c r="L1374"/>
      <c r="M1374"/>
      <c r="N1374"/>
      <c r="O1374"/>
      <c r="P1374"/>
      <c r="Q1374"/>
    </row>
    <row r="1375" spans="2:17">
      <c r="B1375"/>
      <c r="C1375"/>
      <c r="D1375"/>
      <c r="E1375"/>
      <c r="F1375"/>
      <c r="H1375"/>
      <c r="I1375"/>
      <c r="J1375"/>
      <c r="K1375"/>
      <c r="L1375"/>
      <c r="M1375"/>
      <c r="N1375"/>
      <c r="O1375"/>
      <c r="P1375"/>
      <c r="Q1375"/>
    </row>
    <row r="1376" spans="2:17">
      <c r="B1376"/>
      <c r="C1376"/>
      <c r="D1376"/>
      <c r="E1376"/>
      <c r="F1376"/>
      <c r="H1376"/>
      <c r="I1376"/>
      <c r="J1376"/>
      <c r="K1376"/>
      <c r="L1376"/>
      <c r="M1376"/>
      <c r="N1376"/>
      <c r="O1376"/>
      <c r="P1376"/>
      <c r="Q1376"/>
    </row>
    <row r="1377" spans="2:17">
      <c r="B1377"/>
      <c r="C1377"/>
      <c r="D1377"/>
      <c r="E1377"/>
      <c r="F1377"/>
      <c r="H1377"/>
      <c r="I1377"/>
      <c r="J1377"/>
      <c r="K1377"/>
      <c r="L1377"/>
      <c r="M1377"/>
      <c r="N1377"/>
      <c r="O1377"/>
      <c r="P1377"/>
      <c r="Q1377"/>
    </row>
    <row r="1378" spans="2:17">
      <c r="B1378"/>
      <c r="C1378"/>
      <c r="D1378"/>
      <c r="E1378"/>
      <c r="F1378"/>
      <c r="H1378"/>
      <c r="I1378"/>
      <c r="J1378"/>
      <c r="K1378"/>
      <c r="L1378"/>
      <c r="M1378"/>
      <c r="N1378"/>
      <c r="O1378"/>
      <c r="P1378"/>
      <c r="Q1378"/>
    </row>
    <row r="1379" spans="2:17">
      <c r="B1379"/>
      <c r="C1379"/>
      <c r="D1379"/>
      <c r="E1379"/>
      <c r="F1379"/>
      <c r="H1379"/>
      <c r="I1379"/>
      <c r="J1379"/>
      <c r="K1379"/>
      <c r="L1379"/>
      <c r="M1379"/>
      <c r="N1379"/>
      <c r="O1379"/>
      <c r="P1379"/>
      <c r="Q1379"/>
    </row>
    <row r="1380" spans="2:17">
      <c r="B1380"/>
      <c r="C1380"/>
      <c r="D1380"/>
      <c r="E1380"/>
      <c r="F1380"/>
      <c r="H1380"/>
      <c r="I1380"/>
      <c r="J1380"/>
      <c r="K1380"/>
      <c r="L1380"/>
      <c r="M1380"/>
      <c r="N1380"/>
      <c r="O1380"/>
      <c r="P1380"/>
      <c r="Q1380"/>
    </row>
    <row r="1381" spans="2:17">
      <c r="B1381"/>
      <c r="C1381"/>
      <c r="D1381"/>
      <c r="E1381"/>
      <c r="F1381"/>
      <c r="H1381"/>
      <c r="I1381"/>
      <c r="J1381"/>
      <c r="K1381"/>
      <c r="L1381"/>
      <c r="M1381"/>
      <c r="N1381"/>
      <c r="O1381"/>
      <c r="P1381"/>
      <c r="Q1381"/>
    </row>
    <row r="1382" spans="2:17">
      <c r="B1382"/>
      <c r="C1382"/>
      <c r="D1382"/>
      <c r="E1382"/>
      <c r="F1382"/>
      <c r="H1382"/>
      <c r="I1382"/>
      <c r="J1382"/>
      <c r="K1382"/>
      <c r="L1382"/>
      <c r="M1382"/>
      <c r="N1382"/>
      <c r="O1382"/>
      <c r="P1382"/>
      <c r="Q1382"/>
    </row>
    <row r="1383" spans="2:17">
      <c r="B1383"/>
      <c r="C1383"/>
      <c r="D1383"/>
      <c r="E1383"/>
      <c r="F1383"/>
      <c r="H1383"/>
      <c r="I1383"/>
      <c r="J1383"/>
      <c r="K1383"/>
      <c r="L1383"/>
      <c r="M1383"/>
      <c r="N1383"/>
      <c r="O1383"/>
      <c r="P1383"/>
      <c r="Q1383"/>
    </row>
    <row r="1384" spans="2:17">
      <c r="B1384"/>
      <c r="C1384"/>
      <c r="D1384"/>
      <c r="E1384"/>
      <c r="F1384"/>
      <c r="H1384"/>
      <c r="I1384"/>
      <c r="J1384"/>
      <c r="K1384"/>
      <c r="L1384"/>
      <c r="M1384"/>
      <c r="N1384"/>
      <c r="O1384"/>
      <c r="P1384"/>
      <c r="Q1384"/>
    </row>
    <row r="1385" spans="2:17">
      <c r="B1385"/>
      <c r="C1385"/>
      <c r="D1385"/>
      <c r="E1385"/>
      <c r="F1385"/>
      <c r="H1385"/>
      <c r="I1385"/>
      <c r="J1385"/>
      <c r="K1385"/>
      <c r="L1385"/>
      <c r="M1385"/>
      <c r="N1385"/>
      <c r="O1385"/>
      <c r="P1385"/>
      <c r="Q1385"/>
    </row>
    <row r="1386" spans="2:17">
      <c r="B1386"/>
      <c r="C1386"/>
      <c r="D1386"/>
      <c r="E1386"/>
      <c r="F1386"/>
      <c r="H1386"/>
      <c r="I1386"/>
      <c r="J1386"/>
      <c r="K1386"/>
      <c r="L1386"/>
      <c r="M1386"/>
      <c r="N1386"/>
      <c r="O1386"/>
      <c r="P1386"/>
      <c r="Q1386"/>
    </row>
    <row r="1387" spans="2:17">
      <c r="B1387"/>
      <c r="C1387"/>
      <c r="D1387"/>
      <c r="E1387"/>
      <c r="F1387"/>
      <c r="H1387"/>
      <c r="I1387"/>
      <c r="J1387"/>
      <c r="K1387"/>
      <c r="L1387"/>
      <c r="M1387"/>
      <c r="N1387"/>
      <c r="O1387"/>
      <c r="P1387"/>
      <c r="Q1387"/>
    </row>
    <row r="1388" spans="2:17">
      <c r="B1388"/>
      <c r="C1388"/>
      <c r="D1388"/>
      <c r="E1388"/>
      <c r="F1388"/>
      <c r="H1388"/>
      <c r="I1388"/>
      <c r="J1388"/>
      <c r="K1388"/>
      <c r="L1388"/>
      <c r="M1388"/>
      <c r="N1388"/>
      <c r="O1388"/>
      <c r="P1388"/>
      <c r="Q1388"/>
    </row>
    <row r="1389" spans="2:17">
      <c r="B1389"/>
      <c r="C1389"/>
      <c r="D1389"/>
      <c r="E1389"/>
      <c r="F1389"/>
      <c r="H1389"/>
      <c r="I1389"/>
      <c r="J1389"/>
      <c r="K1389"/>
      <c r="L1389"/>
      <c r="M1389"/>
      <c r="N1389"/>
      <c r="O1389"/>
      <c r="P1389"/>
      <c r="Q1389"/>
    </row>
    <row r="1390" spans="2:17">
      <c r="B1390"/>
      <c r="C1390"/>
      <c r="D1390"/>
      <c r="E1390"/>
      <c r="F1390"/>
      <c r="H1390"/>
      <c r="I1390"/>
      <c r="J1390"/>
      <c r="K1390"/>
      <c r="L1390"/>
      <c r="M1390"/>
      <c r="N1390"/>
      <c r="O1390"/>
      <c r="P1390"/>
      <c r="Q1390"/>
    </row>
    <row r="1391" spans="2:17">
      <c r="B1391"/>
      <c r="C1391"/>
      <c r="D1391"/>
      <c r="E1391"/>
      <c r="F1391"/>
      <c r="H1391"/>
      <c r="I1391"/>
      <c r="J1391"/>
      <c r="K1391"/>
      <c r="L1391"/>
      <c r="M1391"/>
      <c r="N1391"/>
      <c r="O1391"/>
      <c r="P1391"/>
      <c r="Q1391"/>
    </row>
    <row r="1392" spans="2:17">
      <c r="B1392"/>
      <c r="C1392"/>
      <c r="D1392"/>
      <c r="E1392"/>
      <c r="F1392"/>
      <c r="H1392"/>
      <c r="I1392"/>
      <c r="J1392"/>
      <c r="K1392"/>
      <c r="L1392"/>
      <c r="M1392"/>
      <c r="N1392"/>
      <c r="O1392"/>
      <c r="P1392"/>
      <c r="Q1392"/>
    </row>
    <row r="1393" spans="2:17">
      <c r="B1393"/>
      <c r="C1393"/>
      <c r="D1393"/>
      <c r="E1393"/>
      <c r="F1393"/>
      <c r="H1393"/>
      <c r="I1393"/>
      <c r="J1393"/>
      <c r="K1393"/>
      <c r="L1393"/>
      <c r="M1393"/>
      <c r="N1393"/>
      <c r="O1393"/>
      <c r="P1393"/>
      <c r="Q1393"/>
    </row>
    <row r="1394" spans="2:17">
      <c r="B1394"/>
      <c r="C1394"/>
      <c r="D1394"/>
      <c r="E1394"/>
      <c r="F1394"/>
      <c r="H1394"/>
      <c r="I1394"/>
      <c r="J1394"/>
      <c r="K1394"/>
      <c r="L1394"/>
      <c r="M1394"/>
      <c r="N1394"/>
      <c r="O1394"/>
      <c r="P1394"/>
      <c r="Q1394"/>
    </row>
    <row r="1395" spans="2:17">
      <c r="B1395"/>
      <c r="C1395"/>
      <c r="D1395"/>
      <c r="E1395"/>
      <c r="F1395"/>
      <c r="H1395"/>
      <c r="I1395"/>
      <c r="J1395"/>
      <c r="K1395"/>
      <c r="L1395"/>
      <c r="M1395"/>
      <c r="N1395"/>
      <c r="O1395"/>
      <c r="P1395"/>
      <c r="Q1395"/>
    </row>
    <row r="1396" spans="2:17">
      <c r="B1396"/>
      <c r="C1396"/>
      <c r="D1396"/>
      <c r="E1396"/>
      <c r="F1396"/>
      <c r="H1396"/>
      <c r="I1396"/>
      <c r="J1396"/>
      <c r="K1396"/>
      <c r="L1396"/>
      <c r="M1396"/>
      <c r="N1396"/>
      <c r="O1396"/>
      <c r="P1396"/>
      <c r="Q1396"/>
    </row>
    <row r="1397" spans="2:17">
      <c r="B1397"/>
      <c r="C1397"/>
      <c r="D1397"/>
      <c r="E1397"/>
      <c r="F1397"/>
      <c r="H1397"/>
      <c r="I1397"/>
      <c r="J1397"/>
      <c r="K1397"/>
      <c r="L1397"/>
      <c r="M1397"/>
      <c r="N1397"/>
      <c r="O1397"/>
      <c r="P1397"/>
      <c r="Q1397"/>
    </row>
    <row r="1398" spans="2:17">
      <c r="B1398"/>
      <c r="C1398"/>
      <c r="D1398"/>
      <c r="E1398"/>
      <c r="F1398"/>
      <c r="H1398"/>
      <c r="I1398"/>
      <c r="J1398"/>
      <c r="K1398"/>
      <c r="L1398"/>
      <c r="M1398"/>
      <c r="N1398"/>
      <c r="O1398"/>
      <c r="P1398"/>
      <c r="Q1398"/>
    </row>
    <row r="1399" spans="2:17">
      <c r="B1399"/>
      <c r="C1399"/>
      <c r="D1399"/>
      <c r="E1399"/>
      <c r="F1399"/>
      <c r="H1399"/>
      <c r="I1399"/>
      <c r="J1399"/>
      <c r="K1399"/>
      <c r="L1399"/>
      <c r="M1399"/>
      <c r="N1399"/>
      <c r="O1399"/>
      <c r="P1399"/>
      <c r="Q1399"/>
    </row>
    <row r="1400" spans="2:17">
      <c r="B1400"/>
      <c r="C1400"/>
      <c r="D1400"/>
      <c r="E1400"/>
      <c r="F1400"/>
      <c r="H1400"/>
      <c r="I1400"/>
      <c r="J1400"/>
      <c r="K1400"/>
      <c r="L1400"/>
      <c r="M1400"/>
      <c r="N1400"/>
      <c r="O1400"/>
      <c r="P1400"/>
      <c r="Q1400"/>
    </row>
    <row r="1401" spans="2:17">
      <c r="B1401"/>
      <c r="C1401"/>
      <c r="D1401"/>
      <c r="E1401"/>
      <c r="F1401"/>
      <c r="H1401"/>
      <c r="I1401"/>
      <c r="J1401"/>
      <c r="K1401"/>
      <c r="L1401"/>
      <c r="M1401"/>
      <c r="N1401"/>
      <c r="O1401"/>
      <c r="P1401"/>
      <c r="Q1401"/>
    </row>
    <row r="1402" spans="2:17">
      <c r="B1402"/>
      <c r="C1402"/>
      <c r="D1402"/>
      <c r="E1402"/>
      <c r="F1402"/>
      <c r="H1402"/>
      <c r="I1402"/>
      <c r="J1402"/>
      <c r="K1402"/>
      <c r="L1402"/>
      <c r="M1402"/>
      <c r="N1402"/>
      <c r="O1402"/>
      <c r="P1402"/>
      <c r="Q1402"/>
    </row>
    <row r="1403" spans="2:17">
      <c r="B1403"/>
      <c r="C1403"/>
      <c r="D1403"/>
      <c r="E1403"/>
      <c r="F1403"/>
      <c r="H1403"/>
      <c r="I1403"/>
      <c r="J1403"/>
      <c r="K1403"/>
      <c r="L1403"/>
      <c r="M1403"/>
      <c r="N1403"/>
      <c r="O1403"/>
      <c r="P1403"/>
      <c r="Q1403"/>
    </row>
    <row r="1404" spans="2:17">
      <c r="B1404"/>
      <c r="C1404"/>
      <c r="D1404"/>
      <c r="E1404"/>
      <c r="F1404"/>
      <c r="H1404"/>
      <c r="I1404"/>
      <c r="J1404"/>
      <c r="K1404"/>
      <c r="L1404"/>
      <c r="M1404"/>
      <c r="N1404"/>
      <c r="O1404"/>
      <c r="P1404"/>
      <c r="Q1404"/>
    </row>
    <row r="1405" spans="2:17">
      <c r="B1405"/>
      <c r="C1405"/>
      <c r="D1405"/>
      <c r="E1405"/>
      <c r="F1405"/>
      <c r="H1405"/>
      <c r="I1405"/>
      <c r="J1405"/>
      <c r="K1405"/>
      <c r="L1405"/>
      <c r="M1405"/>
      <c r="N1405"/>
      <c r="O1405"/>
      <c r="P1405"/>
      <c r="Q1405"/>
    </row>
    <row r="1406" spans="2:17">
      <c r="B1406"/>
      <c r="C1406"/>
      <c r="D1406"/>
      <c r="E1406"/>
      <c r="F1406"/>
      <c r="H1406"/>
      <c r="I1406"/>
      <c r="J1406"/>
      <c r="K1406"/>
      <c r="L1406"/>
      <c r="M1406"/>
      <c r="N1406"/>
      <c r="O1406"/>
      <c r="P1406"/>
      <c r="Q1406"/>
    </row>
    <row r="1407" spans="2:17">
      <c r="B1407"/>
      <c r="C1407"/>
      <c r="D1407"/>
      <c r="E1407"/>
      <c r="F1407"/>
      <c r="H1407"/>
      <c r="I1407"/>
      <c r="J1407"/>
      <c r="K1407"/>
      <c r="L1407"/>
      <c r="M1407"/>
      <c r="N1407"/>
      <c r="O1407"/>
      <c r="P1407"/>
      <c r="Q1407"/>
    </row>
    <row r="1408" spans="2:17">
      <c r="B1408"/>
      <c r="C1408"/>
      <c r="D1408"/>
      <c r="E1408"/>
      <c r="F1408"/>
      <c r="H1408"/>
      <c r="I1408"/>
      <c r="J1408"/>
      <c r="K1408"/>
      <c r="L1408"/>
      <c r="M1408"/>
      <c r="N1408"/>
      <c r="O1408"/>
      <c r="P1408"/>
      <c r="Q1408"/>
    </row>
    <row r="1409" spans="2:17">
      <c r="B1409"/>
      <c r="C1409"/>
      <c r="D1409"/>
      <c r="E1409"/>
      <c r="F1409"/>
      <c r="H1409"/>
      <c r="I1409"/>
      <c r="J1409"/>
      <c r="K1409"/>
      <c r="L1409"/>
      <c r="M1409"/>
      <c r="N1409"/>
      <c r="O1409"/>
      <c r="P1409"/>
      <c r="Q1409"/>
    </row>
    <row r="1410" spans="2:17">
      <c r="B1410"/>
      <c r="C1410"/>
      <c r="D1410"/>
      <c r="E1410"/>
      <c r="F1410"/>
      <c r="H1410"/>
      <c r="I1410"/>
      <c r="J1410"/>
      <c r="K1410"/>
      <c r="L1410"/>
      <c r="M1410"/>
      <c r="N1410"/>
      <c r="O1410"/>
      <c r="P1410"/>
      <c r="Q1410"/>
    </row>
    <row r="1411" spans="2:17">
      <c r="B1411"/>
      <c r="C1411"/>
      <c r="D1411"/>
      <c r="E1411"/>
      <c r="F1411"/>
      <c r="H1411"/>
      <c r="I1411"/>
      <c r="J1411"/>
      <c r="K1411"/>
      <c r="L1411"/>
      <c r="M1411"/>
      <c r="N1411"/>
      <c r="O1411"/>
      <c r="P1411"/>
      <c r="Q1411"/>
    </row>
    <row r="1412" spans="2:17">
      <c r="B1412"/>
      <c r="C1412"/>
      <c r="D1412"/>
      <c r="E1412"/>
      <c r="F1412"/>
      <c r="H1412"/>
      <c r="I1412"/>
      <c r="J1412"/>
      <c r="K1412"/>
      <c r="L1412"/>
      <c r="M1412"/>
      <c r="N1412"/>
      <c r="O1412"/>
      <c r="P1412"/>
      <c r="Q1412"/>
    </row>
    <row r="1413" spans="2:17">
      <c r="B1413"/>
      <c r="C1413"/>
      <c r="D1413"/>
      <c r="E1413"/>
      <c r="F1413"/>
      <c r="H1413"/>
      <c r="I1413"/>
      <c r="J1413"/>
      <c r="K1413"/>
      <c r="L1413"/>
      <c r="M1413"/>
      <c r="N1413"/>
      <c r="O1413"/>
      <c r="P1413"/>
      <c r="Q1413"/>
    </row>
    <row r="1414" spans="2:17">
      <c r="B1414"/>
      <c r="C1414"/>
      <c r="D1414"/>
      <c r="E1414"/>
      <c r="F1414"/>
      <c r="H1414"/>
      <c r="I1414"/>
      <c r="J1414"/>
      <c r="K1414"/>
      <c r="L1414"/>
      <c r="M1414"/>
      <c r="N1414"/>
      <c r="O1414"/>
      <c r="P1414"/>
      <c r="Q1414"/>
    </row>
    <row r="1415" spans="2:17">
      <c r="B1415"/>
      <c r="C1415"/>
      <c r="D1415"/>
      <c r="E1415"/>
      <c r="F1415"/>
      <c r="H1415"/>
      <c r="I1415"/>
      <c r="J1415"/>
      <c r="K1415"/>
      <c r="L1415"/>
      <c r="M1415"/>
      <c r="N1415"/>
      <c r="O1415"/>
      <c r="P1415"/>
      <c r="Q1415"/>
    </row>
    <row r="1416" spans="2:17">
      <c r="B1416"/>
      <c r="C1416"/>
      <c r="D1416"/>
      <c r="E1416"/>
      <c r="F1416"/>
      <c r="H1416"/>
      <c r="I1416"/>
      <c r="J1416"/>
      <c r="K1416"/>
      <c r="L1416"/>
      <c r="M1416"/>
      <c r="N1416"/>
      <c r="O1416"/>
      <c r="P1416"/>
      <c r="Q1416"/>
    </row>
    <row r="1417" spans="2:17">
      <c r="B1417"/>
      <c r="C1417"/>
      <c r="D1417"/>
      <c r="E1417"/>
      <c r="F1417"/>
      <c r="H1417"/>
      <c r="I1417"/>
      <c r="J1417"/>
      <c r="K1417"/>
      <c r="L1417"/>
      <c r="M1417"/>
      <c r="N1417"/>
      <c r="O1417"/>
      <c r="P1417"/>
      <c r="Q1417"/>
    </row>
    <row r="1418" spans="2:17">
      <c r="B1418"/>
      <c r="C1418"/>
      <c r="D1418"/>
      <c r="E1418"/>
      <c r="F1418"/>
      <c r="H1418"/>
      <c r="I1418"/>
      <c r="J1418"/>
      <c r="K1418"/>
      <c r="L1418"/>
      <c r="M1418"/>
      <c r="N1418"/>
      <c r="O1418"/>
      <c r="P1418"/>
      <c r="Q1418"/>
    </row>
    <row r="1419" spans="2:17">
      <c r="B1419"/>
      <c r="C1419"/>
      <c r="D1419"/>
      <c r="E1419"/>
      <c r="F1419"/>
      <c r="H1419"/>
      <c r="I1419"/>
      <c r="J1419"/>
      <c r="K1419"/>
      <c r="L1419"/>
      <c r="M1419"/>
      <c r="N1419"/>
      <c r="O1419"/>
      <c r="P1419"/>
      <c r="Q1419"/>
    </row>
    <row r="1420" spans="2:17">
      <c r="B1420"/>
      <c r="C1420"/>
      <c r="D1420"/>
      <c r="E1420"/>
      <c r="F1420"/>
      <c r="H1420"/>
      <c r="I1420"/>
      <c r="J1420"/>
      <c r="K1420"/>
      <c r="L1420"/>
      <c r="M1420"/>
      <c r="N1420"/>
      <c r="O1420"/>
      <c r="P1420"/>
      <c r="Q1420"/>
    </row>
    <row r="1421" spans="2:17">
      <c r="B1421"/>
      <c r="C1421"/>
      <c r="D1421"/>
      <c r="E1421"/>
      <c r="F1421"/>
      <c r="H1421"/>
      <c r="I1421"/>
      <c r="J1421"/>
      <c r="K1421"/>
      <c r="L1421"/>
      <c r="M1421"/>
      <c r="N1421"/>
      <c r="O1421"/>
      <c r="P1421"/>
      <c r="Q1421"/>
    </row>
    <row r="1422" spans="2:17">
      <c r="B1422"/>
      <c r="C1422"/>
      <c r="D1422"/>
      <c r="E1422"/>
      <c r="F1422"/>
      <c r="H1422"/>
      <c r="I1422"/>
      <c r="J1422"/>
      <c r="K1422"/>
      <c r="L1422"/>
      <c r="M1422"/>
      <c r="N1422"/>
      <c r="O1422"/>
      <c r="P1422"/>
      <c r="Q1422"/>
    </row>
    <row r="1423" spans="2:17">
      <c r="B1423"/>
      <c r="C1423"/>
      <c r="D1423"/>
      <c r="E1423"/>
      <c r="F1423"/>
      <c r="H1423"/>
      <c r="I1423"/>
      <c r="J1423"/>
      <c r="K1423"/>
      <c r="L1423"/>
      <c r="M1423"/>
      <c r="N1423"/>
      <c r="O1423"/>
      <c r="P1423"/>
      <c r="Q1423"/>
    </row>
    <row r="1424" spans="2:17">
      <c r="B1424"/>
      <c r="C1424"/>
      <c r="D1424"/>
      <c r="E1424"/>
      <c r="F1424"/>
      <c r="H1424"/>
      <c r="I1424"/>
      <c r="J1424"/>
      <c r="K1424"/>
      <c r="L1424"/>
      <c r="M1424"/>
      <c r="N1424"/>
      <c r="O1424"/>
      <c r="P1424"/>
      <c r="Q1424"/>
    </row>
    <row r="1425" spans="2:17">
      <c r="B1425"/>
      <c r="C1425"/>
      <c r="D1425"/>
      <c r="E1425"/>
      <c r="F1425"/>
      <c r="H1425"/>
      <c r="I1425"/>
      <c r="J1425"/>
      <c r="K1425"/>
      <c r="L1425"/>
      <c r="M1425"/>
      <c r="N1425"/>
      <c r="O1425"/>
      <c r="P1425"/>
      <c r="Q1425"/>
    </row>
    <row r="1426" spans="2:17">
      <c r="B1426"/>
      <c r="C1426"/>
      <c r="D1426"/>
      <c r="E1426"/>
      <c r="F1426"/>
      <c r="H1426"/>
      <c r="I1426"/>
      <c r="J1426"/>
      <c r="K1426"/>
      <c r="L1426"/>
      <c r="M1426"/>
      <c r="N1426"/>
      <c r="O1426"/>
      <c r="P1426"/>
      <c r="Q1426"/>
    </row>
    <row r="1427" spans="2:17">
      <c r="B1427"/>
      <c r="C1427"/>
      <c r="D1427"/>
      <c r="E1427"/>
      <c r="F1427"/>
      <c r="H1427"/>
      <c r="I1427"/>
      <c r="J1427"/>
      <c r="K1427"/>
      <c r="L1427"/>
      <c r="M1427"/>
      <c r="N1427"/>
      <c r="O1427"/>
      <c r="P1427"/>
      <c r="Q1427"/>
    </row>
    <row r="1428" spans="2:17">
      <c r="B1428"/>
      <c r="C1428"/>
      <c r="D1428"/>
      <c r="E1428"/>
      <c r="F1428"/>
      <c r="H1428"/>
      <c r="I1428"/>
      <c r="J1428"/>
      <c r="K1428"/>
      <c r="L1428"/>
      <c r="M1428"/>
      <c r="N1428"/>
      <c r="O1428"/>
      <c r="P1428"/>
      <c r="Q1428"/>
    </row>
    <row r="1429" spans="2:17">
      <c r="B1429"/>
      <c r="C1429"/>
      <c r="D1429"/>
      <c r="E1429"/>
      <c r="F1429"/>
      <c r="H1429"/>
      <c r="I1429"/>
      <c r="J1429"/>
      <c r="K1429"/>
      <c r="L1429"/>
      <c r="M1429"/>
      <c r="N1429"/>
      <c r="O1429"/>
      <c r="P1429"/>
      <c r="Q1429"/>
    </row>
    <row r="1430" spans="2:17">
      <c r="B1430"/>
      <c r="C1430"/>
      <c r="D1430"/>
      <c r="E1430"/>
      <c r="F1430"/>
      <c r="H1430"/>
      <c r="I1430"/>
      <c r="J1430"/>
      <c r="K1430"/>
      <c r="L1430"/>
      <c r="M1430"/>
      <c r="N1430"/>
      <c r="O1430"/>
      <c r="P1430"/>
      <c r="Q1430"/>
    </row>
    <row r="1431" spans="2:17">
      <c r="B1431"/>
      <c r="C1431"/>
      <c r="D1431"/>
      <c r="E1431"/>
      <c r="F1431"/>
      <c r="H1431"/>
      <c r="I1431"/>
      <c r="J1431"/>
      <c r="K1431"/>
      <c r="L1431"/>
      <c r="M1431"/>
      <c r="N1431"/>
      <c r="O1431"/>
      <c r="P1431"/>
      <c r="Q1431"/>
    </row>
    <row r="1432" spans="2:17">
      <c r="B1432"/>
      <c r="C1432"/>
      <c r="D1432"/>
      <c r="E1432"/>
      <c r="F1432"/>
      <c r="H1432"/>
      <c r="I1432"/>
      <c r="J1432"/>
      <c r="K1432"/>
      <c r="L1432"/>
      <c r="M1432"/>
      <c r="N1432"/>
      <c r="O1432"/>
      <c r="P1432"/>
      <c r="Q1432"/>
    </row>
    <row r="1433" spans="2:17">
      <c r="B1433"/>
      <c r="C1433"/>
      <c r="D1433"/>
      <c r="E1433"/>
      <c r="F1433"/>
      <c r="H1433"/>
      <c r="I1433"/>
      <c r="J1433"/>
      <c r="K1433"/>
      <c r="L1433"/>
      <c r="M1433"/>
      <c r="N1433"/>
      <c r="O1433"/>
      <c r="P1433"/>
      <c r="Q1433"/>
    </row>
    <row r="1434" spans="2:17">
      <c r="B1434"/>
      <c r="C1434"/>
      <c r="D1434"/>
      <c r="E1434"/>
      <c r="F1434"/>
      <c r="H1434"/>
      <c r="I1434"/>
      <c r="J1434"/>
      <c r="K1434"/>
      <c r="L1434"/>
      <c r="M1434"/>
      <c r="N1434"/>
      <c r="O1434"/>
      <c r="P1434"/>
      <c r="Q1434"/>
    </row>
    <row r="1435" spans="2:17">
      <c r="B1435"/>
      <c r="C1435"/>
      <c r="D1435"/>
      <c r="E1435"/>
      <c r="F1435"/>
      <c r="H1435"/>
      <c r="I1435"/>
      <c r="J1435"/>
      <c r="K1435"/>
      <c r="L1435"/>
      <c r="M1435"/>
      <c r="N1435"/>
      <c r="O1435"/>
      <c r="P1435"/>
      <c r="Q1435"/>
    </row>
    <row r="1436" spans="2:17">
      <c r="B1436"/>
      <c r="C1436"/>
      <c r="D1436"/>
      <c r="E1436"/>
      <c r="F1436"/>
      <c r="H1436"/>
      <c r="I1436"/>
      <c r="J1436"/>
      <c r="K1436"/>
      <c r="L1436"/>
      <c r="M1436"/>
      <c r="N1436"/>
      <c r="O1436"/>
      <c r="P1436"/>
      <c r="Q1436"/>
    </row>
    <row r="1437" spans="2:17">
      <c r="B1437"/>
      <c r="C1437"/>
      <c r="D1437"/>
      <c r="E1437"/>
      <c r="F1437"/>
      <c r="H1437"/>
      <c r="I1437"/>
      <c r="J1437"/>
      <c r="K1437"/>
      <c r="L1437"/>
      <c r="M1437"/>
      <c r="N1437"/>
      <c r="O1437"/>
      <c r="P1437"/>
      <c r="Q1437"/>
    </row>
    <row r="1438" spans="2:17">
      <c r="B1438"/>
      <c r="C1438"/>
      <c r="D1438"/>
      <c r="E1438"/>
      <c r="F1438"/>
      <c r="H1438"/>
      <c r="I1438"/>
      <c r="J1438"/>
      <c r="K1438"/>
      <c r="L1438"/>
      <c r="M1438"/>
      <c r="N1438"/>
      <c r="O1438"/>
      <c r="P1438"/>
      <c r="Q1438"/>
    </row>
    <row r="1439" spans="2:17">
      <c r="B1439"/>
      <c r="C1439"/>
      <c r="D1439"/>
      <c r="E1439"/>
      <c r="F1439"/>
      <c r="H1439"/>
      <c r="I1439"/>
      <c r="J1439"/>
      <c r="K1439"/>
      <c r="L1439"/>
      <c r="M1439"/>
      <c r="N1439"/>
      <c r="O1439"/>
      <c r="P1439"/>
      <c r="Q1439"/>
    </row>
    <row r="1440" spans="2:17">
      <c r="B1440"/>
      <c r="C1440"/>
      <c r="D1440"/>
      <c r="E1440"/>
      <c r="F1440"/>
      <c r="H1440"/>
      <c r="I1440"/>
      <c r="J1440"/>
      <c r="K1440"/>
      <c r="L1440"/>
      <c r="M1440"/>
      <c r="N1440"/>
      <c r="O1440"/>
      <c r="P1440"/>
      <c r="Q1440"/>
    </row>
    <row r="1441" spans="2:17">
      <c r="B1441"/>
      <c r="C1441"/>
      <c r="D1441"/>
      <c r="E1441"/>
      <c r="F1441"/>
      <c r="H1441"/>
      <c r="I1441"/>
      <c r="J1441"/>
      <c r="K1441"/>
      <c r="L1441"/>
      <c r="M1441"/>
      <c r="N1441"/>
      <c r="O1441"/>
      <c r="P1441"/>
      <c r="Q1441"/>
    </row>
    <row r="1442" spans="2:17">
      <c r="B1442"/>
      <c r="C1442"/>
      <c r="D1442"/>
      <c r="E1442"/>
      <c r="F1442"/>
      <c r="H1442"/>
      <c r="I1442"/>
      <c r="J1442"/>
      <c r="K1442"/>
      <c r="L1442"/>
      <c r="M1442"/>
      <c r="N1442"/>
      <c r="O1442"/>
      <c r="P1442"/>
      <c r="Q1442"/>
    </row>
    <row r="1443" spans="2:17">
      <c r="B1443"/>
      <c r="C1443"/>
      <c r="D1443"/>
      <c r="E1443"/>
      <c r="F1443"/>
      <c r="H1443"/>
      <c r="I1443"/>
      <c r="J1443"/>
      <c r="K1443"/>
      <c r="L1443"/>
      <c r="M1443"/>
      <c r="N1443"/>
      <c r="O1443"/>
      <c r="P1443"/>
      <c r="Q1443"/>
    </row>
    <row r="1444" spans="2:17">
      <c r="B1444"/>
      <c r="C1444"/>
      <c r="D1444"/>
      <c r="E1444"/>
      <c r="F1444"/>
      <c r="H1444"/>
      <c r="I1444"/>
      <c r="J1444"/>
      <c r="K1444"/>
      <c r="L1444"/>
      <c r="M1444"/>
      <c r="N1444"/>
      <c r="O1444"/>
      <c r="P1444"/>
      <c r="Q1444"/>
    </row>
    <row r="1445" spans="2:17">
      <c r="B1445"/>
      <c r="C1445"/>
      <c r="D1445"/>
      <c r="E1445"/>
      <c r="F1445"/>
      <c r="H1445"/>
      <c r="I1445"/>
      <c r="J1445"/>
      <c r="K1445"/>
      <c r="L1445"/>
      <c r="M1445"/>
      <c r="N1445"/>
      <c r="O1445"/>
      <c r="P1445"/>
      <c r="Q1445"/>
    </row>
    <row r="1446" spans="2:17">
      <c r="B1446"/>
      <c r="C1446"/>
      <c r="D1446"/>
      <c r="E1446"/>
      <c r="F1446"/>
      <c r="H1446"/>
      <c r="I1446"/>
      <c r="J1446"/>
      <c r="K1446"/>
      <c r="L1446"/>
      <c r="M1446"/>
      <c r="N1446"/>
      <c r="O1446"/>
      <c r="P1446"/>
      <c r="Q1446"/>
    </row>
    <row r="1447" spans="2:17">
      <c r="B1447"/>
      <c r="C1447"/>
      <c r="D1447"/>
      <c r="E1447"/>
      <c r="F1447"/>
      <c r="H1447"/>
      <c r="I1447"/>
      <c r="J1447"/>
      <c r="K1447"/>
      <c r="L1447"/>
      <c r="M1447"/>
      <c r="N1447"/>
      <c r="O1447"/>
      <c r="P1447"/>
      <c r="Q1447"/>
    </row>
    <row r="1448" spans="2:17">
      <c r="B1448"/>
      <c r="C1448"/>
      <c r="D1448"/>
      <c r="E1448"/>
      <c r="F1448"/>
      <c r="H1448"/>
      <c r="I1448"/>
      <c r="J1448"/>
      <c r="K1448"/>
      <c r="L1448"/>
      <c r="M1448"/>
      <c r="N1448"/>
      <c r="O1448"/>
      <c r="P1448"/>
      <c r="Q1448"/>
    </row>
    <row r="1449" spans="2:17">
      <c r="B1449"/>
      <c r="C1449"/>
      <c r="D1449"/>
      <c r="E1449"/>
      <c r="F1449"/>
      <c r="H1449"/>
      <c r="I1449"/>
      <c r="J1449"/>
      <c r="K1449"/>
      <c r="L1449"/>
      <c r="M1449"/>
      <c r="N1449"/>
      <c r="O1449"/>
      <c r="P1449"/>
      <c r="Q1449"/>
    </row>
    <row r="1450" spans="2:17">
      <c r="B1450"/>
      <c r="C1450"/>
      <c r="D1450"/>
      <c r="E1450"/>
      <c r="F1450"/>
      <c r="H1450"/>
      <c r="I1450"/>
      <c r="J1450"/>
      <c r="K1450"/>
      <c r="L1450"/>
      <c r="M1450"/>
      <c r="N1450"/>
      <c r="O1450"/>
      <c r="P1450"/>
      <c r="Q1450"/>
    </row>
    <row r="1451" spans="2:17">
      <c r="B1451"/>
      <c r="C1451"/>
      <c r="D1451"/>
      <c r="E1451"/>
      <c r="F1451"/>
      <c r="H1451"/>
      <c r="I1451"/>
      <c r="J1451"/>
      <c r="K1451"/>
      <c r="L1451"/>
      <c r="M1451"/>
      <c r="N1451"/>
      <c r="O1451"/>
      <c r="P1451"/>
      <c r="Q1451"/>
    </row>
    <row r="1452" spans="2:17">
      <c r="B1452"/>
      <c r="C1452"/>
      <c r="D1452"/>
      <c r="E1452"/>
      <c r="F1452"/>
      <c r="H1452"/>
      <c r="I1452"/>
      <c r="J1452"/>
      <c r="K1452"/>
      <c r="L1452"/>
      <c r="M1452"/>
      <c r="N1452"/>
      <c r="O1452"/>
      <c r="P1452"/>
      <c r="Q1452"/>
    </row>
    <row r="1453" spans="2:17">
      <c r="B1453"/>
      <c r="C1453"/>
      <c r="D1453"/>
      <c r="E1453"/>
      <c r="F1453"/>
      <c r="H1453"/>
      <c r="I1453"/>
      <c r="J1453"/>
      <c r="K1453"/>
      <c r="L1453"/>
      <c r="M1453"/>
      <c r="N1453"/>
      <c r="O1453"/>
      <c r="P1453"/>
      <c r="Q1453"/>
    </row>
    <row r="1454" spans="2:17">
      <c r="B1454"/>
      <c r="C1454"/>
      <c r="D1454"/>
      <c r="E1454"/>
      <c r="F1454"/>
      <c r="H1454"/>
      <c r="I1454"/>
      <c r="J1454"/>
      <c r="K1454"/>
      <c r="L1454"/>
      <c r="M1454"/>
      <c r="N1454"/>
      <c r="O1454"/>
      <c r="P1454"/>
      <c r="Q1454"/>
    </row>
    <row r="1455" spans="2:17">
      <c r="B1455"/>
      <c r="C1455"/>
      <c r="D1455"/>
      <c r="E1455"/>
      <c r="F1455"/>
      <c r="H1455"/>
      <c r="I1455"/>
      <c r="J1455"/>
      <c r="K1455"/>
      <c r="L1455"/>
      <c r="M1455"/>
      <c r="N1455"/>
      <c r="O1455"/>
      <c r="P1455"/>
      <c r="Q1455"/>
    </row>
    <row r="1456" spans="2:17">
      <c r="B1456"/>
      <c r="C1456"/>
      <c r="D1456"/>
      <c r="E1456"/>
      <c r="F1456"/>
      <c r="H1456"/>
      <c r="I1456"/>
      <c r="J1456"/>
      <c r="K1456"/>
      <c r="L1456"/>
      <c r="M1456"/>
      <c r="N1456"/>
      <c r="O1456"/>
      <c r="P1456"/>
      <c r="Q1456"/>
    </row>
    <row r="1457" spans="2:17">
      <c r="B1457"/>
      <c r="C1457"/>
      <c r="D1457"/>
      <c r="E1457"/>
      <c r="F1457"/>
      <c r="H1457"/>
      <c r="I1457"/>
      <c r="J1457"/>
      <c r="K1457"/>
      <c r="L1457"/>
      <c r="M1457"/>
      <c r="N1457"/>
      <c r="O1457"/>
      <c r="P1457"/>
      <c r="Q1457"/>
    </row>
    <row r="1458" spans="2:17">
      <c r="B1458"/>
      <c r="C1458"/>
      <c r="D1458"/>
      <c r="E1458"/>
      <c r="F1458"/>
      <c r="H1458"/>
      <c r="I1458"/>
      <c r="J1458"/>
      <c r="K1458"/>
      <c r="L1458"/>
      <c r="M1458"/>
      <c r="N1458"/>
      <c r="O1458"/>
      <c r="P1458"/>
      <c r="Q1458"/>
    </row>
    <row r="1459" spans="2:17">
      <c r="B1459"/>
      <c r="C1459"/>
      <c r="D1459"/>
      <c r="E1459"/>
      <c r="F1459"/>
      <c r="H1459"/>
      <c r="I1459"/>
      <c r="J1459"/>
      <c r="K1459"/>
      <c r="L1459"/>
      <c r="M1459"/>
      <c r="N1459"/>
      <c r="O1459"/>
      <c r="P1459"/>
      <c r="Q1459"/>
    </row>
    <row r="1460" spans="2:17">
      <c r="B1460"/>
      <c r="C1460"/>
      <c r="D1460"/>
      <c r="E1460"/>
      <c r="F1460"/>
      <c r="H1460"/>
      <c r="I1460"/>
      <c r="J1460"/>
      <c r="K1460"/>
      <c r="L1460"/>
      <c r="M1460"/>
      <c r="N1460"/>
      <c r="O1460"/>
      <c r="P1460"/>
      <c r="Q1460"/>
    </row>
    <row r="1461" spans="2:17">
      <c r="B1461"/>
      <c r="C1461"/>
      <c r="D1461"/>
      <c r="E1461"/>
      <c r="F1461"/>
      <c r="H1461"/>
      <c r="I1461"/>
      <c r="J1461"/>
      <c r="K1461"/>
      <c r="L1461"/>
      <c r="M1461"/>
      <c r="N1461"/>
      <c r="O1461"/>
      <c r="P1461"/>
      <c r="Q1461"/>
    </row>
    <row r="1462" spans="2:17">
      <c r="B1462"/>
      <c r="C1462"/>
      <c r="D1462"/>
      <c r="E1462"/>
      <c r="F1462"/>
      <c r="H1462"/>
      <c r="I1462"/>
      <c r="J1462"/>
      <c r="K1462"/>
      <c r="L1462"/>
      <c r="M1462"/>
      <c r="N1462"/>
      <c r="O1462"/>
      <c r="P1462"/>
      <c r="Q1462"/>
    </row>
    <row r="1463" spans="2:17">
      <c r="B1463"/>
      <c r="C1463"/>
      <c r="D1463"/>
      <c r="E1463"/>
      <c r="F1463"/>
      <c r="H1463"/>
      <c r="I1463"/>
      <c r="J1463"/>
      <c r="K1463"/>
      <c r="L1463"/>
      <c r="M1463"/>
      <c r="N1463"/>
      <c r="O1463"/>
      <c r="P1463"/>
      <c r="Q1463"/>
    </row>
    <row r="1464" spans="2:17">
      <c r="B1464"/>
      <c r="C1464"/>
      <c r="D1464"/>
      <c r="E1464"/>
      <c r="F1464"/>
      <c r="H1464"/>
      <c r="I1464"/>
      <c r="J1464"/>
      <c r="K1464"/>
      <c r="L1464"/>
      <c r="M1464"/>
      <c r="N1464"/>
      <c r="O1464"/>
      <c r="P1464"/>
      <c r="Q1464"/>
    </row>
    <row r="1465" spans="2:17">
      <c r="B1465"/>
      <c r="C1465"/>
      <c r="D1465"/>
      <c r="E1465"/>
      <c r="F1465"/>
      <c r="H1465"/>
      <c r="I1465"/>
      <c r="J1465"/>
      <c r="K1465"/>
      <c r="L1465"/>
      <c r="M1465"/>
      <c r="N1465"/>
      <c r="O1465"/>
      <c r="P1465"/>
      <c r="Q1465"/>
    </row>
    <row r="1466" spans="2:17">
      <c r="B1466"/>
      <c r="C1466"/>
      <c r="D1466"/>
      <c r="E1466"/>
      <c r="F1466"/>
      <c r="H1466"/>
      <c r="I1466"/>
      <c r="J1466"/>
      <c r="K1466"/>
      <c r="L1466"/>
      <c r="M1466"/>
      <c r="N1466"/>
      <c r="O1466"/>
      <c r="P1466"/>
      <c r="Q1466"/>
    </row>
    <row r="1467" spans="2:17">
      <c r="B1467"/>
      <c r="C1467"/>
      <c r="D1467"/>
      <c r="E1467"/>
      <c r="F1467"/>
      <c r="H1467"/>
      <c r="I1467"/>
      <c r="J1467"/>
      <c r="K1467"/>
      <c r="L1467"/>
      <c r="M1467"/>
      <c r="N1467"/>
      <c r="O1467"/>
      <c r="P1467"/>
      <c r="Q1467"/>
    </row>
    <row r="1468" spans="2:17">
      <c r="B1468"/>
      <c r="C1468"/>
      <c r="D1468"/>
      <c r="E1468"/>
      <c r="F1468"/>
      <c r="H1468"/>
      <c r="I1468"/>
      <c r="J1468"/>
      <c r="K1468"/>
      <c r="L1468"/>
      <c r="M1468"/>
      <c r="N1468"/>
      <c r="O1468"/>
      <c r="P1468"/>
      <c r="Q1468"/>
    </row>
    <row r="1469" spans="2:17">
      <c r="B1469"/>
      <c r="C1469"/>
      <c r="D1469"/>
      <c r="E1469"/>
      <c r="F1469"/>
      <c r="H1469"/>
      <c r="I1469"/>
      <c r="J1469"/>
      <c r="K1469"/>
      <c r="L1469"/>
      <c r="M1469"/>
      <c r="N1469"/>
      <c r="O1469"/>
      <c r="P1469"/>
      <c r="Q1469"/>
    </row>
    <row r="1470" spans="2:17">
      <c r="B1470"/>
      <c r="C1470"/>
      <c r="D1470"/>
      <c r="E1470"/>
      <c r="F1470"/>
      <c r="H1470"/>
      <c r="I1470"/>
      <c r="J1470"/>
      <c r="K1470"/>
      <c r="L1470"/>
      <c r="M1470"/>
      <c r="N1470"/>
      <c r="O1470"/>
      <c r="P1470"/>
      <c r="Q1470"/>
    </row>
    <row r="1471" spans="2:17">
      <c r="B1471"/>
      <c r="C1471"/>
      <c r="D1471"/>
      <c r="E1471"/>
      <c r="F1471"/>
      <c r="H1471"/>
      <c r="I1471"/>
      <c r="J1471"/>
      <c r="K1471"/>
      <c r="L1471"/>
      <c r="M1471"/>
      <c r="N1471"/>
      <c r="O1471"/>
      <c r="P1471"/>
      <c r="Q1471"/>
    </row>
    <row r="1472" spans="2:17">
      <c r="B1472"/>
      <c r="C1472"/>
      <c r="D1472"/>
      <c r="E1472"/>
      <c r="F1472"/>
      <c r="H1472"/>
      <c r="I1472"/>
      <c r="J1472"/>
      <c r="K1472"/>
      <c r="L1472"/>
      <c r="M1472"/>
      <c r="N1472"/>
      <c r="O1472"/>
      <c r="P1472"/>
      <c r="Q1472"/>
    </row>
    <row r="1473" spans="2:17">
      <c r="B1473"/>
      <c r="C1473"/>
      <c r="D1473"/>
      <c r="E1473"/>
      <c r="F1473"/>
      <c r="H1473"/>
      <c r="I1473"/>
      <c r="J1473"/>
      <c r="K1473"/>
      <c r="L1473"/>
      <c r="M1473"/>
      <c r="N1473"/>
      <c r="O1473"/>
      <c r="P1473"/>
      <c r="Q1473"/>
    </row>
    <row r="1474" spans="2:17">
      <c r="B1474"/>
      <c r="C1474"/>
      <c r="D1474"/>
      <c r="E1474"/>
      <c r="F1474"/>
      <c r="H1474"/>
      <c r="I1474"/>
      <c r="J1474"/>
      <c r="K1474"/>
      <c r="L1474"/>
      <c r="M1474"/>
      <c r="N1474"/>
      <c r="O1474"/>
      <c r="P1474"/>
      <c r="Q1474"/>
    </row>
    <row r="1475" spans="2:17">
      <c r="B1475"/>
      <c r="C1475"/>
      <c r="D1475"/>
      <c r="E1475"/>
      <c r="F1475"/>
      <c r="H1475"/>
      <c r="I1475"/>
      <c r="J1475"/>
      <c r="K1475"/>
      <c r="L1475"/>
      <c r="M1475"/>
      <c r="N1475"/>
      <c r="O1475"/>
      <c r="P1475"/>
      <c r="Q1475"/>
    </row>
    <row r="1476" spans="2:17">
      <c r="B1476"/>
      <c r="C1476"/>
      <c r="D1476"/>
      <c r="E1476"/>
      <c r="F1476"/>
      <c r="H1476"/>
      <c r="I1476"/>
      <c r="J1476"/>
      <c r="K1476"/>
      <c r="L1476"/>
      <c r="M1476"/>
      <c r="N1476"/>
      <c r="O1476"/>
      <c r="P1476"/>
      <c r="Q1476"/>
    </row>
    <row r="1477" spans="2:17">
      <c r="B1477"/>
      <c r="C1477"/>
      <c r="D1477"/>
      <c r="E1477"/>
      <c r="F1477"/>
      <c r="H1477"/>
      <c r="I1477"/>
      <c r="J1477"/>
      <c r="K1477"/>
      <c r="L1477"/>
      <c r="M1477"/>
      <c r="N1477"/>
      <c r="O1477"/>
      <c r="P1477"/>
      <c r="Q1477"/>
    </row>
    <row r="1478" spans="2:17">
      <c r="B1478"/>
      <c r="C1478"/>
      <c r="D1478"/>
      <c r="E1478"/>
      <c r="F1478"/>
      <c r="H1478"/>
      <c r="I1478"/>
      <c r="J1478"/>
      <c r="K1478"/>
      <c r="L1478"/>
      <c r="M1478"/>
      <c r="N1478"/>
      <c r="O1478"/>
      <c r="P1478"/>
      <c r="Q1478"/>
    </row>
    <row r="1479" spans="2:17">
      <c r="B1479"/>
      <c r="C1479"/>
      <c r="D1479"/>
      <c r="E1479"/>
      <c r="F1479"/>
      <c r="H1479"/>
      <c r="I1479"/>
      <c r="J1479"/>
      <c r="K1479"/>
      <c r="L1479"/>
      <c r="M1479"/>
      <c r="N1479"/>
      <c r="O1479"/>
      <c r="P1479"/>
      <c r="Q1479"/>
    </row>
    <row r="1480" spans="2:17">
      <c r="B1480"/>
      <c r="C1480"/>
      <c r="D1480"/>
      <c r="E1480"/>
      <c r="F1480"/>
      <c r="H1480"/>
      <c r="I1480"/>
      <c r="J1480"/>
      <c r="K1480"/>
      <c r="L1480"/>
      <c r="M1480"/>
      <c r="N1480"/>
      <c r="O1480"/>
      <c r="P1480"/>
      <c r="Q1480"/>
    </row>
    <row r="1481" spans="2:17">
      <c r="B1481"/>
      <c r="C1481"/>
      <c r="D1481"/>
      <c r="E1481"/>
      <c r="F1481"/>
      <c r="H1481"/>
      <c r="I1481"/>
      <c r="J1481"/>
      <c r="K1481"/>
      <c r="L1481"/>
      <c r="M1481"/>
      <c r="N1481"/>
      <c r="O1481"/>
      <c r="P1481"/>
      <c r="Q1481"/>
    </row>
    <row r="1482" spans="2:17">
      <c r="B1482"/>
      <c r="C1482"/>
      <c r="D1482"/>
      <c r="E1482"/>
      <c r="F1482"/>
      <c r="H1482"/>
      <c r="I1482"/>
      <c r="J1482"/>
      <c r="K1482"/>
      <c r="L1482"/>
      <c r="M1482"/>
      <c r="N1482"/>
      <c r="O1482"/>
      <c r="P1482"/>
      <c r="Q1482"/>
    </row>
    <row r="1483" spans="2:17">
      <c r="B1483"/>
      <c r="C1483"/>
      <c r="D1483"/>
      <c r="E1483"/>
      <c r="F1483"/>
      <c r="H1483"/>
      <c r="I1483"/>
      <c r="J1483"/>
      <c r="K1483"/>
      <c r="L1483"/>
      <c r="M1483"/>
      <c r="N1483"/>
      <c r="O1483"/>
      <c r="P1483"/>
      <c r="Q1483"/>
    </row>
    <row r="1484" spans="2:17">
      <c r="B1484"/>
      <c r="C1484"/>
      <c r="D1484"/>
      <c r="E1484"/>
      <c r="F1484"/>
      <c r="H1484"/>
      <c r="I1484"/>
      <c r="J1484"/>
      <c r="K1484"/>
      <c r="L1484"/>
      <c r="M1484"/>
      <c r="N1484"/>
      <c r="O1484"/>
      <c r="P1484"/>
      <c r="Q1484"/>
    </row>
    <row r="1485" spans="2:17">
      <c r="B1485"/>
      <c r="C1485"/>
      <c r="D1485"/>
      <c r="E1485"/>
      <c r="F1485"/>
      <c r="H1485"/>
      <c r="I1485"/>
      <c r="J1485"/>
      <c r="K1485"/>
      <c r="L1485"/>
      <c r="M1485"/>
      <c r="N1485"/>
      <c r="O1485"/>
      <c r="P1485"/>
      <c r="Q1485"/>
    </row>
    <row r="1486" spans="2:17">
      <c r="B1486"/>
      <c r="C1486"/>
      <c r="D1486"/>
      <c r="E1486"/>
      <c r="F1486"/>
      <c r="H1486"/>
      <c r="I1486"/>
      <c r="J1486"/>
      <c r="K1486"/>
      <c r="L1486"/>
      <c r="M1486"/>
      <c r="N1486"/>
      <c r="O1486"/>
      <c r="P1486"/>
      <c r="Q1486"/>
    </row>
    <row r="1487" spans="2:17">
      <c r="B1487"/>
      <c r="C1487"/>
      <c r="D1487"/>
      <c r="E1487"/>
      <c r="F1487"/>
      <c r="H1487"/>
      <c r="I1487"/>
      <c r="J1487"/>
      <c r="K1487"/>
      <c r="L1487"/>
      <c r="M1487"/>
      <c r="N1487"/>
      <c r="O1487"/>
      <c r="P1487"/>
      <c r="Q1487"/>
    </row>
    <row r="1488" spans="2:17">
      <c r="B1488"/>
      <c r="C1488"/>
      <c r="D1488"/>
      <c r="E1488"/>
      <c r="F1488"/>
      <c r="H1488"/>
      <c r="I1488"/>
      <c r="J1488"/>
      <c r="K1488"/>
      <c r="L1488"/>
      <c r="M1488"/>
      <c r="N1488"/>
      <c r="O1488"/>
      <c r="P1488"/>
      <c r="Q1488"/>
    </row>
    <row r="1489" spans="2:17">
      <c r="B1489"/>
      <c r="C1489"/>
      <c r="D1489"/>
      <c r="E1489"/>
      <c r="F1489"/>
      <c r="H1489"/>
      <c r="I1489"/>
      <c r="J1489"/>
      <c r="K1489"/>
      <c r="L1489"/>
      <c r="M1489"/>
      <c r="N1489"/>
      <c r="O1489"/>
      <c r="P1489"/>
      <c r="Q1489"/>
    </row>
    <row r="1490" spans="2:17">
      <c r="B1490"/>
      <c r="C1490"/>
      <c r="D1490"/>
      <c r="E1490"/>
      <c r="F1490"/>
      <c r="H1490"/>
      <c r="I1490"/>
      <c r="J1490"/>
      <c r="K1490"/>
      <c r="L1490"/>
      <c r="M1490"/>
      <c r="N1490"/>
      <c r="O1490"/>
      <c r="P1490"/>
      <c r="Q1490"/>
    </row>
    <row r="1491" spans="2:17">
      <c r="B1491"/>
      <c r="C1491"/>
      <c r="D1491"/>
      <c r="E1491"/>
      <c r="F1491"/>
      <c r="H1491"/>
      <c r="I1491"/>
      <c r="J1491"/>
      <c r="K1491"/>
      <c r="L1491"/>
      <c r="M1491"/>
      <c r="N1491"/>
      <c r="O1491"/>
      <c r="P1491"/>
      <c r="Q1491"/>
    </row>
    <row r="1492" spans="2:17">
      <c r="B1492"/>
      <c r="C1492"/>
      <c r="D1492"/>
      <c r="E1492"/>
      <c r="F1492"/>
      <c r="H1492"/>
      <c r="I1492"/>
      <c r="J1492"/>
      <c r="K1492"/>
      <c r="L1492"/>
      <c r="M1492"/>
      <c r="N1492"/>
      <c r="O1492"/>
      <c r="P1492"/>
      <c r="Q1492"/>
    </row>
    <row r="1493" spans="2:17">
      <c r="B1493"/>
      <c r="C1493"/>
      <c r="D1493"/>
      <c r="E1493"/>
      <c r="F1493"/>
      <c r="H1493"/>
      <c r="I1493"/>
      <c r="J1493"/>
      <c r="K1493"/>
      <c r="L1493"/>
      <c r="M1493"/>
      <c r="N1493"/>
      <c r="O1493"/>
      <c r="P1493"/>
      <c r="Q1493"/>
    </row>
    <row r="1494" spans="2:17">
      <c r="B1494"/>
      <c r="C1494"/>
      <c r="D1494"/>
      <c r="E1494"/>
      <c r="F1494"/>
      <c r="H1494"/>
      <c r="I1494"/>
      <c r="J1494"/>
      <c r="K1494"/>
      <c r="L1494"/>
      <c r="M1494"/>
      <c r="N1494"/>
      <c r="O1494"/>
      <c r="P1494"/>
      <c r="Q1494"/>
    </row>
    <row r="1495" spans="2:17">
      <c r="B1495"/>
      <c r="C1495"/>
      <c r="D1495"/>
      <c r="E1495"/>
      <c r="F1495"/>
      <c r="H1495"/>
      <c r="I1495"/>
      <c r="J1495"/>
      <c r="K1495"/>
      <c r="L1495"/>
      <c r="M1495"/>
      <c r="N1495"/>
      <c r="O1495"/>
      <c r="P1495"/>
      <c r="Q1495"/>
    </row>
    <row r="1496" spans="2:17">
      <c r="B1496"/>
      <c r="C1496"/>
      <c r="D1496"/>
      <c r="E1496"/>
      <c r="F1496"/>
      <c r="H1496"/>
      <c r="I1496"/>
      <c r="J1496"/>
      <c r="K1496"/>
      <c r="L1496"/>
      <c r="M1496"/>
      <c r="N1496"/>
      <c r="O1496"/>
      <c r="P1496"/>
      <c r="Q1496"/>
    </row>
    <row r="1497" spans="2:17">
      <c r="B1497"/>
      <c r="C1497"/>
      <c r="D1497"/>
      <c r="E1497"/>
      <c r="F1497"/>
      <c r="H1497"/>
      <c r="I1497"/>
      <c r="J1497"/>
      <c r="K1497"/>
      <c r="L1497"/>
      <c r="M1497"/>
      <c r="N1497"/>
      <c r="O1497"/>
      <c r="P1497"/>
      <c r="Q1497"/>
    </row>
    <row r="1498" spans="2:17">
      <c r="B1498"/>
      <c r="C1498"/>
      <c r="D1498"/>
      <c r="E1498"/>
      <c r="F1498"/>
      <c r="H1498"/>
      <c r="I1498"/>
      <c r="J1498"/>
      <c r="K1498"/>
      <c r="L1498"/>
      <c r="M1498"/>
      <c r="N1498"/>
      <c r="O1498"/>
      <c r="P1498"/>
      <c r="Q1498"/>
    </row>
    <row r="1499" spans="2:17">
      <c r="B1499"/>
      <c r="C1499"/>
      <c r="D1499"/>
      <c r="E1499"/>
      <c r="F1499"/>
      <c r="H1499"/>
      <c r="I1499"/>
      <c r="J1499"/>
      <c r="K1499"/>
      <c r="L1499"/>
      <c r="M1499"/>
      <c r="N1499"/>
      <c r="O1499"/>
      <c r="P1499"/>
      <c r="Q1499"/>
    </row>
    <row r="1500" spans="2:17">
      <c r="B1500"/>
      <c r="C1500"/>
      <c r="D1500"/>
      <c r="E1500"/>
      <c r="F1500"/>
      <c r="H1500"/>
      <c r="I1500"/>
      <c r="J1500"/>
      <c r="K1500"/>
      <c r="L1500"/>
      <c r="M1500"/>
      <c r="N1500"/>
      <c r="O1500"/>
      <c r="P1500"/>
      <c r="Q1500"/>
    </row>
    <row r="1501" spans="2:17">
      <c r="B1501"/>
      <c r="C1501"/>
      <c r="D1501"/>
      <c r="E1501"/>
      <c r="F1501"/>
      <c r="H1501"/>
      <c r="I1501"/>
      <c r="J1501"/>
      <c r="K1501"/>
      <c r="L1501"/>
      <c r="M1501"/>
      <c r="N1501"/>
      <c r="O1501"/>
      <c r="P1501"/>
      <c r="Q1501"/>
    </row>
    <row r="1502" spans="2:17">
      <c r="B1502"/>
      <c r="C1502"/>
      <c r="D1502"/>
      <c r="E1502"/>
      <c r="F1502"/>
      <c r="H1502"/>
      <c r="I1502"/>
      <c r="J1502"/>
      <c r="K1502"/>
      <c r="L1502"/>
      <c r="M1502"/>
      <c r="N1502"/>
      <c r="O1502"/>
      <c r="P1502"/>
      <c r="Q1502"/>
    </row>
    <row r="1503" spans="2:17">
      <c r="B1503"/>
      <c r="C1503"/>
      <c r="D1503"/>
      <c r="E1503"/>
      <c r="F1503"/>
      <c r="H1503"/>
      <c r="I1503"/>
      <c r="J1503"/>
      <c r="K1503"/>
      <c r="L1503"/>
      <c r="M1503"/>
      <c r="N1503"/>
      <c r="O1503"/>
      <c r="P1503"/>
      <c r="Q1503"/>
    </row>
    <row r="1504" spans="2:17">
      <c r="B1504"/>
      <c r="C1504"/>
      <c r="D1504"/>
      <c r="E1504"/>
      <c r="F1504"/>
      <c r="H1504"/>
      <c r="I1504"/>
      <c r="J1504"/>
      <c r="K1504"/>
      <c r="L1504"/>
      <c r="M1504"/>
      <c r="N1504"/>
      <c r="O1504"/>
      <c r="P1504"/>
      <c r="Q1504"/>
    </row>
    <row r="1505" spans="2:17">
      <c r="B1505"/>
      <c r="C1505"/>
      <c r="D1505"/>
      <c r="E1505"/>
      <c r="F1505"/>
      <c r="H1505"/>
      <c r="I1505"/>
      <c r="J1505"/>
      <c r="K1505"/>
      <c r="L1505"/>
      <c r="M1505"/>
      <c r="N1505"/>
      <c r="O1505"/>
      <c r="P1505"/>
      <c r="Q1505"/>
    </row>
    <row r="1506" spans="2:17">
      <c r="B1506"/>
      <c r="C1506"/>
      <c r="D1506"/>
      <c r="E1506"/>
      <c r="F1506"/>
      <c r="H1506"/>
      <c r="I1506"/>
      <c r="J1506"/>
      <c r="K1506"/>
      <c r="L1506"/>
      <c r="M1506"/>
      <c r="N1506"/>
      <c r="O1506"/>
      <c r="P1506"/>
      <c r="Q1506"/>
    </row>
    <row r="1507" spans="2:17">
      <c r="B1507"/>
      <c r="C1507"/>
      <c r="D1507"/>
      <c r="E1507"/>
      <c r="F1507"/>
      <c r="H1507"/>
      <c r="I1507"/>
      <c r="J1507"/>
      <c r="K1507"/>
      <c r="L1507"/>
      <c r="M1507"/>
      <c r="N1507"/>
      <c r="O1507"/>
      <c r="P1507"/>
      <c r="Q1507"/>
    </row>
    <row r="1508" spans="2:17">
      <c r="B1508"/>
      <c r="C1508"/>
      <c r="D1508"/>
      <c r="E1508"/>
      <c r="F1508"/>
      <c r="H1508"/>
      <c r="I1508"/>
      <c r="J1508"/>
      <c r="K1508"/>
      <c r="L1508"/>
      <c r="M1508"/>
      <c r="N1508"/>
      <c r="O1508"/>
      <c r="P1508"/>
      <c r="Q1508"/>
    </row>
    <row r="1509" spans="2:17">
      <c r="B1509"/>
      <c r="C1509"/>
      <c r="D1509"/>
      <c r="E1509"/>
      <c r="F1509"/>
      <c r="H1509"/>
      <c r="I1509"/>
      <c r="J1509"/>
      <c r="K1509"/>
      <c r="L1509"/>
      <c r="M1509"/>
      <c r="N1509"/>
      <c r="O1509"/>
      <c r="P1509"/>
      <c r="Q1509"/>
    </row>
    <row r="1510" spans="2:17">
      <c r="B1510"/>
      <c r="C1510"/>
      <c r="D1510"/>
      <c r="E1510"/>
      <c r="F1510"/>
      <c r="H1510"/>
      <c r="I1510"/>
      <c r="J1510"/>
      <c r="K1510"/>
      <c r="L1510"/>
      <c r="M1510"/>
      <c r="N1510"/>
      <c r="O1510"/>
      <c r="P1510"/>
      <c r="Q1510"/>
    </row>
    <row r="1511" spans="2:17">
      <c r="B1511"/>
      <c r="C1511"/>
      <c r="D1511"/>
      <c r="E1511"/>
      <c r="F1511"/>
      <c r="H1511"/>
      <c r="I1511"/>
      <c r="J1511"/>
      <c r="K1511"/>
      <c r="L1511"/>
      <c r="M1511"/>
      <c r="N1511"/>
      <c r="O1511"/>
      <c r="P1511"/>
      <c r="Q1511"/>
    </row>
    <row r="1512" spans="2:17">
      <c r="B1512"/>
      <c r="C1512"/>
      <c r="D1512"/>
      <c r="E1512"/>
      <c r="F1512"/>
      <c r="H1512"/>
      <c r="I1512"/>
      <c r="J1512"/>
      <c r="K1512"/>
      <c r="L1512"/>
      <c r="M1512"/>
      <c r="N1512"/>
      <c r="O1512"/>
      <c r="P1512"/>
      <c r="Q1512"/>
    </row>
    <row r="1513" spans="2:17">
      <c r="B1513"/>
      <c r="C1513"/>
      <c r="D1513"/>
      <c r="E1513"/>
      <c r="F1513"/>
      <c r="H1513"/>
      <c r="I1513"/>
      <c r="J1513"/>
      <c r="K1513"/>
      <c r="L1513"/>
      <c r="M1513"/>
      <c r="N1513"/>
      <c r="O1513"/>
      <c r="P1513"/>
      <c r="Q1513"/>
    </row>
    <row r="1514" spans="2:17">
      <c r="B1514"/>
      <c r="C1514"/>
      <c r="D1514"/>
      <c r="E1514"/>
      <c r="F1514"/>
      <c r="H1514"/>
      <c r="I1514"/>
      <c r="J1514"/>
      <c r="K1514"/>
      <c r="L1514"/>
      <c r="M1514"/>
      <c r="N1514"/>
      <c r="O1514"/>
      <c r="P1514"/>
      <c r="Q1514"/>
    </row>
    <row r="1515" spans="2:17">
      <c r="B1515"/>
      <c r="C1515"/>
      <c r="D1515"/>
      <c r="E1515"/>
      <c r="F1515"/>
      <c r="H1515"/>
      <c r="I1515"/>
      <c r="J1515"/>
      <c r="K1515"/>
      <c r="L1515"/>
      <c r="M1515"/>
      <c r="N1515"/>
      <c r="O1515"/>
      <c r="P1515"/>
      <c r="Q1515"/>
    </row>
    <row r="1516" spans="2:17">
      <c r="B1516"/>
      <c r="C1516"/>
      <c r="D1516"/>
      <c r="E1516"/>
      <c r="F1516"/>
      <c r="H1516"/>
      <c r="I1516"/>
      <c r="J1516"/>
      <c r="K1516"/>
      <c r="L1516"/>
      <c r="M1516"/>
      <c r="N1516"/>
      <c r="O1516"/>
      <c r="P1516"/>
      <c r="Q1516"/>
    </row>
    <row r="1517" spans="2:17">
      <c r="B1517"/>
      <c r="C1517"/>
      <c r="D1517"/>
      <c r="E1517"/>
      <c r="F1517"/>
      <c r="H1517"/>
      <c r="I1517"/>
      <c r="J1517"/>
      <c r="K1517"/>
      <c r="L1517"/>
      <c r="M1517"/>
      <c r="N1517"/>
      <c r="O1517"/>
      <c r="P1517"/>
      <c r="Q1517"/>
    </row>
    <row r="1518" spans="2:17">
      <c r="B1518"/>
      <c r="C1518"/>
      <c r="D1518"/>
      <c r="E1518"/>
      <c r="F1518"/>
      <c r="H1518"/>
      <c r="I1518"/>
      <c r="J1518"/>
      <c r="K1518"/>
      <c r="L1518"/>
      <c r="M1518"/>
      <c r="N1518"/>
      <c r="O1518"/>
      <c r="P1518"/>
      <c r="Q1518"/>
    </row>
    <row r="1519" spans="2:17">
      <c r="B1519"/>
      <c r="C1519"/>
      <c r="D1519"/>
      <c r="E1519"/>
      <c r="F1519"/>
      <c r="H1519"/>
      <c r="I1519"/>
      <c r="J1519"/>
      <c r="K1519"/>
      <c r="L1519"/>
      <c r="M1519"/>
      <c r="N1519"/>
      <c r="O1519"/>
      <c r="P1519"/>
      <c r="Q1519"/>
    </row>
    <row r="1520" spans="2:17">
      <c r="B1520"/>
      <c r="C1520"/>
      <c r="D1520"/>
      <c r="E1520"/>
      <c r="F1520"/>
      <c r="H1520"/>
      <c r="I1520"/>
      <c r="J1520"/>
      <c r="K1520"/>
      <c r="L1520"/>
      <c r="M1520"/>
      <c r="N1520"/>
      <c r="O1520"/>
      <c r="P1520"/>
      <c r="Q1520"/>
    </row>
    <row r="1521" spans="2:17">
      <c r="B1521"/>
      <c r="C1521"/>
      <c r="D1521"/>
      <c r="E1521"/>
      <c r="F1521"/>
      <c r="H1521"/>
      <c r="I1521"/>
      <c r="J1521"/>
      <c r="K1521"/>
      <c r="L1521"/>
      <c r="M1521"/>
      <c r="N1521"/>
      <c r="O1521"/>
      <c r="P1521"/>
      <c r="Q1521"/>
    </row>
    <row r="1522" spans="2:17">
      <c r="B1522"/>
      <c r="C1522"/>
      <c r="D1522"/>
      <c r="E1522"/>
      <c r="F1522"/>
      <c r="H1522"/>
      <c r="I1522"/>
      <c r="J1522"/>
      <c r="K1522"/>
      <c r="L1522"/>
      <c r="M1522"/>
      <c r="N1522"/>
      <c r="O1522"/>
      <c r="P1522"/>
      <c r="Q1522"/>
    </row>
    <row r="1523" spans="2:17">
      <c r="B1523"/>
      <c r="C1523"/>
      <c r="D1523"/>
      <c r="E1523"/>
      <c r="F1523"/>
      <c r="H1523"/>
      <c r="I1523"/>
      <c r="J1523"/>
      <c r="K1523"/>
      <c r="L1523"/>
      <c r="M1523"/>
      <c r="N1523"/>
      <c r="O1523"/>
      <c r="P1523"/>
      <c r="Q1523"/>
    </row>
    <row r="1524" spans="2:17">
      <c r="B1524"/>
      <c r="C1524"/>
      <c r="D1524"/>
      <c r="E1524"/>
      <c r="F1524"/>
      <c r="H1524"/>
      <c r="I1524"/>
      <c r="J1524"/>
      <c r="K1524"/>
      <c r="L1524"/>
      <c r="M1524"/>
      <c r="N1524"/>
      <c r="O1524"/>
      <c r="P1524"/>
      <c r="Q1524"/>
    </row>
    <row r="1525" spans="2:17">
      <c r="B1525"/>
      <c r="C1525"/>
      <c r="D1525"/>
      <c r="E1525"/>
      <c r="F1525"/>
      <c r="H1525"/>
      <c r="I1525"/>
      <c r="J1525"/>
      <c r="K1525"/>
      <c r="L1525"/>
      <c r="M1525"/>
      <c r="N1525"/>
      <c r="O1525"/>
      <c r="P1525"/>
      <c r="Q1525"/>
    </row>
    <row r="1526" spans="2:17">
      <c r="B1526"/>
      <c r="C1526"/>
      <c r="D1526"/>
      <c r="E1526"/>
      <c r="F1526"/>
      <c r="H1526"/>
      <c r="I1526"/>
      <c r="J1526"/>
      <c r="K1526"/>
      <c r="L1526"/>
      <c r="M1526"/>
      <c r="N1526"/>
      <c r="O1526"/>
      <c r="P1526"/>
      <c r="Q1526"/>
    </row>
    <row r="1527" spans="2:17">
      <c r="B1527"/>
      <c r="C1527"/>
      <c r="D1527"/>
      <c r="E1527"/>
      <c r="F1527"/>
      <c r="H1527"/>
      <c r="I1527"/>
      <c r="J1527"/>
      <c r="K1527"/>
      <c r="L1527"/>
      <c r="M1527"/>
      <c r="N1527"/>
      <c r="O1527"/>
      <c r="P1527"/>
      <c r="Q1527"/>
    </row>
    <row r="1528" spans="2:17">
      <c r="B1528"/>
      <c r="C1528"/>
      <c r="D1528"/>
      <c r="E1528"/>
      <c r="F1528"/>
      <c r="H1528"/>
      <c r="I1528"/>
      <c r="J1528"/>
      <c r="K1528"/>
      <c r="L1528"/>
      <c r="M1528"/>
      <c r="N1528"/>
      <c r="O1528"/>
      <c r="P1528"/>
      <c r="Q1528"/>
    </row>
    <row r="1529" spans="2:17">
      <c r="B1529"/>
      <c r="C1529"/>
      <c r="D1529"/>
      <c r="E1529"/>
      <c r="F1529"/>
      <c r="H1529"/>
      <c r="I1529"/>
      <c r="J1529"/>
      <c r="K1529"/>
      <c r="L1529"/>
      <c r="M1529"/>
      <c r="N1529"/>
      <c r="O1529"/>
      <c r="P1529"/>
      <c r="Q1529"/>
    </row>
    <row r="1530" spans="2:17">
      <c r="B1530"/>
      <c r="C1530"/>
      <c r="D1530"/>
      <c r="E1530"/>
      <c r="F1530"/>
      <c r="H1530"/>
      <c r="I1530"/>
      <c r="J1530"/>
      <c r="K1530"/>
      <c r="L1530"/>
      <c r="M1530"/>
      <c r="N1530"/>
      <c r="O1530"/>
      <c r="P1530"/>
      <c r="Q1530"/>
    </row>
    <row r="1531" spans="2:17">
      <c r="B1531"/>
      <c r="C1531"/>
      <c r="D1531"/>
      <c r="E1531"/>
      <c r="F1531"/>
      <c r="H1531"/>
      <c r="I1531"/>
      <c r="J1531"/>
      <c r="K1531"/>
      <c r="L1531"/>
      <c r="M1531"/>
      <c r="N1531"/>
      <c r="O1531"/>
      <c r="P1531"/>
      <c r="Q1531"/>
    </row>
    <row r="1532" spans="2:17">
      <c r="B1532"/>
      <c r="C1532"/>
      <c r="D1532"/>
      <c r="E1532"/>
      <c r="F1532"/>
      <c r="H1532"/>
      <c r="I1532"/>
      <c r="J1532"/>
      <c r="K1532"/>
      <c r="L1532"/>
      <c r="M1532"/>
      <c r="N1532"/>
      <c r="O1532"/>
      <c r="P1532"/>
      <c r="Q1532"/>
    </row>
    <row r="1533" spans="2:17">
      <c r="B1533"/>
      <c r="C1533"/>
      <c r="D1533"/>
      <c r="E1533"/>
      <c r="F1533"/>
      <c r="H1533"/>
      <c r="I1533"/>
      <c r="J1533"/>
      <c r="K1533"/>
      <c r="L1533"/>
      <c r="M1533"/>
      <c r="N1533"/>
      <c r="O1533"/>
      <c r="P1533"/>
      <c r="Q1533"/>
    </row>
    <row r="1534" spans="2:17">
      <c r="B1534"/>
      <c r="C1534"/>
      <c r="D1534"/>
      <c r="E1534"/>
      <c r="F1534"/>
      <c r="H1534"/>
      <c r="I1534"/>
      <c r="J1534"/>
      <c r="K1534"/>
      <c r="L1534"/>
      <c r="M1534"/>
      <c r="N1534"/>
      <c r="O1534"/>
      <c r="P1534"/>
      <c r="Q1534"/>
    </row>
    <row r="1535" spans="2:17">
      <c r="B1535"/>
      <c r="C1535"/>
      <c r="D1535"/>
      <c r="E1535"/>
      <c r="F1535"/>
      <c r="H1535"/>
      <c r="I1535"/>
      <c r="J1535"/>
      <c r="K1535"/>
      <c r="L1535"/>
      <c r="M1535"/>
      <c r="N1535"/>
      <c r="O1535"/>
      <c r="P1535"/>
      <c r="Q1535"/>
    </row>
    <row r="1536" spans="2:17">
      <c r="B1536"/>
      <c r="C1536"/>
      <c r="D1536"/>
      <c r="E1536"/>
      <c r="F1536"/>
      <c r="H1536"/>
      <c r="I1536"/>
      <c r="J1536"/>
      <c r="K1536"/>
      <c r="L1536"/>
      <c r="M1536"/>
      <c r="N1536"/>
      <c r="O1536"/>
      <c r="P1536"/>
      <c r="Q1536"/>
    </row>
    <row r="1537" spans="2:17">
      <c r="B1537"/>
      <c r="C1537"/>
      <c r="D1537"/>
      <c r="E1537"/>
      <c r="F1537"/>
      <c r="H1537"/>
      <c r="I1537"/>
      <c r="J1537"/>
      <c r="K1537"/>
      <c r="L1537"/>
      <c r="M1537"/>
      <c r="N1537"/>
      <c r="O1537"/>
      <c r="P1537"/>
      <c r="Q1537"/>
    </row>
    <row r="1538" spans="2:17">
      <c r="B1538"/>
      <c r="C1538"/>
      <c r="D1538"/>
      <c r="E1538"/>
      <c r="F1538"/>
      <c r="H1538"/>
      <c r="I1538"/>
      <c r="J1538"/>
      <c r="K1538"/>
      <c r="L1538"/>
      <c r="M1538"/>
      <c r="N1538"/>
      <c r="O1538"/>
      <c r="P1538"/>
      <c r="Q1538"/>
    </row>
    <row r="1539" spans="2:17">
      <c r="B1539"/>
      <c r="C1539"/>
      <c r="D1539"/>
      <c r="E1539"/>
      <c r="F1539"/>
      <c r="H1539"/>
      <c r="I1539"/>
      <c r="J1539"/>
      <c r="K1539"/>
      <c r="L1539"/>
      <c r="M1539"/>
      <c r="N1539"/>
      <c r="O1539"/>
      <c r="P1539"/>
      <c r="Q1539"/>
    </row>
    <row r="1540" spans="2:17">
      <c r="B1540"/>
      <c r="C1540"/>
      <c r="D1540"/>
      <c r="E1540"/>
      <c r="F1540"/>
      <c r="H1540"/>
      <c r="I1540"/>
      <c r="J1540"/>
      <c r="K1540"/>
      <c r="L1540"/>
      <c r="M1540"/>
      <c r="N1540"/>
      <c r="O1540"/>
      <c r="P1540"/>
      <c r="Q1540"/>
    </row>
    <row r="1541" spans="2:17">
      <c r="B1541"/>
      <c r="C1541"/>
      <c r="D1541"/>
      <c r="E1541"/>
      <c r="F1541"/>
      <c r="H1541"/>
      <c r="I1541"/>
      <c r="J1541"/>
      <c r="K1541"/>
      <c r="L1541"/>
      <c r="M1541"/>
      <c r="N1541"/>
      <c r="O1541"/>
      <c r="P1541"/>
      <c r="Q1541"/>
    </row>
    <row r="1542" spans="2:17">
      <c r="B1542"/>
      <c r="C1542"/>
      <c r="D1542"/>
      <c r="E1542"/>
      <c r="F1542"/>
      <c r="H1542"/>
      <c r="I1542"/>
      <c r="J1542"/>
      <c r="K1542"/>
      <c r="L1542"/>
      <c r="M1542"/>
      <c r="N1542"/>
      <c r="O1542"/>
      <c r="P1542"/>
      <c r="Q1542"/>
    </row>
    <row r="1543" spans="2:17">
      <c r="B1543"/>
      <c r="C1543"/>
      <c r="D1543"/>
      <c r="E1543"/>
      <c r="F1543"/>
      <c r="H1543"/>
      <c r="I1543"/>
      <c r="J1543"/>
      <c r="K1543"/>
      <c r="L1543"/>
      <c r="M1543"/>
      <c r="N1543"/>
      <c r="O1543"/>
      <c r="P1543"/>
      <c r="Q1543"/>
    </row>
    <row r="1544" spans="2:17">
      <c r="B1544"/>
      <c r="C1544"/>
      <c r="D1544"/>
      <c r="E1544"/>
      <c r="F1544"/>
      <c r="H1544"/>
      <c r="I1544"/>
      <c r="J1544"/>
      <c r="K1544"/>
      <c r="L1544"/>
      <c r="M1544"/>
      <c r="N1544"/>
      <c r="O1544"/>
      <c r="P1544"/>
      <c r="Q1544"/>
    </row>
    <row r="1545" spans="2:17">
      <c r="B1545"/>
      <c r="C1545"/>
      <c r="D1545"/>
      <c r="E1545"/>
      <c r="F1545"/>
      <c r="H1545"/>
      <c r="I1545"/>
      <c r="J1545"/>
      <c r="K1545"/>
      <c r="L1545"/>
      <c r="M1545"/>
      <c r="N1545"/>
      <c r="O1545"/>
      <c r="P1545"/>
      <c r="Q1545"/>
    </row>
    <row r="1546" spans="2:17">
      <c r="B1546"/>
      <c r="C1546"/>
      <c r="D1546"/>
      <c r="E1546"/>
      <c r="F1546"/>
      <c r="H1546"/>
      <c r="I1546"/>
      <c r="J1546"/>
      <c r="K1546"/>
      <c r="L1546"/>
      <c r="M1546"/>
      <c r="N1546"/>
      <c r="O1546"/>
      <c r="P1546"/>
      <c r="Q1546"/>
    </row>
    <row r="1547" spans="2:17">
      <c r="B1547"/>
      <c r="C1547"/>
      <c r="D1547"/>
      <c r="E1547"/>
      <c r="F1547"/>
      <c r="H1547"/>
      <c r="I1547"/>
      <c r="J1547"/>
      <c r="K1547"/>
      <c r="L1547"/>
      <c r="M1547"/>
      <c r="N1547"/>
      <c r="O1547"/>
      <c r="P1547"/>
      <c r="Q1547"/>
    </row>
    <row r="1548" spans="2:17">
      <c r="B1548"/>
      <c r="C1548"/>
      <c r="D1548"/>
      <c r="E1548"/>
      <c r="F1548"/>
      <c r="H1548"/>
      <c r="I1548"/>
      <c r="J1548"/>
      <c r="K1548"/>
      <c r="L1548"/>
      <c r="M1548"/>
      <c r="N1548"/>
      <c r="O1548"/>
      <c r="P1548"/>
      <c r="Q1548"/>
    </row>
    <row r="1549" spans="2:17">
      <c r="B1549"/>
      <c r="C1549"/>
      <c r="D1549"/>
      <c r="E1549"/>
      <c r="F1549"/>
      <c r="H1549"/>
      <c r="I1549"/>
      <c r="J1549"/>
      <c r="K1549"/>
      <c r="L1549"/>
      <c r="M1549"/>
      <c r="N1549"/>
      <c r="O1549"/>
      <c r="P1549"/>
      <c r="Q1549"/>
    </row>
    <row r="1550" spans="2:17">
      <c r="B1550"/>
      <c r="C1550"/>
      <c r="D1550"/>
      <c r="E1550"/>
      <c r="F1550"/>
      <c r="H1550"/>
      <c r="I1550"/>
      <c r="J1550"/>
      <c r="K1550"/>
      <c r="L1550"/>
      <c r="M1550"/>
      <c r="N1550"/>
      <c r="O1550"/>
      <c r="P1550"/>
      <c r="Q1550"/>
    </row>
    <row r="1551" spans="2:17">
      <c r="B1551"/>
      <c r="C1551"/>
      <c r="D1551"/>
      <c r="E1551"/>
      <c r="F1551"/>
    </row>
    <row r="1552" spans="2:17">
      <c r="B1552"/>
      <c r="C1552"/>
      <c r="D1552"/>
      <c r="E1552"/>
      <c r="F1552"/>
    </row>
    <row r="1553" spans="2:6">
      <c r="B1553"/>
      <c r="C1553"/>
      <c r="D1553"/>
      <c r="E1553"/>
      <c r="F1553"/>
    </row>
    <row r="1554" spans="2:6">
      <c r="B1554"/>
      <c r="C1554"/>
      <c r="D1554"/>
      <c r="E1554"/>
      <c r="F1554"/>
    </row>
    <row r="1555" spans="2:6">
      <c r="B1555"/>
      <c r="C1555"/>
      <c r="D1555"/>
      <c r="E1555"/>
      <c r="F1555"/>
    </row>
    <row r="1556" spans="2:6">
      <c r="B1556"/>
      <c r="C1556"/>
      <c r="D1556"/>
      <c r="E1556"/>
      <c r="F1556"/>
    </row>
    <row r="1557" spans="2:6">
      <c r="B1557"/>
      <c r="C1557"/>
      <c r="D1557"/>
      <c r="E1557"/>
      <c r="F1557"/>
    </row>
    <row r="1558" spans="2:6">
      <c r="B1558"/>
      <c r="C1558"/>
      <c r="D1558"/>
      <c r="E1558"/>
      <c r="F1558"/>
    </row>
    <row r="1559" spans="2:6">
      <c r="B1559"/>
      <c r="C1559"/>
      <c r="D1559"/>
      <c r="E1559"/>
      <c r="F1559"/>
    </row>
    <row r="1560" spans="2:6">
      <c r="B1560"/>
      <c r="C1560"/>
      <c r="D1560"/>
      <c r="E1560"/>
      <c r="F1560"/>
    </row>
    <row r="1561" spans="2:6">
      <c r="B1561"/>
      <c r="C1561"/>
      <c r="D1561"/>
      <c r="E1561"/>
      <c r="F1561"/>
    </row>
    <row r="1562" spans="2:6">
      <c r="B1562"/>
      <c r="C1562"/>
      <c r="D1562"/>
      <c r="E1562"/>
      <c r="F1562"/>
    </row>
    <row r="1563" spans="2:6">
      <c r="B1563"/>
      <c r="C1563"/>
      <c r="D1563"/>
      <c r="E1563"/>
      <c r="F1563"/>
    </row>
    <row r="1564" spans="2:6">
      <c r="B1564"/>
      <c r="C1564"/>
      <c r="D1564"/>
      <c r="E1564"/>
      <c r="F1564"/>
    </row>
    <row r="1565" spans="2:6">
      <c r="B1565"/>
      <c r="C1565"/>
      <c r="D1565"/>
      <c r="E1565"/>
      <c r="F1565"/>
    </row>
    <row r="1566" spans="2:6">
      <c r="B1566"/>
      <c r="C1566"/>
      <c r="D1566"/>
      <c r="E1566"/>
      <c r="F1566"/>
    </row>
    <row r="1567" spans="2:6">
      <c r="B1567"/>
      <c r="C1567"/>
      <c r="D1567"/>
      <c r="E1567"/>
      <c r="F1567"/>
    </row>
    <row r="1568" spans="2:6">
      <c r="B1568"/>
      <c r="C1568"/>
      <c r="D1568"/>
      <c r="E1568"/>
      <c r="F1568"/>
    </row>
    <row r="1569" spans="2:6">
      <c r="B1569"/>
      <c r="C1569"/>
      <c r="D1569"/>
      <c r="E1569"/>
      <c r="F1569"/>
    </row>
    <row r="1570" spans="2:6">
      <c r="B1570"/>
      <c r="C1570"/>
      <c r="D1570"/>
      <c r="E1570"/>
      <c r="F1570"/>
    </row>
    <row r="1571" spans="2:6">
      <c r="B1571"/>
      <c r="C1571"/>
      <c r="D1571"/>
      <c r="E1571"/>
      <c r="F1571"/>
    </row>
    <row r="1572" spans="2:6">
      <c r="B1572"/>
      <c r="C1572"/>
      <c r="D1572"/>
      <c r="E1572"/>
      <c r="F1572"/>
    </row>
    <row r="1573" spans="2:6">
      <c r="B1573"/>
      <c r="C1573"/>
      <c r="D1573"/>
      <c r="E1573"/>
      <c r="F1573"/>
    </row>
    <row r="1574" spans="2:6">
      <c r="B1574"/>
      <c r="C1574"/>
      <c r="D1574"/>
      <c r="E1574"/>
      <c r="F1574"/>
    </row>
    <row r="1575" spans="2:6">
      <c r="B1575"/>
      <c r="C1575"/>
      <c r="D1575"/>
      <c r="E1575"/>
      <c r="F1575"/>
    </row>
    <row r="1576" spans="2:6">
      <c r="B1576"/>
      <c r="C1576"/>
      <c r="D1576"/>
      <c r="E1576"/>
      <c r="F1576"/>
    </row>
    <row r="1577" spans="2:6">
      <c r="B1577"/>
      <c r="C1577"/>
      <c r="D1577"/>
      <c r="E1577"/>
      <c r="F1577"/>
    </row>
    <row r="1578" spans="2:6">
      <c r="B1578"/>
      <c r="C1578"/>
      <c r="D1578"/>
      <c r="E1578"/>
      <c r="F1578"/>
    </row>
    <row r="1579" spans="2:6">
      <c r="B1579"/>
      <c r="C1579"/>
      <c r="D1579"/>
      <c r="E1579"/>
      <c r="F1579"/>
    </row>
    <row r="1580" spans="2:6">
      <c r="B1580"/>
      <c r="C1580"/>
      <c r="D1580"/>
      <c r="E1580"/>
      <c r="F1580"/>
    </row>
    <row r="1581" spans="2:6">
      <c r="B1581"/>
      <c r="C1581"/>
      <c r="D1581"/>
      <c r="E1581"/>
      <c r="F1581"/>
    </row>
    <row r="1582" spans="2:6">
      <c r="B1582"/>
      <c r="C1582"/>
      <c r="D1582"/>
      <c r="E1582"/>
      <c r="F1582"/>
    </row>
    <row r="1583" spans="2:6">
      <c r="B1583"/>
      <c r="C1583"/>
      <c r="D1583"/>
      <c r="E1583"/>
      <c r="F1583"/>
    </row>
    <row r="1584" spans="2:6">
      <c r="B1584"/>
      <c r="C1584"/>
      <c r="D1584"/>
      <c r="E1584"/>
      <c r="F1584"/>
    </row>
    <row r="1585" spans="2:6">
      <c r="B1585"/>
      <c r="C1585"/>
      <c r="D1585"/>
      <c r="E1585"/>
      <c r="F1585"/>
    </row>
    <row r="1586" spans="2:6">
      <c r="B1586"/>
      <c r="C1586"/>
      <c r="D1586"/>
      <c r="E1586"/>
      <c r="F1586"/>
    </row>
    <row r="1587" spans="2:6">
      <c r="B1587"/>
      <c r="C1587"/>
      <c r="D1587"/>
      <c r="E1587"/>
      <c r="F1587"/>
    </row>
    <row r="1588" spans="2:6">
      <c r="B1588"/>
      <c r="C1588"/>
      <c r="D1588"/>
      <c r="E1588"/>
      <c r="F1588"/>
    </row>
    <row r="1589" spans="2:6">
      <c r="B1589"/>
      <c r="C1589"/>
      <c r="D1589"/>
      <c r="E1589"/>
      <c r="F1589"/>
    </row>
    <row r="1590" spans="2:6">
      <c r="B1590"/>
      <c r="C1590"/>
      <c r="D1590"/>
      <c r="E1590"/>
      <c r="F1590"/>
    </row>
    <row r="1591" spans="2:6">
      <c r="B1591"/>
      <c r="C1591"/>
      <c r="D1591"/>
      <c r="E1591"/>
      <c r="F1591"/>
    </row>
    <row r="1592" spans="2:6">
      <c r="B1592"/>
      <c r="C1592"/>
      <c r="D1592"/>
      <c r="E1592"/>
      <c r="F1592"/>
    </row>
    <row r="1593" spans="2:6">
      <c r="B1593"/>
      <c r="C1593"/>
      <c r="D1593"/>
      <c r="E1593"/>
      <c r="F1593"/>
    </row>
    <row r="1594" spans="2:6">
      <c r="B1594"/>
      <c r="C1594"/>
      <c r="D1594"/>
      <c r="E1594"/>
      <c r="F1594"/>
    </row>
    <row r="1595" spans="2:6">
      <c r="B1595"/>
      <c r="C1595"/>
      <c r="D1595"/>
      <c r="E1595"/>
      <c r="F1595"/>
    </row>
    <row r="1596" spans="2:6">
      <c r="B1596"/>
      <c r="C1596"/>
      <c r="D1596"/>
      <c r="E1596"/>
      <c r="F1596"/>
    </row>
    <row r="1597" spans="2:6">
      <c r="B1597"/>
      <c r="C1597"/>
      <c r="D1597"/>
      <c r="E1597"/>
      <c r="F1597"/>
    </row>
    <row r="1598" spans="2:6">
      <c r="B1598"/>
      <c r="C1598"/>
      <c r="D1598"/>
      <c r="E1598"/>
      <c r="F1598"/>
    </row>
    <row r="1599" spans="2:6">
      <c r="B1599"/>
      <c r="C1599"/>
      <c r="D1599"/>
      <c r="E1599"/>
      <c r="F1599"/>
    </row>
    <row r="1600" spans="2:6">
      <c r="B1600"/>
      <c r="C1600"/>
      <c r="D1600"/>
      <c r="E1600"/>
      <c r="F1600"/>
    </row>
    <row r="1601" spans="2:6">
      <c r="B1601"/>
      <c r="C1601"/>
      <c r="D1601"/>
      <c r="E1601"/>
      <c r="F1601"/>
    </row>
    <row r="1602" spans="2:6">
      <c r="B1602"/>
      <c r="C1602"/>
      <c r="D1602"/>
      <c r="E1602"/>
      <c r="F1602"/>
    </row>
    <row r="1603" spans="2:6">
      <c r="B1603"/>
      <c r="C1603"/>
      <c r="D1603"/>
      <c r="E1603"/>
      <c r="F1603"/>
    </row>
    <row r="1604" spans="2:6">
      <c r="B1604"/>
      <c r="C1604"/>
      <c r="D1604"/>
      <c r="E1604"/>
      <c r="F1604"/>
    </row>
    <row r="1605" spans="2:6">
      <c r="B1605"/>
      <c r="C1605"/>
      <c r="D1605"/>
      <c r="E1605"/>
      <c r="F1605"/>
    </row>
    <row r="1606" spans="2:6">
      <c r="B1606"/>
      <c r="C1606"/>
      <c r="D1606"/>
      <c r="E1606"/>
      <c r="F1606"/>
    </row>
    <row r="1607" spans="2:6">
      <c r="B1607"/>
      <c r="C1607"/>
      <c r="D1607"/>
      <c r="E1607"/>
      <c r="F1607"/>
    </row>
    <row r="1608" spans="2:6">
      <c r="B1608"/>
      <c r="C1608"/>
      <c r="D1608"/>
      <c r="E1608"/>
      <c r="F1608"/>
    </row>
    <row r="1609" spans="2:6">
      <c r="B1609"/>
      <c r="C1609"/>
      <c r="D1609"/>
      <c r="E1609"/>
      <c r="F1609"/>
    </row>
    <row r="1610" spans="2:6">
      <c r="B1610"/>
      <c r="C1610"/>
      <c r="D1610"/>
      <c r="E1610"/>
      <c r="F1610"/>
    </row>
    <row r="1611" spans="2:6">
      <c r="B1611"/>
      <c r="C1611"/>
      <c r="D1611"/>
      <c r="E1611"/>
      <c r="F1611"/>
    </row>
    <row r="1612" spans="2:6">
      <c r="B1612"/>
      <c r="C1612"/>
      <c r="D1612"/>
      <c r="E1612"/>
      <c r="F1612"/>
    </row>
    <row r="1613" spans="2:6">
      <c r="B1613"/>
      <c r="C1613"/>
      <c r="D1613"/>
      <c r="E1613"/>
      <c r="F1613"/>
    </row>
    <row r="1614" spans="2:6">
      <c r="B1614"/>
      <c r="C1614"/>
      <c r="D1614"/>
      <c r="E1614"/>
      <c r="F1614"/>
    </row>
    <row r="1615" spans="2:6">
      <c r="B1615"/>
      <c r="C1615"/>
      <c r="D1615"/>
      <c r="E1615"/>
      <c r="F1615"/>
    </row>
    <row r="1616" spans="2:6">
      <c r="B1616"/>
      <c r="C1616"/>
      <c r="D1616"/>
      <c r="E1616"/>
      <c r="F1616"/>
    </row>
    <row r="1617" spans="2:6">
      <c r="B1617"/>
      <c r="C1617"/>
      <c r="D1617"/>
      <c r="E1617"/>
      <c r="F1617"/>
    </row>
    <row r="1618" spans="2:6">
      <c r="B1618"/>
      <c r="C1618"/>
      <c r="D1618"/>
      <c r="E1618"/>
      <c r="F1618"/>
    </row>
    <row r="1619" spans="2:6">
      <c r="B1619"/>
      <c r="C1619"/>
      <c r="D1619"/>
      <c r="E1619"/>
      <c r="F1619"/>
    </row>
    <row r="1620" spans="2:6">
      <c r="B1620"/>
      <c r="C1620"/>
      <c r="D1620"/>
      <c r="E1620"/>
      <c r="F1620"/>
    </row>
    <row r="1621" spans="2:6">
      <c r="B1621"/>
      <c r="C1621"/>
      <c r="D1621"/>
      <c r="E1621"/>
      <c r="F1621"/>
    </row>
    <row r="1622" spans="2:6">
      <c r="B1622"/>
      <c r="C1622"/>
      <c r="D1622"/>
      <c r="E1622"/>
      <c r="F1622"/>
    </row>
    <row r="1623" spans="2:6">
      <c r="B1623"/>
      <c r="C1623"/>
      <c r="D1623"/>
      <c r="E1623"/>
      <c r="F1623"/>
    </row>
    <row r="1624" spans="2:6">
      <c r="B1624"/>
      <c r="C1624"/>
      <c r="D1624"/>
      <c r="E1624"/>
      <c r="F1624"/>
    </row>
    <row r="1625" spans="2:6">
      <c r="B1625"/>
      <c r="C1625"/>
      <c r="D1625"/>
      <c r="E1625"/>
      <c r="F1625"/>
    </row>
    <row r="1626" spans="2:6">
      <c r="B1626"/>
      <c r="C1626"/>
      <c r="D1626"/>
      <c r="E1626"/>
      <c r="F1626"/>
    </row>
    <row r="1627" spans="2:6">
      <c r="B1627"/>
      <c r="C1627"/>
      <c r="D1627"/>
      <c r="E1627"/>
      <c r="F1627"/>
    </row>
    <row r="1628" spans="2:6">
      <c r="B1628"/>
      <c r="C1628"/>
      <c r="D1628"/>
      <c r="E1628"/>
      <c r="F1628"/>
    </row>
    <row r="1629" spans="2:6">
      <c r="B1629"/>
      <c r="C1629"/>
      <c r="D1629"/>
      <c r="E1629"/>
      <c r="F1629"/>
    </row>
    <row r="1630" spans="2:6">
      <c r="B1630"/>
      <c r="C1630"/>
      <c r="D1630"/>
      <c r="E1630"/>
      <c r="F1630"/>
    </row>
    <row r="1631" spans="2:6">
      <c r="B1631"/>
      <c r="C1631"/>
      <c r="D1631"/>
      <c r="E1631"/>
      <c r="F1631"/>
    </row>
    <row r="1632" spans="2:6">
      <c r="B1632"/>
      <c r="C1632"/>
      <c r="D1632"/>
      <c r="E1632"/>
      <c r="F1632"/>
    </row>
    <row r="1633" spans="2:6">
      <c r="B1633"/>
      <c r="C1633"/>
      <c r="D1633"/>
      <c r="E1633"/>
      <c r="F1633"/>
    </row>
    <row r="1634" spans="2:6">
      <c r="B1634"/>
      <c r="C1634"/>
      <c r="D1634"/>
      <c r="E1634"/>
      <c r="F1634"/>
    </row>
    <row r="1635" spans="2:6">
      <c r="B1635"/>
      <c r="C1635"/>
      <c r="D1635"/>
      <c r="E1635"/>
      <c r="F1635"/>
    </row>
    <row r="1636" spans="2:6">
      <c r="B1636"/>
      <c r="C1636"/>
      <c r="D1636"/>
      <c r="E1636"/>
      <c r="F1636"/>
    </row>
    <row r="1637" spans="2:6">
      <c r="B1637"/>
      <c r="C1637"/>
      <c r="D1637"/>
      <c r="E1637"/>
      <c r="F1637"/>
    </row>
    <row r="1638" spans="2:6">
      <c r="B1638"/>
      <c r="C1638"/>
      <c r="D1638"/>
      <c r="E1638"/>
      <c r="F1638"/>
    </row>
    <row r="1639" spans="2:6">
      <c r="B1639"/>
      <c r="C1639"/>
      <c r="D1639"/>
      <c r="E1639"/>
      <c r="F1639"/>
    </row>
    <row r="1640" spans="2:6">
      <c r="B1640"/>
      <c r="C1640"/>
      <c r="D1640"/>
      <c r="E1640"/>
      <c r="F1640"/>
    </row>
    <row r="1641" spans="2:6">
      <c r="B1641"/>
      <c r="C1641"/>
      <c r="D1641"/>
      <c r="E1641"/>
      <c r="F1641"/>
    </row>
    <row r="1642" spans="2:6">
      <c r="B1642"/>
      <c r="C1642"/>
      <c r="D1642"/>
      <c r="E1642"/>
      <c r="F1642"/>
    </row>
    <row r="1643" spans="2:6">
      <c r="B1643"/>
      <c r="C1643"/>
      <c r="D1643"/>
      <c r="E1643"/>
      <c r="F1643"/>
    </row>
    <row r="1644" spans="2:6">
      <c r="B1644"/>
      <c r="C1644"/>
      <c r="D1644"/>
      <c r="E1644"/>
      <c r="F1644"/>
    </row>
    <row r="1645" spans="2:6">
      <c r="B1645"/>
      <c r="C1645"/>
      <c r="D1645"/>
      <c r="E1645"/>
      <c r="F1645"/>
    </row>
    <row r="1646" spans="2:6">
      <c r="B1646"/>
      <c r="C1646"/>
      <c r="D1646"/>
      <c r="E1646"/>
      <c r="F1646"/>
    </row>
    <row r="1647" spans="2:6">
      <c r="B1647"/>
      <c r="C1647"/>
      <c r="D1647"/>
      <c r="E1647"/>
      <c r="F1647"/>
    </row>
    <row r="1648" spans="2:6">
      <c r="B1648"/>
      <c r="C1648"/>
      <c r="D1648"/>
      <c r="E1648"/>
      <c r="F1648"/>
    </row>
    <row r="1649" spans="2:6">
      <c r="B1649"/>
      <c r="C1649"/>
      <c r="D1649"/>
      <c r="E1649"/>
      <c r="F1649"/>
    </row>
    <row r="1650" spans="2:6">
      <c r="B1650"/>
      <c r="C1650"/>
      <c r="D1650"/>
      <c r="E1650"/>
      <c r="F1650"/>
    </row>
    <row r="1651" spans="2:6">
      <c r="B1651"/>
      <c r="C1651"/>
      <c r="D1651"/>
      <c r="E1651"/>
      <c r="F1651"/>
    </row>
    <row r="1652" spans="2:6">
      <c r="B1652"/>
      <c r="C1652"/>
      <c r="D1652"/>
      <c r="E1652"/>
      <c r="F1652"/>
    </row>
  </sheetData>
  <mergeCells count="3">
    <mergeCell ref="AK3:AL3"/>
    <mergeCell ref="AH3:AI3"/>
    <mergeCell ref="AE3:A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B3182-34B9-4779-A818-9E21ED135D2D}">
  <sheetPr codeName="Hoja13"/>
  <dimension ref="A1:AC105"/>
  <sheetViews>
    <sheetView workbookViewId="0">
      <selection activeCell="B2" sqref="B2:B161"/>
    </sheetView>
  </sheetViews>
  <sheetFormatPr baseColWidth="10" defaultRowHeight="14.5"/>
  <cols>
    <col min="1" max="1" width="7.36328125" bestFit="1" customWidth="1"/>
    <col min="2" max="2" width="33.26953125" bestFit="1" customWidth="1"/>
    <col min="3" max="3" width="10.453125" style="33" bestFit="1" customWidth="1"/>
    <col min="4" max="4" width="21.6328125" bestFit="1" customWidth="1"/>
    <col min="5" max="5" width="9.6328125" bestFit="1" customWidth="1"/>
    <col min="6" max="6" width="11.453125" style="33" bestFit="1" customWidth="1"/>
    <col min="7" max="7" width="9.6328125" style="33" bestFit="1" customWidth="1"/>
    <col min="8" max="8" width="9.36328125" style="33" bestFit="1" customWidth="1"/>
    <col min="9" max="9" width="9.6328125" style="33" bestFit="1" customWidth="1"/>
    <col min="10" max="10" width="9.36328125" style="33" bestFit="1" customWidth="1"/>
    <col min="11" max="11" width="16.6328125" style="33" bestFit="1" customWidth="1"/>
    <col min="12" max="12" width="13.1796875" bestFit="1" customWidth="1"/>
    <col min="13" max="13" width="15.26953125" bestFit="1" customWidth="1"/>
    <col min="14" max="14" width="7.08984375" bestFit="1" customWidth="1"/>
    <col min="15" max="15" width="7.90625" bestFit="1" customWidth="1"/>
    <col min="16" max="16" width="8" bestFit="1" customWidth="1"/>
    <col min="17" max="17" width="6.90625" bestFit="1" customWidth="1"/>
    <col min="18" max="18" width="7.08984375" bestFit="1" customWidth="1"/>
    <col min="19" max="19" width="8.54296875" bestFit="1" customWidth="1"/>
    <col min="20" max="20" width="14" bestFit="1" customWidth="1"/>
    <col min="21" max="21" width="15.08984375" style="33" bestFit="1" customWidth="1"/>
    <col min="22" max="22" width="13.08984375" style="33" bestFit="1" customWidth="1"/>
    <col min="23" max="23" width="16.6328125" style="33" bestFit="1" customWidth="1"/>
    <col min="24" max="29" width="11.7265625" style="33" bestFit="1" customWidth="1"/>
    <col min="30" max="30" width="12.453125" bestFit="1" customWidth="1"/>
    <col min="31" max="31" width="21.54296875" bestFit="1" customWidth="1"/>
    <col min="32" max="32" width="15.36328125" bestFit="1" customWidth="1"/>
    <col min="33" max="33" width="17.453125" bestFit="1" customWidth="1"/>
    <col min="34" max="34" width="15.08984375" bestFit="1" customWidth="1"/>
    <col min="35" max="35" width="15.6328125" bestFit="1" customWidth="1"/>
    <col min="36" max="36" width="20.26953125" bestFit="1" customWidth="1"/>
    <col min="37" max="37" width="15.26953125" bestFit="1" customWidth="1"/>
    <col min="38" max="38" width="7.08984375" bestFit="1" customWidth="1"/>
    <col min="39" max="39" width="7.90625" bestFit="1" customWidth="1"/>
    <col min="40" max="40" width="8" bestFit="1" customWidth="1"/>
    <col min="41" max="41" width="6.90625" bestFit="1" customWidth="1"/>
    <col min="42" max="42" width="7.08984375" bestFit="1" customWidth="1"/>
    <col min="43" max="43" width="8.54296875" bestFit="1" customWidth="1"/>
    <col min="44" max="44" width="14" bestFit="1" customWidth="1"/>
    <col min="45" max="45" width="13.1796875" bestFit="1" customWidth="1"/>
  </cols>
  <sheetData>
    <row r="1" spans="1:29">
      <c r="A1" t="s">
        <v>75</v>
      </c>
      <c r="B1" t="s">
        <v>76</v>
      </c>
      <c r="C1" s="33" t="s">
        <v>127</v>
      </c>
      <c r="D1" t="s">
        <v>128</v>
      </c>
      <c r="E1" t="s">
        <v>118</v>
      </c>
      <c r="F1" s="33" t="s">
        <v>57</v>
      </c>
      <c r="G1" s="33" t="s">
        <v>58</v>
      </c>
      <c r="H1" s="33" t="s">
        <v>59</v>
      </c>
      <c r="I1" s="33" t="s">
        <v>60</v>
      </c>
      <c r="J1" s="33" t="s">
        <v>61</v>
      </c>
      <c r="K1" s="33" t="s">
        <v>64</v>
      </c>
      <c r="L1" t="s">
        <v>96</v>
      </c>
      <c r="M1" t="s">
        <v>70</v>
      </c>
      <c r="N1" t="s">
        <v>38</v>
      </c>
      <c r="O1" t="s">
        <v>46</v>
      </c>
      <c r="P1" t="s">
        <v>47</v>
      </c>
      <c r="Q1" t="s">
        <v>51</v>
      </c>
      <c r="R1" t="s">
        <v>52</v>
      </c>
      <c r="S1" t="s">
        <v>35</v>
      </c>
      <c r="T1" t="s">
        <v>158</v>
      </c>
      <c r="U1" s="33" t="s">
        <v>411</v>
      </c>
      <c r="V1" t="s">
        <v>537</v>
      </c>
      <c r="W1" t="s">
        <v>539</v>
      </c>
      <c r="X1" t="s">
        <v>618</v>
      </c>
      <c r="Y1" t="s">
        <v>619</v>
      </c>
      <c r="Z1" t="s">
        <v>620</v>
      </c>
      <c r="AA1" t="s">
        <v>621</v>
      </c>
      <c r="AB1" t="s">
        <v>622</v>
      </c>
      <c r="AC1" t="s">
        <v>623</v>
      </c>
    </row>
    <row r="2" spans="1:29">
      <c r="A2" s="208" t="s">
        <v>84</v>
      </c>
      <c r="B2" s="208" t="s">
        <v>174</v>
      </c>
      <c r="C2" s="125">
        <v>46104</v>
      </c>
      <c r="D2" s="208" t="s">
        <v>199</v>
      </c>
      <c r="E2" s="208" t="s">
        <v>172</v>
      </c>
      <c r="F2" s="124"/>
      <c r="G2" s="124"/>
      <c r="H2" s="124"/>
      <c r="I2" s="124"/>
      <c r="J2" s="124"/>
      <c r="K2" s="33">
        <v>1</v>
      </c>
      <c r="L2" s="208" t="s">
        <v>168</v>
      </c>
      <c r="M2">
        <v>0</v>
      </c>
      <c r="T2" t="s">
        <v>81</v>
      </c>
      <c r="U2" s="33" t="s">
        <v>167</v>
      </c>
      <c r="V2" t="s">
        <v>201</v>
      </c>
      <c r="W2" t="s">
        <v>224</v>
      </c>
      <c r="X2"/>
      <c r="Y2"/>
      <c r="Z2"/>
      <c r="AA2"/>
      <c r="AB2"/>
      <c r="AC2"/>
    </row>
    <row r="3" spans="1:29">
      <c r="A3" s="208" t="s">
        <v>84</v>
      </c>
      <c r="B3" s="208" t="s">
        <v>174</v>
      </c>
      <c r="C3" s="125">
        <v>46105</v>
      </c>
      <c r="D3" s="208" t="s">
        <v>199</v>
      </c>
      <c r="E3" s="208" t="s">
        <v>205</v>
      </c>
      <c r="F3" s="124"/>
      <c r="G3" s="124">
        <v>0.55208333333333337</v>
      </c>
      <c r="H3" s="124">
        <v>0.64652777777777781</v>
      </c>
      <c r="I3" s="124">
        <v>0.72569444444444442</v>
      </c>
      <c r="J3" s="124">
        <v>0.93611111111111112</v>
      </c>
      <c r="K3" s="33">
        <v>1</v>
      </c>
      <c r="L3" s="208" t="s">
        <v>167</v>
      </c>
      <c r="M3">
        <v>7.25</v>
      </c>
      <c r="N3">
        <v>3.5</v>
      </c>
      <c r="S3">
        <v>7.25</v>
      </c>
      <c r="T3" t="s">
        <v>81</v>
      </c>
      <c r="U3" s="33" t="s">
        <v>167</v>
      </c>
      <c r="V3" t="s">
        <v>224</v>
      </c>
      <c r="W3" t="s">
        <v>201</v>
      </c>
      <c r="X3"/>
      <c r="Y3"/>
      <c r="Z3"/>
      <c r="AA3"/>
      <c r="AB3"/>
      <c r="AC3"/>
    </row>
    <row r="4" spans="1:29">
      <c r="A4" s="208" t="s">
        <v>84</v>
      </c>
      <c r="B4" s="208" t="s">
        <v>174</v>
      </c>
      <c r="C4" s="125">
        <v>46106</v>
      </c>
      <c r="D4" s="208" t="s">
        <v>199</v>
      </c>
      <c r="E4" s="208" t="s">
        <v>208</v>
      </c>
      <c r="F4" s="124"/>
      <c r="G4" s="124">
        <v>0.66388888888888886</v>
      </c>
      <c r="H4" s="124">
        <v>0.94791666666666663</v>
      </c>
      <c r="I4" s="124"/>
      <c r="J4" s="124"/>
      <c r="K4" s="33">
        <v>1</v>
      </c>
      <c r="L4" s="208" t="s">
        <v>167</v>
      </c>
      <c r="M4">
        <v>6.75</v>
      </c>
      <c r="N4">
        <v>3.75</v>
      </c>
      <c r="S4">
        <v>6.75</v>
      </c>
      <c r="T4" t="s">
        <v>81</v>
      </c>
      <c r="U4" s="33" t="s">
        <v>167</v>
      </c>
      <c r="V4" t="s">
        <v>224</v>
      </c>
      <c r="W4" t="s">
        <v>201</v>
      </c>
      <c r="X4"/>
      <c r="Y4"/>
      <c r="Z4"/>
      <c r="AA4"/>
      <c r="AB4"/>
      <c r="AC4"/>
    </row>
    <row r="5" spans="1:29">
      <c r="A5" s="208" t="s">
        <v>84</v>
      </c>
      <c r="B5" s="208" t="s">
        <v>174</v>
      </c>
      <c r="C5" s="125">
        <v>46107</v>
      </c>
      <c r="D5" s="208" t="s">
        <v>199</v>
      </c>
      <c r="E5" s="208" t="s">
        <v>211</v>
      </c>
      <c r="F5" s="124"/>
      <c r="G5" s="124">
        <v>0.42152777777777778</v>
      </c>
      <c r="H5" s="124">
        <v>0.59236111111111112</v>
      </c>
      <c r="I5" s="124">
        <v>0.74097222222222225</v>
      </c>
      <c r="J5" s="124">
        <v>0.88263888888888886</v>
      </c>
      <c r="K5" s="33">
        <v>1</v>
      </c>
      <c r="L5" s="208" t="s">
        <v>167</v>
      </c>
      <c r="M5">
        <v>7.5</v>
      </c>
      <c r="N5">
        <v>2.25</v>
      </c>
      <c r="S5">
        <v>7.5</v>
      </c>
      <c r="T5" t="s">
        <v>81</v>
      </c>
      <c r="U5" s="33" t="s">
        <v>167</v>
      </c>
      <c r="V5" t="s">
        <v>224</v>
      </c>
      <c r="W5" t="s">
        <v>201</v>
      </c>
      <c r="X5"/>
      <c r="Y5"/>
      <c r="Z5"/>
      <c r="AA5"/>
      <c r="AB5"/>
      <c r="AC5"/>
    </row>
    <row r="6" spans="1:29">
      <c r="A6" s="208" t="s">
        <v>84</v>
      </c>
      <c r="B6" s="208" t="s">
        <v>174</v>
      </c>
      <c r="C6" s="125">
        <v>46108</v>
      </c>
      <c r="D6" s="208" t="s">
        <v>199</v>
      </c>
      <c r="E6" s="208" t="s">
        <v>214</v>
      </c>
      <c r="F6" s="124"/>
      <c r="G6" s="124">
        <v>0.43402777777777779</v>
      </c>
      <c r="H6" s="124">
        <v>0.67777777777777781</v>
      </c>
      <c r="I6" s="124"/>
      <c r="J6" s="124"/>
      <c r="K6" s="33">
        <v>1</v>
      </c>
      <c r="L6" s="208" t="s">
        <v>167</v>
      </c>
      <c r="M6">
        <v>5.75</v>
      </c>
      <c r="N6">
        <v>0</v>
      </c>
      <c r="S6">
        <v>5.75</v>
      </c>
      <c r="T6" t="s">
        <v>81</v>
      </c>
      <c r="U6" s="33" t="s">
        <v>167</v>
      </c>
      <c r="V6" t="s">
        <v>224</v>
      </c>
      <c r="W6" t="s">
        <v>201</v>
      </c>
      <c r="X6"/>
      <c r="Y6"/>
      <c r="Z6"/>
      <c r="AA6"/>
      <c r="AB6"/>
      <c r="AC6"/>
    </row>
    <row r="7" spans="1:29">
      <c r="A7" s="208" t="s">
        <v>84</v>
      </c>
      <c r="B7" s="208" t="s">
        <v>174</v>
      </c>
      <c r="C7" s="125">
        <v>46109</v>
      </c>
      <c r="D7" s="208" t="s">
        <v>199</v>
      </c>
      <c r="E7" s="208" t="s">
        <v>216</v>
      </c>
      <c r="F7" s="124"/>
      <c r="G7" s="124">
        <v>0.55000000000000004</v>
      </c>
      <c r="H7" s="124">
        <v>0.57916666666666672</v>
      </c>
      <c r="I7" s="124">
        <v>0.70277777777777772</v>
      </c>
      <c r="J7" s="124">
        <v>0.9868055555555556</v>
      </c>
      <c r="K7" s="33">
        <v>1</v>
      </c>
      <c r="L7" s="208" t="s">
        <v>167</v>
      </c>
      <c r="M7">
        <v>6.75</v>
      </c>
      <c r="N7">
        <v>4.75</v>
      </c>
      <c r="S7">
        <v>6.75</v>
      </c>
      <c r="T7" t="s">
        <v>81</v>
      </c>
      <c r="U7" s="33" t="s">
        <v>167</v>
      </c>
      <c r="V7" t="s">
        <v>224</v>
      </c>
      <c r="W7" t="s">
        <v>201</v>
      </c>
      <c r="X7"/>
      <c r="Y7"/>
      <c r="Z7"/>
      <c r="AA7"/>
      <c r="AB7"/>
      <c r="AC7"/>
    </row>
    <row r="8" spans="1:29">
      <c r="A8" s="208" t="s">
        <v>84</v>
      </c>
      <c r="B8" s="208" t="s">
        <v>174</v>
      </c>
      <c r="C8" s="125">
        <v>46110</v>
      </c>
      <c r="D8" s="208" t="s">
        <v>199</v>
      </c>
      <c r="E8" s="208" t="s">
        <v>173</v>
      </c>
      <c r="F8" s="124"/>
      <c r="G8" s="124">
        <v>0.49791666666666667</v>
      </c>
      <c r="H8" s="124">
        <v>0.94791666666666663</v>
      </c>
      <c r="I8" s="124"/>
      <c r="J8" s="124"/>
      <c r="K8" s="33">
        <v>1</v>
      </c>
      <c r="L8" s="208" t="s">
        <v>167</v>
      </c>
      <c r="M8">
        <v>9.75</v>
      </c>
      <c r="N8">
        <v>0</v>
      </c>
      <c r="O8">
        <v>6</v>
      </c>
      <c r="P8">
        <v>3.75</v>
      </c>
      <c r="S8">
        <v>9.75</v>
      </c>
      <c r="T8" t="s">
        <v>81</v>
      </c>
      <c r="U8" s="33" t="s">
        <v>167</v>
      </c>
      <c r="V8" t="s">
        <v>224</v>
      </c>
      <c r="W8" t="s">
        <v>201</v>
      </c>
      <c r="X8"/>
      <c r="Y8"/>
      <c r="Z8"/>
      <c r="AA8"/>
      <c r="AB8"/>
      <c r="AC8"/>
    </row>
    <row r="9" spans="1:29">
      <c r="A9" s="208" t="s">
        <v>84</v>
      </c>
      <c r="B9" s="208" t="s">
        <v>174</v>
      </c>
      <c r="C9" s="125">
        <v>46111</v>
      </c>
      <c r="D9" s="208" t="s">
        <v>199</v>
      </c>
      <c r="E9" s="208" t="s">
        <v>172</v>
      </c>
      <c r="F9" s="124"/>
      <c r="G9" s="124">
        <v>0.62916666666666665</v>
      </c>
      <c r="H9" s="124">
        <v>0.94722222222222219</v>
      </c>
      <c r="I9" s="124"/>
      <c r="J9" s="124"/>
      <c r="K9" s="33">
        <v>1</v>
      </c>
      <c r="L9" s="208" t="s">
        <v>167</v>
      </c>
      <c r="M9">
        <v>7.75</v>
      </c>
      <c r="N9">
        <v>3.75</v>
      </c>
      <c r="S9">
        <v>7.75</v>
      </c>
      <c r="T9" t="s">
        <v>81</v>
      </c>
      <c r="U9" s="33" t="s">
        <v>167</v>
      </c>
      <c r="V9" t="s">
        <v>224</v>
      </c>
      <c r="W9" t="s">
        <v>201</v>
      </c>
      <c r="X9"/>
      <c r="Y9"/>
      <c r="Z9"/>
      <c r="AA9"/>
      <c r="AB9"/>
      <c r="AC9"/>
    </row>
    <row r="10" spans="1:29">
      <c r="A10" s="208" t="s">
        <v>84</v>
      </c>
      <c r="B10" s="208" t="s">
        <v>164</v>
      </c>
      <c r="C10" s="125">
        <v>46104</v>
      </c>
      <c r="D10" s="208" t="s">
        <v>306</v>
      </c>
      <c r="E10" s="208" t="s">
        <v>172</v>
      </c>
      <c r="F10" s="124"/>
      <c r="G10" s="124">
        <v>0.53541666666666665</v>
      </c>
      <c r="H10" s="124">
        <v>0.92291666666666672</v>
      </c>
      <c r="I10" s="124"/>
      <c r="J10" s="124"/>
      <c r="K10" s="33">
        <v>1</v>
      </c>
      <c r="L10" s="208" t="s">
        <v>167</v>
      </c>
      <c r="M10">
        <v>9.5</v>
      </c>
      <c r="N10">
        <v>0</v>
      </c>
      <c r="O10">
        <v>6.25</v>
      </c>
      <c r="P10">
        <v>3.25</v>
      </c>
      <c r="S10">
        <v>9.5</v>
      </c>
      <c r="T10" t="s">
        <v>81</v>
      </c>
      <c r="U10" s="33" t="s">
        <v>167</v>
      </c>
      <c r="V10" t="s">
        <v>224</v>
      </c>
      <c r="W10" t="s">
        <v>224</v>
      </c>
      <c r="X10"/>
      <c r="Y10"/>
      <c r="Z10"/>
      <c r="AA10"/>
      <c r="AB10"/>
      <c r="AC10"/>
    </row>
    <row r="11" spans="1:29">
      <c r="A11" s="208" t="s">
        <v>84</v>
      </c>
      <c r="B11" s="208" t="s">
        <v>164</v>
      </c>
      <c r="C11" s="125">
        <v>46105</v>
      </c>
      <c r="D11" s="208" t="s">
        <v>306</v>
      </c>
      <c r="E11" s="208" t="s">
        <v>205</v>
      </c>
      <c r="F11" s="124"/>
      <c r="G11" s="124"/>
      <c r="H11" s="124"/>
      <c r="I11" s="124"/>
      <c r="J11" s="124"/>
      <c r="K11" s="33">
        <v>1</v>
      </c>
      <c r="L11" s="208" t="s">
        <v>168</v>
      </c>
      <c r="M11">
        <v>0</v>
      </c>
      <c r="T11" t="s">
        <v>81</v>
      </c>
      <c r="U11" s="33" t="s">
        <v>167</v>
      </c>
      <c r="V11" t="s">
        <v>201</v>
      </c>
      <c r="W11" t="s">
        <v>201</v>
      </c>
      <c r="X11"/>
      <c r="Y11"/>
      <c r="Z11"/>
      <c r="AA11"/>
      <c r="AB11"/>
      <c r="AC11"/>
    </row>
    <row r="12" spans="1:29">
      <c r="A12" s="208" t="s">
        <v>84</v>
      </c>
      <c r="B12" s="208" t="s">
        <v>164</v>
      </c>
      <c r="C12" s="125">
        <v>46106</v>
      </c>
      <c r="D12" s="208" t="s">
        <v>306</v>
      </c>
      <c r="E12" s="208" t="s">
        <v>208</v>
      </c>
      <c r="F12" s="124"/>
      <c r="G12" s="124">
        <v>0.52986111111111112</v>
      </c>
      <c r="H12" s="124">
        <v>0.90694444444444444</v>
      </c>
      <c r="I12" s="124"/>
      <c r="J12" s="124"/>
      <c r="K12" s="33">
        <v>1</v>
      </c>
      <c r="L12" s="208" t="s">
        <v>167</v>
      </c>
      <c r="M12">
        <v>9</v>
      </c>
      <c r="N12">
        <v>2.75</v>
      </c>
      <c r="S12">
        <v>9</v>
      </c>
      <c r="T12" t="s">
        <v>81</v>
      </c>
      <c r="U12" s="33" t="s">
        <v>167</v>
      </c>
      <c r="V12" t="s">
        <v>224</v>
      </c>
      <c r="W12" t="s">
        <v>201</v>
      </c>
      <c r="X12"/>
      <c r="Y12"/>
      <c r="Z12"/>
      <c r="AA12"/>
      <c r="AB12"/>
      <c r="AC12"/>
    </row>
    <row r="13" spans="1:29">
      <c r="A13" s="208" t="s">
        <v>84</v>
      </c>
      <c r="B13" s="208" t="s">
        <v>164</v>
      </c>
      <c r="C13" s="125">
        <v>46107</v>
      </c>
      <c r="D13" s="208" t="s">
        <v>306</v>
      </c>
      <c r="E13" s="208" t="s">
        <v>211</v>
      </c>
      <c r="F13" s="124"/>
      <c r="G13" s="124">
        <v>0.41597222222222224</v>
      </c>
      <c r="H13" s="124">
        <v>0.62152777777777779</v>
      </c>
      <c r="I13" s="124"/>
      <c r="J13" s="124"/>
      <c r="K13" s="33">
        <v>1</v>
      </c>
      <c r="L13" s="208" t="s">
        <v>167</v>
      </c>
      <c r="M13">
        <v>5</v>
      </c>
      <c r="N13">
        <v>0</v>
      </c>
      <c r="S13">
        <v>5</v>
      </c>
      <c r="T13" t="s">
        <v>81</v>
      </c>
      <c r="U13" s="33" t="s">
        <v>167</v>
      </c>
      <c r="V13" t="s">
        <v>224</v>
      </c>
      <c r="W13" t="s">
        <v>201</v>
      </c>
      <c r="X13"/>
      <c r="Y13"/>
      <c r="Z13"/>
      <c r="AA13"/>
      <c r="AB13"/>
      <c r="AC13"/>
    </row>
    <row r="14" spans="1:29">
      <c r="A14" s="208" t="s">
        <v>84</v>
      </c>
      <c r="B14" s="208" t="s">
        <v>164</v>
      </c>
      <c r="C14" s="125">
        <v>46108</v>
      </c>
      <c r="D14" s="208" t="s">
        <v>306</v>
      </c>
      <c r="E14" s="208" t="s">
        <v>214</v>
      </c>
      <c r="F14" s="124"/>
      <c r="G14" s="124">
        <v>0.42708333333333331</v>
      </c>
      <c r="H14" s="124">
        <v>0.98819444444444449</v>
      </c>
      <c r="I14" s="124"/>
      <c r="J14" s="124"/>
      <c r="K14" s="33">
        <v>1</v>
      </c>
      <c r="L14" s="208" t="s">
        <v>167</v>
      </c>
      <c r="M14">
        <v>12.466666666666667</v>
      </c>
      <c r="N14">
        <v>4.75</v>
      </c>
      <c r="S14">
        <v>12.47</v>
      </c>
      <c r="T14" t="s">
        <v>81</v>
      </c>
      <c r="U14" s="33" t="s">
        <v>167</v>
      </c>
      <c r="V14" t="s">
        <v>224</v>
      </c>
      <c r="W14" t="s">
        <v>201</v>
      </c>
      <c r="X14"/>
      <c r="Y14"/>
      <c r="Z14"/>
      <c r="AA14"/>
      <c r="AB14"/>
      <c r="AC14"/>
    </row>
    <row r="15" spans="1:29">
      <c r="A15" s="208" t="s">
        <v>84</v>
      </c>
      <c r="B15" s="208" t="s">
        <v>164</v>
      </c>
      <c r="C15" s="125">
        <v>46109</v>
      </c>
      <c r="D15" s="208" t="s">
        <v>306</v>
      </c>
      <c r="E15" s="208" t="s">
        <v>216</v>
      </c>
      <c r="F15" s="124"/>
      <c r="G15" s="124">
        <v>0.57291666666666663</v>
      </c>
      <c r="H15" s="124">
        <v>0.9868055555555556</v>
      </c>
      <c r="I15" s="124"/>
      <c r="J15" s="124"/>
      <c r="K15" s="33">
        <v>1</v>
      </c>
      <c r="L15" s="208" t="s">
        <v>167</v>
      </c>
      <c r="M15">
        <v>9</v>
      </c>
      <c r="N15">
        <v>4.75</v>
      </c>
      <c r="S15">
        <v>9</v>
      </c>
      <c r="T15" t="s">
        <v>81</v>
      </c>
      <c r="U15" s="33" t="s">
        <v>167</v>
      </c>
      <c r="V15" t="s">
        <v>224</v>
      </c>
      <c r="W15" t="s">
        <v>201</v>
      </c>
      <c r="X15"/>
      <c r="Y15"/>
      <c r="Z15"/>
      <c r="AA15"/>
      <c r="AB15"/>
      <c r="AC15"/>
    </row>
    <row r="16" spans="1:29">
      <c r="A16" s="208" t="s">
        <v>84</v>
      </c>
      <c r="B16" s="208" t="s">
        <v>164</v>
      </c>
      <c r="C16" s="125">
        <v>46110</v>
      </c>
      <c r="D16" s="208" t="s">
        <v>306</v>
      </c>
      <c r="E16" s="208" t="s">
        <v>173</v>
      </c>
      <c r="F16" s="124"/>
      <c r="G16" s="124"/>
      <c r="H16" s="124"/>
      <c r="I16" s="124"/>
      <c r="J16" s="124"/>
      <c r="K16" s="33">
        <v>1</v>
      </c>
      <c r="L16" s="208" t="s">
        <v>168</v>
      </c>
      <c r="M16">
        <v>0</v>
      </c>
      <c r="T16" t="s">
        <v>81</v>
      </c>
      <c r="U16" s="33" t="s">
        <v>167</v>
      </c>
      <c r="V16" t="s">
        <v>201</v>
      </c>
      <c r="W16" t="s">
        <v>201</v>
      </c>
      <c r="X16"/>
      <c r="Y16"/>
      <c r="Z16"/>
      <c r="AA16"/>
      <c r="AB16"/>
      <c r="AC16"/>
    </row>
    <row r="17" spans="1:29">
      <c r="A17" s="208" t="s">
        <v>84</v>
      </c>
      <c r="B17" s="208" t="s">
        <v>164</v>
      </c>
      <c r="C17" s="125">
        <v>46111</v>
      </c>
      <c r="D17" s="208" t="s">
        <v>306</v>
      </c>
      <c r="E17" s="208" t="s">
        <v>172</v>
      </c>
      <c r="F17" s="124"/>
      <c r="G17" s="124"/>
      <c r="H17" s="124"/>
      <c r="I17" s="124"/>
      <c r="J17" s="124"/>
      <c r="K17" s="33">
        <v>1</v>
      </c>
      <c r="L17" s="208" t="s">
        <v>168</v>
      </c>
      <c r="M17">
        <v>0</v>
      </c>
      <c r="T17" t="s">
        <v>81</v>
      </c>
      <c r="U17" s="33" t="s">
        <v>167</v>
      </c>
      <c r="V17" t="s">
        <v>201</v>
      </c>
      <c r="W17" t="s">
        <v>201</v>
      </c>
      <c r="X17"/>
      <c r="Y17"/>
      <c r="Z17"/>
      <c r="AA17"/>
      <c r="AB17"/>
      <c r="AC17"/>
    </row>
    <row r="18" spans="1:29">
      <c r="A18" s="208" t="s">
        <v>84</v>
      </c>
      <c r="B18" s="208" t="s">
        <v>153</v>
      </c>
      <c r="C18" s="125">
        <v>46104</v>
      </c>
      <c r="D18" s="208" t="s">
        <v>352</v>
      </c>
      <c r="E18" s="208" t="s">
        <v>172</v>
      </c>
      <c r="F18" s="124"/>
      <c r="G18" s="124">
        <v>0.41875000000000001</v>
      </c>
      <c r="H18" s="124">
        <v>0.5854166666666667</v>
      </c>
      <c r="I18" s="124">
        <v>0.78749999999999998</v>
      </c>
      <c r="J18" s="124">
        <v>0.95277777777777772</v>
      </c>
      <c r="K18" s="33">
        <v>1</v>
      </c>
      <c r="L18" s="208" t="s">
        <v>167</v>
      </c>
      <c r="M18">
        <v>8</v>
      </c>
      <c r="N18">
        <v>0</v>
      </c>
      <c r="O18">
        <v>4</v>
      </c>
      <c r="P18">
        <v>4</v>
      </c>
      <c r="S18">
        <v>8</v>
      </c>
      <c r="T18" t="s">
        <v>81</v>
      </c>
      <c r="U18" s="33" t="s">
        <v>167</v>
      </c>
      <c r="V18"/>
      <c r="W18" t="s">
        <v>224</v>
      </c>
      <c r="X18"/>
      <c r="Y18"/>
      <c r="Z18"/>
      <c r="AA18"/>
      <c r="AB18"/>
      <c r="AC18"/>
    </row>
    <row r="19" spans="1:29">
      <c r="A19" s="208" t="s">
        <v>84</v>
      </c>
      <c r="B19" s="208" t="s">
        <v>153</v>
      </c>
      <c r="C19" s="125">
        <v>46105</v>
      </c>
      <c r="D19" s="208" t="s">
        <v>352</v>
      </c>
      <c r="E19" s="208" t="s">
        <v>205</v>
      </c>
      <c r="F19" s="124"/>
      <c r="G19" s="124"/>
      <c r="H19" s="124"/>
      <c r="I19" s="124"/>
      <c r="J19" s="124"/>
      <c r="K19" s="33">
        <v>1</v>
      </c>
      <c r="L19" s="208" t="s">
        <v>168</v>
      </c>
      <c r="M19">
        <v>0</v>
      </c>
      <c r="T19" t="s">
        <v>81</v>
      </c>
      <c r="U19" s="33" t="s">
        <v>167</v>
      </c>
      <c r="V19"/>
      <c r="W19" t="s">
        <v>201</v>
      </c>
      <c r="X19"/>
      <c r="Y19"/>
      <c r="Z19"/>
      <c r="AA19"/>
      <c r="AB19"/>
      <c r="AC19"/>
    </row>
    <row r="20" spans="1:29">
      <c r="A20" s="208" t="s">
        <v>84</v>
      </c>
      <c r="B20" s="208" t="s">
        <v>153</v>
      </c>
      <c r="C20" s="125">
        <v>46106</v>
      </c>
      <c r="D20" s="208" t="s">
        <v>352</v>
      </c>
      <c r="E20" s="208" t="s">
        <v>208</v>
      </c>
      <c r="F20" s="124"/>
      <c r="G20" s="124">
        <v>0.54583333333333328</v>
      </c>
      <c r="H20" s="124">
        <v>0.95277777777777772</v>
      </c>
      <c r="I20" s="124"/>
      <c r="J20" s="124"/>
      <c r="K20" s="33">
        <v>1</v>
      </c>
      <c r="L20" s="208" t="s">
        <v>167</v>
      </c>
      <c r="M20">
        <v>8.75</v>
      </c>
      <c r="N20">
        <v>4</v>
      </c>
      <c r="S20">
        <v>8.75</v>
      </c>
      <c r="T20" t="s">
        <v>81</v>
      </c>
      <c r="U20" s="33" t="s">
        <v>167</v>
      </c>
      <c r="V20"/>
      <c r="W20" t="s">
        <v>201</v>
      </c>
      <c r="X20"/>
      <c r="Y20"/>
      <c r="Z20"/>
      <c r="AA20"/>
      <c r="AB20"/>
      <c r="AC20"/>
    </row>
    <row r="21" spans="1:29">
      <c r="A21" s="208" t="s">
        <v>84</v>
      </c>
      <c r="B21" s="208" t="s">
        <v>153</v>
      </c>
      <c r="C21" s="125">
        <v>46107</v>
      </c>
      <c r="D21" s="208" t="s">
        <v>352</v>
      </c>
      <c r="E21" s="208" t="s">
        <v>211</v>
      </c>
      <c r="F21" s="124"/>
      <c r="G21" s="124">
        <v>0.37916666666666665</v>
      </c>
      <c r="H21" s="124">
        <v>0.64444444444444449</v>
      </c>
      <c r="I21" s="124"/>
      <c r="J21" s="124"/>
      <c r="K21" s="33">
        <v>1</v>
      </c>
      <c r="L21" s="208" t="s">
        <v>167</v>
      </c>
      <c r="M21">
        <v>6.5</v>
      </c>
      <c r="N21">
        <v>0</v>
      </c>
      <c r="S21">
        <v>6.5</v>
      </c>
      <c r="T21" t="s">
        <v>81</v>
      </c>
      <c r="U21" s="33" t="s">
        <v>167</v>
      </c>
      <c r="V21"/>
      <c r="W21" t="s">
        <v>201</v>
      </c>
      <c r="X21"/>
      <c r="Y21"/>
      <c r="Z21"/>
      <c r="AA21"/>
      <c r="AB21"/>
      <c r="AC21"/>
    </row>
    <row r="22" spans="1:29">
      <c r="A22" s="208" t="s">
        <v>84</v>
      </c>
      <c r="B22" s="208" t="s">
        <v>153</v>
      </c>
      <c r="C22" s="125">
        <v>46108</v>
      </c>
      <c r="D22" s="208" t="s">
        <v>352</v>
      </c>
      <c r="E22" s="208" t="s">
        <v>214</v>
      </c>
      <c r="F22" s="124"/>
      <c r="G22" s="124">
        <v>0.50277777777777777</v>
      </c>
      <c r="H22" s="124"/>
      <c r="I22" s="124"/>
      <c r="J22" s="124"/>
      <c r="K22" s="33">
        <v>1</v>
      </c>
      <c r="L22" s="208" t="s">
        <v>624</v>
      </c>
      <c r="M22">
        <v>6</v>
      </c>
      <c r="N22">
        <v>0</v>
      </c>
      <c r="S22">
        <v>6</v>
      </c>
      <c r="T22" t="s">
        <v>81</v>
      </c>
      <c r="U22" s="33" t="s">
        <v>167</v>
      </c>
      <c r="V22"/>
      <c r="W22" t="s">
        <v>201</v>
      </c>
      <c r="X22"/>
      <c r="Y22"/>
      <c r="Z22"/>
      <c r="AA22"/>
      <c r="AB22"/>
      <c r="AC22"/>
    </row>
    <row r="23" spans="1:29">
      <c r="A23" s="208" t="s">
        <v>84</v>
      </c>
      <c r="B23" s="208" t="s">
        <v>153</v>
      </c>
      <c r="C23" s="125">
        <v>46109</v>
      </c>
      <c r="D23" s="208" t="s">
        <v>352</v>
      </c>
      <c r="E23" s="208" t="s">
        <v>216</v>
      </c>
      <c r="F23" s="124"/>
      <c r="G23" s="124">
        <v>0.50069444444444444</v>
      </c>
      <c r="H23" s="124">
        <v>0.98819444444444449</v>
      </c>
      <c r="I23" s="124"/>
      <c r="J23" s="124"/>
      <c r="K23" s="33">
        <v>1</v>
      </c>
      <c r="L23" s="208" t="s">
        <v>167</v>
      </c>
      <c r="M23">
        <v>10.75</v>
      </c>
      <c r="N23">
        <v>4.75</v>
      </c>
      <c r="S23">
        <v>10.75</v>
      </c>
      <c r="T23" t="s">
        <v>81</v>
      </c>
      <c r="U23" s="33" t="s">
        <v>167</v>
      </c>
      <c r="V23"/>
      <c r="W23" t="s">
        <v>201</v>
      </c>
      <c r="X23"/>
      <c r="Y23"/>
      <c r="Z23"/>
      <c r="AA23"/>
      <c r="AB23"/>
      <c r="AC23"/>
    </row>
    <row r="24" spans="1:29">
      <c r="A24" s="208" t="s">
        <v>84</v>
      </c>
      <c r="B24" s="208" t="s">
        <v>153</v>
      </c>
      <c r="C24" s="125">
        <v>46110</v>
      </c>
      <c r="D24" s="208" t="s">
        <v>352</v>
      </c>
      <c r="E24" s="208" t="s">
        <v>173</v>
      </c>
      <c r="F24" s="124"/>
      <c r="G24" s="124">
        <v>0.53888888888888886</v>
      </c>
      <c r="H24" s="124">
        <v>0.94791666666666663</v>
      </c>
      <c r="I24" s="124"/>
      <c r="J24" s="124"/>
      <c r="K24" s="33">
        <v>1</v>
      </c>
      <c r="L24" s="208" t="s">
        <v>167</v>
      </c>
      <c r="M24">
        <v>8.75</v>
      </c>
      <c r="N24">
        <v>0</v>
      </c>
      <c r="O24">
        <v>5</v>
      </c>
      <c r="P24">
        <v>3.75</v>
      </c>
      <c r="S24">
        <v>8.75</v>
      </c>
      <c r="T24" t="s">
        <v>81</v>
      </c>
      <c r="U24" s="33" t="s">
        <v>167</v>
      </c>
      <c r="V24"/>
      <c r="W24" t="s">
        <v>201</v>
      </c>
      <c r="X24"/>
      <c r="Y24"/>
      <c r="Z24"/>
      <c r="AA24"/>
      <c r="AB24"/>
      <c r="AC24"/>
    </row>
    <row r="25" spans="1:29">
      <c r="A25" s="208" t="s">
        <v>84</v>
      </c>
      <c r="B25" s="208" t="s">
        <v>153</v>
      </c>
      <c r="C25" s="125">
        <v>46111</v>
      </c>
      <c r="D25" s="208" t="s">
        <v>352</v>
      </c>
      <c r="E25" s="208" t="s">
        <v>172</v>
      </c>
      <c r="F25" s="124"/>
      <c r="G25" s="124">
        <v>0.50416666666666665</v>
      </c>
      <c r="H25" s="124">
        <v>0.66597222222222219</v>
      </c>
      <c r="I25" s="124">
        <v>0.70902777777777781</v>
      </c>
      <c r="J25" s="124">
        <v>0.89027777777777772</v>
      </c>
      <c r="K25" s="33">
        <v>1</v>
      </c>
      <c r="L25" s="208" t="s">
        <v>167</v>
      </c>
      <c r="M25">
        <v>8.25</v>
      </c>
      <c r="N25">
        <v>2.5</v>
      </c>
      <c r="S25">
        <v>8.25</v>
      </c>
      <c r="T25" t="s">
        <v>81</v>
      </c>
      <c r="U25" s="33" t="s">
        <v>167</v>
      </c>
      <c r="V25"/>
      <c r="W25" t="s">
        <v>201</v>
      </c>
      <c r="X25"/>
      <c r="Y25"/>
      <c r="Z25"/>
      <c r="AA25"/>
      <c r="AB25"/>
      <c r="AC25"/>
    </row>
    <row r="26" spans="1:29">
      <c r="A26" s="208" t="s">
        <v>84</v>
      </c>
      <c r="B26" s="208" t="s">
        <v>154</v>
      </c>
      <c r="C26" s="125">
        <v>46104</v>
      </c>
      <c r="D26" s="208" t="s">
        <v>225</v>
      </c>
      <c r="E26" s="208" t="s">
        <v>172</v>
      </c>
      <c r="F26" s="124"/>
      <c r="G26" s="124"/>
      <c r="H26" s="124"/>
      <c r="I26" s="124"/>
      <c r="J26" s="124"/>
      <c r="K26" s="33">
        <v>1</v>
      </c>
      <c r="L26" s="208" t="s">
        <v>168</v>
      </c>
      <c r="M26">
        <v>0</v>
      </c>
      <c r="T26" t="s">
        <v>81</v>
      </c>
      <c r="U26" s="33" t="s">
        <v>167</v>
      </c>
      <c r="V26" t="s">
        <v>201</v>
      </c>
      <c r="W26" t="s">
        <v>224</v>
      </c>
      <c r="X26"/>
      <c r="Y26"/>
      <c r="Z26"/>
      <c r="AA26"/>
      <c r="AB26"/>
      <c r="AC26"/>
    </row>
    <row r="27" spans="1:29">
      <c r="A27" s="208" t="s">
        <v>84</v>
      </c>
      <c r="B27" s="208" t="s">
        <v>154</v>
      </c>
      <c r="C27" s="125">
        <v>46105</v>
      </c>
      <c r="D27" s="208" t="s">
        <v>225</v>
      </c>
      <c r="E27" s="208" t="s">
        <v>205</v>
      </c>
      <c r="F27" s="124"/>
      <c r="G27" s="124">
        <v>0.61597222222222225</v>
      </c>
      <c r="H27" s="124">
        <v>0.92083333333333328</v>
      </c>
      <c r="I27" s="124"/>
      <c r="J27" s="124"/>
      <c r="K27" s="33">
        <v>1</v>
      </c>
      <c r="L27" s="208" t="s">
        <v>167</v>
      </c>
      <c r="M27">
        <v>7.25</v>
      </c>
      <c r="N27">
        <v>3</v>
      </c>
      <c r="S27">
        <v>7.25</v>
      </c>
      <c r="T27" t="s">
        <v>81</v>
      </c>
      <c r="U27" s="33" t="s">
        <v>167</v>
      </c>
      <c r="V27" t="s">
        <v>224</v>
      </c>
      <c r="W27" t="s">
        <v>201</v>
      </c>
      <c r="X27"/>
      <c r="Y27"/>
      <c r="Z27"/>
      <c r="AA27"/>
      <c r="AB27"/>
      <c r="AC27"/>
    </row>
    <row r="28" spans="1:29">
      <c r="A28" s="208" t="s">
        <v>84</v>
      </c>
      <c r="B28" s="208" t="s">
        <v>154</v>
      </c>
      <c r="C28" s="125">
        <v>46106</v>
      </c>
      <c r="D28" s="208" t="s">
        <v>225</v>
      </c>
      <c r="E28" s="208" t="s">
        <v>208</v>
      </c>
      <c r="F28" s="124"/>
      <c r="G28" s="124">
        <v>0.46388888888888891</v>
      </c>
      <c r="H28" s="124">
        <v>0.94444444444444442</v>
      </c>
      <c r="I28" s="124"/>
      <c r="J28" s="124"/>
      <c r="K28" s="33">
        <v>1</v>
      </c>
      <c r="L28" s="208" t="s">
        <v>167</v>
      </c>
      <c r="M28">
        <v>10.5</v>
      </c>
      <c r="N28">
        <v>3.75</v>
      </c>
      <c r="S28">
        <v>10.5</v>
      </c>
      <c r="T28" t="s">
        <v>81</v>
      </c>
      <c r="U28" s="33" t="s">
        <v>167</v>
      </c>
      <c r="V28" t="s">
        <v>224</v>
      </c>
      <c r="W28" t="s">
        <v>201</v>
      </c>
      <c r="X28"/>
      <c r="Y28"/>
      <c r="Z28"/>
      <c r="AA28"/>
      <c r="AB28"/>
      <c r="AC28"/>
    </row>
    <row r="29" spans="1:29">
      <c r="A29" s="208" t="s">
        <v>84</v>
      </c>
      <c r="B29" s="208" t="s">
        <v>154</v>
      </c>
      <c r="C29" s="125">
        <v>46107</v>
      </c>
      <c r="D29" s="208" t="s">
        <v>225</v>
      </c>
      <c r="E29" s="208" t="s">
        <v>211</v>
      </c>
      <c r="F29" s="124"/>
      <c r="G29" s="124">
        <v>0.62361111111111112</v>
      </c>
      <c r="H29" s="124">
        <v>0.9458333333333333</v>
      </c>
      <c r="I29" s="124"/>
      <c r="J29" s="124"/>
      <c r="K29" s="33">
        <v>1</v>
      </c>
      <c r="L29" s="208" t="s">
        <v>167</v>
      </c>
      <c r="M29">
        <v>7.75</v>
      </c>
      <c r="N29">
        <v>3.75</v>
      </c>
      <c r="S29">
        <v>7.75</v>
      </c>
      <c r="T29" t="s">
        <v>81</v>
      </c>
      <c r="U29" s="33" t="s">
        <v>167</v>
      </c>
      <c r="V29" t="s">
        <v>224</v>
      </c>
      <c r="W29" t="s">
        <v>201</v>
      </c>
      <c r="X29"/>
      <c r="Y29"/>
      <c r="Z29"/>
      <c r="AA29"/>
      <c r="AB29"/>
      <c r="AC29"/>
    </row>
    <row r="30" spans="1:29">
      <c r="A30" s="208" t="s">
        <v>84</v>
      </c>
      <c r="B30" s="208" t="s">
        <v>154</v>
      </c>
      <c r="C30" s="125">
        <v>46108</v>
      </c>
      <c r="D30" s="208" t="s">
        <v>225</v>
      </c>
      <c r="E30" s="208" t="s">
        <v>214</v>
      </c>
      <c r="F30" s="124"/>
      <c r="G30" s="124">
        <v>0.41805555555555557</v>
      </c>
      <c r="H30" s="124">
        <v>0.88124999999999998</v>
      </c>
      <c r="I30" s="124"/>
      <c r="J30" s="124"/>
      <c r="K30" s="33">
        <v>1</v>
      </c>
      <c r="L30" s="208" t="s">
        <v>167</v>
      </c>
      <c r="M30">
        <v>10.25</v>
      </c>
      <c r="N30">
        <v>2.25</v>
      </c>
      <c r="S30">
        <v>10.25</v>
      </c>
      <c r="T30" t="s">
        <v>81</v>
      </c>
      <c r="U30" s="33" t="s">
        <v>167</v>
      </c>
      <c r="V30" t="s">
        <v>224</v>
      </c>
      <c r="W30" t="s">
        <v>201</v>
      </c>
      <c r="X30"/>
      <c r="Y30"/>
      <c r="Z30"/>
      <c r="AA30"/>
      <c r="AB30"/>
      <c r="AC30"/>
    </row>
    <row r="31" spans="1:29">
      <c r="A31" s="208" t="s">
        <v>84</v>
      </c>
      <c r="B31" s="208" t="s">
        <v>154</v>
      </c>
      <c r="C31" s="125">
        <v>46109</v>
      </c>
      <c r="D31" s="208" t="s">
        <v>225</v>
      </c>
      <c r="E31" s="208" t="s">
        <v>216</v>
      </c>
      <c r="F31" s="124"/>
      <c r="G31" s="124">
        <v>0.65138888888888891</v>
      </c>
      <c r="H31" s="124">
        <v>0.98402777777777772</v>
      </c>
      <c r="I31" s="124"/>
      <c r="J31" s="124"/>
      <c r="K31" s="33">
        <v>1</v>
      </c>
      <c r="L31" s="208" t="s">
        <v>167</v>
      </c>
      <c r="M31">
        <v>8</v>
      </c>
      <c r="N31">
        <v>4.75</v>
      </c>
      <c r="S31">
        <v>8</v>
      </c>
      <c r="T31" t="s">
        <v>81</v>
      </c>
      <c r="U31" s="33" t="s">
        <v>167</v>
      </c>
      <c r="V31" t="s">
        <v>224</v>
      </c>
      <c r="W31" t="s">
        <v>201</v>
      </c>
      <c r="X31"/>
      <c r="Y31"/>
      <c r="Z31"/>
      <c r="AA31"/>
      <c r="AB31"/>
      <c r="AC31"/>
    </row>
    <row r="32" spans="1:29">
      <c r="A32" s="208" t="s">
        <v>84</v>
      </c>
      <c r="B32" s="208" t="s">
        <v>154</v>
      </c>
      <c r="C32" s="125">
        <v>46110</v>
      </c>
      <c r="D32" s="208" t="s">
        <v>225</v>
      </c>
      <c r="E32" s="208" t="s">
        <v>173</v>
      </c>
      <c r="F32" s="124"/>
      <c r="G32" s="124">
        <v>0.45555555555555555</v>
      </c>
      <c r="H32" s="124">
        <v>0.9458333333333333</v>
      </c>
      <c r="I32" s="124"/>
      <c r="J32" s="124"/>
      <c r="K32" s="33">
        <v>1</v>
      </c>
      <c r="L32" s="208" t="s">
        <v>167</v>
      </c>
      <c r="M32">
        <v>10.75</v>
      </c>
      <c r="N32">
        <v>0</v>
      </c>
      <c r="O32">
        <v>7</v>
      </c>
      <c r="P32">
        <v>3.75</v>
      </c>
      <c r="S32">
        <v>10.75</v>
      </c>
      <c r="T32" t="s">
        <v>81</v>
      </c>
      <c r="U32" s="33" t="s">
        <v>167</v>
      </c>
      <c r="V32" t="s">
        <v>224</v>
      </c>
      <c r="W32" t="s">
        <v>201</v>
      </c>
      <c r="X32"/>
      <c r="Y32"/>
      <c r="Z32"/>
      <c r="AA32"/>
      <c r="AB32"/>
      <c r="AC32"/>
    </row>
    <row r="33" spans="1:29">
      <c r="A33" s="208" t="s">
        <v>84</v>
      </c>
      <c r="B33" s="208" t="s">
        <v>154</v>
      </c>
      <c r="C33" s="125">
        <v>46111</v>
      </c>
      <c r="D33" s="208" t="s">
        <v>225</v>
      </c>
      <c r="E33" s="208" t="s">
        <v>172</v>
      </c>
      <c r="F33" s="124"/>
      <c r="G33" s="124">
        <v>0.48958333333333331</v>
      </c>
      <c r="H33" s="124">
        <v>0.94722222222222219</v>
      </c>
      <c r="I33" s="124"/>
      <c r="J33" s="124"/>
      <c r="K33" s="33">
        <v>1</v>
      </c>
      <c r="L33" s="208" t="s">
        <v>167</v>
      </c>
      <c r="M33">
        <v>10</v>
      </c>
      <c r="N33">
        <v>3.75</v>
      </c>
      <c r="S33">
        <v>10</v>
      </c>
      <c r="T33" t="s">
        <v>81</v>
      </c>
      <c r="U33" s="33" t="s">
        <v>167</v>
      </c>
      <c r="V33" t="s">
        <v>224</v>
      </c>
      <c r="W33" t="s">
        <v>201</v>
      </c>
      <c r="X33"/>
      <c r="Y33"/>
      <c r="Z33"/>
      <c r="AA33"/>
      <c r="AB33"/>
      <c r="AC33"/>
    </row>
    <row r="34" spans="1:29">
      <c r="A34" s="208" t="s">
        <v>84</v>
      </c>
      <c r="B34" s="208" t="s">
        <v>550</v>
      </c>
      <c r="C34" s="125">
        <v>46104</v>
      </c>
      <c r="D34" s="208" t="s">
        <v>225</v>
      </c>
      <c r="E34" s="208" t="s">
        <v>172</v>
      </c>
      <c r="F34" s="124"/>
      <c r="G34" s="124"/>
      <c r="H34" s="124"/>
      <c r="I34" s="124"/>
      <c r="J34" s="124"/>
      <c r="K34" s="33">
        <v>1</v>
      </c>
      <c r="L34" s="208" t="s">
        <v>168</v>
      </c>
      <c r="M34">
        <v>0</v>
      </c>
      <c r="T34" t="s">
        <v>81</v>
      </c>
      <c r="U34" s="33" t="s">
        <v>167</v>
      </c>
      <c r="V34" t="s">
        <v>201</v>
      </c>
      <c r="W34" t="s">
        <v>224</v>
      </c>
      <c r="X34"/>
      <c r="Y34"/>
      <c r="Z34"/>
      <c r="AA34"/>
      <c r="AB34"/>
      <c r="AC34"/>
    </row>
    <row r="35" spans="1:29">
      <c r="A35" s="208" t="s">
        <v>84</v>
      </c>
      <c r="B35" s="208" t="s">
        <v>550</v>
      </c>
      <c r="C35" s="125">
        <v>46105</v>
      </c>
      <c r="D35" s="208" t="s">
        <v>225</v>
      </c>
      <c r="E35" s="208" t="s">
        <v>205</v>
      </c>
      <c r="F35" s="124"/>
      <c r="G35" s="124"/>
      <c r="H35" s="124"/>
      <c r="I35" s="124"/>
      <c r="J35" s="124"/>
      <c r="K35" s="33">
        <v>1</v>
      </c>
      <c r="L35" s="208" t="s">
        <v>168</v>
      </c>
      <c r="M35">
        <v>0</v>
      </c>
      <c r="T35" t="s">
        <v>81</v>
      </c>
      <c r="U35" s="33" t="s">
        <v>167</v>
      </c>
      <c r="V35" t="s">
        <v>201</v>
      </c>
      <c r="W35" t="s">
        <v>201</v>
      </c>
      <c r="X35"/>
      <c r="Y35"/>
      <c r="Z35"/>
      <c r="AA35"/>
      <c r="AB35"/>
      <c r="AC35"/>
    </row>
    <row r="36" spans="1:29">
      <c r="A36" s="208" t="s">
        <v>84</v>
      </c>
      <c r="B36" s="208" t="s">
        <v>550</v>
      </c>
      <c r="C36" s="125">
        <v>46106</v>
      </c>
      <c r="D36" s="208" t="s">
        <v>225</v>
      </c>
      <c r="E36" s="208" t="s">
        <v>208</v>
      </c>
      <c r="F36" s="124"/>
      <c r="G36" s="124"/>
      <c r="H36" s="124"/>
      <c r="I36" s="124"/>
      <c r="J36" s="124"/>
      <c r="K36" s="33">
        <v>1</v>
      </c>
      <c r="L36" s="208" t="s">
        <v>168</v>
      </c>
      <c r="M36">
        <v>0</v>
      </c>
      <c r="T36" t="s">
        <v>81</v>
      </c>
      <c r="U36" s="33" t="s">
        <v>167</v>
      </c>
      <c r="V36" t="s">
        <v>201</v>
      </c>
      <c r="W36" t="s">
        <v>201</v>
      </c>
      <c r="X36"/>
      <c r="Y36"/>
      <c r="Z36"/>
      <c r="AA36"/>
      <c r="AB36"/>
      <c r="AC36"/>
    </row>
    <row r="37" spans="1:29">
      <c r="A37" s="208" t="s">
        <v>84</v>
      </c>
      <c r="B37" s="208" t="s">
        <v>550</v>
      </c>
      <c r="C37" s="125">
        <v>46107</v>
      </c>
      <c r="D37" s="208" t="s">
        <v>225</v>
      </c>
      <c r="E37" s="208" t="s">
        <v>211</v>
      </c>
      <c r="F37" s="124"/>
      <c r="G37" s="124">
        <v>0.64930555555555558</v>
      </c>
      <c r="H37" s="124">
        <v>0.91180555555555554</v>
      </c>
      <c r="I37" s="124"/>
      <c r="J37" s="124"/>
      <c r="K37" s="33">
        <v>1</v>
      </c>
      <c r="L37" s="208" t="s">
        <v>167</v>
      </c>
      <c r="M37">
        <v>6.25</v>
      </c>
      <c r="N37">
        <v>3</v>
      </c>
      <c r="S37">
        <v>6.25</v>
      </c>
      <c r="T37" t="s">
        <v>81</v>
      </c>
      <c r="U37" s="33" t="s">
        <v>167</v>
      </c>
      <c r="V37" t="s">
        <v>224</v>
      </c>
      <c r="W37" t="s">
        <v>201</v>
      </c>
      <c r="X37"/>
      <c r="Y37"/>
      <c r="Z37"/>
      <c r="AA37"/>
      <c r="AB37"/>
      <c r="AC37"/>
    </row>
    <row r="38" spans="1:29">
      <c r="A38" s="208" t="s">
        <v>84</v>
      </c>
      <c r="B38" s="208" t="s">
        <v>550</v>
      </c>
      <c r="C38" s="125">
        <v>46108</v>
      </c>
      <c r="D38" s="208" t="s">
        <v>225</v>
      </c>
      <c r="E38" s="208" t="s">
        <v>214</v>
      </c>
      <c r="F38" s="124"/>
      <c r="G38" s="124">
        <v>0.66388888888888886</v>
      </c>
      <c r="H38" s="124">
        <v>0.94930555555555551</v>
      </c>
      <c r="I38" s="124"/>
      <c r="J38" s="124"/>
      <c r="K38" s="33">
        <v>1</v>
      </c>
      <c r="L38" s="208" t="s">
        <v>167</v>
      </c>
      <c r="M38">
        <v>6.75</v>
      </c>
      <c r="N38">
        <v>3.75</v>
      </c>
      <c r="S38">
        <v>6.75</v>
      </c>
      <c r="T38" t="s">
        <v>81</v>
      </c>
      <c r="U38" s="33" t="s">
        <v>167</v>
      </c>
      <c r="V38" t="s">
        <v>224</v>
      </c>
      <c r="W38" t="s">
        <v>201</v>
      </c>
      <c r="X38"/>
      <c r="Y38"/>
      <c r="Z38"/>
      <c r="AA38"/>
      <c r="AB38"/>
      <c r="AC38"/>
    </row>
    <row r="39" spans="1:29">
      <c r="A39" s="208" t="s">
        <v>84</v>
      </c>
      <c r="B39" s="208" t="s">
        <v>550</v>
      </c>
      <c r="C39" s="125">
        <v>46109</v>
      </c>
      <c r="D39" s="208" t="s">
        <v>225</v>
      </c>
      <c r="E39" s="208" t="s">
        <v>216</v>
      </c>
      <c r="F39" s="124"/>
      <c r="G39" s="124">
        <v>0.65833333333333333</v>
      </c>
      <c r="H39" s="124">
        <v>0.95277777777777772</v>
      </c>
      <c r="I39" s="124"/>
      <c r="J39" s="124"/>
      <c r="K39" s="33">
        <v>1</v>
      </c>
      <c r="L39" s="208" t="s">
        <v>167</v>
      </c>
      <c r="M39">
        <v>7</v>
      </c>
      <c r="N39">
        <v>4</v>
      </c>
      <c r="S39">
        <v>7</v>
      </c>
      <c r="T39" t="s">
        <v>81</v>
      </c>
      <c r="U39" s="33" t="s">
        <v>167</v>
      </c>
      <c r="V39" t="s">
        <v>224</v>
      </c>
      <c r="W39" t="s">
        <v>201</v>
      </c>
      <c r="X39"/>
      <c r="Y39"/>
      <c r="Z39"/>
      <c r="AA39"/>
      <c r="AB39"/>
      <c r="AC39"/>
    </row>
    <row r="40" spans="1:29">
      <c r="A40" s="208" t="s">
        <v>84</v>
      </c>
      <c r="B40" s="208" t="s">
        <v>550</v>
      </c>
      <c r="C40" s="125">
        <v>46110</v>
      </c>
      <c r="D40" s="208" t="s">
        <v>225</v>
      </c>
      <c r="E40" s="208" t="s">
        <v>173</v>
      </c>
      <c r="F40" s="124"/>
      <c r="G40" s="124">
        <v>0.54305555555555551</v>
      </c>
      <c r="H40" s="124">
        <v>0.86875000000000002</v>
      </c>
      <c r="I40" s="124"/>
      <c r="J40" s="124"/>
      <c r="K40" s="33">
        <v>1</v>
      </c>
      <c r="L40" s="208" t="s">
        <v>167</v>
      </c>
      <c r="M40">
        <v>9.5</v>
      </c>
      <c r="N40">
        <v>0</v>
      </c>
      <c r="P40">
        <v>1.75</v>
      </c>
      <c r="S40">
        <v>9.5</v>
      </c>
      <c r="T40" t="s">
        <v>81</v>
      </c>
      <c r="U40" s="33" t="s">
        <v>167</v>
      </c>
      <c r="V40" t="s">
        <v>224</v>
      </c>
      <c r="W40" t="s">
        <v>201</v>
      </c>
      <c r="X40"/>
      <c r="Y40"/>
      <c r="Z40"/>
      <c r="AA40"/>
      <c r="AB40"/>
      <c r="AC40"/>
    </row>
    <row r="41" spans="1:29">
      <c r="A41" s="208" t="s">
        <v>84</v>
      </c>
      <c r="B41" s="208" t="s">
        <v>550</v>
      </c>
      <c r="C41" s="125">
        <v>46111</v>
      </c>
      <c r="D41" s="208" t="s">
        <v>225</v>
      </c>
      <c r="E41" s="208" t="s">
        <v>172</v>
      </c>
      <c r="F41" s="124"/>
      <c r="G41" s="124"/>
      <c r="H41" s="124"/>
      <c r="I41" s="124"/>
      <c r="J41" s="124"/>
      <c r="K41" s="33">
        <v>1</v>
      </c>
      <c r="L41" s="208" t="s">
        <v>168</v>
      </c>
      <c r="M41">
        <v>0</v>
      </c>
      <c r="T41" t="s">
        <v>81</v>
      </c>
      <c r="U41" s="33" t="s">
        <v>167</v>
      </c>
      <c r="V41" t="s">
        <v>201</v>
      </c>
      <c r="W41" t="s">
        <v>201</v>
      </c>
      <c r="X41"/>
      <c r="Y41"/>
      <c r="Z41"/>
      <c r="AA41"/>
      <c r="AB41"/>
      <c r="AC41"/>
    </row>
    <row r="42" spans="1:29">
      <c r="A42" s="208" t="s">
        <v>84</v>
      </c>
      <c r="B42" s="208" t="s">
        <v>162</v>
      </c>
      <c r="C42" s="125">
        <v>46104</v>
      </c>
      <c r="D42" s="208" t="s">
        <v>199</v>
      </c>
      <c r="E42" s="208" t="s">
        <v>172</v>
      </c>
      <c r="F42" s="124"/>
      <c r="G42" s="124">
        <v>0.43472222222222223</v>
      </c>
      <c r="H42" s="124">
        <v>0.67152777777777772</v>
      </c>
      <c r="I42" s="124"/>
      <c r="J42" s="124">
        <v>0.94652777777777775</v>
      </c>
      <c r="K42" s="33">
        <v>1</v>
      </c>
      <c r="L42" s="208" t="s">
        <v>624</v>
      </c>
      <c r="M42">
        <v>6</v>
      </c>
      <c r="N42">
        <v>0</v>
      </c>
      <c r="O42">
        <v>6</v>
      </c>
      <c r="S42">
        <v>6</v>
      </c>
      <c r="T42" t="s">
        <v>81</v>
      </c>
      <c r="U42" s="33" t="s">
        <v>167</v>
      </c>
      <c r="V42" t="s">
        <v>224</v>
      </c>
      <c r="W42" t="s">
        <v>224</v>
      </c>
      <c r="X42"/>
      <c r="Y42"/>
      <c r="Z42"/>
      <c r="AA42"/>
      <c r="AB42"/>
      <c r="AC42"/>
    </row>
    <row r="43" spans="1:29">
      <c r="A43" s="208" t="s">
        <v>84</v>
      </c>
      <c r="B43" s="208" t="s">
        <v>162</v>
      </c>
      <c r="C43" s="125">
        <v>46105</v>
      </c>
      <c r="D43" s="208" t="s">
        <v>199</v>
      </c>
      <c r="E43" s="208" t="s">
        <v>205</v>
      </c>
      <c r="F43" s="124"/>
      <c r="G43" s="124">
        <v>0.42986111111111114</v>
      </c>
      <c r="H43" s="124">
        <v>0.58611111111111114</v>
      </c>
      <c r="I43" s="124"/>
      <c r="J43" s="124"/>
      <c r="K43" s="33">
        <v>1</v>
      </c>
      <c r="L43" s="208" t="s">
        <v>167</v>
      </c>
      <c r="M43">
        <v>3.75</v>
      </c>
      <c r="N43">
        <v>0</v>
      </c>
      <c r="S43">
        <v>3.75</v>
      </c>
      <c r="T43" t="s">
        <v>81</v>
      </c>
      <c r="U43" s="33" t="s">
        <v>167</v>
      </c>
      <c r="V43" t="s">
        <v>224</v>
      </c>
      <c r="W43" t="s">
        <v>201</v>
      </c>
      <c r="X43"/>
      <c r="Y43"/>
      <c r="Z43"/>
      <c r="AA43"/>
      <c r="AB43"/>
      <c r="AC43"/>
    </row>
    <row r="44" spans="1:29">
      <c r="A44" s="208" t="s">
        <v>84</v>
      </c>
      <c r="B44" s="208" t="s">
        <v>162</v>
      </c>
      <c r="C44" s="125">
        <v>46106</v>
      </c>
      <c r="D44" s="208" t="s">
        <v>199</v>
      </c>
      <c r="E44" s="208" t="s">
        <v>208</v>
      </c>
      <c r="F44" s="124"/>
      <c r="G44" s="124"/>
      <c r="H44" s="124"/>
      <c r="I44" s="124"/>
      <c r="J44" s="124"/>
      <c r="K44" s="33">
        <v>1</v>
      </c>
      <c r="L44" s="208" t="s">
        <v>168</v>
      </c>
      <c r="M44">
        <v>0</v>
      </c>
      <c r="T44" t="s">
        <v>81</v>
      </c>
      <c r="U44" s="33" t="s">
        <v>167</v>
      </c>
      <c r="V44" t="s">
        <v>201</v>
      </c>
      <c r="W44" t="s">
        <v>201</v>
      </c>
      <c r="X44"/>
      <c r="Y44"/>
      <c r="Z44"/>
      <c r="AA44"/>
      <c r="AB44"/>
      <c r="AC44"/>
    </row>
    <row r="45" spans="1:29">
      <c r="A45" s="208" t="s">
        <v>84</v>
      </c>
      <c r="B45" s="208" t="s">
        <v>162</v>
      </c>
      <c r="C45" s="125">
        <v>46107</v>
      </c>
      <c r="D45" s="208" t="s">
        <v>199</v>
      </c>
      <c r="E45" s="208" t="s">
        <v>211</v>
      </c>
      <c r="F45" s="124"/>
      <c r="G45" s="124">
        <v>0.55763888888888891</v>
      </c>
      <c r="H45" s="124">
        <v>0.62777777777777777</v>
      </c>
      <c r="I45" s="124">
        <v>0.70625000000000004</v>
      </c>
      <c r="J45" s="124">
        <v>0.96111111111111114</v>
      </c>
      <c r="K45" s="33">
        <v>1</v>
      </c>
      <c r="L45" s="208" t="s">
        <v>167</v>
      </c>
      <c r="M45">
        <v>6.25</v>
      </c>
      <c r="N45">
        <v>4</v>
      </c>
      <c r="S45">
        <v>6.25</v>
      </c>
      <c r="T45" t="s">
        <v>81</v>
      </c>
      <c r="U45" s="33" t="s">
        <v>167</v>
      </c>
      <c r="V45" t="s">
        <v>224</v>
      </c>
      <c r="W45" t="s">
        <v>201</v>
      </c>
      <c r="X45"/>
      <c r="Y45"/>
      <c r="Z45"/>
      <c r="AA45"/>
      <c r="AB45"/>
      <c r="AC45"/>
    </row>
    <row r="46" spans="1:29">
      <c r="A46" s="208" t="s">
        <v>84</v>
      </c>
      <c r="B46" s="208" t="s">
        <v>162</v>
      </c>
      <c r="C46" s="125">
        <v>46108</v>
      </c>
      <c r="D46" s="208" t="s">
        <v>199</v>
      </c>
      <c r="E46" s="208" t="s">
        <v>214</v>
      </c>
      <c r="F46" s="124"/>
      <c r="G46" s="124">
        <v>0.67500000000000004</v>
      </c>
      <c r="H46" s="124"/>
      <c r="I46" s="124"/>
      <c r="J46" s="124"/>
      <c r="K46" s="33">
        <v>1</v>
      </c>
      <c r="L46" s="208" t="s">
        <v>167</v>
      </c>
      <c r="M46">
        <v>7.7800000000000011</v>
      </c>
      <c r="N46">
        <v>5.03</v>
      </c>
      <c r="S46">
        <v>7.78</v>
      </c>
      <c r="T46" t="s">
        <v>81</v>
      </c>
      <c r="U46" s="33" t="s">
        <v>167</v>
      </c>
      <c r="V46" t="s">
        <v>224</v>
      </c>
      <c r="W46" t="s">
        <v>201</v>
      </c>
      <c r="X46"/>
      <c r="Y46"/>
      <c r="Z46"/>
      <c r="AA46"/>
      <c r="AB46"/>
      <c r="AC46"/>
    </row>
    <row r="47" spans="1:29">
      <c r="A47" s="208" t="s">
        <v>84</v>
      </c>
      <c r="B47" s="208" t="s">
        <v>162</v>
      </c>
      <c r="C47" s="125">
        <v>46109</v>
      </c>
      <c r="D47" s="208" t="s">
        <v>199</v>
      </c>
      <c r="E47" s="208" t="s">
        <v>216</v>
      </c>
      <c r="F47" s="124">
        <v>1.3888888888888889E-3</v>
      </c>
      <c r="G47" s="124">
        <v>0.42499999999999999</v>
      </c>
      <c r="H47" s="124">
        <v>0.67152777777777772</v>
      </c>
      <c r="I47" s="124">
        <v>0.67152777777777772</v>
      </c>
      <c r="J47" s="124">
        <v>0.67638888888888893</v>
      </c>
      <c r="K47" s="33">
        <v>1</v>
      </c>
      <c r="L47" s="208" t="s">
        <v>167</v>
      </c>
      <c r="M47">
        <v>6</v>
      </c>
      <c r="N47">
        <v>0</v>
      </c>
      <c r="S47">
        <v>6</v>
      </c>
      <c r="T47" t="s">
        <v>81</v>
      </c>
      <c r="U47" s="33" t="s">
        <v>167</v>
      </c>
      <c r="V47" t="s">
        <v>224</v>
      </c>
      <c r="W47" t="s">
        <v>201</v>
      </c>
      <c r="X47"/>
      <c r="Y47"/>
      <c r="Z47"/>
      <c r="AA47"/>
      <c r="AB47"/>
      <c r="AC47"/>
    </row>
    <row r="48" spans="1:29">
      <c r="A48" s="208" t="s">
        <v>84</v>
      </c>
      <c r="B48" s="208" t="s">
        <v>162</v>
      </c>
      <c r="C48" s="125">
        <v>46110</v>
      </c>
      <c r="D48" s="208" t="s">
        <v>199</v>
      </c>
      <c r="E48" s="208" t="s">
        <v>173</v>
      </c>
      <c r="F48" s="124"/>
      <c r="G48" s="124"/>
      <c r="H48" s="124"/>
      <c r="I48" s="124"/>
      <c r="J48" s="124"/>
      <c r="K48" s="33">
        <v>1</v>
      </c>
      <c r="L48" s="208" t="s">
        <v>168</v>
      </c>
      <c r="M48">
        <v>0</v>
      </c>
      <c r="T48" t="s">
        <v>81</v>
      </c>
      <c r="U48" s="33" t="s">
        <v>167</v>
      </c>
      <c r="V48" t="s">
        <v>201</v>
      </c>
      <c r="W48" t="s">
        <v>201</v>
      </c>
      <c r="X48"/>
      <c r="Y48"/>
      <c r="Z48"/>
      <c r="AA48"/>
      <c r="AB48"/>
      <c r="AC48"/>
    </row>
    <row r="49" spans="1:29">
      <c r="A49" s="208" t="s">
        <v>84</v>
      </c>
      <c r="B49" s="208" t="s">
        <v>162</v>
      </c>
      <c r="C49" s="125">
        <v>46111</v>
      </c>
      <c r="D49" s="208" t="s">
        <v>199</v>
      </c>
      <c r="E49" s="208" t="s">
        <v>172</v>
      </c>
      <c r="F49" s="124"/>
      <c r="G49" s="124">
        <v>0.4284722222222222</v>
      </c>
      <c r="H49" s="124">
        <v>0.66736111111111107</v>
      </c>
      <c r="I49" s="124"/>
      <c r="J49" s="124"/>
      <c r="K49" s="33">
        <v>1</v>
      </c>
      <c r="L49" s="208" t="s">
        <v>167</v>
      </c>
      <c r="M49">
        <v>5.75</v>
      </c>
      <c r="N49">
        <v>0</v>
      </c>
      <c r="S49">
        <v>5.75</v>
      </c>
      <c r="T49" t="s">
        <v>81</v>
      </c>
      <c r="U49" s="33" t="s">
        <v>167</v>
      </c>
      <c r="V49" t="s">
        <v>224</v>
      </c>
      <c r="W49" t="s">
        <v>201</v>
      </c>
      <c r="X49"/>
      <c r="Y49"/>
      <c r="Z49"/>
      <c r="AA49"/>
      <c r="AB49"/>
      <c r="AC49"/>
    </row>
    <row r="50" spans="1:29">
      <c r="A50" s="208" t="s">
        <v>84</v>
      </c>
      <c r="B50" s="208" t="s">
        <v>155</v>
      </c>
      <c r="C50" s="125">
        <v>46104</v>
      </c>
      <c r="D50" s="208" t="s">
        <v>10</v>
      </c>
      <c r="E50" s="208" t="s">
        <v>172</v>
      </c>
      <c r="F50" s="124"/>
      <c r="G50" s="124"/>
      <c r="H50" s="124"/>
      <c r="I50" s="124"/>
      <c r="J50" s="124"/>
      <c r="K50" s="33">
        <v>1</v>
      </c>
      <c r="L50" s="208" t="s">
        <v>168</v>
      </c>
      <c r="M50">
        <v>0</v>
      </c>
      <c r="T50" t="s">
        <v>81</v>
      </c>
      <c r="U50" s="33" t="s">
        <v>167</v>
      </c>
      <c r="V50" t="s">
        <v>201</v>
      </c>
      <c r="W50" t="s">
        <v>224</v>
      </c>
      <c r="X50"/>
      <c r="Y50"/>
      <c r="Z50"/>
      <c r="AA50"/>
      <c r="AB50"/>
      <c r="AC50"/>
    </row>
    <row r="51" spans="1:29">
      <c r="A51" s="208" t="s">
        <v>84</v>
      </c>
      <c r="B51" s="208" t="s">
        <v>155</v>
      </c>
      <c r="C51" s="125">
        <v>46105</v>
      </c>
      <c r="D51" s="208" t="s">
        <v>10</v>
      </c>
      <c r="E51" s="208" t="s">
        <v>205</v>
      </c>
      <c r="F51" s="124"/>
      <c r="G51" s="124"/>
      <c r="H51" s="124"/>
      <c r="I51" s="124"/>
      <c r="J51" s="124"/>
      <c r="K51" s="33">
        <v>1</v>
      </c>
      <c r="L51" s="208" t="s">
        <v>168</v>
      </c>
      <c r="M51">
        <v>0</v>
      </c>
      <c r="T51" t="s">
        <v>81</v>
      </c>
      <c r="U51" s="33" t="s">
        <v>167</v>
      </c>
      <c r="V51" t="s">
        <v>201</v>
      </c>
      <c r="W51" t="s">
        <v>201</v>
      </c>
      <c r="X51"/>
      <c r="Y51"/>
      <c r="Z51"/>
      <c r="AA51"/>
      <c r="AB51"/>
      <c r="AC51"/>
    </row>
    <row r="52" spans="1:29">
      <c r="A52" s="208" t="s">
        <v>84</v>
      </c>
      <c r="B52" s="208" t="s">
        <v>155</v>
      </c>
      <c r="C52" s="125">
        <v>46106</v>
      </c>
      <c r="D52" s="208" t="s">
        <v>10</v>
      </c>
      <c r="E52" s="208" t="s">
        <v>208</v>
      </c>
      <c r="F52" s="124"/>
      <c r="G52" s="124"/>
      <c r="H52" s="124"/>
      <c r="I52" s="124"/>
      <c r="J52" s="124"/>
      <c r="K52" s="33">
        <v>1</v>
      </c>
      <c r="L52" s="208" t="s">
        <v>168</v>
      </c>
      <c r="M52">
        <v>0</v>
      </c>
      <c r="T52" t="s">
        <v>81</v>
      </c>
      <c r="U52" s="33" t="s">
        <v>167</v>
      </c>
      <c r="V52" t="s">
        <v>201</v>
      </c>
      <c r="W52" t="s">
        <v>201</v>
      </c>
      <c r="X52"/>
      <c r="Y52"/>
      <c r="Z52"/>
      <c r="AA52"/>
      <c r="AB52"/>
      <c r="AC52"/>
    </row>
    <row r="53" spans="1:29">
      <c r="A53" s="208" t="s">
        <v>84</v>
      </c>
      <c r="B53" s="208" t="s">
        <v>155</v>
      </c>
      <c r="C53" s="125">
        <v>46107</v>
      </c>
      <c r="D53" s="208" t="s">
        <v>10</v>
      </c>
      <c r="E53" s="208" t="s">
        <v>211</v>
      </c>
      <c r="F53" s="124"/>
      <c r="G53" s="124"/>
      <c r="H53" s="124"/>
      <c r="I53" s="124"/>
      <c r="J53" s="124"/>
      <c r="K53" s="33">
        <v>1</v>
      </c>
      <c r="L53" s="208" t="s">
        <v>168</v>
      </c>
      <c r="M53">
        <v>0</v>
      </c>
      <c r="T53" t="s">
        <v>81</v>
      </c>
      <c r="U53" s="33" t="s">
        <v>167</v>
      </c>
      <c r="V53" t="s">
        <v>201</v>
      </c>
      <c r="W53" t="s">
        <v>201</v>
      </c>
      <c r="X53"/>
      <c r="Y53"/>
      <c r="Z53"/>
      <c r="AA53"/>
      <c r="AB53"/>
      <c r="AC53"/>
    </row>
    <row r="54" spans="1:29">
      <c r="A54" s="208" t="s">
        <v>84</v>
      </c>
      <c r="B54" s="208" t="s">
        <v>155</v>
      </c>
      <c r="C54" s="125">
        <v>46108</v>
      </c>
      <c r="D54" s="208" t="s">
        <v>10</v>
      </c>
      <c r="E54" s="208" t="s">
        <v>214</v>
      </c>
      <c r="F54" s="124"/>
      <c r="G54" s="124"/>
      <c r="H54" s="124"/>
      <c r="I54" s="124"/>
      <c r="J54" s="124"/>
      <c r="K54" s="33">
        <v>1</v>
      </c>
      <c r="L54" s="208" t="s">
        <v>168</v>
      </c>
      <c r="M54">
        <v>0</v>
      </c>
      <c r="T54" t="s">
        <v>81</v>
      </c>
      <c r="U54" s="33" t="s">
        <v>167</v>
      </c>
      <c r="V54" t="s">
        <v>201</v>
      </c>
      <c r="W54" t="s">
        <v>201</v>
      </c>
      <c r="X54"/>
      <c r="Y54"/>
      <c r="Z54"/>
      <c r="AA54"/>
      <c r="AB54"/>
      <c r="AC54"/>
    </row>
    <row r="55" spans="1:29">
      <c r="A55" s="208" t="s">
        <v>84</v>
      </c>
      <c r="B55" s="208" t="s">
        <v>155</v>
      </c>
      <c r="C55" s="125">
        <v>46109</v>
      </c>
      <c r="D55" s="208" t="s">
        <v>10</v>
      </c>
      <c r="E55" s="208" t="s">
        <v>216</v>
      </c>
      <c r="F55" s="124"/>
      <c r="G55" s="124"/>
      <c r="H55" s="124"/>
      <c r="I55" s="124"/>
      <c r="J55" s="124"/>
      <c r="K55" s="33">
        <v>1</v>
      </c>
      <c r="L55" s="208" t="s">
        <v>168</v>
      </c>
      <c r="M55">
        <v>0</v>
      </c>
      <c r="T55" t="s">
        <v>81</v>
      </c>
      <c r="U55" s="33" t="s">
        <v>167</v>
      </c>
      <c r="V55" t="s">
        <v>201</v>
      </c>
      <c r="W55" t="s">
        <v>201</v>
      </c>
      <c r="X55"/>
      <c r="Y55"/>
      <c r="Z55"/>
      <c r="AA55"/>
      <c r="AB55"/>
      <c r="AC55"/>
    </row>
    <row r="56" spans="1:29">
      <c r="A56" s="208" t="s">
        <v>84</v>
      </c>
      <c r="B56" s="208" t="s">
        <v>155</v>
      </c>
      <c r="C56" s="125">
        <v>46110</v>
      </c>
      <c r="D56" s="208" t="s">
        <v>10</v>
      </c>
      <c r="E56" s="208" t="s">
        <v>173</v>
      </c>
      <c r="F56" s="124"/>
      <c r="G56" s="124"/>
      <c r="H56" s="124"/>
      <c r="I56" s="124"/>
      <c r="J56" s="124"/>
      <c r="K56" s="33">
        <v>1</v>
      </c>
      <c r="L56" s="208" t="s">
        <v>168</v>
      </c>
      <c r="M56">
        <v>0</v>
      </c>
      <c r="T56" t="s">
        <v>81</v>
      </c>
      <c r="U56" s="33" t="s">
        <v>167</v>
      </c>
      <c r="V56" t="s">
        <v>201</v>
      </c>
      <c r="W56" t="s">
        <v>201</v>
      </c>
      <c r="X56"/>
      <c r="Y56"/>
      <c r="Z56"/>
      <c r="AA56"/>
      <c r="AB56"/>
      <c r="AC56"/>
    </row>
    <row r="57" spans="1:29">
      <c r="A57" s="208" t="s">
        <v>84</v>
      </c>
      <c r="B57" s="208" t="s">
        <v>155</v>
      </c>
      <c r="C57" s="125">
        <v>46111</v>
      </c>
      <c r="D57" s="208" t="s">
        <v>10</v>
      </c>
      <c r="E57" s="208" t="s">
        <v>172</v>
      </c>
      <c r="F57" s="124"/>
      <c r="G57" s="124">
        <v>0.44583333333333336</v>
      </c>
      <c r="H57" s="124">
        <v>0.62013888888888891</v>
      </c>
      <c r="I57" s="124">
        <v>0.71250000000000002</v>
      </c>
      <c r="J57" s="124">
        <v>0.83333333333333337</v>
      </c>
      <c r="K57" s="33">
        <v>1</v>
      </c>
      <c r="L57" s="208" t="s">
        <v>167</v>
      </c>
      <c r="M57">
        <v>7</v>
      </c>
      <c r="N57">
        <v>1</v>
      </c>
      <c r="S57">
        <v>7</v>
      </c>
      <c r="T57" t="s">
        <v>81</v>
      </c>
      <c r="U57" s="33" t="s">
        <v>167</v>
      </c>
      <c r="V57" t="s">
        <v>224</v>
      </c>
      <c r="W57" t="s">
        <v>201</v>
      </c>
      <c r="X57"/>
      <c r="Y57"/>
      <c r="Z57"/>
      <c r="AA57"/>
      <c r="AB57"/>
      <c r="AC57"/>
    </row>
    <row r="58" spans="1:29">
      <c r="A58" s="208" t="s">
        <v>84</v>
      </c>
      <c r="B58" s="208" t="s">
        <v>175</v>
      </c>
      <c r="C58" s="125">
        <v>46104</v>
      </c>
      <c r="D58" s="208" t="s">
        <v>225</v>
      </c>
      <c r="E58" s="208" t="s">
        <v>172</v>
      </c>
      <c r="F58" s="124"/>
      <c r="G58" s="124">
        <v>0.53125</v>
      </c>
      <c r="H58" s="124">
        <v>0.93125000000000002</v>
      </c>
      <c r="I58" s="124"/>
      <c r="J58" s="124"/>
      <c r="K58" s="33">
        <v>1</v>
      </c>
      <c r="L58" s="208" t="s">
        <v>167</v>
      </c>
      <c r="M58">
        <v>8.5</v>
      </c>
      <c r="N58">
        <v>0</v>
      </c>
      <c r="O58">
        <v>5.25</v>
      </c>
      <c r="P58">
        <v>3.25</v>
      </c>
      <c r="S58">
        <v>8.5</v>
      </c>
      <c r="T58" t="s">
        <v>81</v>
      </c>
      <c r="U58" s="33" t="s">
        <v>167</v>
      </c>
      <c r="V58" t="s">
        <v>224</v>
      </c>
      <c r="W58" t="s">
        <v>224</v>
      </c>
      <c r="X58"/>
      <c r="Y58"/>
      <c r="Z58"/>
      <c r="AA58"/>
      <c r="AB58"/>
      <c r="AC58"/>
    </row>
    <row r="59" spans="1:29">
      <c r="A59" s="208" t="s">
        <v>84</v>
      </c>
      <c r="B59" s="208" t="s">
        <v>175</v>
      </c>
      <c r="C59" s="125">
        <v>46105</v>
      </c>
      <c r="D59" s="208" t="s">
        <v>225</v>
      </c>
      <c r="E59" s="208" t="s">
        <v>205</v>
      </c>
      <c r="F59" s="124"/>
      <c r="G59" s="124">
        <v>0.48888888888888887</v>
      </c>
      <c r="H59" s="124">
        <v>0.91874999999999996</v>
      </c>
      <c r="I59" s="124"/>
      <c r="J59" s="124"/>
      <c r="K59" s="33">
        <v>1</v>
      </c>
      <c r="L59" s="208" t="s">
        <v>167</v>
      </c>
      <c r="M59">
        <v>9.25</v>
      </c>
      <c r="N59">
        <v>3</v>
      </c>
      <c r="S59">
        <v>9.25</v>
      </c>
      <c r="T59" t="s">
        <v>81</v>
      </c>
      <c r="U59" s="33" t="s">
        <v>167</v>
      </c>
      <c r="V59" t="s">
        <v>224</v>
      </c>
      <c r="W59" t="s">
        <v>201</v>
      </c>
      <c r="X59"/>
      <c r="Y59"/>
      <c r="Z59"/>
      <c r="AA59"/>
      <c r="AB59"/>
      <c r="AC59"/>
    </row>
    <row r="60" spans="1:29">
      <c r="A60" s="208" t="s">
        <v>84</v>
      </c>
      <c r="B60" s="208" t="s">
        <v>175</v>
      </c>
      <c r="C60" s="125">
        <v>46106</v>
      </c>
      <c r="D60" s="208" t="s">
        <v>225</v>
      </c>
      <c r="E60" s="208" t="s">
        <v>208</v>
      </c>
      <c r="F60" s="124"/>
      <c r="G60" s="124"/>
      <c r="H60" s="124"/>
      <c r="I60" s="124"/>
      <c r="J60" s="124"/>
      <c r="K60" s="33">
        <v>1</v>
      </c>
      <c r="L60" s="208" t="s">
        <v>168</v>
      </c>
      <c r="M60">
        <v>0</v>
      </c>
      <c r="T60" t="s">
        <v>81</v>
      </c>
      <c r="U60" s="33" t="s">
        <v>167</v>
      </c>
      <c r="V60" t="s">
        <v>201</v>
      </c>
      <c r="W60" t="s">
        <v>201</v>
      </c>
      <c r="X60"/>
      <c r="Y60"/>
      <c r="Z60"/>
      <c r="AA60"/>
      <c r="AB60"/>
      <c r="AC60"/>
    </row>
    <row r="61" spans="1:29">
      <c r="A61" s="208" t="s">
        <v>84</v>
      </c>
      <c r="B61" s="208" t="s">
        <v>175</v>
      </c>
      <c r="C61" s="125">
        <v>46107</v>
      </c>
      <c r="D61" s="208" t="s">
        <v>225</v>
      </c>
      <c r="E61" s="208" t="s">
        <v>211</v>
      </c>
      <c r="F61" s="124"/>
      <c r="G61" s="124">
        <v>0.67152777777777772</v>
      </c>
      <c r="H61" s="124">
        <v>0.92222222222222228</v>
      </c>
      <c r="I61" s="124"/>
      <c r="J61" s="124"/>
      <c r="K61" s="33">
        <v>1</v>
      </c>
      <c r="L61" s="208" t="s">
        <v>167</v>
      </c>
      <c r="M61">
        <v>6</v>
      </c>
      <c r="N61">
        <v>3.25</v>
      </c>
      <c r="S61">
        <v>6</v>
      </c>
      <c r="T61" t="s">
        <v>81</v>
      </c>
      <c r="U61" s="33" t="s">
        <v>167</v>
      </c>
      <c r="V61" t="s">
        <v>224</v>
      </c>
      <c r="W61" t="s">
        <v>201</v>
      </c>
      <c r="X61"/>
      <c r="Y61"/>
      <c r="Z61"/>
      <c r="AA61"/>
      <c r="AB61"/>
      <c r="AC61"/>
    </row>
    <row r="62" spans="1:29">
      <c r="A62" s="208" t="s">
        <v>84</v>
      </c>
      <c r="B62" s="208" t="s">
        <v>175</v>
      </c>
      <c r="C62" s="125">
        <v>46108</v>
      </c>
      <c r="D62" s="208" t="s">
        <v>225</v>
      </c>
      <c r="E62" s="208" t="s">
        <v>214</v>
      </c>
      <c r="F62" s="124"/>
      <c r="G62" s="124">
        <v>0.64166666666666672</v>
      </c>
      <c r="H62" s="124">
        <v>0.9819444444444444</v>
      </c>
      <c r="I62" s="124"/>
      <c r="J62" s="124"/>
      <c r="K62" s="33">
        <v>1</v>
      </c>
      <c r="L62" s="208" t="s">
        <v>167</v>
      </c>
      <c r="M62">
        <v>8.25</v>
      </c>
      <c r="N62">
        <v>4.5</v>
      </c>
      <c r="S62">
        <v>8.25</v>
      </c>
      <c r="T62" t="s">
        <v>81</v>
      </c>
      <c r="U62" s="33" t="s">
        <v>167</v>
      </c>
      <c r="V62" t="s">
        <v>224</v>
      </c>
      <c r="W62" t="s">
        <v>201</v>
      </c>
      <c r="X62"/>
      <c r="Y62"/>
      <c r="Z62"/>
      <c r="AA62"/>
      <c r="AB62"/>
      <c r="AC62"/>
    </row>
    <row r="63" spans="1:29">
      <c r="A63" s="208" t="s">
        <v>84</v>
      </c>
      <c r="B63" s="208" t="s">
        <v>175</v>
      </c>
      <c r="C63" s="125">
        <v>46109</v>
      </c>
      <c r="D63" s="208" t="s">
        <v>225</v>
      </c>
      <c r="E63" s="208" t="s">
        <v>216</v>
      </c>
      <c r="F63" s="124"/>
      <c r="G63" s="124">
        <v>0.71736111111111112</v>
      </c>
      <c r="H63" s="124">
        <v>0.97499999999999998</v>
      </c>
      <c r="I63" s="124"/>
      <c r="J63" s="124"/>
      <c r="K63" s="33">
        <v>1</v>
      </c>
      <c r="L63" s="208" t="s">
        <v>167</v>
      </c>
      <c r="M63">
        <v>6.25</v>
      </c>
      <c r="N63">
        <v>4.5</v>
      </c>
      <c r="S63">
        <v>6.25</v>
      </c>
      <c r="T63" t="s">
        <v>81</v>
      </c>
      <c r="U63" s="33" t="s">
        <v>167</v>
      </c>
      <c r="V63" t="s">
        <v>224</v>
      </c>
      <c r="W63" t="s">
        <v>201</v>
      </c>
      <c r="X63"/>
      <c r="Y63"/>
      <c r="Z63"/>
      <c r="AA63"/>
      <c r="AB63"/>
      <c r="AC63"/>
    </row>
    <row r="64" spans="1:29">
      <c r="A64" s="208" t="s">
        <v>84</v>
      </c>
      <c r="B64" s="208" t="s">
        <v>175</v>
      </c>
      <c r="C64" s="125">
        <v>46110</v>
      </c>
      <c r="D64" s="208" t="s">
        <v>225</v>
      </c>
      <c r="E64" s="208" t="s">
        <v>173</v>
      </c>
      <c r="F64" s="124"/>
      <c r="G64" s="124">
        <v>0.52708333333333335</v>
      </c>
      <c r="H64" s="124">
        <v>0.92083333333333328</v>
      </c>
      <c r="I64" s="124"/>
      <c r="J64" s="124"/>
      <c r="K64" s="33">
        <v>1</v>
      </c>
      <c r="L64" s="208" t="s">
        <v>167</v>
      </c>
      <c r="M64">
        <v>9.25</v>
      </c>
      <c r="N64">
        <v>0</v>
      </c>
      <c r="O64">
        <v>6.25</v>
      </c>
      <c r="P64">
        <v>3</v>
      </c>
      <c r="S64">
        <v>9.25</v>
      </c>
      <c r="T64" t="s">
        <v>81</v>
      </c>
      <c r="U64" s="33" t="s">
        <v>167</v>
      </c>
      <c r="V64" t="s">
        <v>224</v>
      </c>
      <c r="W64" t="s">
        <v>201</v>
      </c>
      <c r="X64"/>
      <c r="Y64"/>
      <c r="Z64"/>
      <c r="AA64"/>
      <c r="AB64"/>
      <c r="AC64"/>
    </row>
    <row r="65" spans="1:29">
      <c r="A65" s="208" t="s">
        <v>84</v>
      </c>
      <c r="B65" s="208" t="s">
        <v>175</v>
      </c>
      <c r="C65" s="125">
        <v>46111</v>
      </c>
      <c r="D65" s="208" t="s">
        <v>225</v>
      </c>
      <c r="E65" s="208" t="s">
        <v>172</v>
      </c>
      <c r="F65" s="124"/>
      <c r="G65" s="124">
        <v>0.54097222222222219</v>
      </c>
      <c r="H65" s="124">
        <v>0.92361111111111116</v>
      </c>
      <c r="I65" s="124"/>
      <c r="J65" s="124"/>
      <c r="K65" s="33">
        <v>1</v>
      </c>
      <c r="L65" s="208" t="s">
        <v>167</v>
      </c>
      <c r="M65">
        <v>9.25</v>
      </c>
      <c r="N65">
        <v>3.25</v>
      </c>
      <c r="S65">
        <v>9.25</v>
      </c>
      <c r="T65" t="s">
        <v>81</v>
      </c>
      <c r="U65" s="33" t="s">
        <v>167</v>
      </c>
      <c r="V65" t="s">
        <v>224</v>
      </c>
      <c r="W65" t="s">
        <v>201</v>
      </c>
      <c r="X65"/>
      <c r="Y65"/>
      <c r="Z65"/>
      <c r="AA65"/>
      <c r="AB65"/>
      <c r="AC65"/>
    </row>
    <row r="66" spans="1:29">
      <c r="A66" s="208" t="s">
        <v>84</v>
      </c>
      <c r="B66" s="208" t="s">
        <v>176</v>
      </c>
      <c r="C66" s="125">
        <v>46104</v>
      </c>
      <c r="D66" s="208" t="s">
        <v>225</v>
      </c>
      <c r="E66" s="208" t="s">
        <v>172</v>
      </c>
      <c r="F66" s="124"/>
      <c r="G66" s="124">
        <v>0.49861111111111112</v>
      </c>
      <c r="H66" s="124">
        <v>0.66111111111111109</v>
      </c>
      <c r="I66" s="124">
        <v>0.7319444444444444</v>
      </c>
      <c r="J66" s="124">
        <v>0.95208333333333328</v>
      </c>
      <c r="K66" s="33">
        <v>1</v>
      </c>
      <c r="L66" s="208" t="s">
        <v>167</v>
      </c>
      <c r="M66">
        <v>9</v>
      </c>
      <c r="N66">
        <v>0</v>
      </c>
      <c r="O66">
        <v>5.25</v>
      </c>
      <c r="P66">
        <v>3.75</v>
      </c>
      <c r="S66">
        <v>9</v>
      </c>
      <c r="T66" t="s">
        <v>81</v>
      </c>
      <c r="U66" s="33" t="s">
        <v>167</v>
      </c>
      <c r="V66" t="s">
        <v>224</v>
      </c>
      <c r="W66" t="s">
        <v>224</v>
      </c>
      <c r="X66"/>
      <c r="Y66"/>
      <c r="Z66"/>
      <c r="AA66"/>
      <c r="AB66"/>
      <c r="AC66"/>
    </row>
    <row r="67" spans="1:29">
      <c r="A67" s="208" t="s">
        <v>84</v>
      </c>
      <c r="B67" s="208" t="s">
        <v>176</v>
      </c>
      <c r="C67" s="125">
        <v>46105</v>
      </c>
      <c r="D67" s="208" t="s">
        <v>225</v>
      </c>
      <c r="E67" s="208" t="s">
        <v>205</v>
      </c>
      <c r="F67" s="124"/>
      <c r="G67" s="124">
        <v>0.41458333333333336</v>
      </c>
      <c r="H67" s="124">
        <v>0.58194444444444449</v>
      </c>
      <c r="I67" s="124">
        <v>0.78888888888888886</v>
      </c>
      <c r="J67" s="124">
        <v>0.92013888888888884</v>
      </c>
      <c r="K67" s="33">
        <v>1</v>
      </c>
      <c r="L67" s="208" t="s">
        <v>167</v>
      </c>
      <c r="M67">
        <v>7.25</v>
      </c>
      <c r="N67">
        <v>3</v>
      </c>
      <c r="S67">
        <v>7.25</v>
      </c>
      <c r="T67" t="s">
        <v>81</v>
      </c>
      <c r="U67" s="33" t="s">
        <v>167</v>
      </c>
      <c r="V67" t="s">
        <v>224</v>
      </c>
      <c r="W67" t="s">
        <v>201</v>
      </c>
      <c r="X67"/>
      <c r="Y67"/>
      <c r="Z67"/>
      <c r="AA67"/>
      <c r="AB67"/>
      <c r="AC67"/>
    </row>
    <row r="68" spans="1:29">
      <c r="A68" s="208" t="s">
        <v>84</v>
      </c>
      <c r="B68" s="208" t="s">
        <v>176</v>
      </c>
      <c r="C68" s="125">
        <v>46106</v>
      </c>
      <c r="D68" s="208" t="s">
        <v>225</v>
      </c>
      <c r="E68" s="208" t="s">
        <v>208</v>
      </c>
      <c r="F68" s="124"/>
      <c r="G68" s="124">
        <v>0.49166666666666664</v>
      </c>
      <c r="H68" s="124">
        <v>0.62708333333333333</v>
      </c>
      <c r="I68" s="124">
        <v>0.78819444444444442</v>
      </c>
      <c r="J68" s="124">
        <v>0.94791666666666663</v>
      </c>
      <c r="K68" s="33">
        <v>1</v>
      </c>
      <c r="L68" s="208" t="s">
        <v>167</v>
      </c>
      <c r="M68">
        <v>7</v>
      </c>
      <c r="N68">
        <v>3.75</v>
      </c>
      <c r="S68">
        <v>7</v>
      </c>
      <c r="T68" t="s">
        <v>81</v>
      </c>
      <c r="U68" s="33" t="s">
        <v>167</v>
      </c>
      <c r="V68" t="s">
        <v>224</v>
      </c>
      <c r="W68" t="s">
        <v>201</v>
      </c>
      <c r="X68"/>
      <c r="Y68"/>
      <c r="Z68"/>
      <c r="AA68"/>
      <c r="AB68"/>
      <c r="AC68"/>
    </row>
    <row r="69" spans="1:29">
      <c r="A69" s="208" t="s">
        <v>84</v>
      </c>
      <c r="B69" s="208" t="s">
        <v>176</v>
      </c>
      <c r="C69" s="125">
        <v>46107</v>
      </c>
      <c r="D69" s="208" t="s">
        <v>225</v>
      </c>
      <c r="E69" s="208" t="s">
        <v>211</v>
      </c>
      <c r="F69" s="124"/>
      <c r="G69" s="124">
        <v>0.53888888888888886</v>
      </c>
      <c r="H69" s="124"/>
      <c r="I69" s="124">
        <v>0.92013888888888884</v>
      </c>
      <c r="J69" s="124"/>
      <c r="K69" s="33">
        <v>1</v>
      </c>
      <c r="L69" s="208" t="s">
        <v>624</v>
      </c>
      <c r="M69">
        <v>6</v>
      </c>
      <c r="N69">
        <v>0</v>
      </c>
      <c r="S69">
        <v>6</v>
      </c>
      <c r="T69" t="s">
        <v>81</v>
      </c>
      <c r="U69" s="33" t="s">
        <v>167</v>
      </c>
      <c r="V69" t="s">
        <v>224</v>
      </c>
      <c r="W69" t="s">
        <v>201</v>
      </c>
      <c r="X69"/>
      <c r="Y69"/>
      <c r="Z69"/>
      <c r="AA69"/>
      <c r="AB69"/>
      <c r="AC69"/>
    </row>
    <row r="70" spans="1:29">
      <c r="A70" s="208" t="s">
        <v>84</v>
      </c>
      <c r="B70" s="208" t="s">
        <v>176</v>
      </c>
      <c r="C70" s="125">
        <v>46108</v>
      </c>
      <c r="D70" s="208" t="s">
        <v>225</v>
      </c>
      <c r="E70" s="208" t="s">
        <v>214</v>
      </c>
      <c r="F70" s="124"/>
      <c r="G70" s="124">
        <v>0.52916666666666667</v>
      </c>
      <c r="H70" s="124">
        <v>0.62430555555555556</v>
      </c>
      <c r="I70" s="124">
        <v>0.78819444444444442</v>
      </c>
      <c r="J70" s="124"/>
      <c r="K70" s="33">
        <v>1</v>
      </c>
      <c r="L70" s="208" t="s">
        <v>167</v>
      </c>
      <c r="M70">
        <v>7.7199999999999989</v>
      </c>
      <c r="N70">
        <v>5.22</v>
      </c>
      <c r="S70">
        <v>7.72</v>
      </c>
      <c r="T70" t="s">
        <v>81</v>
      </c>
      <c r="U70" s="33" t="s">
        <v>167</v>
      </c>
      <c r="V70" t="s">
        <v>224</v>
      </c>
      <c r="W70" t="s">
        <v>201</v>
      </c>
      <c r="X70"/>
      <c r="Y70"/>
      <c r="Z70"/>
      <c r="AA70"/>
      <c r="AB70"/>
      <c r="AC70"/>
    </row>
    <row r="71" spans="1:29">
      <c r="A71" s="208" t="s">
        <v>84</v>
      </c>
      <c r="B71" s="208" t="s">
        <v>176</v>
      </c>
      <c r="C71" s="125">
        <v>46109</v>
      </c>
      <c r="D71" s="208" t="s">
        <v>225</v>
      </c>
      <c r="E71" s="208" t="s">
        <v>216</v>
      </c>
      <c r="F71" s="124">
        <v>9.0277777777777769E-3</v>
      </c>
      <c r="G71" s="124">
        <v>0.66388888888888886</v>
      </c>
      <c r="H71" s="124">
        <v>0.99027777777777781</v>
      </c>
      <c r="I71" s="124"/>
      <c r="J71" s="124"/>
      <c r="K71" s="33">
        <v>1</v>
      </c>
      <c r="L71" s="208" t="s">
        <v>167</v>
      </c>
      <c r="M71">
        <v>7.7800000000000011</v>
      </c>
      <c r="N71">
        <v>4.78</v>
      </c>
      <c r="S71">
        <v>7.78</v>
      </c>
      <c r="T71" t="s">
        <v>81</v>
      </c>
      <c r="U71" s="33" t="s">
        <v>167</v>
      </c>
      <c r="V71" t="s">
        <v>224</v>
      </c>
      <c r="W71" t="s">
        <v>201</v>
      </c>
      <c r="X71"/>
      <c r="Y71"/>
      <c r="Z71"/>
      <c r="AA71"/>
      <c r="AB71"/>
      <c r="AC71"/>
    </row>
    <row r="72" spans="1:29">
      <c r="A72" s="208" t="s">
        <v>84</v>
      </c>
      <c r="B72" s="208" t="s">
        <v>176</v>
      </c>
      <c r="C72" s="125">
        <v>46110</v>
      </c>
      <c r="D72" s="208" t="s">
        <v>225</v>
      </c>
      <c r="E72" s="208" t="s">
        <v>173</v>
      </c>
      <c r="F72" s="124"/>
      <c r="G72" s="124"/>
      <c r="H72" s="124"/>
      <c r="I72" s="124"/>
      <c r="J72" s="124"/>
      <c r="K72" s="33">
        <v>1</v>
      </c>
      <c r="L72" s="208" t="s">
        <v>168</v>
      </c>
      <c r="M72">
        <v>0</v>
      </c>
      <c r="T72" t="s">
        <v>81</v>
      </c>
      <c r="U72" s="33" t="s">
        <v>167</v>
      </c>
      <c r="V72" t="s">
        <v>201</v>
      </c>
      <c r="W72" t="s">
        <v>201</v>
      </c>
      <c r="X72"/>
      <c r="Y72"/>
      <c r="Z72"/>
      <c r="AA72"/>
      <c r="AB72"/>
      <c r="AC72"/>
    </row>
    <row r="73" spans="1:29">
      <c r="A73" s="208" t="s">
        <v>84</v>
      </c>
      <c r="B73" s="208" t="s">
        <v>176</v>
      </c>
      <c r="C73" s="125">
        <v>46111</v>
      </c>
      <c r="D73" s="208" t="s">
        <v>225</v>
      </c>
      <c r="E73" s="208" t="s">
        <v>172</v>
      </c>
      <c r="F73" s="124"/>
      <c r="G73" s="124"/>
      <c r="H73" s="124"/>
      <c r="I73" s="124"/>
      <c r="J73" s="124"/>
      <c r="K73" s="33">
        <v>1</v>
      </c>
      <c r="L73" s="208" t="s">
        <v>168</v>
      </c>
      <c r="M73">
        <v>0</v>
      </c>
      <c r="T73" t="s">
        <v>81</v>
      </c>
      <c r="U73" s="33" t="s">
        <v>167</v>
      </c>
      <c r="V73" t="s">
        <v>201</v>
      </c>
      <c r="W73" t="s">
        <v>201</v>
      </c>
      <c r="X73"/>
      <c r="Y73"/>
      <c r="Z73"/>
      <c r="AA73"/>
      <c r="AB73"/>
      <c r="AC73"/>
    </row>
    <row r="74" spans="1:29">
      <c r="A74" s="208" t="s">
        <v>84</v>
      </c>
      <c r="B74" s="208" t="s">
        <v>163</v>
      </c>
      <c r="C74" s="125">
        <v>46104</v>
      </c>
      <c r="D74" s="208" t="s">
        <v>306</v>
      </c>
      <c r="E74" s="208" t="s">
        <v>172</v>
      </c>
      <c r="F74" s="124"/>
      <c r="G74" s="124"/>
      <c r="H74" s="124"/>
      <c r="I74" s="124"/>
      <c r="J74" s="124"/>
      <c r="K74" s="33">
        <v>1</v>
      </c>
      <c r="L74" s="208" t="s">
        <v>168</v>
      </c>
      <c r="M74">
        <v>0</v>
      </c>
      <c r="T74" t="s">
        <v>81</v>
      </c>
      <c r="U74" s="33" t="s">
        <v>167</v>
      </c>
      <c r="V74"/>
      <c r="W74" t="s">
        <v>224</v>
      </c>
      <c r="X74"/>
      <c r="Y74"/>
      <c r="Z74"/>
      <c r="AA74"/>
      <c r="AB74"/>
      <c r="AC74"/>
    </row>
    <row r="75" spans="1:29">
      <c r="A75" s="208" t="s">
        <v>84</v>
      </c>
      <c r="B75" s="208" t="s">
        <v>163</v>
      </c>
      <c r="C75" s="125">
        <v>46105</v>
      </c>
      <c r="D75" s="208" t="s">
        <v>306</v>
      </c>
      <c r="E75" s="208" t="s">
        <v>205</v>
      </c>
      <c r="F75" s="124"/>
      <c r="G75" s="124">
        <v>0.41666666666666669</v>
      </c>
      <c r="H75" s="124">
        <v>0.66666666666666663</v>
      </c>
      <c r="I75" s="124">
        <v>0.75</v>
      </c>
      <c r="J75" s="124">
        <v>0.92152777777777772</v>
      </c>
      <c r="K75" s="33">
        <v>1</v>
      </c>
      <c r="L75" s="208" t="s">
        <v>167</v>
      </c>
      <c r="M75">
        <v>10.25</v>
      </c>
      <c r="N75">
        <v>3.25</v>
      </c>
      <c r="S75">
        <v>10.25</v>
      </c>
      <c r="T75" t="s">
        <v>81</v>
      </c>
      <c r="U75" s="33" t="s">
        <v>167</v>
      </c>
      <c r="V75"/>
      <c r="W75" t="s">
        <v>201</v>
      </c>
      <c r="X75"/>
      <c r="Y75"/>
      <c r="Z75"/>
      <c r="AA75"/>
      <c r="AB75"/>
      <c r="AC75"/>
    </row>
    <row r="76" spans="1:29">
      <c r="A76" s="208" t="s">
        <v>84</v>
      </c>
      <c r="B76" s="208" t="s">
        <v>163</v>
      </c>
      <c r="C76" s="125">
        <v>46106</v>
      </c>
      <c r="D76" s="208" t="s">
        <v>306</v>
      </c>
      <c r="E76" s="208" t="s">
        <v>208</v>
      </c>
      <c r="F76" s="124"/>
      <c r="G76" s="124"/>
      <c r="H76" s="124"/>
      <c r="I76" s="124"/>
      <c r="J76" s="124"/>
      <c r="K76" s="33">
        <v>1</v>
      </c>
      <c r="L76" s="208" t="s">
        <v>168</v>
      </c>
      <c r="M76">
        <v>0</v>
      </c>
      <c r="T76" t="s">
        <v>81</v>
      </c>
      <c r="U76" s="33" t="s">
        <v>167</v>
      </c>
      <c r="V76"/>
      <c r="W76" t="s">
        <v>201</v>
      </c>
      <c r="X76"/>
      <c r="Y76"/>
      <c r="Z76"/>
      <c r="AA76"/>
      <c r="AB76"/>
      <c r="AC76"/>
    </row>
    <row r="77" spans="1:29">
      <c r="A77" s="208" t="s">
        <v>84</v>
      </c>
      <c r="B77" s="208" t="s">
        <v>163</v>
      </c>
      <c r="C77" s="125">
        <v>46107</v>
      </c>
      <c r="D77" s="208" t="s">
        <v>306</v>
      </c>
      <c r="E77" s="208" t="s">
        <v>211</v>
      </c>
      <c r="F77" s="124"/>
      <c r="G77" s="124"/>
      <c r="H77" s="124"/>
      <c r="I77" s="124"/>
      <c r="J77" s="124"/>
      <c r="K77" s="33">
        <v>1</v>
      </c>
      <c r="L77" s="208" t="s">
        <v>168</v>
      </c>
      <c r="M77">
        <v>0</v>
      </c>
      <c r="T77" t="s">
        <v>81</v>
      </c>
      <c r="U77" s="33" t="s">
        <v>167</v>
      </c>
      <c r="V77"/>
      <c r="W77" t="s">
        <v>201</v>
      </c>
      <c r="X77"/>
      <c r="Y77"/>
      <c r="Z77"/>
      <c r="AA77"/>
      <c r="AB77"/>
      <c r="AC77"/>
    </row>
    <row r="78" spans="1:29">
      <c r="A78" s="208" t="s">
        <v>84</v>
      </c>
      <c r="B78" s="208" t="s">
        <v>163</v>
      </c>
      <c r="C78" s="125">
        <v>46108</v>
      </c>
      <c r="D78" s="208" t="s">
        <v>306</v>
      </c>
      <c r="E78" s="208" t="s">
        <v>214</v>
      </c>
      <c r="F78" s="124"/>
      <c r="G78" s="124"/>
      <c r="H78" s="124"/>
      <c r="I78" s="124"/>
      <c r="J78" s="124"/>
      <c r="K78" s="33">
        <v>1</v>
      </c>
      <c r="L78" s="208" t="s">
        <v>168</v>
      </c>
      <c r="M78">
        <v>0</v>
      </c>
      <c r="T78" t="s">
        <v>81</v>
      </c>
      <c r="U78" s="33" t="s">
        <v>167</v>
      </c>
      <c r="V78"/>
      <c r="W78" t="s">
        <v>201</v>
      </c>
      <c r="X78"/>
      <c r="Y78"/>
      <c r="Z78"/>
      <c r="AA78"/>
      <c r="AB78"/>
      <c r="AC78"/>
    </row>
    <row r="79" spans="1:29">
      <c r="A79" s="208" t="s">
        <v>84</v>
      </c>
      <c r="B79" s="208" t="s">
        <v>163</v>
      </c>
      <c r="C79" s="125">
        <v>46109</v>
      </c>
      <c r="D79" s="208" t="s">
        <v>306</v>
      </c>
      <c r="E79" s="208" t="s">
        <v>216</v>
      </c>
      <c r="F79" s="124"/>
      <c r="G79" s="124"/>
      <c r="H79" s="124"/>
      <c r="I79" s="124"/>
      <c r="J79" s="124"/>
      <c r="K79" s="33">
        <v>1</v>
      </c>
      <c r="L79" s="208" t="s">
        <v>168</v>
      </c>
      <c r="M79">
        <v>0</v>
      </c>
      <c r="T79" t="s">
        <v>81</v>
      </c>
      <c r="U79" s="33" t="s">
        <v>167</v>
      </c>
      <c r="V79"/>
      <c r="W79" t="s">
        <v>201</v>
      </c>
      <c r="X79"/>
      <c r="Y79"/>
      <c r="Z79"/>
      <c r="AA79"/>
      <c r="AB79"/>
      <c r="AC79"/>
    </row>
    <row r="80" spans="1:29">
      <c r="A80" s="208" t="s">
        <v>84</v>
      </c>
      <c r="B80" s="208" t="s">
        <v>163</v>
      </c>
      <c r="C80" s="125">
        <v>46110</v>
      </c>
      <c r="D80" s="208" t="s">
        <v>306</v>
      </c>
      <c r="E80" s="208" t="s">
        <v>173</v>
      </c>
      <c r="F80" s="124"/>
      <c r="G80" s="124"/>
      <c r="H80" s="124"/>
      <c r="I80" s="124"/>
      <c r="J80" s="124"/>
      <c r="K80" s="33">
        <v>1</v>
      </c>
      <c r="L80" s="208" t="s">
        <v>168</v>
      </c>
      <c r="M80">
        <v>0</v>
      </c>
      <c r="T80" t="s">
        <v>81</v>
      </c>
      <c r="U80" s="33" t="s">
        <v>167</v>
      </c>
      <c r="V80"/>
      <c r="W80" t="s">
        <v>201</v>
      </c>
      <c r="X80"/>
      <c r="Y80"/>
      <c r="Z80"/>
      <c r="AA80"/>
      <c r="AB80"/>
      <c r="AC80"/>
    </row>
    <row r="81" spans="1:29">
      <c r="A81" s="208" t="s">
        <v>84</v>
      </c>
      <c r="B81" s="208" t="s">
        <v>163</v>
      </c>
      <c r="C81" s="125">
        <v>46111</v>
      </c>
      <c r="D81" s="208" t="s">
        <v>306</v>
      </c>
      <c r="E81" s="208" t="s">
        <v>172</v>
      </c>
      <c r="F81" s="124"/>
      <c r="G81" s="124"/>
      <c r="H81" s="124"/>
      <c r="I81" s="124"/>
      <c r="J81" s="124"/>
      <c r="K81" s="33">
        <v>1</v>
      </c>
      <c r="L81" s="208" t="s">
        <v>168</v>
      </c>
      <c r="M81">
        <v>0</v>
      </c>
      <c r="T81" t="s">
        <v>81</v>
      </c>
      <c r="U81" s="33" t="s">
        <v>167</v>
      </c>
      <c r="V81"/>
      <c r="W81" t="s">
        <v>201</v>
      </c>
      <c r="X81"/>
      <c r="Y81"/>
      <c r="Z81"/>
      <c r="AA81"/>
      <c r="AB81"/>
      <c r="AC81"/>
    </row>
    <row r="82" spans="1:29">
      <c r="A82" s="208" t="s">
        <v>84</v>
      </c>
      <c r="B82" s="208" t="s">
        <v>551</v>
      </c>
      <c r="C82" s="125">
        <v>46104</v>
      </c>
      <c r="D82" s="208" t="s">
        <v>199</v>
      </c>
      <c r="E82" s="208" t="s">
        <v>172</v>
      </c>
      <c r="F82" s="124"/>
      <c r="G82" s="124"/>
      <c r="H82" s="124"/>
      <c r="I82" s="124"/>
      <c r="J82" s="124"/>
      <c r="K82" s="33">
        <v>1</v>
      </c>
      <c r="L82" s="208" t="s">
        <v>168</v>
      </c>
      <c r="M82">
        <v>0</v>
      </c>
      <c r="T82" t="s">
        <v>81</v>
      </c>
      <c r="U82" s="33" t="s">
        <v>167</v>
      </c>
      <c r="V82"/>
      <c r="W82" t="s">
        <v>224</v>
      </c>
      <c r="X82"/>
      <c r="Y82"/>
      <c r="Z82"/>
      <c r="AA82"/>
      <c r="AB82"/>
      <c r="AC82"/>
    </row>
    <row r="83" spans="1:29">
      <c r="A83" s="208" t="s">
        <v>84</v>
      </c>
      <c r="B83" s="208" t="s">
        <v>551</v>
      </c>
      <c r="C83" s="125">
        <v>46105</v>
      </c>
      <c r="D83" s="208" t="s">
        <v>199</v>
      </c>
      <c r="E83" s="208" t="s">
        <v>205</v>
      </c>
      <c r="F83" s="124"/>
      <c r="G83" s="124"/>
      <c r="H83" s="124"/>
      <c r="I83" s="124"/>
      <c r="J83" s="124"/>
      <c r="K83" s="33">
        <v>1</v>
      </c>
      <c r="L83" s="208" t="s">
        <v>168</v>
      </c>
      <c r="M83">
        <v>0</v>
      </c>
      <c r="T83" t="s">
        <v>81</v>
      </c>
      <c r="U83" s="33" t="s">
        <v>167</v>
      </c>
      <c r="V83"/>
      <c r="W83" t="s">
        <v>201</v>
      </c>
      <c r="X83"/>
      <c r="Y83"/>
      <c r="Z83"/>
      <c r="AA83"/>
      <c r="AB83"/>
      <c r="AC83"/>
    </row>
    <row r="84" spans="1:29">
      <c r="A84" s="208" t="s">
        <v>84</v>
      </c>
      <c r="B84" s="208" t="s">
        <v>551</v>
      </c>
      <c r="C84" s="125">
        <v>46106</v>
      </c>
      <c r="D84" s="208" t="s">
        <v>199</v>
      </c>
      <c r="E84" s="208" t="s">
        <v>208</v>
      </c>
      <c r="F84" s="124"/>
      <c r="G84" s="124"/>
      <c r="H84" s="124"/>
      <c r="I84" s="124"/>
      <c r="J84" s="124"/>
      <c r="K84" s="33">
        <v>1</v>
      </c>
      <c r="L84" s="208" t="s">
        <v>168</v>
      </c>
      <c r="M84">
        <v>0</v>
      </c>
      <c r="T84" t="s">
        <v>81</v>
      </c>
      <c r="U84" s="33" t="s">
        <v>167</v>
      </c>
      <c r="V84"/>
      <c r="W84" t="s">
        <v>201</v>
      </c>
      <c r="X84"/>
      <c r="Y84"/>
      <c r="Z84"/>
      <c r="AA84"/>
      <c r="AB84"/>
      <c r="AC84"/>
    </row>
    <row r="85" spans="1:29">
      <c r="A85" s="208" t="s">
        <v>84</v>
      </c>
      <c r="B85" s="208" t="s">
        <v>551</v>
      </c>
      <c r="C85" s="125">
        <v>46107</v>
      </c>
      <c r="D85" s="208" t="s">
        <v>199</v>
      </c>
      <c r="E85" s="208" t="s">
        <v>211</v>
      </c>
      <c r="F85" s="124"/>
      <c r="G85" s="124"/>
      <c r="H85" s="124"/>
      <c r="I85" s="124"/>
      <c r="J85" s="124"/>
      <c r="K85" s="33">
        <v>1</v>
      </c>
      <c r="L85" s="208" t="s">
        <v>168</v>
      </c>
      <c r="M85">
        <v>0</v>
      </c>
      <c r="T85" t="s">
        <v>81</v>
      </c>
      <c r="U85" s="33" t="s">
        <v>167</v>
      </c>
      <c r="V85"/>
      <c r="W85" t="s">
        <v>201</v>
      </c>
      <c r="X85"/>
      <c r="Y85"/>
      <c r="Z85"/>
      <c r="AA85"/>
      <c r="AB85"/>
      <c r="AC85"/>
    </row>
    <row r="86" spans="1:29">
      <c r="A86" s="208" t="s">
        <v>84</v>
      </c>
      <c r="B86" s="208" t="s">
        <v>551</v>
      </c>
      <c r="C86" s="125">
        <v>46108</v>
      </c>
      <c r="D86" s="208" t="s">
        <v>199</v>
      </c>
      <c r="E86" s="208" t="s">
        <v>214</v>
      </c>
      <c r="F86" s="124"/>
      <c r="G86" s="124"/>
      <c r="H86" s="124"/>
      <c r="I86" s="124"/>
      <c r="J86" s="124"/>
      <c r="K86" s="33">
        <v>1</v>
      </c>
      <c r="L86" s="208" t="s">
        <v>168</v>
      </c>
      <c r="M86">
        <v>0</v>
      </c>
      <c r="T86" t="s">
        <v>81</v>
      </c>
      <c r="U86" s="33" t="s">
        <v>167</v>
      </c>
      <c r="V86"/>
      <c r="W86" t="s">
        <v>201</v>
      </c>
      <c r="X86"/>
      <c r="Y86"/>
      <c r="Z86"/>
      <c r="AA86"/>
      <c r="AB86"/>
      <c r="AC86"/>
    </row>
    <row r="87" spans="1:29">
      <c r="A87" s="208" t="s">
        <v>84</v>
      </c>
      <c r="B87" s="208" t="s">
        <v>551</v>
      </c>
      <c r="C87" s="125">
        <v>46109</v>
      </c>
      <c r="D87" s="208" t="s">
        <v>199</v>
      </c>
      <c r="E87" s="208" t="s">
        <v>216</v>
      </c>
      <c r="F87" s="124"/>
      <c r="G87" s="124">
        <v>0.69236111111111109</v>
      </c>
      <c r="H87" s="124">
        <v>0.95763888888888893</v>
      </c>
      <c r="I87" s="124"/>
      <c r="J87" s="124"/>
      <c r="K87" s="33">
        <v>1</v>
      </c>
      <c r="L87" s="208" t="s">
        <v>167</v>
      </c>
      <c r="M87">
        <v>6.5</v>
      </c>
      <c r="N87">
        <v>4</v>
      </c>
      <c r="S87">
        <v>6.5</v>
      </c>
      <c r="T87" t="s">
        <v>81</v>
      </c>
      <c r="U87" s="33" t="s">
        <v>167</v>
      </c>
      <c r="V87"/>
      <c r="W87" t="s">
        <v>201</v>
      </c>
      <c r="X87"/>
      <c r="Y87"/>
      <c r="Z87"/>
      <c r="AA87"/>
      <c r="AB87"/>
      <c r="AC87"/>
    </row>
    <row r="88" spans="1:29">
      <c r="A88" s="208" t="s">
        <v>84</v>
      </c>
      <c r="B88" s="208" t="s">
        <v>551</v>
      </c>
      <c r="C88" s="125">
        <v>46110</v>
      </c>
      <c r="D88" s="208" t="s">
        <v>199</v>
      </c>
      <c r="E88" s="208" t="s">
        <v>173</v>
      </c>
      <c r="F88" s="124"/>
      <c r="G88" s="124">
        <v>0.67777777777777781</v>
      </c>
      <c r="H88" s="124">
        <v>0.93125000000000002</v>
      </c>
      <c r="I88" s="124"/>
      <c r="J88" s="124"/>
      <c r="K88" s="33">
        <v>1</v>
      </c>
      <c r="L88" s="208" t="s">
        <v>167</v>
      </c>
      <c r="M88">
        <v>6</v>
      </c>
      <c r="N88">
        <v>0</v>
      </c>
      <c r="O88">
        <v>2.75</v>
      </c>
      <c r="P88">
        <v>3.25</v>
      </c>
      <c r="S88">
        <v>6</v>
      </c>
      <c r="T88" t="s">
        <v>81</v>
      </c>
      <c r="U88" s="33" t="s">
        <v>167</v>
      </c>
      <c r="V88"/>
      <c r="W88" t="s">
        <v>201</v>
      </c>
      <c r="X88"/>
      <c r="Y88"/>
      <c r="Z88"/>
      <c r="AA88"/>
      <c r="AB88"/>
      <c r="AC88"/>
    </row>
    <row r="89" spans="1:29">
      <c r="A89" s="208" t="s">
        <v>84</v>
      </c>
      <c r="B89" s="208" t="s">
        <v>551</v>
      </c>
      <c r="C89" s="125">
        <v>46111</v>
      </c>
      <c r="D89" s="208" t="s">
        <v>199</v>
      </c>
      <c r="E89" s="208" t="s">
        <v>172</v>
      </c>
      <c r="F89" s="124"/>
      <c r="G89" s="124"/>
      <c r="H89" s="124"/>
      <c r="I89" s="124"/>
      <c r="J89" s="124"/>
      <c r="K89" s="33">
        <v>1</v>
      </c>
      <c r="L89" s="208" t="s">
        <v>168</v>
      </c>
      <c r="M89">
        <v>0</v>
      </c>
      <c r="T89" t="s">
        <v>81</v>
      </c>
      <c r="U89" s="33" t="s">
        <v>167</v>
      </c>
      <c r="V89"/>
      <c r="W89" t="s">
        <v>201</v>
      </c>
      <c r="X89"/>
      <c r="Y89"/>
      <c r="Z89"/>
      <c r="AA89"/>
      <c r="AB89"/>
      <c r="AC89"/>
    </row>
    <row r="90" spans="1:29">
      <c r="A90" s="208" t="s">
        <v>84</v>
      </c>
      <c r="B90" s="208" t="s">
        <v>177</v>
      </c>
      <c r="C90" s="125">
        <v>46104</v>
      </c>
      <c r="D90" s="208" t="s">
        <v>225</v>
      </c>
      <c r="E90" s="208" t="s">
        <v>172</v>
      </c>
      <c r="F90" s="124"/>
      <c r="G90" s="124"/>
      <c r="H90" s="124"/>
      <c r="I90" s="124"/>
      <c r="J90" s="124"/>
      <c r="K90" s="33">
        <v>1</v>
      </c>
      <c r="L90" s="208" t="s">
        <v>168</v>
      </c>
      <c r="M90">
        <v>0</v>
      </c>
      <c r="T90" t="s">
        <v>81</v>
      </c>
      <c r="U90" s="33" t="s">
        <v>167</v>
      </c>
      <c r="V90"/>
      <c r="W90" t="s">
        <v>224</v>
      </c>
      <c r="X90"/>
      <c r="Y90"/>
      <c r="Z90"/>
      <c r="AA90"/>
      <c r="AB90"/>
      <c r="AC90"/>
    </row>
    <row r="91" spans="1:29">
      <c r="A91" s="208" t="s">
        <v>84</v>
      </c>
      <c r="B91" s="208" t="s">
        <v>177</v>
      </c>
      <c r="C91" s="125">
        <v>46105</v>
      </c>
      <c r="D91" s="208" t="s">
        <v>225</v>
      </c>
      <c r="E91" s="208" t="s">
        <v>205</v>
      </c>
      <c r="F91" s="124"/>
      <c r="G91" s="124">
        <v>0.53680555555555554</v>
      </c>
      <c r="H91" s="124">
        <v>0.89930555555555558</v>
      </c>
      <c r="I91" s="124"/>
      <c r="J91" s="124"/>
      <c r="K91" s="33">
        <v>1</v>
      </c>
      <c r="L91" s="208" t="s">
        <v>167</v>
      </c>
      <c r="M91">
        <v>8.75</v>
      </c>
      <c r="N91">
        <v>2.5</v>
      </c>
      <c r="S91">
        <v>8.75</v>
      </c>
      <c r="T91" t="s">
        <v>81</v>
      </c>
      <c r="U91" s="33" t="s">
        <v>167</v>
      </c>
      <c r="V91"/>
      <c r="W91" t="s">
        <v>201</v>
      </c>
      <c r="X91"/>
      <c r="Y91"/>
      <c r="Z91"/>
      <c r="AA91"/>
      <c r="AB91"/>
      <c r="AC91"/>
    </row>
    <row r="92" spans="1:29">
      <c r="A92" s="208" t="s">
        <v>84</v>
      </c>
      <c r="B92" s="208" t="s">
        <v>177</v>
      </c>
      <c r="C92" s="125">
        <v>46106</v>
      </c>
      <c r="D92" s="208" t="s">
        <v>225</v>
      </c>
      <c r="E92" s="208" t="s">
        <v>208</v>
      </c>
      <c r="F92" s="124"/>
      <c r="G92" s="124">
        <v>0.37222222222222223</v>
      </c>
      <c r="H92" s="124">
        <v>0.58750000000000002</v>
      </c>
      <c r="I92" s="124">
        <v>0.79027777777777775</v>
      </c>
      <c r="J92" s="124">
        <v>0.91666666666666663</v>
      </c>
      <c r="K92" s="33">
        <v>1</v>
      </c>
      <c r="L92" s="208" t="s">
        <v>167</v>
      </c>
      <c r="M92">
        <v>8.25</v>
      </c>
      <c r="N92">
        <v>3</v>
      </c>
      <c r="S92">
        <v>8.25</v>
      </c>
      <c r="T92" t="s">
        <v>81</v>
      </c>
      <c r="U92" s="33" t="s">
        <v>167</v>
      </c>
      <c r="V92"/>
      <c r="W92" t="s">
        <v>201</v>
      </c>
      <c r="X92"/>
      <c r="Y92"/>
      <c r="Z92"/>
      <c r="AA92"/>
      <c r="AB92"/>
      <c r="AC92"/>
    </row>
    <row r="93" spans="1:29">
      <c r="A93" s="208" t="s">
        <v>84</v>
      </c>
      <c r="B93" s="208" t="s">
        <v>177</v>
      </c>
      <c r="C93" s="125">
        <v>46107</v>
      </c>
      <c r="D93" s="208" t="s">
        <v>225</v>
      </c>
      <c r="E93" s="208" t="s">
        <v>211</v>
      </c>
      <c r="F93" s="124"/>
      <c r="G93" s="124">
        <v>0.49652777777777779</v>
      </c>
      <c r="H93" s="124">
        <v>0.95625000000000004</v>
      </c>
      <c r="I93" s="124"/>
      <c r="J93" s="124"/>
      <c r="K93" s="33">
        <v>1</v>
      </c>
      <c r="L93" s="208" t="s">
        <v>167</v>
      </c>
      <c r="M93">
        <v>10</v>
      </c>
      <c r="N93">
        <v>4</v>
      </c>
      <c r="S93">
        <v>10</v>
      </c>
      <c r="T93" t="s">
        <v>81</v>
      </c>
      <c r="U93" s="33" t="s">
        <v>167</v>
      </c>
      <c r="V93"/>
      <c r="W93" t="s">
        <v>201</v>
      </c>
      <c r="X93"/>
      <c r="Y93"/>
      <c r="Z93"/>
      <c r="AA93"/>
      <c r="AB93"/>
      <c r="AC93"/>
    </row>
    <row r="94" spans="1:29">
      <c r="A94" s="208" t="s">
        <v>84</v>
      </c>
      <c r="B94" s="208" t="s">
        <v>177</v>
      </c>
      <c r="C94" s="125">
        <v>46108</v>
      </c>
      <c r="D94" s="208" t="s">
        <v>225</v>
      </c>
      <c r="E94" s="208" t="s">
        <v>214</v>
      </c>
      <c r="F94" s="124"/>
      <c r="G94" s="124">
        <v>0.41249999999999998</v>
      </c>
      <c r="H94" s="124">
        <v>0.59791666666666665</v>
      </c>
      <c r="I94" s="124"/>
      <c r="J94" s="124"/>
      <c r="K94" s="33">
        <v>1</v>
      </c>
      <c r="L94" s="208" t="s">
        <v>167</v>
      </c>
      <c r="M94">
        <v>4.5</v>
      </c>
      <c r="N94">
        <v>0</v>
      </c>
      <c r="S94">
        <v>4.5</v>
      </c>
      <c r="T94" t="s">
        <v>81</v>
      </c>
      <c r="U94" s="33" t="s">
        <v>167</v>
      </c>
      <c r="V94"/>
      <c r="W94" t="s">
        <v>201</v>
      </c>
      <c r="X94"/>
      <c r="Y94"/>
      <c r="Z94"/>
      <c r="AA94"/>
      <c r="AB94"/>
      <c r="AC94"/>
    </row>
    <row r="95" spans="1:29">
      <c r="A95" s="208" t="s">
        <v>84</v>
      </c>
      <c r="B95" s="208" t="s">
        <v>177</v>
      </c>
      <c r="C95" s="125">
        <v>46109</v>
      </c>
      <c r="D95" s="208" t="s">
        <v>225</v>
      </c>
      <c r="E95" s="208" t="s">
        <v>216</v>
      </c>
      <c r="F95" s="124"/>
      <c r="G95" s="124">
        <v>0.41249999999999998</v>
      </c>
      <c r="H95" s="124">
        <v>0.67083333333333328</v>
      </c>
      <c r="I95" s="124"/>
      <c r="J95" s="124"/>
      <c r="K95" s="33">
        <v>1</v>
      </c>
      <c r="L95" s="208" t="s">
        <v>167</v>
      </c>
      <c r="M95">
        <v>6.25</v>
      </c>
      <c r="N95">
        <v>0</v>
      </c>
      <c r="S95">
        <v>6.25</v>
      </c>
      <c r="T95" t="s">
        <v>81</v>
      </c>
      <c r="U95" s="33" t="s">
        <v>167</v>
      </c>
      <c r="V95"/>
      <c r="W95" t="s">
        <v>201</v>
      </c>
      <c r="X95"/>
      <c r="Y95"/>
      <c r="Z95"/>
      <c r="AA95"/>
      <c r="AB95"/>
      <c r="AC95"/>
    </row>
    <row r="96" spans="1:29">
      <c r="A96" s="208" t="s">
        <v>84</v>
      </c>
      <c r="B96" s="208" t="s">
        <v>177</v>
      </c>
      <c r="C96" s="125">
        <v>46110</v>
      </c>
      <c r="D96" s="208" t="s">
        <v>225</v>
      </c>
      <c r="E96" s="208" t="s">
        <v>173</v>
      </c>
      <c r="F96" s="124"/>
      <c r="G96" s="124">
        <v>0.41041666666666665</v>
      </c>
      <c r="H96" s="124">
        <v>0.62152777777777779</v>
      </c>
      <c r="I96" s="124">
        <v>0.79027777777777775</v>
      </c>
      <c r="J96" s="124">
        <v>0.94236111111111109</v>
      </c>
      <c r="K96" s="33">
        <v>1</v>
      </c>
      <c r="L96" s="208" t="s">
        <v>167</v>
      </c>
      <c r="M96">
        <v>8.75</v>
      </c>
      <c r="N96">
        <v>0</v>
      </c>
      <c r="O96">
        <v>5</v>
      </c>
      <c r="P96">
        <v>3.75</v>
      </c>
      <c r="S96">
        <v>8.75</v>
      </c>
      <c r="T96" t="s">
        <v>81</v>
      </c>
      <c r="U96" s="33" t="s">
        <v>167</v>
      </c>
      <c r="V96"/>
      <c r="W96" t="s">
        <v>201</v>
      </c>
      <c r="X96"/>
      <c r="Y96"/>
      <c r="Z96"/>
      <c r="AA96"/>
      <c r="AB96"/>
      <c r="AC96"/>
    </row>
    <row r="97" spans="1:29">
      <c r="A97" s="208" t="s">
        <v>84</v>
      </c>
      <c r="B97" s="208" t="s">
        <v>177</v>
      </c>
      <c r="C97" s="125">
        <v>46111</v>
      </c>
      <c r="D97" s="208" t="s">
        <v>225</v>
      </c>
      <c r="E97" s="208" t="s">
        <v>172</v>
      </c>
      <c r="F97" s="124"/>
      <c r="G97" s="124">
        <v>0.40902777777777777</v>
      </c>
      <c r="H97" s="124">
        <v>0.57708333333333328</v>
      </c>
      <c r="I97" s="124">
        <v>0.78333333333333333</v>
      </c>
      <c r="J97" s="124">
        <v>0.94791666666666663</v>
      </c>
      <c r="K97" s="33">
        <v>1</v>
      </c>
      <c r="L97" s="208" t="s">
        <v>167</v>
      </c>
      <c r="M97">
        <v>8</v>
      </c>
      <c r="N97">
        <v>3.75</v>
      </c>
      <c r="S97">
        <v>8</v>
      </c>
      <c r="T97" t="s">
        <v>81</v>
      </c>
      <c r="U97" s="33" t="s">
        <v>167</v>
      </c>
      <c r="V97"/>
      <c r="W97" t="s">
        <v>201</v>
      </c>
      <c r="X97"/>
      <c r="Y97"/>
      <c r="Z97"/>
      <c r="AA97"/>
      <c r="AB97"/>
      <c r="AC97"/>
    </row>
    <row r="98" spans="1:29">
      <c r="A98" s="208" t="s">
        <v>84</v>
      </c>
      <c r="B98" s="208" t="s">
        <v>552</v>
      </c>
      <c r="C98" s="125">
        <v>46104</v>
      </c>
      <c r="D98" s="208" t="s">
        <v>199</v>
      </c>
      <c r="E98" s="208" t="s">
        <v>172</v>
      </c>
      <c r="F98" s="124"/>
      <c r="G98" s="124"/>
      <c r="H98" s="124"/>
      <c r="I98" s="124"/>
      <c r="J98" s="124"/>
      <c r="K98" s="33">
        <v>1</v>
      </c>
      <c r="L98" s="208" t="s">
        <v>168</v>
      </c>
      <c r="M98">
        <v>0</v>
      </c>
      <c r="T98" t="s">
        <v>81</v>
      </c>
      <c r="U98" s="33" t="s">
        <v>167</v>
      </c>
      <c r="V98"/>
      <c r="W98" t="s">
        <v>224</v>
      </c>
      <c r="X98"/>
      <c r="Y98"/>
      <c r="Z98"/>
      <c r="AA98"/>
      <c r="AB98"/>
      <c r="AC98"/>
    </row>
    <row r="99" spans="1:29">
      <c r="A99" s="208" t="s">
        <v>84</v>
      </c>
      <c r="B99" s="208" t="s">
        <v>552</v>
      </c>
      <c r="C99" s="125">
        <v>46105</v>
      </c>
      <c r="D99" s="208" t="s">
        <v>199</v>
      </c>
      <c r="E99" s="208" t="s">
        <v>205</v>
      </c>
      <c r="F99" s="124"/>
      <c r="G99" s="124"/>
      <c r="H99" s="124"/>
      <c r="I99" s="124"/>
      <c r="J99" s="124"/>
      <c r="K99" s="33">
        <v>1</v>
      </c>
      <c r="L99" s="208" t="s">
        <v>168</v>
      </c>
      <c r="M99">
        <v>0</v>
      </c>
      <c r="T99" t="s">
        <v>81</v>
      </c>
      <c r="U99" s="33" t="s">
        <v>167</v>
      </c>
      <c r="V99"/>
      <c r="W99" t="s">
        <v>201</v>
      </c>
      <c r="X99"/>
      <c r="Y99"/>
      <c r="Z99"/>
      <c r="AA99"/>
      <c r="AB99"/>
      <c r="AC99"/>
    </row>
    <row r="100" spans="1:29">
      <c r="A100" s="208" t="s">
        <v>84</v>
      </c>
      <c r="B100" s="208" t="s">
        <v>552</v>
      </c>
      <c r="C100" s="125">
        <v>46106</v>
      </c>
      <c r="D100" s="208" t="s">
        <v>199</v>
      </c>
      <c r="E100" s="208" t="s">
        <v>208</v>
      </c>
      <c r="F100" s="124"/>
      <c r="G100" s="124">
        <v>0.46597222222222223</v>
      </c>
      <c r="H100" s="124">
        <v>0.67291666666666672</v>
      </c>
      <c r="I100" s="124"/>
      <c r="J100" s="124"/>
      <c r="K100" s="33">
        <v>1</v>
      </c>
      <c r="L100" s="208" t="s">
        <v>167</v>
      </c>
      <c r="M100">
        <v>5</v>
      </c>
      <c r="N100">
        <v>0</v>
      </c>
      <c r="S100">
        <v>5</v>
      </c>
      <c r="T100" t="s">
        <v>81</v>
      </c>
      <c r="U100" s="33" t="s">
        <v>167</v>
      </c>
      <c r="V100"/>
      <c r="W100" t="s">
        <v>201</v>
      </c>
      <c r="X100"/>
      <c r="Y100"/>
      <c r="Z100"/>
      <c r="AA100"/>
      <c r="AB100"/>
      <c r="AC100"/>
    </row>
    <row r="101" spans="1:29">
      <c r="A101" s="208" t="s">
        <v>84</v>
      </c>
      <c r="B101" s="208" t="s">
        <v>552</v>
      </c>
      <c r="C101" s="125">
        <v>46107</v>
      </c>
      <c r="D101" s="208" t="s">
        <v>199</v>
      </c>
      <c r="E101" s="208" t="s">
        <v>211</v>
      </c>
      <c r="F101" s="124"/>
      <c r="G101" s="124">
        <v>0.66180555555555554</v>
      </c>
      <c r="H101" s="124">
        <v>0.94166666666666665</v>
      </c>
      <c r="I101" s="124"/>
      <c r="J101" s="124"/>
      <c r="K101" s="33">
        <v>1</v>
      </c>
      <c r="L101" s="208" t="s">
        <v>167</v>
      </c>
      <c r="M101">
        <v>6.75</v>
      </c>
      <c r="N101">
        <v>3.5</v>
      </c>
      <c r="S101">
        <v>6.75</v>
      </c>
      <c r="T101" t="s">
        <v>81</v>
      </c>
      <c r="U101" s="33" t="s">
        <v>167</v>
      </c>
      <c r="V101"/>
      <c r="W101" t="s">
        <v>201</v>
      </c>
      <c r="X101"/>
      <c r="Y101"/>
      <c r="Z101"/>
      <c r="AA101"/>
      <c r="AB101"/>
      <c r="AC101"/>
    </row>
    <row r="102" spans="1:29">
      <c r="A102" s="208" t="s">
        <v>84</v>
      </c>
      <c r="B102" s="208" t="s">
        <v>552</v>
      </c>
      <c r="C102" s="125">
        <v>46108</v>
      </c>
      <c r="D102" s="208" t="s">
        <v>199</v>
      </c>
      <c r="E102" s="208" t="s">
        <v>214</v>
      </c>
      <c r="F102" s="124"/>
      <c r="G102" s="124">
        <v>0.52986111111111112</v>
      </c>
      <c r="H102" s="124">
        <v>0.62083333333333335</v>
      </c>
      <c r="I102" s="124">
        <v>0.73888888888888893</v>
      </c>
      <c r="J102" s="124">
        <v>0.99236111111111114</v>
      </c>
      <c r="K102" s="33">
        <v>1</v>
      </c>
      <c r="L102" s="208" t="s">
        <v>167</v>
      </c>
      <c r="M102">
        <v>8.25</v>
      </c>
      <c r="N102">
        <v>4.75</v>
      </c>
      <c r="S102">
        <v>8.25</v>
      </c>
      <c r="T102" t="s">
        <v>81</v>
      </c>
      <c r="U102" s="33" t="s">
        <v>167</v>
      </c>
      <c r="V102"/>
      <c r="W102" t="s">
        <v>201</v>
      </c>
      <c r="X102"/>
      <c r="Y102"/>
      <c r="Z102"/>
      <c r="AA102"/>
      <c r="AB102"/>
      <c r="AC102"/>
    </row>
    <row r="103" spans="1:29">
      <c r="A103" s="208" t="s">
        <v>84</v>
      </c>
      <c r="B103" s="208" t="s">
        <v>552</v>
      </c>
      <c r="C103" s="125">
        <v>46109</v>
      </c>
      <c r="D103" s="208" t="s">
        <v>199</v>
      </c>
      <c r="E103" s="208" t="s">
        <v>216</v>
      </c>
      <c r="F103" s="124"/>
      <c r="G103" s="124">
        <v>0.65555555555555556</v>
      </c>
      <c r="H103" s="124">
        <v>0.98472222222222228</v>
      </c>
      <c r="I103" s="124"/>
      <c r="J103" s="124"/>
      <c r="K103" s="33">
        <v>1</v>
      </c>
      <c r="L103" s="208" t="s">
        <v>167</v>
      </c>
      <c r="M103">
        <v>8</v>
      </c>
      <c r="N103">
        <v>4.75</v>
      </c>
      <c r="S103">
        <v>8</v>
      </c>
      <c r="T103" t="s">
        <v>81</v>
      </c>
      <c r="U103" s="33" t="s">
        <v>167</v>
      </c>
      <c r="V103"/>
      <c r="W103" t="s">
        <v>201</v>
      </c>
      <c r="X103"/>
      <c r="Y103"/>
      <c r="Z103"/>
      <c r="AA103"/>
      <c r="AB103"/>
      <c r="AC103"/>
    </row>
    <row r="104" spans="1:29">
      <c r="A104" s="208" t="s">
        <v>84</v>
      </c>
      <c r="B104" s="208" t="s">
        <v>552</v>
      </c>
      <c r="C104" s="125">
        <v>46110</v>
      </c>
      <c r="D104" s="208" t="s">
        <v>199</v>
      </c>
      <c r="E104" s="208" t="s">
        <v>173</v>
      </c>
      <c r="F104" s="124"/>
      <c r="G104" s="124">
        <v>0.52986111111111112</v>
      </c>
      <c r="H104" s="124">
        <v>0.94722222222222219</v>
      </c>
      <c r="I104" s="124"/>
      <c r="J104" s="124"/>
      <c r="K104" s="33">
        <v>1</v>
      </c>
      <c r="L104" s="208" t="s">
        <v>167</v>
      </c>
      <c r="M104">
        <v>9</v>
      </c>
      <c r="N104">
        <v>0</v>
      </c>
      <c r="O104">
        <v>5.25</v>
      </c>
      <c r="P104">
        <v>3.75</v>
      </c>
      <c r="S104">
        <v>9</v>
      </c>
      <c r="T104" t="s">
        <v>81</v>
      </c>
      <c r="U104" s="33" t="s">
        <v>167</v>
      </c>
      <c r="V104"/>
      <c r="W104" t="s">
        <v>201</v>
      </c>
      <c r="X104"/>
      <c r="Y104"/>
      <c r="Z104"/>
      <c r="AA104"/>
      <c r="AB104"/>
      <c r="AC104"/>
    </row>
    <row r="105" spans="1:29">
      <c r="A105" s="208" t="s">
        <v>84</v>
      </c>
      <c r="B105" s="208" t="s">
        <v>552</v>
      </c>
      <c r="C105" s="125">
        <v>46111</v>
      </c>
      <c r="D105" s="208" t="s">
        <v>199</v>
      </c>
      <c r="E105" s="208" t="s">
        <v>172</v>
      </c>
      <c r="F105" s="124"/>
      <c r="G105" s="124">
        <v>0.66111111111111109</v>
      </c>
      <c r="H105" s="124">
        <v>0.94791666666666663</v>
      </c>
      <c r="I105" s="124"/>
      <c r="J105" s="124"/>
      <c r="K105" s="33">
        <v>1</v>
      </c>
      <c r="L105" s="208" t="s">
        <v>167</v>
      </c>
      <c r="M105">
        <v>7</v>
      </c>
      <c r="N105">
        <v>3.75</v>
      </c>
      <c r="S105">
        <v>7</v>
      </c>
      <c r="T105" t="s">
        <v>81</v>
      </c>
      <c r="U105" s="33" t="s">
        <v>167</v>
      </c>
      <c r="V105"/>
      <c r="W105" t="s">
        <v>201</v>
      </c>
      <c r="X105"/>
      <c r="Y105"/>
      <c r="Z105"/>
      <c r="AA105"/>
      <c r="AB105"/>
      <c r="AC10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1:DC1586"/>
  <sheetViews>
    <sheetView showGridLines="0" showRowColHeaders="0" tabSelected="1" zoomScale="70" zoomScaleNormal="70" workbookViewId="0">
      <selection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0.81640625" defaultRowHeight="14"/>
  <cols>
    <col min="1" max="1" width="29.453125" style="37" customWidth="1"/>
    <col min="2" max="2" width="10.81640625" style="37" customWidth="1"/>
    <col min="3" max="3" width="14.453125" style="37" bestFit="1" customWidth="1"/>
    <col min="4" max="4" width="12.81640625" style="37" customWidth="1"/>
    <col min="5" max="5" width="15.54296875" style="37" bestFit="1" customWidth="1"/>
    <col min="6" max="6" width="10" style="37" customWidth="1"/>
    <col min="7" max="12" width="13.1796875" style="38" customWidth="1"/>
    <col min="13" max="13" width="16" style="38" bestFit="1" customWidth="1"/>
    <col min="14" max="14" width="14.1796875" style="38" bestFit="1" customWidth="1"/>
    <col min="15" max="15" width="14.54296875" style="38" bestFit="1" customWidth="1"/>
    <col min="16" max="16" width="11.26953125" style="38" bestFit="1" customWidth="1"/>
    <col min="17" max="17" width="20.26953125" style="38" bestFit="1" customWidth="1"/>
    <col min="18" max="18" width="24.453125" style="37" bestFit="1" customWidth="1"/>
    <col min="19" max="19" width="28" style="37" bestFit="1" customWidth="1"/>
    <col min="20" max="20" width="22.54296875" style="37" bestFit="1" customWidth="1"/>
    <col min="21" max="21" width="26.453125" style="37" bestFit="1" customWidth="1"/>
    <col min="22" max="22" width="30.453125" style="37" bestFit="1" customWidth="1"/>
    <col min="23" max="23" width="23.1796875" style="37" bestFit="1" customWidth="1"/>
    <col min="24" max="24" width="19.54296875" style="37" bestFit="1" customWidth="1"/>
    <col min="25" max="25" width="24.54296875" style="37" bestFit="1" customWidth="1"/>
    <col min="26" max="26" width="25.1796875" style="37" bestFit="1" customWidth="1"/>
    <col min="27" max="27" width="22.54296875" style="37" bestFit="1" customWidth="1"/>
    <col min="28" max="28" width="17.81640625" style="37" bestFit="1" customWidth="1"/>
    <col min="29" max="29" width="26.1796875" style="37" bestFit="1" customWidth="1"/>
    <col min="30" max="30" width="27.81640625" style="37" bestFit="1" customWidth="1"/>
    <col min="31" max="31" width="25.453125" style="37" bestFit="1" customWidth="1"/>
    <col min="32" max="32" width="23.1796875" style="37" bestFit="1" customWidth="1"/>
    <col min="33" max="33" width="27.1796875" style="37" bestFit="1" customWidth="1"/>
    <col min="34" max="34" width="31.54296875" style="37" bestFit="1" customWidth="1"/>
    <col min="35" max="35" width="14.26953125" style="37" bestFit="1" customWidth="1"/>
    <col min="36" max="36" width="24.81640625" style="37" bestFit="1" customWidth="1"/>
    <col min="37" max="37" width="30.26953125" style="37" bestFit="1" customWidth="1"/>
    <col min="38" max="38" width="25.54296875" style="37" bestFit="1" customWidth="1"/>
    <col min="39" max="39" width="21.54296875" style="37" bestFit="1" customWidth="1"/>
    <col min="40" max="40" width="24.453125" style="37" bestFit="1" customWidth="1"/>
    <col min="41" max="41" width="16.1796875" style="37" bestFit="1" customWidth="1"/>
    <col min="42" max="42" width="22.26953125" style="37" bestFit="1" customWidth="1"/>
    <col min="43" max="43" width="28.7265625" style="37" bestFit="1" customWidth="1"/>
    <col min="44" max="44" width="24.81640625" style="37" bestFit="1" customWidth="1"/>
    <col min="45" max="45" width="35.26953125" style="37" bestFit="1" customWidth="1"/>
    <col min="46" max="46" width="31.453125" style="37" bestFit="1" customWidth="1"/>
    <col min="47" max="47" width="25.54296875" style="37" bestFit="1" customWidth="1"/>
    <col min="48" max="48" width="24.453125" style="37" bestFit="1" customWidth="1"/>
    <col min="49" max="49" width="26.26953125" style="37" bestFit="1" customWidth="1"/>
    <col min="50" max="50" width="28.1796875" style="37" bestFit="1" customWidth="1"/>
    <col min="51" max="51" width="21.54296875" style="37" bestFit="1" customWidth="1"/>
    <col min="52" max="52" width="22.54296875" style="37" bestFit="1" customWidth="1"/>
    <col min="53" max="53" width="21.26953125" style="37" bestFit="1" customWidth="1"/>
    <col min="54" max="54" width="22.81640625" style="37" bestFit="1" customWidth="1"/>
    <col min="55" max="55" width="25.54296875" style="37" bestFit="1" customWidth="1"/>
    <col min="56" max="56" width="26.7265625" style="37" bestFit="1" customWidth="1"/>
    <col min="57" max="57" width="22.81640625" style="37" bestFit="1" customWidth="1"/>
    <col min="58" max="58" width="21.1796875" style="37" bestFit="1" customWidth="1"/>
    <col min="59" max="59" width="19.54296875" style="37" bestFit="1" customWidth="1"/>
    <col min="60" max="60" width="23.54296875" style="37" bestFit="1" customWidth="1"/>
    <col min="61" max="61" width="25.81640625" style="37" bestFit="1" customWidth="1"/>
    <col min="62" max="62" width="30.1796875" style="37" bestFit="1" customWidth="1"/>
    <col min="63" max="63" width="32.54296875" style="37" bestFit="1" customWidth="1"/>
    <col min="64" max="64" width="25.453125" style="37" bestFit="1" customWidth="1"/>
    <col min="65" max="65" width="24.54296875" style="37" bestFit="1" customWidth="1"/>
    <col min="66" max="66" width="29.81640625" style="37" bestFit="1" customWidth="1"/>
    <col min="67" max="67" width="23.81640625" style="37" bestFit="1" customWidth="1"/>
    <col min="68" max="68" width="27" style="37" bestFit="1" customWidth="1"/>
    <col min="69" max="69" width="20.26953125" style="37" bestFit="1" customWidth="1"/>
    <col min="70" max="70" width="15.1796875" style="37" bestFit="1" customWidth="1"/>
    <col min="71" max="71" width="24.453125" style="37" bestFit="1" customWidth="1"/>
    <col min="72" max="72" width="18.54296875" style="37" bestFit="1" customWidth="1"/>
    <col min="73" max="73" width="26.453125" style="37" bestFit="1" customWidth="1"/>
    <col min="74" max="74" width="27.81640625" style="37" bestFit="1" customWidth="1"/>
    <col min="75" max="75" width="25.81640625" style="37" bestFit="1" customWidth="1"/>
    <col min="76" max="76" width="21.1796875" style="37" bestFit="1" customWidth="1"/>
    <col min="77" max="77" width="22.54296875" style="37" bestFit="1" customWidth="1"/>
    <col min="78" max="79" width="30.81640625" style="37" bestFit="1" customWidth="1"/>
    <col min="80" max="80" width="25.26953125" style="37" bestFit="1" customWidth="1"/>
    <col min="81" max="81" width="30" style="37" bestFit="1" customWidth="1"/>
    <col min="82" max="82" width="18.26953125" style="37" bestFit="1" customWidth="1"/>
    <col min="83" max="83" width="30.54296875" style="37" bestFit="1" customWidth="1"/>
    <col min="84" max="84" width="18.81640625" style="37" bestFit="1" customWidth="1"/>
    <col min="85" max="85" width="28.81640625" style="37" bestFit="1" customWidth="1"/>
    <col min="86" max="86" width="24.7265625" style="37" bestFit="1" customWidth="1"/>
    <col min="87" max="87" width="25.7265625" style="37" bestFit="1" customWidth="1"/>
    <col min="88" max="88" width="28.26953125" style="37" bestFit="1" customWidth="1"/>
    <col min="89" max="89" width="33" style="37" bestFit="1" customWidth="1"/>
    <col min="90" max="90" width="24.453125" style="37" bestFit="1" customWidth="1"/>
    <col min="91" max="91" width="22.54296875" style="37" bestFit="1" customWidth="1"/>
    <col min="92" max="92" width="28.7265625" style="37" bestFit="1" customWidth="1"/>
    <col min="93" max="93" width="31.54296875" style="37" bestFit="1" customWidth="1"/>
    <col min="94" max="94" width="34.81640625" style="37" bestFit="1" customWidth="1"/>
    <col min="95" max="95" width="17.81640625" style="37" bestFit="1" customWidth="1"/>
    <col min="96" max="96" width="28.1796875" style="37" bestFit="1" customWidth="1"/>
    <col min="97" max="97" width="19.81640625" style="37" bestFit="1" customWidth="1"/>
    <col min="98" max="98" width="22.453125" style="37" bestFit="1" customWidth="1"/>
    <col min="99" max="99" width="24.453125" style="37" bestFit="1" customWidth="1"/>
    <col min="100" max="100" width="26.54296875" style="37" bestFit="1" customWidth="1"/>
    <col min="101" max="101" width="19.54296875" style="37" bestFit="1" customWidth="1"/>
    <col min="102" max="102" width="22" style="37" bestFit="1" customWidth="1"/>
    <col min="103" max="103" width="19.453125" style="37" bestFit="1" customWidth="1"/>
    <col min="104" max="104" width="19.1796875" style="37" bestFit="1" customWidth="1"/>
    <col min="105" max="107" width="35.26953125" style="37" bestFit="1" customWidth="1"/>
    <col min="108" max="16384" width="10.81640625" style="37"/>
  </cols>
  <sheetData>
    <row r="1" spans="1:15" ht="20">
      <c r="A1" s="51" t="str" cm="1">
        <f t="array" ref="A1:A4">+LiquidacionGeneral_dec!A1:A4</f>
        <v>B &amp; A GROUP S.A.S.</v>
      </c>
    </row>
    <row r="2" spans="1:15">
      <c r="A2" s="156" t="str">
        <v>REPORTE GENERAL DE LIQUIDACIÓN (DECIMAL)</v>
      </c>
    </row>
    <row r="3" spans="1:15">
      <c r="A3" s="49" t="str">
        <v>Rango de fecha: 2026-03-16 &lt;-&gt; 2026-04-01</v>
      </c>
    </row>
    <row r="4" spans="1:15">
      <c r="A4" s="156" t="str">
        <v>Fecha/Hora Generación: Thu Apr 02 09:16:44 COT 2026</v>
      </c>
    </row>
    <row r="6" spans="1:15">
      <c r="D6" s="38"/>
    </row>
    <row r="8" spans="1:15">
      <c r="O8" s="169"/>
    </row>
    <row r="16" spans="1:15">
      <c r="C16" s="152" t="s">
        <v>465</v>
      </c>
      <c r="D16" s="152" t="s">
        <v>464</v>
      </c>
      <c r="E16" s="152" t="s">
        <v>463</v>
      </c>
      <c r="F16" s="152" t="s">
        <v>462</v>
      </c>
      <c r="G16" s="152" t="s">
        <v>461</v>
      </c>
      <c r="H16" s="152" t="s">
        <v>460</v>
      </c>
      <c r="I16" s="152" t="s">
        <v>459</v>
      </c>
      <c r="J16" s="152" t="s">
        <v>458</v>
      </c>
      <c r="K16" s="152" t="s">
        <v>457</v>
      </c>
    </row>
    <row r="17" spans="3:107" ht="14.5">
      <c r="C17" s="152" t="s">
        <v>449</v>
      </c>
      <c r="D17" s="148">
        <f>SUM(plan_turnos[H1_LU])</f>
        <v>35</v>
      </c>
      <c r="E17" s="148">
        <f>SUM(plan_turnos[H1_MA])</f>
        <v>39</v>
      </c>
      <c r="F17" s="148">
        <f>SUM(plan_turnos[H1_MI])</f>
        <v>52</v>
      </c>
      <c r="G17" s="148">
        <f>SUM(plan_turnos[H1_JU])</f>
        <v>44</v>
      </c>
      <c r="H17" s="148">
        <f>SUM(plan_turnos[H1_VI])</f>
        <v>37</v>
      </c>
      <c r="I17" s="148">
        <f>SUM(plan_turnos[H1_SA])</f>
        <v>36</v>
      </c>
      <c r="J17" s="148">
        <f>SUM(plan_turnos[H1_DO])</f>
        <v>33</v>
      </c>
      <c r="K17" s="151">
        <f>SUM(D17:J17)</f>
        <v>276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</row>
    <row r="18" spans="3:107" ht="14.5">
      <c r="C18" s="152" t="s">
        <v>448</v>
      </c>
      <c r="D18" s="148">
        <f>SUM(plan_turnos[H2_LU])</f>
        <v>40</v>
      </c>
      <c r="E18" s="148">
        <f>SUM(plan_turnos[H2_MA])</f>
        <v>43</v>
      </c>
      <c r="F18" s="148">
        <f>SUM(plan_turnos[H2_MI])</f>
        <v>40</v>
      </c>
      <c r="G18" s="148">
        <f>SUM(plan_turnos[H2_JU])</f>
        <v>48</v>
      </c>
      <c r="H18" s="148">
        <f>SUM(plan_turnos[H2_VI])</f>
        <v>76</v>
      </c>
      <c r="I18" s="148">
        <f>SUM(plan_turnos[H2_SA])</f>
        <v>74</v>
      </c>
      <c r="J18" s="148">
        <f>SUM(plan_turnos[H2_DO])</f>
        <v>55</v>
      </c>
      <c r="K18" s="151">
        <f>SUM(D18:J18)</f>
        <v>376</v>
      </c>
      <c r="L18" s="147"/>
      <c r="M18" s="147"/>
      <c r="N18" s="147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</row>
    <row r="19" spans="3:107" ht="14.5">
      <c r="C19" s="152" t="s">
        <v>453</v>
      </c>
      <c r="D19" s="151">
        <f t="shared" ref="D19:J19" si="0">SUBTOTAL(109,D17:D18)</f>
        <v>75</v>
      </c>
      <c r="E19" s="151">
        <f t="shared" si="0"/>
        <v>82</v>
      </c>
      <c r="F19" s="151">
        <f t="shared" si="0"/>
        <v>92</v>
      </c>
      <c r="G19" s="151">
        <f t="shared" si="0"/>
        <v>92</v>
      </c>
      <c r="H19" s="151">
        <f t="shared" si="0"/>
        <v>113</v>
      </c>
      <c r="I19" s="151">
        <f t="shared" si="0"/>
        <v>110</v>
      </c>
      <c r="J19" s="151">
        <f t="shared" si="0"/>
        <v>88</v>
      </c>
      <c r="K19" s="151">
        <f>SUM(D19:J19)</f>
        <v>652</v>
      </c>
      <c r="L19"/>
      <c r="M19"/>
      <c r="N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</row>
    <row r="20" spans="3:107" ht="14.5">
      <c r="E20"/>
      <c r="F20"/>
      <c r="G20"/>
      <c r="H20"/>
      <c r="I20"/>
      <c r="J20"/>
      <c r="K20"/>
      <c r="L20"/>
      <c r="M20"/>
      <c r="N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</row>
    <row r="21" spans="3:107" ht="14.5">
      <c r="E21"/>
      <c r="F21"/>
      <c r="G21"/>
      <c r="H21"/>
      <c r="I21"/>
      <c r="J21"/>
      <c r="K21"/>
      <c r="L21"/>
      <c r="M21"/>
      <c r="N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</row>
    <row r="22" spans="3:107" ht="14.5">
      <c r="E22"/>
      <c r="F22"/>
      <c r="G22"/>
      <c r="H22"/>
      <c r="I22"/>
      <c r="J22"/>
      <c r="K22"/>
      <c r="L22"/>
      <c r="M22"/>
      <c r="N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</row>
    <row r="23" spans="3:107" ht="14.5"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</row>
    <row r="24" spans="3:107" ht="14.5"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</row>
    <row r="25" spans="3:107" ht="14.5"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</row>
    <row r="26" spans="3:107" ht="14.5"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</row>
    <row r="27" spans="3:107" ht="14.5"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</row>
    <row r="28" spans="3:107" ht="14.5"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</row>
    <row r="29" spans="3:107" ht="14.5"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</row>
    <row r="30" spans="3:107" ht="14.5"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</row>
    <row r="31" spans="3:107" ht="14.5"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</row>
    <row r="32" spans="3:107" ht="14.5"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</row>
    <row r="33" spans="1:107" ht="14.5"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</row>
    <row r="34" spans="1:107" ht="14.5"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</row>
    <row r="35" spans="1:107" ht="14.5"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</row>
    <row r="36" spans="1:107" ht="14.5"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</row>
    <row r="37" spans="1:107" ht="14.5"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</row>
    <row r="38" spans="1:107" ht="14.5"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</row>
    <row r="39" spans="1:107" ht="14.5">
      <c r="A39" s="52" t="s">
        <v>435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</row>
    <row r="40" spans="1:107" ht="14.5"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</row>
    <row r="41" spans="1:107" ht="14.5"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</row>
    <row r="42" spans="1:107" ht="14.5"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</row>
    <row r="43" spans="1:107" ht="14.5"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</row>
    <row r="44" spans="1:107" ht="14.5"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</row>
    <row r="45" spans="1:107" ht="14.5"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</row>
    <row r="46" spans="1:107" ht="14.5"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</row>
    <row r="47" spans="1:107" ht="14.5"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</row>
    <row r="48" spans="1:107" ht="14.5"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</row>
    <row r="49" spans="5:107" ht="14.5"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</row>
    <row r="50" spans="5:107" ht="14.5"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</row>
    <row r="51" spans="5:107" ht="14.5"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</row>
    <row r="52" spans="5:107" ht="14.5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</row>
    <row r="53" spans="5:107" ht="14.5"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</row>
    <row r="54" spans="5:107" ht="14.5"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</row>
    <row r="55" spans="5:107" ht="14.5"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</row>
    <row r="56" spans="5:107" ht="14.5"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</row>
    <row r="57" spans="5:107" ht="14.5"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</row>
    <row r="58" spans="5:107" ht="14.5"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</row>
    <row r="59" spans="5:107" ht="14.5"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</row>
    <row r="60" spans="5:107" ht="14.5"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</row>
    <row r="61" spans="5:107" ht="14.5"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</row>
    <row r="62" spans="5:107" ht="14.5"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</row>
    <row r="63" spans="5:107" ht="14.5"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</row>
    <row r="64" spans="5:107" ht="14.5"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</row>
    <row r="65" spans="5:107" ht="14.5"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</row>
    <row r="66" spans="5:107" ht="14.5"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</row>
    <row r="67" spans="5:107" ht="14.5"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</row>
    <row r="68" spans="5:107" ht="14.5"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</row>
    <row r="69" spans="5:107" ht="14.5"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</row>
    <row r="70" spans="5:107" ht="14.5"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</row>
    <row r="71" spans="5:107" ht="14.5"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</row>
    <row r="72" spans="5:107" ht="14.5"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</row>
    <row r="73" spans="5:107" ht="14.5"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</row>
    <row r="74" spans="5:107" ht="14.5"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</row>
    <row r="75" spans="5:107" ht="14.5"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</row>
    <row r="76" spans="5:107" ht="14.5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</row>
    <row r="77" spans="5:107" ht="14.5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</row>
    <row r="78" spans="5:107" ht="14.5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</row>
    <row r="79" spans="5:107" ht="14.5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</row>
    <row r="80" spans="5:107" ht="14.5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</row>
    <row r="81" spans="5:107" ht="14.5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</row>
    <row r="82" spans="5:107" ht="14.5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</row>
    <row r="83" spans="5:107" ht="14.5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</row>
    <row r="84" spans="5:107" ht="14.5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</row>
    <row r="85" spans="5:107" ht="14.5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</row>
    <row r="86" spans="5:107" ht="14.5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</row>
    <row r="87" spans="5:107" ht="14.5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</row>
    <row r="88" spans="5:107" ht="14.5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</row>
    <row r="89" spans="5:107" ht="14.5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</row>
    <row r="90" spans="5:107" ht="14.5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</row>
    <row r="91" spans="5:107" ht="14.5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</row>
    <row r="92" spans="5:107" ht="14.5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</row>
    <row r="93" spans="5:107" ht="14.5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</row>
    <row r="94" spans="5:107" ht="14.5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</row>
    <row r="95" spans="5:107" ht="14.5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</row>
    <row r="96" spans="5:107" ht="14.5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</row>
    <row r="97" spans="5:107" ht="14.5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</row>
    <row r="98" spans="5:107" ht="14.5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</row>
    <row r="99" spans="5:107" ht="14.5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</row>
    <row r="100" spans="5:107" ht="14.5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</row>
    <row r="101" spans="5:107" ht="14.5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</row>
    <row r="102" spans="5:107" ht="14.5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</row>
    <row r="103" spans="5:107" ht="14.5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</row>
    <row r="104" spans="5:107" ht="14.5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</row>
    <row r="105" spans="5:107" ht="14.5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</row>
    <row r="106" spans="5:107" ht="14.5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</row>
    <row r="107" spans="5:107" ht="14.5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</row>
    <row r="108" spans="5:107" ht="14.5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</row>
    <row r="109" spans="5:107" ht="14.5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</row>
    <row r="110" spans="5:107" ht="14.5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</row>
    <row r="111" spans="5:107" ht="14.5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</row>
    <row r="112" spans="5:107" ht="14.5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</row>
    <row r="113" spans="5:107" ht="14.5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</row>
    <row r="114" spans="5:107" ht="14.5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</row>
    <row r="115" spans="5:107" ht="14.5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</row>
    <row r="116" spans="5:107" ht="14.5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</row>
    <row r="117" spans="5:107" ht="14.5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</row>
    <row r="118" spans="5:107" ht="14.5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</row>
    <row r="119" spans="5:107" ht="14.5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</row>
    <row r="120" spans="5:107" ht="14.5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</row>
    <row r="121" spans="5:107" ht="14.5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</row>
    <row r="122" spans="5:107" ht="14.5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</row>
    <row r="123" spans="5:107" ht="14.5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</row>
    <row r="124" spans="5:107" ht="14.5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</row>
    <row r="125" spans="5:107" ht="14.5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</row>
    <row r="126" spans="5:107" ht="14.5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</row>
    <row r="127" spans="5:107" ht="14.5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</row>
    <row r="128" spans="5:107" ht="14.5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</row>
    <row r="129" spans="5:107" ht="14.5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</row>
    <row r="130" spans="5:107" ht="14.5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</row>
    <row r="131" spans="5:107" ht="14.5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</row>
    <row r="132" spans="5:107" ht="14.5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</row>
    <row r="133" spans="5:107" ht="14.5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</row>
    <row r="134" spans="5:107" ht="14.5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</row>
    <row r="135" spans="5:107" ht="14.5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</row>
    <row r="136" spans="5:107" ht="14.5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</row>
    <row r="137" spans="5:107" ht="14.5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</row>
    <row r="138" spans="5:107" ht="14.5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</row>
    <row r="139" spans="5:107" ht="14.5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</row>
    <row r="140" spans="5:107" ht="14.5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</row>
    <row r="141" spans="5:107" ht="14.5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</row>
    <row r="142" spans="5:107" ht="14.5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</row>
    <row r="143" spans="5:107" ht="14.5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</row>
    <row r="144" spans="5:107" ht="14.5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</row>
    <row r="145" spans="5:107" ht="14.5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</row>
    <row r="146" spans="5:107" ht="14.5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</row>
    <row r="147" spans="5:107" ht="14.5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</row>
    <row r="148" spans="5:107" ht="14.5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</row>
    <row r="149" spans="5:107" ht="14.5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</row>
    <row r="150" spans="5:107" ht="14.5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</row>
    <row r="151" spans="5:107" ht="14.5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</row>
    <row r="152" spans="5:107" ht="14.5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</row>
    <row r="153" spans="5:107" ht="14.5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</row>
    <row r="154" spans="5:107" ht="14.5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</row>
    <row r="155" spans="5:107" ht="14.5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</row>
    <row r="156" spans="5:107" ht="14.5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</row>
    <row r="157" spans="5:107" ht="14.5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</row>
    <row r="158" spans="5:107" ht="14.5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</row>
    <row r="159" spans="5:107" ht="14.5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</row>
    <row r="160" spans="5:107" ht="14.5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</row>
    <row r="161" spans="5:107" ht="14.5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</row>
    <row r="162" spans="5:107" ht="14.5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</row>
    <row r="163" spans="5:107" ht="14.5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</row>
    <row r="164" spans="5:107" ht="14.5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</row>
    <row r="165" spans="5:107" ht="14.5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</row>
    <row r="166" spans="5:107" ht="14.5"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</row>
    <row r="167" spans="5:107" ht="14.5"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</row>
    <row r="168" spans="5:107" ht="14.5"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</row>
    <row r="169" spans="5:107" ht="14.5"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</row>
    <row r="170" spans="5:107" ht="14.5"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</row>
    <row r="171" spans="5:107" ht="14.5"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</row>
    <row r="172" spans="5:107" ht="14.5"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</row>
    <row r="173" spans="5:107" ht="14.5"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</row>
    <row r="174" spans="5:107" ht="14.5"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</row>
    <row r="175" spans="5:107" ht="14.5"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</row>
    <row r="176" spans="5:107" ht="14.5"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</row>
    <row r="177" spans="5:107" ht="14.5"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</row>
    <row r="178" spans="5:107" ht="14.5"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</row>
    <row r="179" spans="5:107" ht="14.5"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</row>
    <row r="180" spans="5:107" ht="14.5"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</row>
    <row r="181" spans="5:107" ht="14.5"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</row>
    <row r="182" spans="5:107" ht="14.5"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</row>
    <row r="183" spans="5:107" ht="14.5"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</row>
    <row r="184" spans="5:107" ht="14.5"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</row>
    <row r="185" spans="5:107" ht="14.5"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</row>
    <row r="186" spans="5:107" ht="14.5"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</row>
    <row r="187" spans="5:107" ht="14.5"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</row>
    <row r="188" spans="5:107" ht="14.5"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</row>
    <row r="189" spans="5:107" ht="14.5"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</row>
    <row r="190" spans="5:107" ht="14.5"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</row>
    <row r="191" spans="5:107" ht="14.5"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</row>
    <row r="192" spans="5:107" ht="14.5"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</row>
    <row r="193" spans="5:107" ht="14.5"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</row>
    <row r="194" spans="5:107" ht="14.5"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</row>
    <row r="195" spans="5:107" ht="14.5"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</row>
    <row r="196" spans="5:107" ht="14.5"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</row>
    <row r="197" spans="5:107" ht="14.5"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</row>
    <row r="198" spans="5:107" ht="14.5"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</row>
    <row r="199" spans="5:107" ht="14.5"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</row>
    <row r="200" spans="5:107" ht="14.5"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</row>
    <row r="201" spans="5:107" ht="14.5"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</row>
    <row r="202" spans="5:107" ht="14.5"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</row>
    <row r="203" spans="5:107" ht="14.5"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</row>
    <row r="204" spans="5:107" ht="14.5"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</row>
    <row r="205" spans="5:107" ht="14.5"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</row>
    <row r="206" spans="5:107" ht="14.5"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</row>
    <row r="207" spans="5:107" ht="14.5"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</row>
    <row r="208" spans="5:107" ht="14.5"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</row>
    <row r="209" spans="5:107" ht="14.5"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</row>
    <row r="210" spans="5:107" ht="14.5"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</row>
    <row r="211" spans="5:107" ht="14.5"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</row>
    <row r="212" spans="5:107" ht="14.5"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</row>
    <row r="213" spans="5:107" ht="14.5"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</row>
    <row r="214" spans="5:107" ht="14.5"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</row>
    <row r="215" spans="5:107" ht="14.5"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</row>
    <row r="216" spans="5:107" ht="14.5"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</row>
    <row r="217" spans="5:107" ht="14.5"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</row>
    <row r="218" spans="5:107" ht="14.5"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</row>
    <row r="219" spans="5:107" ht="14.5"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</row>
    <row r="220" spans="5:107" ht="14.5"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</row>
    <row r="221" spans="5:107" ht="14.5"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</row>
    <row r="222" spans="5:107" ht="14.5"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</row>
    <row r="223" spans="5:107" ht="14.5"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</row>
    <row r="224" spans="5:107" ht="14.5"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</row>
    <row r="225" spans="5:107" ht="14.5"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</row>
    <row r="226" spans="5:107" ht="14.5"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</row>
    <row r="227" spans="5:107" ht="14.5"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</row>
    <row r="228" spans="5:107" ht="14.5"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</row>
    <row r="229" spans="5:107" ht="14.5"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</row>
    <row r="230" spans="5:107" ht="14.5"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</row>
    <row r="231" spans="5:107" ht="14.5"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</row>
    <row r="232" spans="5:107" ht="14.5"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</row>
    <row r="233" spans="5:107" ht="14.5"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</row>
    <row r="234" spans="5:107" ht="14.5"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</row>
    <row r="235" spans="5:107" ht="14.5"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</row>
    <row r="236" spans="5:107" ht="14.5"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</row>
    <row r="237" spans="5:107" ht="14.5"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</row>
    <row r="238" spans="5:107" ht="14.5"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</row>
    <row r="239" spans="5:107" ht="14.5"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</row>
    <row r="240" spans="5:107" ht="14.5"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</row>
    <row r="241" spans="5:107" ht="14.5"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</row>
    <row r="242" spans="5:107" ht="14.5"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</row>
    <row r="243" spans="5:107" ht="14.5"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</row>
    <row r="244" spans="5:107" ht="14.5"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</row>
    <row r="245" spans="5:107" ht="14.5"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</row>
    <row r="246" spans="5:107" ht="14.5"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</row>
    <row r="247" spans="5:107" ht="14.5"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</row>
    <row r="248" spans="5:107" ht="14.5"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</row>
    <row r="249" spans="5:107" ht="14.5"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</row>
    <row r="250" spans="5:107" ht="14.5"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</row>
    <row r="251" spans="5:107" ht="14.5"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</row>
    <row r="252" spans="5:107" ht="14.5"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</row>
    <row r="253" spans="5:107" ht="14.5"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</row>
    <row r="254" spans="5:107" ht="14.5"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</row>
    <row r="255" spans="5:107" ht="14.5"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</row>
    <row r="256" spans="5:107" ht="14.5"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</row>
    <row r="257" spans="5:107" ht="14.5"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</row>
    <row r="258" spans="5:107" ht="14.5"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</row>
    <row r="259" spans="5:107" ht="14.5"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</row>
    <row r="260" spans="5:107" ht="14.5"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</row>
    <row r="261" spans="5:107" ht="14.5"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</row>
    <row r="262" spans="5:107" ht="14.5"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</row>
    <row r="263" spans="5:107" ht="14.5"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</row>
    <row r="264" spans="5:107" ht="14.5"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</row>
    <row r="265" spans="5:107" ht="14.5"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</row>
    <row r="266" spans="5:107" ht="14.5"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</row>
    <row r="267" spans="5:107" ht="14.5"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</row>
    <row r="268" spans="5:107" ht="14.5"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</row>
    <row r="269" spans="5:107" ht="14.5"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</row>
    <row r="270" spans="5:107" ht="14.5"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</row>
    <row r="271" spans="5:107" ht="14.5"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</row>
    <row r="272" spans="5:107" ht="14.5"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</row>
    <row r="273" spans="5:107" ht="14.5"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</row>
    <row r="274" spans="5:107" ht="14.5"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</row>
    <row r="275" spans="5:107" ht="14.5"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</row>
    <row r="276" spans="5:107" ht="14.5"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</row>
    <row r="277" spans="5:107" ht="14.5"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</row>
    <row r="278" spans="5:107" ht="14.5"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</row>
    <row r="279" spans="5:107" ht="14.5"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</row>
    <row r="280" spans="5:107" ht="14.5"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</row>
    <row r="281" spans="5:107" ht="14.5"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</row>
    <row r="282" spans="5:107" ht="14.5"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</row>
    <row r="283" spans="5:107" ht="14.5"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</row>
    <row r="284" spans="5:107" ht="14.5"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</row>
    <row r="285" spans="5:107" ht="14.5"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</row>
    <row r="286" spans="5:107" ht="14.5"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</row>
    <row r="287" spans="5:107" ht="14.5"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</row>
    <row r="288" spans="5:107" ht="14.5"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</row>
    <row r="289" spans="5:107" ht="14.5"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</row>
    <row r="290" spans="5:107" ht="14.5"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</row>
    <row r="291" spans="5:107" ht="14.5"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</row>
    <row r="292" spans="5:107" ht="14.5"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</row>
    <row r="293" spans="5:107" ht="14.5"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</row>
    <row r="294" spans="5:107" ht="14.5"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</row>
    <row r="295" spans="5:107" ht="14.5"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</row>
    <row r="296" spans="5:107" ht="14.5"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</row>
    <row r="297" spans="5:107" ht="14.5"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</row>
    <row r="298" spans="5:107" ht="14.5"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</row>
    <row r="299" spans="5:107" ht="14.5"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</row>
    <row r="300" spans="5:107" ht="14.5"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</row>
    <row r="301" spans="5:107" ht="14.5"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</row>
    <row r="302" spans="5:107" ht="14.5"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</row>
    <row r="303" spans="5:107" ht="14.5"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</row>
    <row r="304" spans="5:107" ht="14.5"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</row>
    <row r="305" spans="5:107" ht="14.5"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</row>
    <row r="306" spans="5:107" ht="14.5"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</row>
    <row r="307" spans="5:107" ht="14.5"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</row>
    <row r="308" spans="5:107" ht="14.5"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</row>
    <row r="309" spans="5:107" ht="14.5"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</row>
    <row r="310" spans="5:107" ht="14.5"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</row>
    <row r="311" spans="5:107" ht="14.5"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</row>
    <row r="312" spans="5:107" ht="14.5"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</row>
    <row r="313" spans="5:107" ht="14.5"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</row>
    <row r="314" spans="5:107" ht="14.5"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</row>
    <row r="315" spans="5:107" ht="14.5"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</row>
    <row r="316" spans="5:107" ht="14.5"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</row>
    <row r="317" spans="5:107" ht="14.5"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</row>
    <row r="318" spans="5:107" ht="14.5"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</row>
    <row r="319" spans="5:107" ht="14.5"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</row>
    <row r="320" spans="5:107" ht="14.5"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</row>
    <row r="321" spans="5:107" ht="14.5"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</row>
    <row r="322" spans="5:107" ht="14.5"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</row>
    <row r="323" spans="5:107" ht="14.5"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</row>
    <row r="324" spans="5:107" ht="14.5"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</row>
    <row r="325" spans="5:107" ht="14.5"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</row>
    <row r="326" spans="5:107" ht="14.5"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</row>
    <row r="327" spans="5:107" ht="14.5"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</row>
    <row r="328" spans="5:107" ht="14.5"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</row>
    <row r="329" spans="5:107" ht="14.5"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</row>
    <row r="330" spans="5:107" ht="14.5"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</row>
    <row r="331" spans="5:107" ht="14.5"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</row>
    <row r="332" spans="5:107" ht="14.5"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</row>
    <row r="333" spans="5:107" ht="14.5"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</row>
    <row r="334" spans="5:107" ht="14.5"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</row>
    <row r="335" spans="5:107" ht="14.5"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</row>
    <row r="336" spans="5:107" ht="14.5"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</row>
    <row r="337" spans="5:107" ht="14.5"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</row>
    <row r="338" spans="5:107" ht="14.5"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</row>
    <row r="339" spans="5:107" ht="14.5"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</row>
    <row r="340" spans="5:107" ht="14.5"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</row>
    <row r="341" spans="5:107" ht="14.5"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</row>
    <row r="342" spans="5:107" ht="14.5"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</row>
    <row r="343" spans="5:107" ht="14.5"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</row>
    <row r="344" spans="5:107" ht="14.5"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</row>
    <row r="345" spans="5:107" ht="14.5"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</row>
    <row r="346" spans="5:107" ht="14.5"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</row>
    <row r="347" spans="5:107" ht="14.5"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</row>
    <row r="348" spans="5:107" ht="14.5"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</row>
    <row r="349" spans="5:107" ht="14.5"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</row>
    <row r="350" spans="5:107" ht="14.5"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</row>
    <row r="351" spans="5:107" ht="14.5"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</row>
    <row r="352" spans="5:107" ht="14.5"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</row>
    <row r="353" spans="5:107" ht="14.5"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</row>
    <row r="354" spans="5:107" ht="14.5"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</row>
    <row r="355" spans="5:107" ht="14.5"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</row>
    <row r="356" spans="5:107" ht="14.5"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</row>
    <row r="357" spans="5:107" ht="14.5"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</row>
    <row r="358" spans="5:107" ht="14.5"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</row>
    <row r="359" spans="5:107" ht="14.5"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</row>
    <row r="360" spans="5:107" ht="14.5"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</row>
    <row r="361" spans="5:107" ht="14.5"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</row>
    <row r="362" spans="5:107" ht="14.5"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</row>
    <row r="363" spans="5:107" ht="14.5"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</row>
    <row r="364" spans="5:107" ht="14.5"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</row>
    <row r="365" spans="5:107" ht="14.5"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</row>
    <row r="366" spans="5:107" ht="14.5"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</row>
    <row r="367" spans="5:107" ht="14.5"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</row>
    <row r="368" spans="5:107" ht="14.5"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</row>
    <row r="369" spans="5:107" ht="14.5"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</row>
    <row r="370" spans="5:107" ht="14.5"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</row>
    <row r="371" spans="5:107" ht="14.5"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</row>
    <row r="372" spans="5:107" ht="14.5"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</row>
    <row r="373" spans="5:107" ht="14.5"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</row>
    <row r="374" spans="5:107" ht="14.5"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</row>
    <row r="375" spans="5:107" ht="14.5"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</row>
    <row r="376" spans="5:107" ht="14.5"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</row>
    <row r="377" spans="5:107" ht="14.5"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</row>
    <row r="378" spans="5:107" ht="14.5"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</row>
    <row r="379" spans="5:107" ht="14.5"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</row>
    <row r="380" spans="5:107" ht="14.5"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</row>
    <row r="381" spans="5:107" ht="14.5"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</row>
    <row r="382" spans="5:107" ht="14.5"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</row>
    <row r="383" spans="5:107" ht="14.5"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</row>
    <row r="384" spans="5:107" ht="14.5"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</row>
    <row r="385" spans="5:107" ht="14.5"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</row>
    <row r="386" spans="5:107" ht="14.5"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</row>
    <row r="387" spans="5:107" ht="14.5"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</row>
    <row r="388" spans="5:107" ht="14.5"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</row>
    <row r="389" spans="5:107" ht="14.5"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</row>
    <row r="390" spans="5:107" ht="14.5"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</row>
    <row r="391" spans="5:107" ht="14.5"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</row>
    <row r="392" spans="5:107" ht="14.5"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</row>
    <row r="393" spans="5:107" ht="14.5"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</row>
    <row r="394" spans="5:107" ht="14.5"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</row>
    <row r="395" spans="5:107" ht="14.5"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</row>
    <row r="396" spans="5:107" ht="14.5"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</row>
    <row r="397" spans="5:107" ht="14.5"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</row>
    <row r="398" spans="5:107" ht="14.5"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</row>
    <row r="399" spans="5:107" ht="14.5"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</row>
    <row r="400" spans="5:107" ht="14.5"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</row>
    <row r="401" spans="5:107" ht="14.5"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</row>
    <row r="402" spans="5:107" ht="14.5"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</row>
    <row r="403" spans="5:107" ht="14.5"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</row>
    <row r="404" spans="5:107" ht="14.5"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</row>
    <row r="405" spans="5:107" ht="14.5"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</row>
    <row r="406" spans="5:107" ht="14.5"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</row>
    <row r="407" spans="5:107" ht="14.5"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</row>
    <row r="408" spans="5:107" ht="14.5"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</row>
    <row r="409" spans="5:107" ht="14.5"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</row>
    <row r="410" spans="5:107" ht="14.5"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</row>
    <row r="411" spans="5:107" ht="14.5"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</row>
    <row r="412" spans="5:107" ht="14.5"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</row>
    <row r="413" spans="5:107" ht="14.5"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</row>
    <row r="414" spans="5:107" ht="14.5"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</row>
    <row r="415" spans="5:107" ht="14.5"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</row>
    <row r="416" spans="5:107" ht="14.5"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</row>
    <row r="417" spans="5:107" ht="14.5"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</row>
    <row r="418" spans="5:107" ht="14.5"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</row>
    <row r="419" spans="5:107" ht="14.5"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</row>
    <row r="420" spans="5:107" ht="14.5"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</row>
    <row r="421" spans="5:107" ht="14.5"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</row>
    <row r="422" spans="5:107" ht="14.5"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</row>
    <row r="423" spans="5:107" ht="14.5"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</row>
    <row r="424" spans="5:107" ht="14.5"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</row>
    <row r="425" spans="5:107" ht="14.5"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</row>
    <row r="426" spans="5:107" ht="14.5"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</row>
    <row r="427" spans="5:107" ht="14.5"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</row>
    <row r="428" spans="5:107" ht="14.5"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</row>
    <row r="429" spans="5:107" ht="14.5"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</row>
    <row r="430" spans="5:107" ht="14.5"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</row>
    <row r="431" spans="5:107" ht="14.5"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</row>
    <row r="432" spans="5:107" ht="14.5"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</row>
    <row r="433" spans="5:107" ht="14.5"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</row>
    <row r="434" spans="5:107" ht="14.5"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</row>
    <row r="435" spans="5:107" ht="14.5"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</row>
    <row r="436" spans="5:107" ht="14.5"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</row>
    <row r="437" spans="5:107" ht="14.5"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</row>
    <row r="438" spans="5:107" ht="14.5"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</row>
    <row r="439" spans="5:107" ht="14.5"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</row>
    <row r="440" spans="5:107" ht="14.5"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</row>
    <row r="441" spans="5:107" ht="14.5"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</row>
    <row r="442" spans="5:107" ht="14.5"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</row>
    <row r="443" spans="5:107" ht="14.5"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</row>
    <row r="444" spans="5:107" ht="14.5"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</row>
    <row r="445" spans="5:107" ht="14.5"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</row>
    <row r="446" spans="5:107" ht="14.5"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</row>
    <row r="447" spans="5:107" ht="14.5"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</row>
    <row r="448" spans="5:107" ht="14.5"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</row>
    <row r="449" spans="5:107" ht="14.5"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</row>
    <row r="450" spans="5:107" ht="14.5"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</row>
    <row r="451" spans="5:107" ht="14.5"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</row>
    <row r="452" spans="5:107" ht="14.5"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</row>
    <row r="453" spans="5:107" ht="14.5"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</row>
    <row r="454" spans="5:107" ht="14.5"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</row>
    <row r="455" spans="5:107" ht="14.5"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</row>
    <row r="456" spans="5:107" ht="14.5"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</row>
    <row r="457" spans="5:107" ht="14.5"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</row>
    <row r="458" spans="5:107" ht="14.5"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</row>
    <row r="459" spans="5:107" ht="14.5"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</row>
    <row r="460" spans="5:107" ht="14.5"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</row>
    <row r="461" spans="5:107" ht="14.5"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</row>
    <row r="462" spans="5:107" ht="14.5"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</row>
    <row r="463" spans="5:107" ht="14.5"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</row>
    <row r="464" spans="5:107" ht="14.5"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</row>
    <row r="465" spans="5:107" ht="14.5"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</row>
    <row r="466" spans="5:107" ht="14.5"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</row>
    <row r="467" spans="5:107" ht="14.5"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</row>
    <row r="468" spans="5:107" ht="14.5"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</row>
    <row r="469" spans="5:107" ht="14.5"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</row>
    <row r="470" spans="5:107" ht="14.5"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</row>
    <row r="471" spans="5:107" ht="14.5"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</row>
    <row r="472" spans="5:107" ht="14.5"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</row>
    <row r="473" spans="5:107" ht="14.5"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</row>
    <row r="474" spans="5:107" ht="14.5"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</row>
    <row r="475" spans="5:107" ht="14.5"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</row>
    <row r="476" spans="5:107" ht="14.5"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</row>
    <row r="477" spans="5:107" ht="14.5"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</row>
    <row r="478" spans="5:107" ht="14.5"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</row>
    <row r="479" spans="5:107" ht="14.5"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</row>
    <row r="480" spans="5:107" ht="14.5"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</row>
    <row r="481" spans="5:107" ht="14.5"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</row>
    <row r="482" spans="5:107" ht="14.5"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</row>
    <row r="483" spans="5:107" ht="14.5"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</row>
    <row r="484" spans="5:107" ht="14.5"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</row>
    <row r="485" spans="5:107" ht="14.5"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</row>
    <row r="486" spans="5:107" ht="14.5"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</row>
    <row r="487" spans="5:107" ht="14.5"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</row>
    <row r="488" spans="5:107" ht="14.5"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</row>
    <row r="489" spans="5:107" ht="14.5"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</row>
    <row r="490" spans="5:107" ht="14.5"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</row>
    <row r="491" spans="5:107" ht="14.5"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</row>
    <row r="492" spans="5:107" ht="14.5"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</row>
    <row r="493" spans="5:107" ht="14.5"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</row>
    <row r="494" spans="5:107" ht="14.5"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</row>
    <row r="495" spans="5:107" ht="14.5"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</row>
    <row r="496" spans="5:107" ht="14.5"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</row>
    <row r="497" spans="5:107" ht="14.5"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</row>
    <row r="498" spans="5:107" ht="14.5"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</row>
    <row r="499" spans="5:107" ht="14.5"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</row>
    <row r="500" spans="5:107" ht="14.5"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</row>
    <row r="501" spans="5:107" ht="14.5"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</row>
    <row r="502" spans="5:107" ht="14.5"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</row>
    <row r="503" spans="5:107" ht="14.5"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</row>
    <row r="504" spans="5:107" ht="14.5"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</row>
    <row r="505" spans="5:107" ht="14.5"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</row>
    <row r="506" spans="5:107" ht="14.5"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</row>
    <row r="507" spans="5:107" ht="14.5"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</row>
    <row r="508" spans="5:107" ht="14.5"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</row>
    <row r="509" spans="5:107" ht="14.5"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</row>
    <row r="510" spans="5:107" ht="14.5"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</row>
    <row r="511" spans="5:107" ht="14.5"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</row>
    <row r="512" spans="5:107" ht="14.5"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</row>
    <row r="513" spans="5:107" ht="14.5"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</row>
    <row r="514" spans="5:107" ht="14.5"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</row>
    <row r="515" spans="5:107" ht="14.5"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</row>
    <row r="516" spans="5:107" ht="14.5"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</row>
    <row r="517" spans="5:107" ht="14.5"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</row>
    <row r="518" spans="5:107" ht="14.5"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</row>
    <row r="519" spans="5:107" ht="14.5"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</row>
    <row r="520" spans="5:107" ht="14.5"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</row>
    <row r="521" spans="5:107" ht="14.5"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</row>
    <row r="522" spans="5:107" ht="14.5"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</row>
    <row r="523" spans="5:107" ht="14.5"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</row>
    <row r="524" spans="5:107" ht="14.5"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</row>
    <row r="525" spans="5:107" ht="14.5"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</row>
    <row r="526" spans="5:107" ht="14.5"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</row>
    <row r="527" spans="5:107" ht="14.5"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</row>
    <row r="528" spans="5:107" ht="14.5"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</row>
    <row r="529" spans="5:107" ht="14.5"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</row>
    <row r="530" spans="5:107" ht="14.5"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</row>
    <row r="531" spans="5:107" ht="14.5"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</row>
    <row r="532" spans="5:107" ht="14.5"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</row>
    <row r="533" spans="5:107" ht="14.5"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</row>
    <row r="534" spans="5:107" ht="14.5"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</row>
    <row r="535" spans="5:107" ht="14.5"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</row>
    <row r="536" spans="5:107" ht="14.5"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</row>
    <row r="537" spans="5:107" ht="14.5"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</row>
    <row r="538" spans="5:107" ht="14.5"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</row>
    <row r="539" spans="5:107" ht="14.5"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</row>
    <row r="540" spans="5:107" ht="14.5"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</row>
    <row r="541" spans="5:107" ht="14.5"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</row>
    <row r="542" spans="5:107" ht="14.5"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</row>
    <row r="543" spans="5:107" ht="14.5"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</row>
    <row r="544" spans="5:107" ht="14.5"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</row>
    <row r="545" spans="5:107" ht="14.5"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</row>
    <row r="546" spans="5:107" ht="14.5"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</row>
    <row r="547" spans="5:107" ht="14.5"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</row>
    <row r="548" spans="5:107" ht="14.5"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</row>
    <row r="549" spans="5:107" ht="14.5"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</row>
    <row r="550" spans="5:107" ht="14.5"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</row>
    <row r="551" spans="5:107" ht="14.5"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</row>
    <row r="552" spans="5:107" ht="14.5"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</row>
    <row r="553" spans="5:107" ht="14.5"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</row>
    <row r="554" spans="5:107" ht="14.5"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</row>
    <row r="555" spans="5:107" ht="14.5"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</row>
    <row r="556" spans="5:107" ht="14.5"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</row>
    <row r="557" spans="5:107" ht="14.5"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</row>
    <row r="558" spans="5:107" ht="14.5"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</row>
    <row r="559" spans="5:107" ht="14.5"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</row>
    <row r="560" spans="5:107" ht="14.5"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</row>
    <row r="561" spans="5:107" ht="14.5"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</row>
    <row r="562" spans="5:107" ht="14.5"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</row>
    <row r="563" spans="5:107" ht="14.5"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</row>
    <row r="564" spans="5:107" ht="14.5"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</row>
    <row r="565" spans="5:107" ht="14.5"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</row>
    <row r="566" spans="5:107" ht="14.5"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</row>
    <row r="567" spans="5:107" ht="14.5"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</row>
    <row r="568" spans="5:107" ht="14.5"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</row>
    <row r="569" spans="5:107" ht="14.5"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</row>
    <row r="570" spans="5:107" ht="14.5"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</row>
    <row r="571" spans="5:107" ht="14.5"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</row>
    <row r="572" spans="5:107" ht="14.5"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</row>
    <row r="573" spans="5:107" ht="14.5"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</row>
    <row r="574" spans="5:107" ht="14.5"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</row>
    <row r="575" spans="5:107" ht="14.5"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</row>
    <row r="576" spans="5:107" ht="14.5"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</row>
    <row r="577" spans="5:107" ht="14.5"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</row>
    <row r="578" spans="5:107" ht="14.5"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</row>
    <row r="579" spans="5:107" ht="14.5"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</row>
    <row r="580" spans="5:107" ht="14.5"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</row>
    <row r="581" spans="5:107" ht="14.5"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</row>
    <row r="582" spans="5:107" ht="14.5"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</row>
    <row r="583" spans="5:107" ht="14.5"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</row>
    <row r="584" spans="5:107" ht="14.5"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</row>
    <row r="585" spans="5:107" ht="14.5"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</row>
    <row r="586" spans="5:107" ht="14.5"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</row>
    <row r="587" spans="5:107" ht="14.5"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</row>
    <row r="588" spans="5:107" ht="14.5"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</row>
    <row r="589" spans="5:107" ht="14.5"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</row>
    <row r="590" spans="5:107" ht="14.5"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</row>
    <row r="591" spans="5:107" ht="14.5"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</row>
    <row r="592" spans="5:107" ht="14.5"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</row>
    <row r="593" spans="5:107" ht="14.5"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</row>
    <row r="594" spans="5:107" ht="14.5"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</row>
    <row r="595" spans="5:107" ht="14.5"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</row>
    <row r="596" spans="5:107" ht="14.5"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</row>
    <row r="597" spans="5:107" ht="14.5"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</row>
    <row r="598" spans="5:107" ht="14.5"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</row>
    <row r="599" spans="5:107" ht="14.5"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</row>
    <row r="600" spans="5:107" ht="14.5"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</row>
    <row r="601" spans="5:107" ht="14.5"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</row>
    <row r="602" spans="5:107" ht="14.5"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</row>
    <row r="603" spans="5:107" ht="14.5"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</row>
    <row r="604" spans="5:107" ht="14.5"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</row>
    <row r="605" spans="5:107" ht="14.5"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</row>
    <row r="606" spans="5:107" ht="14.5"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</row>
    <row r="607" spans="5:107" ht="14.5"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</row>
    <row r="608" spans="5:107" ht="14.5"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</row>
    <row r="609" spans="5:107" ht="14.5"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</row>
    <row r="610" spans="5:107" ht="14.5"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</row>
    <row r="611" spans="5:107" ht="14.5"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</row>
    <row r="612" spans="5:107" ht="14.5"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</row>
    <row r="613" spans="5:107" ht="14.5"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</row>
    <row r="614" spans="5:107" ht="14.5"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</row>
    <row r="615" spans="5:107" ht="14.5"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</row>
    <row r="616" spans="5:107" ht="14.5"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</row>
    <row r="617" spans="5:107" ht="14.5"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</row>
    <row r="618" spans="5:107" ht="14.5"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</row>
    <row r="619" spans="5:107" ht="14.5"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</row>
    <row r="620" spans="5:107" ht="14.5"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</row>
    <row r="621" spans="5:107" ht="14.5"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</row>
    <row r="622" spans="5:107" ht="14.5"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</row>
    <row r="623" spans="5:107" ht="14.5"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</row>
    <row r="624" spans="5:107" ht="14.5"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</row>
    <row r="625" spans="5:107" ht="14.5"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</row>
    <row r="626" spans="5:107" ht="14.5"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</row>
    <row r="627" spans="5:107" ht="14.5"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</row>
    <row r="628" spans="5:107" ht="14.5"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</row>
    <row r="629" spans="5:107" ht="14.5"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</row>
    <row r="630" spans="5:107" ht="14.5"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</row>
    <row r="631" spans="5:107" ht="14.5"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</row>
    <row r="632" spans="5:107" ht="14.5"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</row>
    <row r="633" spans="5:107" ht="14.5"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</row>
    <row r="634" spans="5:107" ht="14.5"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</row>
    <row r="635" spans="5:107" ht="14.5"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</row>
    <row r="636" spans="5:107" ht="14.5"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</row>
    <row r="637" spans="5:107" ht="14.5"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</row>
    <row r="638" spans="5:107" ht="14.5"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</row>
    <row r="639" spans="5:107" ht="14.5"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</row>
    <row r="640" spans="5:107" ht="14.5"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</row>
    <row r="641" spans="5:107" ht="14.5"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</row>
    <row r="642" spans="5:107" ht="14.5"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</row>
    <row r="643" spans="5:107" ht="14.5"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</row>
    <row r="644" spans="5:107" ht="14.5"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</row>
    <row r="645" spans="5:107" ht="14.5"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</row>
    <row r="646" spans="5:107" ht="14.5"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</row>
    <row r="647" spans="5:107" ht="14.5"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</row>
    <row r="648" spans="5:107" ht="14.5"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</row>
    <row r="649" spans="5:107" ht="14.5"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</row>
    <row r="650" spans="5:107" ht="14.5"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</row>
    <row r="651" spans="5:107" ht="14.5"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</row>
    <row r="652" spans="5:107" ht="14.5"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</row>
    <row r="653" spans="5:107" ht="14.5"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</row>
    <row r="654" spans="5:107" ht="14.5"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</row>
    <row r="655" spans="5:107" ht="14.5"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</row>
    <row r="656" spans="5:107" ht="14.5"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</row>
    <row r="657" spans="5:107" ht="14.5"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</row>
    <row r="658" spans="5:107" ht="14.5"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</row>
    <row r="659" spans="5:107" ht="14.5"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</row>
    <row r="660" spans="5:107" ht="14.5"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</row>
    <row r="661" spans="5:107" ht="14.5"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</row>
    <row r="662" spans="5:107" ht="14.5"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</row>
    <row r="663" spans="5:107" ht="14.5"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</row>
    <row r="664" spans="5:107" ht="14.5"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</row>
    <row r="665" spans="5:107" ht="14.5"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</row>
    <row r="666" spans="5:107" ht="14.5"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</row>
    <row r="667" spans="5:107" ht="14.5"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</row>
    <row r="668" spans="5:107" ht="14.5"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</row>
    <row r="669" spans="5:107" ht="14.5"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</row>
    <row r="670" spans="5:107" ht="14.5"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</row>
    <row r="671" spans="5:107" ht="14.5"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</row>
    <row r="672" spans="5:107" ht="14.5"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</row>
    <row r="673" spans="5:107" ht="14.5"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</row>
    <row r="674" spans="5:107" ht="14.5"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</row>
    <row r="675" spans="5:107" ht="14.5"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</row>
    <row r="676" spans="5:107" ht="14.5"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</row>
    <row r="677" spans="5:107" ht="14.5"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</row>
    <row r="678" spans="5:107" ht="14.5"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</row>
    <row r="679" spans="5:107" ht="14.5"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</row>
    <row r="680" spans="5:107" ht="14.5"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</row>
    <row r="681" spans="5:107" ht="14.5"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</row>
    <row r="682" spans="5:107" ht="14.5"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</row>
    <row r="683" spans="5:107" ht="14.5"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</row>
    <row r="684" spans="5:107" ht="14.5"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</row>
    <row r="685" spans="5:107" ht="14.5"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</row>
    <row r="686" spans="5:107" ht="14.5"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</row>
    <row r="687" spans="5:107" ht="14.5"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</row>
    <row r="688" spans="5:107" ht="14.5"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</row>
    <row r="689" spans="5:107" ht="14.5"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</row>
    <row r="690" spans="5:107" ht="14.5"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</row>
    <row r="691" spans="5:107" ht="14.5"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</row>
    <row r="692" spans="5:107" ht="14.5"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</row>
    <row r="693" spans="5:107" ht="14.5"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</row>
    <row r="694" spans="5:107" ht="14.5"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</row>
    <row r="695" spans="5:107" ht="14.5"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</row>
    <row r="696" spans="5:107" ht="14.5"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</row>
    <row r="697" spans="5:107" ht="14.5"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</row>
    <row r="698" spans="5:107" ht="14.5"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</row>
    <row r="699" spans="5:107" ht="14.5"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</row>
    <row r="700" spans="5:107" ht="14.5"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</row>
    <row r="701" spans="5:107" ht="14.5"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</row>
    <row r="702" spans="5:107" ht="14.5"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</row>
    <row r="703" spans="5:107" ht="14.5"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</row>
    <row r="704" spans="5:107" ht="14.5"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</row>
    <row r="705" spans="5:107" ht="14.5"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</row>
    <row r="706" spans="5:107" ht="14.5"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</row>
    <row r="707" spans="5:107" ht="14.5"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</row>
    <row r="708" spans="5:107" ht="14.5"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</row>
    <row r="709" spans="5:107" ht="14.5"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</row>
    <row r="710" spans="5:107" ht="14.5"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</row>
    <row r="711" spans="5:107" ht="14.5"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</row>
    <row r="712" spans="5:107" ht="14.5"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</row>
    <row r="713" spans="5:107" ht="14.5"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</row>
    <row r="714" spans="5:107" ht="14.5"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</row>
    <row r="715" spans="5:107" ht="14.5"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</row>
    <row r="716" spans="5:107" ht="14.5"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</row>
    <row r="717" spans="5:107" ht="14.5"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</row>
    <row r="718" spans="5:107" ht="14.5"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</row>
    <row r="719" spans="5:107" ht="14.5"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</row>
    <row r="720" spans="5:107" ht="14.5"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</row>
    <row r="721" spans="5:107" ht="14.5"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</row>
    <row r="722" spans="5:107" ht="14.5"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</row>
    <row r="723" spans="5:107" ht="14.5"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</row>
    <row r="724" spans="5:107" ht="14.5"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</row>
    <row r="725" spans="5:107" ht="14.5"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</row>
    <row r="726" spans="5:107" ht="14.5"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</row>
    <row r="727" spans="5:107" ht="14.5"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</row>
    <row r="728" spans="5:107" ht="14.5"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</row>
    <row r="729" spans="5:107" ht="14.5"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</row>
    <row r="730" spans="5:107" ht="14.5"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</row>
    <row r="731" spans="5:107" ht="14.5"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</row>
    <row r="732" spans="5:107" ht="14.5"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</row>
    <row r="733" spans="5:107" ht="14.5"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</row>
    <row r="734" spans="5:107" ht="14.5"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</row>
    <row r="735" spans="5:107" ht="14.5"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</row>
    <row r="736" spans="5:107" ht="14.5"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</row>
    <row r="737" spans="5:107" ht="14.5"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</row>
    <row r="738" spans="5:107" ht="14.5"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</row>
    <row r="739" spans="5:107" ht="14.5"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</row>
    <row r="740" spans="5:107" ht="14.5"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</row>
    <row r="741" spans="5:107" ht="14.5"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</row>
    <row r="742" spans="5:107" ht="14.5"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</row>
    <row r="743" spans="5:107" ht="14.5"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</row>
    <row r="744" spans="5:107" ht="14.5"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</row>
    <row r="745" spans="5:107" ht="14.5"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</row>
    <row r="746" spans="5:107" ht="14.5"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</row>
    <row r="747" spans="5:107" ht="14.5"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</row>
    <row r="748" spans="5:107" ht="14.5"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</row>
    <row r="749" spans="5:107" ht="14.5"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</row>
    <row r="750" spans="5:107" ht="14.5"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</row>
    <row r="751" spans="5:107" ht="14.5"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</row>
    <row r="752" spans="5:107" ht="14.5"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</row>
    <row r="753" spans="5:107" ht="14.5"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</row>
    <row r="754" spans="5:107" ht="14.5"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</row>
    <row r="755" spans="5:107" ht="14.5"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</row>
    <row r="756" spans="5:107" ht="14.5"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</row>
    <row r="757" spans="5:107" ht="14.5"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</row>
    <row r="758" spans="5:107" ht="14.5"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</row>
    <row r="759" spans="5:107" ht="14.5"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</row>
    <row r="760" spans="5:107" ht="14.5"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</row>
    <row r="761" spans="5:107" ht="14.5"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</row>
    <row r="762" spans="5:107" ht="14.5"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</row>
    <row r="763" spans="5:107" ht="14.5"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</row>
    <row r="764" spans="5:107" ht="14.5"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</row>
    <row r="765" spans="5:107" ht="14.5"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</row>
    <row r="766" spans="5:107" ht="14.5"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</row>
    <row r="767" spans="5:107" ht="14.5"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</row>
    <row r="768" spans="5:107" ht="14.5"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</row>
    <row r="769" spans="5:107" ht="14.5"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</row>
    <row r="770" spans="5:107" ht="14.5"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</row>
    <row r="771" spans="5:107" ht="14.5"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</row>
    <row r="772" spans="5:107" ht="14.5"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</row>
    <row r="773" spans="5:107" ht="14.5"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</row>
    <row r="774" spans="5:107" ht="14.5"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</row>
    <row r="775" spans="5:107" ht="14.5"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</row>
    <row r="776" spans="5:107" ht="14.5"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</row>
    <row r="777" spans="5:107" ht="14.5"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</row>
    <row r="778" spans="5:107" ht="14.5"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</row>
    <row r="779" spans="5:107" ht="14.5"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</row>
    <row r="780" spans="5:107" ht="14.5"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</row>
    <row r="781" spans="5:107" ht="14.5"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</row>
    <row r="782" spans="5:107" ht="14.5"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</row>
    <row r="783" spans="5:107" ht="14.5"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</row>
    <row r="784" spans="5:107" ht="14.5"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</row>
    <row r="785" spans="5:107" ht="14.5"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</row>
    <row r="786" spans="5:107" ht="14.5"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</row>
    <row r="787" spans="5:107" ht="14.5"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</row>
    <row r="788" spans="5:107" ht="14.5"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</row>
    <row r="789" spans="5:107" ht="14.5"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</row>
    <row r="790" spans="5:107" ht="14.5"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</row>
    <row r="791" spans="5:107" ht="14.5"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</row>
    <row r="792" spans="5:107" ht="14.5"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</row>
    <row r="793" spans="5:107" ht="14.5"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</row>
    <row r="794" spans="5:107" ht="14.5"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</row>
    <row r="795" spans="5:107" ht="14.5"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</row>
    <row r="796" spans="5:107" ht="14.5"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</row>
    <row r="797" spans="5:107" ht="14.5"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</row>
    <row r="798" spans="5:107" ht="14.5"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</row>
    <row r="799" spans="5:107" ht="14.5"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</row>
    <row r="800" spans="5:107" ht="14.5"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</row>
    <row r="801" spans="5:107" ht="14.5"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</row>
    <row r="802" spans="5:107" ht="14.5"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</row>
    <row r="803" spans="5:107" ht="14.5"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</row>
    <row r="804" spans="5:107" ht="14.5"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</row>
    <row r="805" spans="5:107" ht="14.5"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</row>
    <row r="806" spans="5:107" ht="14.5"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</row>
    <row r="807" spans="5:107" ht="14.5"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</row>
    <row r="808" spans="5:107" ht="14.5"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</row>
    <row r="809" spans="5:107" ht="14.5"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</row>
    <row r="810" spans="5:107" ht="14.5"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</row>
    <row r="811" spans="5:107" ht="14.5"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</row>
    <row r="812" spans="5:107" ht="14.5"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</row>
    <row r="813" spans="5:107" ht="14.5"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</row>
    <row r="814" spans="5:107" ht="14.5"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</row>
    <row r="815" spans="5:107" ht="14.5"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</row>
    <row r="816" spans="5:107" ht="14.5"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</row>
    <row r="817" spans="5:107" ht="14.5"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</row>
    <row r="818" spans="5:107" ht="14.5"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</row>
    <row r="819" spans="5:107" ht="14.5"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</row>
    <row r="820" spans="5:107" ht="14.5"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</row>
    <row r="821" spans="5:107" ht="14.5"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</row>
    <row r="822" spans="5:107" ht="14.5"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</row>
    <row r="823" spans="5:107" ht="14.5"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</row>
    <row r="824" spans="5:107" ht="14.5"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</row>
    <row r="825" spans="5:107" ht="14.5"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</row>
    <row r="826" spans="5:107" ht="14.5"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</row>
    <row r="827" spans="5:107" ht="14.5"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</row>
    <row r="828" spans="5:107" ht="14.5"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</row>
    <row r="829" spans="5:107" ht="14.5"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</row>
    <row r="830" spans="5:107" ht="14.5"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</row>
    <row r="831" spans="5:107" ht="14.5"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</row>
    <row r="832" spans="5:107" ht="14.5"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</row>
    <row r="833" spans="5:107" ht="14.5"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</row>
    <row r="834" spans="5:107" ht="14.5"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</row>
    <row r="835" spans="5:107" ht="14.5"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</row>
    <row r="836" spans="5:107" ht="14.5"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</row>
    <row r="837" spans="5:107" ht="14.5"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</row>
    <row r="838" spans="5:107" ht="14.5"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</row>
    <row r="839" spans="5:107" ht="14.5"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</row>
    <row r="840" spans="5:107" ht="14.5"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</row>
    <row r="841" spans="5:107" ht="14.5"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</row>
    <row r="842" spans="5:107" ht="14.5"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</row>
    <row r="843" spans="5:107" ht="14.5"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</row>
    <row r="844" spans="5:107" ht="14.5"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</row>
    <row r="845" spans="5:107" ht="14.5"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</row>
    <row r="846" spans="5:107" ht="14.5"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</row>
    <row r="847" spans="5:107" ht="14.5"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</row>
    <row r="848" spans="5:107" ht="14.5"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</row>
    <row r="849" spans="5:107" ht="14.5"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</row>
    <row r="850" spans="5:107" ht="14.5"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</row>
    <row r="851" spans="5:107" ht="14.5"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</row>
    <row r="852" spans="5:107" ht="14.5"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</row>
    <row r="853" spans="5:107" ht="14.5"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</row>
    <row r="854" spans="5:107" ht="14.5"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</row>
    <row r="855" spans="5:107" ht="14.5"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</row>
    <row r="856" spans="5:107" ht="14.5"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</row>
    <row r="857" spans="5:107" ht="14.5"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</row>
    <row r="858" spans="5:107" ht="14.5"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</row>
    <row r="859" spans="5:107" ht="14.5"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</row>
    <row r="860" spans="5:107" ht="14.5"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</row>
    <row r="861" spans="5:107" ht="14.5"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</row>
    <row r="862" spans="5:107" ht="14.5"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</row>
    <row r="863" spans="5:107" ht="14.5"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</row>
    <row r="864" spans="5:107" ht="14.5"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</row>
    <row r="865" spans="5:107" ht="14.5"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</row>
    <row r="866" spans="5:107" ht="14.5"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</row>
    <row r="867" spans="5:107" ht="14.5"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</row>
    <row r="868" spans="5:107" ht="14.5"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</row>
    <row r="869" spans="5:107" ht="14.5"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</row>
    <row r="870" spans="5:107" ht="14.5"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</row>
    <row r="871" spans="5:107" ht="14.5"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</row>
    <row r="872" spans="5:107" ht="14.5"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</row>
    <row r="873" spans="5:107" ht="14.5"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</row>
    <row r="874" spans="5:107" ht="14.5"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</row>
    <row r="875" spans="5:107" ht="14.5"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</row>
    <row r="876" spans="5:107" ht="14.5"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</row>
    <row r="877" spans="5:107" ht="14.5"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</row>
    <row r="878" spans="5:107" ht="14.5"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</row>
    <row r="879" spans="5:107" ht="14.5"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</row>
    <row r="880" spans="5:107" ht="14.5"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</row>
    <row r="881" spans="5:107" ht="14.5"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</row>
    <row r="882" spans="5:107" ht="14.5"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</row>
    <row r="883" spans="5:107" ht="14.5"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</row>
    <row r="884" spans="5:107" ht="14.5"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</row>
    <row r="885" spans="5:107" ht="14.5"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</row>
    <row r="886" spans="5:107" ht="14.5"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</row>
    <row r="887" spans="5:107" ht="14.5"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</row>
    <row r="888" spans="5:107" ht="14.5"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</row>
    <row r="889" spans="5:107" ht="14.5"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</row>
    <row r="890" spans="5:107" ht="14.5"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</row>
    <row r="891" spans="5:107" ht="14.5"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</row>
    <row r="892" spans="5:107" ht="14.5"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</row>
    <row r="893" spans="5:107" ht="14.5"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</row>
    <row r="894" spans="5:107" ht="14.5"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</row>
    <row r="895" spans="5:107" ht="14.5"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</row>
    <row r="896" spans="5:107" ht="14.5"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</row>
    <row r="897" spans="5:107" ht="14.5"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</row>
    <row r="898" spans="5:107" ht="14.5"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</row>
    <row r="899" spans="5:107" ht="14.5"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</row>
    <row r="900" spans="5:107" ht="14.5"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</row>
    <row r="901" spans="5:107" ht="14.5"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</row>
    <row r="902" spans="5:107" ht="14.5"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</row>
    <row r="903" spans="5:107" ht="14.5"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</row>
    <row r="904" spans="5:107" ht="14.5"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</row>
    <row r="905" spans="5:107" ht="14.5"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</row>
    <row r="906" spans="5:107" ht="14.5"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</row>
    <row r="907" spans="5:107" ht="14.5"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</row>
    <row r="908" spans="5:107" ht="14.5"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</row>
    <row r="909" spans="5:107" ht="14.5"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</row>
    <row r="910" spans="5:107" ht="14.5"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</row>
    <row r="911" spans="5:107" ht="14.5"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</row>
    <row r="912" spans="5:107" ht="14.5"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</row>
    <row r="913" spans="5:107" ht="14.5"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</row>
    <row r="914" spans="5:107" ht="14.5"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</row>
    <row r="915" spans="5:107" ht="14.5"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</row>
    <row r="916" spans="5:107" ht="14.5"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</row>
    <row r="917" spans="5:107" ht="14.5"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</row>
    <row r="918" spans="5:107" ht="14.5"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</row>
    <row r="919" spans="5:107" ht="14.5"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</row>
    <row r="920" spans="5:107" ht="14.5"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</row>
    <row r="921" spans="5:107" ht="14.5"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</row>
    <row r="922" spans="5:107" ht="14.5"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</row>
    <row r="923" spans="5:107" ht="14.5"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</row>
    <row r="924" spans="5:107" ht="14.5"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</row>
    <row r="925" spans="5:107" ht="14.5"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</row>
    <row r="926" spans="5:107" ht="14.5"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</row>
    <row r="927" spans="5:107" ht="14.5"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</row>
    <row r="928" spans="5:107" ht="14.5"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</row>
    <row r="929" spans="5:107" ht="14.5"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</row>
    <row r="930" spans="5:107" ht="14.5"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</row>
    <row r="931" spans="5:107" ht="14.5"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</row>
    <row r="932" spans="5:107" ht="14.5"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</row>
    <row r="933" spans="5:107" ht="14.5"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</row>
    <row r="934" spans="5:107" ht="14.5"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</row>
    <row r="935" spans="5:107" ht="14.5"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</row>
    <row r="936" spans="5:107" ht="14.5"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</row>
    <row r="937" spans="5:107" ht="14.5"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</row>
    <row r="938" spans="5:107" ht="14.5"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</row>
    <row r="939" spans="5:107" ht="14.5"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</row>
    <row r="940" spans="5:107" ht="14.5"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</row>
    <row r="941" spans="5:107" ht="14.5"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</row>
    <row r="942" spans="5:107" ht="14.5"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</row>
    <row r="943" spans="5:107" ht="14.5"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</row>
    <row r="944" spans="5:107" ht="14.5"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</row>
    <row r="945" spans="5:107" ht="14.5"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</row>
    <row r="946" spans="5:107" ht="14.5"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</row>
    <row r="947" spans="5:107" ht="14.5"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</row>
    <row r="948" spans="5:107" ht="14.5"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</row>
    <row r="949" spans="5:107" ht="14.5"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</row>
    <row r="950" spans="5:107" ht="14.5"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</row>
    <row r="951" spans="5:107" ht="14.5"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</row>
    <row r="952" spans="5:107" ht="14.5"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</row>
    <row r="953" spans="5:107" ht="14.5"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</row>
    <row r="954" spans="5:107" ht="14.5"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</row>
    <row r="955" spans="5:107" ht="14.5"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</row>
    <row r="956" spans="5:107" ht="14.5"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</row>
    <row r="957" spans="5:107" ht="14.5"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</row>
    <row r="958" spans="5:107" ht="14.5"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</row>
    <row r="959" spans="5:107" ht="14.5"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</row>
    <row r="960" spans="5:107" ht="14.5"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</row>
    <row r="961" spans="5:107" ht="14.5"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</row>
    <row r="962" spans="5:107" ht="14.5"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</row>
    <row r="963" spans="5:107" ht="14.5"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</row>
    <row r="964" spans="5:107" ht="14.5"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</row>
    <row r="965" spans="5:107" ht="14.5"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</row>
    <row r="966" spans="5:107" ht="14.5"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</row>
    <row r="967" spans="5:107" ht="14.5"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</row>
    <row r="968" spans="5:107" ht="14.5"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</row>
    <row r="969" spans="5:107" ht="14.5"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</row>
    <row r="970" spans="5:107" ht="14.5"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</row>
    <row r="971" spans="5:107" ht="14.5"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</row>
    <row r="972" spans="5:107" ht="14.5"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</row>
    <row r="973" spans="5:107" ht="14.5"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</row>
    <row r="974" spans="5:107" ht="14.5"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</row>
    <row r="975" spans="5:107" ht="14.5"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</row>
    <row r="976" spans="5:107" ht="14.5"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</row>
    <row r="977" spans="5:107" ht="14.5"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</row>
    <row r="978" spans="5:107" ht="14.5"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</row>
    <row r="979" spans="5:107" ht="14.5"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</row>
    <row r="980" spans="5:107" ht="14.5"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</row>
    <row r="981" spans="5:107" ht="14.5"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</row>
    <row r="982" spans="5:107" ht="14.5"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</row>
    <row r="983" spans="5:107" ht="14.5"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</row>
    <row r="984" spans="5:107" ht="14.5"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</row>
    <row r="985" spans="5:107" ht="14.5"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</row>
    <row r="986" spans="5:107" ht="14.5"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</row>
    <row r="987" spans="5:107" ht="14.5"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</row>
    <row r="988" spans="5:107" ht="14.5"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</row>
    <row r="989" spans="5:107" ht="14.5"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</row>
    <row r="990" spans="5:107" ht="14.5"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</row>
    <row r="991" spans="5:107" ht="14.5"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</row>
    <row r="992" spans="5:107" ht="14.5"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</row>
    <row r="993" spans="5:107" ht="14.5"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</row>
    <row r="994" spans="5:107" ht="14.5"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</row>
    <row r="995" spans="5:107" ht="14.5"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</row>
    <row r="996" spans="5:107" ht="14.5"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</row>
    <row r="997" spans="5:107" ht="14.5"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</row>
    <row r="998" spans="5:107" ht="14.5"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</row>
    <row r="999" spans="5:107" ht="14.5"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</row>
    <row r="1000" spans="5:107" ht="14.5"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</row>
    <row r="1001" spans="5:107" ht="14.5"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</row>
    <row r="1002" spans="5:107" ht="14.5"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</row>
    <row r="1003" spans="5:107" ht="14.5"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</row>
    <row r="1004" spans="5:107" ht="14.5"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</row>
    <row r="1005" spans="5:107" ht="14.5"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</row>
    <row r="1006" spans="5:107" ht="14.5"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</row>
    <row r="1007" spans="5:107" ht="14.5"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</row>
    <row r="1008" spans="5:107" ht="14.5"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</row>
    <row r="1009" spans="5:107" ht="14.5"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</row>
    <row r="1010" spans="5:107" ht="14.5"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</row>
    <row r="1011" spans="5:107" ht="14.5"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</row>
    <row r="1012" spans="5:107" ht="14.5"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</row>
    <row r="1013" spans="5:107" ht="14.5"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</row>
    <row r="1014" spans="5:107" ht="14.5"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</row>
    <row r="1015" spans="5:107" ht="14.5"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</row>
    <row r="1016" spans="5:107" ht="14.5"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</row>
    <row r="1017" spans="5:107" ht="14.5"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</row>
    <row r="1018" spans="5:107" ht="14.5"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</row>
    <row r="1019" spans="5:107" ht="14.5"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</row>
    <row r="1020" spans="5:107" ht="14.5"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</row>
    <row r="1021" spans="5:107" ht="14.5"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</row>
    <row r="1022" spans="5:107" ht="14.5"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</row>
    <row r="1023" spans="5:107" ht="14.5"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</row>
    <row r="1024" spans="5:107" ht="14.5"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</row>
    <row r="1025" spans="5:107" ht="14.5"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</row>
    <row r="1026" spans="5:107" ht="14.5"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</row>
    <row r="1027" spans="5:107" ht="14.5"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</row>
    <row r="1028" spans="5:107" ht="14.5"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</row>
    <row r="1029" spans="5:107" ht="14.5"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</row>
    <row r="1030" spans="5:107" ht="14.5"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</row>
    <row r="1031" spans="5:107" ht="14.5"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</row>
    <row r="1032" spans="5:107" ht="14.5"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</row>
    <row r="1033" spans="5:107" ht="14.5"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</row>
    <row r="1034" spans="5:107" ht="14.5"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</row>
    <row r="1035" spans="5:107" ht="14.5"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</row>
    <row r="1036" spans="5:107" ht="14.5"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</row>
    <row r="1037" spans="5:107" ht="14.5"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</row>
    <row r="1038" spans="5:107" ht="14.5"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</row>
    <row r="1039" spans="5:107" ht="14.5"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</row>
    <row r="1040" spans="5:107" ht="14.5"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</row>
    <row r="1041" spans="5:107" ht="14.5"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</row>
    <row r="1042" spans="5:107" ht="14.5"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</row>
    <row r="1043" spans="5:107" ht="14.5"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</row>
    <row r="1044" spans="5:107" ht="14.5"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</row>
    <row r="1045" spans="5:107" ht="14.5"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</row>
    <row r="1046" spans="5:107" ht="14.5"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</row>
    <row r="1047" spans="5:107" ht="14.5"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</row>
    <row r="1048" spans="5:107" ht="14.5"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</row>
    <row r="1049" spans="5:107" ht="14.5"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</row>
    <row r="1050" spans="5:107" ht="14.5"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</row>
    <row r="1051" spans="5:107" ht="14.5"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</row>
    <row r="1052" spans="5:107" ht="14.5"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</row>
    <row r="1053" spans="5:107" ht="14.5"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</row>
    <row r="1054" spans="5:107" ht="14.5"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</row>
    <row r="1055" spans="5:107" ht="14.5"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</row>
    <row r="1056" spans="5:107" ht="14.5"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</row>
    <row r="1057" spans="5:107" ht="14.5"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</row>
    <row r="1058" spans="5:107" ht="14.5"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</row>
    <row r="1059" spans="5:107" ht="14.5"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</row>
    <row r="1060" spans="5:107" ht="14.5"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</row>
    <row r="1061" spans="5:107" ht="14.5"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</row>
    <row r="1062" spans="5:107" ht="14.5">
      <c r="E1062"/>
      <c r="F1062"/>
      <c r="G1062"/>
      <c r="H1062"/>
      <c r="I1062"/>
      <c r="J1062"/>
      <c r="K1062"/>
      <c r="L1062"/>
      <c r="M1062"/>
      <c r="N1062" s="33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</row>
    <row r="1063" spans="5:107" ht="14.5">
      <c r="E1063"/>
      <c r="F1063"/>
      <c r="G1063"/>
      <c r="H1063"/>
      <c r="I1063"/>
      <c r="J1063"/>
      <c r="K1063"/>
      <c r="L1063"/>
      <c r="M1063"/>
      <c r="N1063" s="3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</row>
    <row r="1064" spans="5:107" ht="14.5">
      <c r="E1064"/>
      <c r="F1064"/>
      <c r="G1064"/>
      <c r="H1064"/>
      <c r="I1064"/>
      <c r="J1064"/>
      <c r="K1064"/>
      <c r="L1064"/>
      <c r="M1064"/>
      <c r="N1064" s="33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</row>
    <row r="1065" spans="5:107" ht="14.5">
      <c r="E1065"/>
      <c r="F1065"/>
      <c r="G1065"/>
      <c r="H1065"/>
      <c r="I1065"/>
      <c r="J1065"/>
      <c r="K1065"/>
      <c r="L1065"/>
      <c r="M1065"/>
      <c r="N1065" s="33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</row>
    <row r="1066" spans="5:107" ht="14.5">
      <c r="E1066"/>
      <c r="F1066"/>
      <c r="G1066"/>
      <c r="H1066"/>
      <c r="I1066"/>
      <c r="J1066"/>
      <c r="K1066"/>
      <c r="L1066"/>
      <c r="M1066"/>
      <c r="N1066" s="33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</row>
    <row r="1067" spans="5:107" ht="14.5">
      <c r="E1067"/>
      <c r="F1067"/>
      <c r="G1067"/>
      <c r="H1067"/>
      <c r="I1067"/>
      <c r="J1067"/>
      <c r="K1067"/>
      <c r="L1067"/>
      <c r="M1067"/>
      <c r="N1067" s="33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</row>
    <row r="1068" spans="5:107" ht="14.5">
      <c r="E1068"/>
      <c r="F1068"/>
      <c r="G1068"/>
      <c r="H1068"/>
      <c r="I1068"/>
      <c r="J1068"/>
      <c r="K1068"/>
      <c r="L1068"/>
      <c r="M1068"/>
      <c r="N1068" s="33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</row>
    <row r="1069" spans="5:107" ht="14.5">
      <c r="E1069"/>
      <c r="F1069"/>
      <c r="G1069"/>
      <c r="H1069"/>
      <c r="I1069"/>
      <c r="J1069"/>
      <c r="K1069"/>
      <c r="L1069"/>
      <c r="M1069"/>
      <c r="N1069" s="33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</row>
    <row r="1070" spans="5:107" ht="14.5">
      <c r="E1070"/>
      <c r="F1070"/>
      <c r="G1070"/>
      <c r="H1070"/>
      <c r="I1070"/>
      <c r="J1070"/>
      <c r="K1070"/>
      <c r="L1070"/>
      <c r="M1070"/>
      <c r="N1070" s="33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</row>
    <row r="1071" spans="5:107" ht="14.5">
      <c r="E1071"/>
      <c r="F1071"/>
      <c r="G1071"/>
      <c r="H1071"/>
      <c r="I1071"/>
      <c r="J1071"/>
      <c r="K1071"/>
      <c r="L1071"/>
      <c r="M1071"/>
      <c r="N1071" s="33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</row>
    <row r="1072" spans="5:107" ht="14.5">
      <c r="E1072"/>
      <c r="F1072"/>
      <c r="G1072"/>
      <c r="H1072"/>
      <c r="I1072"/>
      <c r="J1072"/>
      <c r="K1072"/>
      <c r="L1072"/>
      <c r="M1072"/>
      <c r="N1072" s="33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</row>
    <row r="1073" spans="5:107" ht="14.5">
      <c r="E1073"/>
      <c r="F1073"/>
      <c r="G1073"/>
      <c r="H1073"/>
      <c r="I1073"/>
      <c r="J1073"/>
      <c r="K1073"/>
      <c r="L1073"/>
      <c r="M1073"/>
      <c r="N1073" s="3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</row>
    <row r="1074" spans="5:107" ht="14.5">
      <c r="E1074"/>
      <c r="F1074"/>
      <c r="G1074"/>
      <c r="H1074"/>
      <c r="I1074"/>
      <c r="J1074"/>
      <c r="K1074"/>
      <c r="L1074"/>
      <c r="M1074"/>
      <c r="N1074" s="33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</row>
    <row r="1075" spans="5:107" ht="14.5">
      <c r="E1075"/>
      <c r="F1075"/>
      <c r="G1075"/>
      <c r="H1075"/>
      <c r="I1075"/>
      <c r="J1075"/>
      <c r="K1075"/>
      <c r="L1075"/>
      <c r="M1075"/>
      <c r="N1075" s="33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</row>
    <row r="1076" spans="5:107" ht="14.5">
      <c r="E1076"/>
      <c r="F1076"/>
      <c r="G1076"/>
      <c r="H1076"/>
      <c r="I1076"/>
      <c r="J1076"/>
      <c r="K1076"/>
      <c r="L1076"/>
      <c r="M1076"/>
      <c r="N1076" s="33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</row>
    <row r="1077" spans="5:107" ht="14.5">
      <c r="E1077"/>
      <c r="F1077"/>
      <c r="G1077"/>
      <c r="H1077"/>
      <c r="I1077"/>
      <c r="J1077"/>
      <c r="K1077"/>
      <c r="L1077"/>
      <c r="M1077"/>
      <c r="N1077" s="33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</row>
    <row r="1078" spans="5:107" ht="14.5">
      <c r="E1078"/>
      <c r="F1078"/>
      <c r="G1078"/>
      <c r="H1078"/>
      <c r="I1078"/>
      <c r="J1078"/>
      <c r="K1078"/>
      <c r="L1078"/>
      <c r="M1078"/>
      <c r="N1078" s="33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</row>
    <row r="1079" spans="5:107" ht="14.5">
      <c r="E1079"/>
      <c r="F1079"/>
      <c r="G1079"/>
      <c r="H1079"/>
      <c r="I1079"/>
      <c r="J1079"/>
      <c r="K1079"/>
      <c r="L1079"/>
      <c r="M1079"/>
      <c r="N1079" s="33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</row>
    <row r="1080" spans="5:107" ht="14.5">
      <c r="E1080"/>
      <c r="F1080"/>
      <c r="G1080"/>
      <c r="H1080"/>
      <c r="I1080"/>
      <c r="J1080"/>
      <c r="K1080"/>
      <c r="L1080"/>
      <c r="M1080"/>
      <c r="N1080" s="33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</row>
    <row r="1081" spans="5:107" ht="14.5">
      <c r="E1081"/>
      <c r="F1081"/>
      <c r="G1081"/>
      <c r="H1081"/>
      <c r="I1081"/>
      <c r="J1081"/>
      <c r="K1081"/>
      <c r="L1081"/>
      <c r="M1081"/>
      <c r="N1081" s="33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</row>
    <row r="1082" spans="5:107" ht="14.5">
      <c r="E1082"/>
      <c r="F1082"/>
      <c r="G1082"/>
      <c r="H1082"/>
      <c r="I1082"/>
      <c r="J1082"/>
      <c r="K1082"/>
      <c r="L1082"/>
      <c r="M1082"/>
      <c r="N1082" s="33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</row>
    <row r="1083" spans="5:107" ht="14.5">
      <c r="E1083"/>
      <c r="F1083"/>
      <c r="G1083"/>
      <c r="H1083"/>
      <c r="I1083"/>
      <c r="J1083"/>
      <c r="K1083"/>
      <c r="L1083"/>
      <c r="M1083"/>
      <c r="N1083" s="3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</row>
    <row r="1084" spans="5:107" ht="14.5">
      <c r="E1084"/>
      <c r="F1084"/>
      <c r="G1084"/>
      <c r="H1084"/>
      <c r="I1084"/>
      <c r="J1084"/>
      <c r="K1084"/>
      <c r="L1084"/>
      <c r="M1084"/>
      <c r="N1084" s="33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</row>
    <row r="1085" spans="5:107" ht="14.5">
      <c r="E1085"/>
      <c r="F1085"/>
      <c r="G1085"/>
      <c r="H1085"/>
      <c r="I1085"/>
      <c r="J1085"/>
      <c r="K1085"/>
      <c r="L1085"/>
      <c r="M1085"/>
      <c r="N1085" s="33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</row>
    <row r="1086" spans="5:107" ht="14.5">
      <c r="E1086"/>
      <c r="F1086"/>
      <c r="G1086"/>
      <c r="H1086"/>
      <c r="I1086"/>
      <c r="J1086"/>
      <c r="K1086"/>
      <c r="L1086"/>
      <c r="M1086"/>
      <c r="N1086" s="33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</row>
    <row r="1087" spans="5:107" ht="14.5">
      <c r="E1087"/>
      <c r="F1087"/>
      <c r="G1087"/>
      <c r="H1087"/>
      <c r="I1087"/>
      <c r="J1087"/>
      <c r="K1087"/>
      <c r="L1087"/>
      <c r="M1087"/>
      <c r="N1087" s="33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</row>
    <row r="1088" spans="5:107" ht="14.5">
      <c r="E1088"/>
      <c r="F1088"/>
      <c r="G1088"/>
      <c r="H1088"/>
      <c r="I1088"/>
      <c r="J1088"/>
      <c r="K1088"/>
      <c r="L1088"/>
      <c r="M1088"/>
      <c r="N1088" s="33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</row>
    <row r="1089" spans="5:107" ht="14.5">
      <c r="E1089"/>
      <c r="F1089"/>
      <c r="G1089"/>
      <c r="H1089"/>
      <c r="I1089"/>
      <c r="J1089"/>
      <c r="K1089"/>
      <c r="L1089"/>
      <c r="M1089"/>
      <c r="N1089" s="33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</row>
    <row r="1090" spans="5:107" ht="14.5">
      <c r="E1090"/>
      <c r="F1090"/>
      <c r="G1090"/>
      <c r="H1090"/>
      <c r="I1090"/>
      <c r="J1090"/>
      <c r="K1090"/>
      <c r="L1090"/>
      <c r="M1090"/>
      <c r="N1090" s="33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</row>
    <row r="1091" spans="5:107" ht="14.5">
      <c r="E1091"/>
      <c r="F1091"/>
      <c r="G1091"/>
      <c r="H1091"/>
      <c r="I1091"/>
      <c r="J1091"/>
      <c r="K1091"/>
      <c r="L1091"/>
      <c r="M1091"/>
      <c r="N1091" s="33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</row>
    <row r="1092" spans="5:107" ht="14.5">
      <c r="E1092"/>
      <c r="F1092"/>
      <c r="G1092"/>
      <c r="H1092"/>
      <c r="I1092"/>
      <c r="J1092"/>
      <c r="K1092"/>
      <c r="L1092"/>
      <c r="M1092"/>
      <c r="N1092" s="33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</row>
    <row r="1093" spans="5:107" ht="14.5">
      <c r="E1093"/>
      <c r="F1093"/>
      <c r="G1093"/>
      <c r="H1093"/>
      <c r="I1093"/>
      <c r="J1093"/>
      <c r="K1093"/>
      <c r="L1093"/>
      <c r="M1093"/>
      <c r="N1093" s="3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</row>
    <row r="1094" spans="5:107" ht="14.5">
      <c r="E1094"/>
      <c r="F1094"/>
      <c r="G1094"/>
      <c r="H1094"/>
      <c r="I1094"/>
      <c r="J1094"/>
      <c r="K1094"/>
      <c r="L1094"/>
      <c r="M1094"/>
      <c r="N1094" s="33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</row>
    <row r="1095" spans="5:107" ht="14.5">
      <c r="E1095"/>
      <c r="F1095"/>
      <c r="G1095"/>
      <c r="H1095"/>
      <c r="I1095"/>
      <c r="J1095"/>
      <c r="K1095"/>
      <c r="L1095"/>
      <c r="M1095"/>
      <c r="N1095" s="33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</row>
    <row r="1096" spans="5:107" ht="14.5">
      <c r="E1096"/>
      <c r="F1096"/>
      <c r="G1096"/>
      <c r="H1096"/>
      <c r="I1096"/>
      <c r="J1096"/>
      <c r="K1096"/>
      <c r="L1096"/>
      <c r="M1096"/>
      <c r="N1096" s="33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</row>
    <row r="1097" spans="5:107" ht="14.5">
      <c r="E1097"/>
      <c r="F1097"/>
      <c r="G1097"/>
      <c r="H1097"/>
      <c r="I1097"/>
      <c r="J1097"/>
      <c r="K1097"/>
      <c r="L1097"/>
      <c r="M1097"/>
      <c r="N1097" s="33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</row>
    <row r="1098" spans="5:107" ht="14.5">
      <c r="E1098"/>
      <c r="F1098"/>
      <c r="G1098"/>
      <c r="H1098"/>
      <c r="I1098"/>
      <c r="J1098"/>
      <c r="K1098"/>
      <c r="L1098"/>
      <c r="M1098"/>
      <c r="N1098" s="33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</row>
    <row r="1099" spans="5:107" ht="14.5">
      <c r="E1099"/>
      <c r="F1099"/>
      <c r="G1099"/>
      <c r="H1099"/>
      <c r="I1099"/>
      <c r="J1099"/>
      <c r="K1099"/>
      <c r="L1099"/>
      <c r="M1099"/>
      <c r="N1099" s="33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</row>
    <row r="1100" spans="5:107" ht="14.5">
      <c r="E1100"/>
      <c r="F1100"/>
      <c r="G1100"/>
      <c r="H1100"/>
      <c r="I1100"/>
      <c r="J1100"/>
      <c r="K1100"/>
      <c r="L1100"/>
      <c r="M1100"/>
      <c r="N1100" s="33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</row>
    <row r="1101" spans="5:107" ht="14.5">
      <c r="E1101"/>
      <c r="F1101"/>
      <c r="G1101"/>
      <c r="H1101"/>
      <c r="I1101"/>
      <c r="J1101"/>
      <c r="K1101"/>
      <c r="L1101"/>
      <c r="M1101"/>
      <c r="N1101" s="33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</row>
    <row r="1102" spans="5:107" ht="14.5">
      <c r="E1102"/>
      <c r="F1102"/>
      <c r="G1102"/>
      <c r="H1102"/>
      <c r="I1102"/>
      <c r="J1102"/>
      <c r="K1102"/>
      <c r="L1102"/>
      <c r="M1102"/>
      <c r="N1102" s="33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</row>
    <row r="1103" spans="5:107" ht="14.5">
      <c r="E1103"/>
      <c r="F1103"/>
      <c r="G1103"/>
      <c r="H1103"/>
      <c r="I1103"/>
      <c r="J1103"/>
      <c r="K1103"/>
      <c r="L1103"/>
      <c r="M1103"/>
      <c r="N1103" s="3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</row>
    <row r="1104" spans="5:107" ht="14.5">
      <c r="E1104"/>
      <c r="F1104"/>
      <c r="G1104"/>
      <c r="H1104"/>
      <c r="I1104"/>
      <c r="J1104"/>
      <c r="K1104"/>
      <c r="L1104"/>
      <c r="M1104"/>
      <c r="N1104" s="33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</row>
    <row r="1105" spans="5:107" ht="14.5">
      <c r="E1105"/>
      <c r="F1105"/>
      <c r="G1105"/>
      <c r="H1105"/>
      <c r="I1105"/>
      <c r="J1105"/>
      <c r="K1105"/>
      <c r="L1105"/>
      <c r="M1105"/>
      <c r="N1105" s="33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</row>
    <row r="1106" spans="5:107" ht="14.5">
      <c r="E1106"/>
      <c r="F1106"/>
      <c r="G1106"/>
      <c r="H1106"/>
      <c r="I1106"/>
      <c r="J1106"/>
      <c r="K1106"/>
      <c r="L1106"/>
      <c r="M1106"/>
      <c r="N1106" s="33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</row>
    <row r="1107" spans="5:107" ht="14.5">
      <c r="E1107"/>
      <c r="F1107"/>
      <c r="G1107"/>
      <c r="H1107"/>
      <c r="I1107"/>
      <c r="J1107"/>
      <c r="K1107"/>
      <c r="L1107"/>
      <c r="M1107"/>
      <c r="N1107" s="33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</row>
    <row r="1108" spans="5:107" ht="14.5">
      <c r="E1108"/>
      <c r="F1108"/>
      <c r="G1108"/>
      <c r="H1108"/>
      <c r="I1108"/>
      <c r="J1108"/>
      <c r="K1108"/>
      <c r="L1108"/>
      <c r="M1108"/>
      <c r="N1108" s="33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</row>
    <row r="1109" spans="5:107" ht="14.5">
      <c r="E1109"/>
      <c r="F1109"/>
      <c r="G1109"/>
      <c r="H1109"/>
      <c r="I1109"/>
      <c r="J1109"/>
      <c r="K1109"/>
      <c r="L1109"/>
      <c r="M1109"/>
      <c r="N1109" s="33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</row>
    <row r="1110" spans="5:107" ht="14.5">
      <c r="E1110"/>
      <c r="F1110"/>
      <c r="G1110"/>
      <c r="H1110"/>
      <c r="I1110"/>
      <c r="J1110"/>
      <c r="K1110"/>
      <c r="L1110"/>
      <c r="M1110"/>
      <c r="N1110" s="33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</row>
    <row r="1111" spans="5:107" ht="14.5">
      <c r="E1111"/>
      <c r="F1111"/>
      <c r="G1111"/>
      <c r="H1111"/>
      <c r="I1111"/>
      <c r="J1111"/>
      <c r="K1111"/>
      <c r="L1111"/>
      <c r="M1111"/>
      <c r="N1111" s="33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</row>
    <row r="1112" spans="5:107" ht="14.5">
      <c r="E1112"/>
      <c r="F1112"/>
      <c r="G1112"/>
      <c r="H1112"/>
      <c r="I1112"/>
      <c r="J1112"/>
      <c r="K1112"/>
      <c r="L1112"/>
      <c r="M1112"/>
      <c r="N1112" s="33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</row>
    <row r="1113" spans="5:107" ht="14.5">
      <c r="E1113"/>
      <c r="F1113"/>
      <c r="G1113"/>
      <c r="H1113"/>
      <c r="I1113"/>
      <c r="J1113"/>
      <c r="K1113"/>
      <c r="L1113"/>
      <c r="M1113"/>
      <c r="N1113" s="3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</row>
    <row r="1114" spans="5:107" ht="14.5">
      <c r="E1114"/>
      <c r="F1114"/>
      <c r="G1114"/>
      <c r="H1114"/>
      <c r="I1114"/>
      <c r="J1114"/>
      <c r="K1114"/>
      <c r="L1114"/>
      <c r="M1114"/>
      <c r="N1114" s="33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</row>
    <row r="1115" spans="5:107" ht="14.5">
      <c r="E1115"/>
      <c r="F1115"/>
      <c r="G1115"/>
      <c r="H1115"/>
      <c r="I1115"/>
      <c r="J1115"/>
      <c r="K1115"/>
      <c r="L1115"/>
      <c r="M1115"/>
      <c r="N1115" s="33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  <c r="CP1115"/>
      <c r="CQ1115"/>
      <c r="CR1115"/>
      <c r="CS1115"/>
      <c r="CT1115"/>
      <c r="CU1115"/>
      <c r="CV1115"/>
      <c r="CW1115"/>
      <c r="CX1115"/>
      <c r="CY1115"/>
      <c r="CZ1115"/>
    </row>
    <row r="1116" spans="5:107" ht="14.5">
      <c r="E1116"/>
      <c r="F1116"/>
      <c r="G1116"/>
      <c r="H1116"/>
      <c r="I1116"/>
      <c r="J1116"/>
      <c r="K1116"/>
      <c r="L1116"/>
      <c r="M1116"/>
      <c r="N1116" s="33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  <c r="CP1116"/>
      <c r="CQ1116"/>
      <c r="CR1116"/>
      <c r="CS1116"/>
      <c r="CT1116"/>
      <c r="CU1116"/>
      <c r="CV1116"/>
      <c r="CW1116"/>
      <c r="CX1116"/>
      <c r="CY1116"/>
      <c r="CZ1116"/>
    </row>
    <row r="1117" spans="5:107" ht="14.5">
      <c r="E1117"/>
      <c r="F1117"/>
      <c r="G1117"/>
      <c r="H1117"/>
      <c r="I1117"/>
      <c r="J1117"/>
      <c r="K1117"/>
      <c r="L1117"/>
      <c r="M1117"/>
      <c r="N1117" s="33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  <c r="CP1117"/>
      <c r="CQ1117"/>
      <c r="CR1117"/>
      <c r="CS1117"/>
      <c r="CT1117"/>
      <c r="CU1117"/>
      <c r="CV1117"/>
      <c r="CW1117"/>
      <c r="CX1117"/>
      <c r="CY1117"/>
      <c r="CZ1117"/>
    </row>
    <row r="1118" spans="5:107" ht="14.5">
      <c r="E1118"/>
      <c r="F1118"/>
      <c r="G1118"/>
      <c r="H1118"/>
      <c r="I1118"/>
      <c r="J1118"/>
      <c r="K1118"/>
      <c r="L1118"/>
      <c r="M1118"/>
      <c r="N1118" s="33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  <c r="CP1118"/>
      <c r="CQ1118"/>
      <c r="CR1118"/>
      <c r="CS1118"/>
      <c r="CT1118"/>
      <c r="CU1118"/>
      <c r="CV1118"/>
      <c r="CW1118"/>
      <c r="CX1118"/>
      <c r="CY1118"/>
      <c r="CZ1118"/>
    </row>
    <row r="1119" spans="5:107" ht="14.5">
      <c r="E1119"/>
      <c r="F1119"/>
      <c r="G1119"/>
      <c r="H1119"/>
      <c r="I1119"/>
      <c r="J1119"/>
      <c r="K1119"/>
      <c r="L1119"/>
      <c r="M1119"/>
      <c r="N1119" s="33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  <c r="CP1119"/>
      <c r="CQ1119"/>
      <c r="CR1119"/>
      <c r="CS1119"/>
      <c r="CT1119"/>
      <c r="CU1119"/>
      <c r="CV1119"/>
      <c r="CW1119"/>
      <c r="CX1119"/>
      <c r="CY1119"/>
      <c r="CZ1119"/>
    </row>
    <row r="1120" spans="5:107" ht="14.5">
      <c r="E1120"/>
      <c r="F1120"/>
      <c r="G1120"/>
      <c r="H1120"/>
      <c r="I1120"/>
      <c r="J1120"/>
      <c r="K1120"/>
      <c r="L1120"/>
      <c r="M1120"/>
      <c r="N1120" s="33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  <c r="CP1120"/>
      <c r="CQ1120"/>
      <c r="CR1120"/>
      <c r="CS1120"/>
      <c r="CT1120"/>
      <c r="CU1120"/>
      <c r="CV1120"/>
      <c r="CW1120"/>
      <c r="CX1120"/>
      <c r="CY1120"/>
      <c r="CZ1120"/>
    </row>
    <row r="1121" spans="5:104" ht="14.5">
      <c r="E1121"/>
      <c r="F1121"/>
      <c r="G1121"/>
      <c r="H1121"/>
      <c r="I1121"/>
      <c r="J1121"/>
      <c r="K1121"/>
      <c r="L1121"/>
      <c r="M1121"/>
      <c r="N1121" s="33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  <c r="CP1121"/>
      <c r="CQ1121"/>
      <c r="CR1121"/>
      <c r="CS1121"/>
      <c r="CT1121"/>
      <c r="CU1121"/>
      <c r="CV1121"/>
      <c r="CW1121"/>
      <c r="CX1121"/>
      <c r="CY1121"/>
      <c r="CZ1121"/>
    </row>
    <row r="1122" spans="5:104" ht="14.5">
      <c r="E1122"/>
      <c r="F1122"/>
      <c r="G1122"/>
      <c r="H1122"/>
      <c r="I1122"/>
      <c r="J1122"/>
      <c r="K1122"/>
      <c r="L1122"/>
      <c r="M1122"/>
      <c r="N1122" s="33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  <c r="CP1122"/>
      <c r="CQ1122"/>
      <c r="CR1122"/>
      <c r="CS1122"/>
      <c r="CT1122"/>
      <c r="CU1122"/>
      <c r="CV1122"/>
      <c r="CW1122"/>
      <c r="CX1122"/>
      <c r="CY1122"/>
      <c r="CZ1122"/>
    </row>
    <row r="1123" spans="5:104" ht="14.5">
      <c r="E1123"/>
      <c r="F1123"/>
      <c r="G1123"/>
      <c r="H1123"/>
      <c r="I1123"/>
      <c r="J1123"/>
      <c r="K1123"/>
      <c r="L1123"/>
      <c r="M1123"/>
      <c r="N1123" s="3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  <c r="CP1123"/>
      <c r="CQ1123"/>
      <c r="CR1123"/>
      <c r="CS1123"/>
      <c r="CT1123"/>
      <c r="CU1123"/>
      <c r="CV1123"/>
      <c r="CW1123"/>
      <c r="CX1123"/>
      <c r="CY1123"/>
      <c r="CZ1123"/>
    </row>
    <row r="1124" spans="5:104" ht="14.5">
      <c r="E1124"/>
      <c r="F1124"/>
      <c r="G1124"/>
      <c r="H1124"/>
      <c r="I1124"/>
      <c r="J1124"/>
      <c r="K1124"/>
      <c r="L1124"/>
      <c r="M1124"/>
      <c r="N1124" s="33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</row>
    <row r="1125" spans="5:104" ht="14.5">
      <c r="E1125"/>
      <c r="F1125"/>
      <c r="G1125"/>
      <c r="H1125"/>
      <c r="I1125"/>
      <c r="J1125"/>
      <c r="K1125"/>
      <c r="L1125"/>
      <c r="M1125"/>
      <c r="N1125" s="33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</row>
    <row r="1126" spans="5:104" ht="14.5">
      <c r="E1126"/>
      <c r="F1126"/>
      <c r="G1126"/>
      <c r="H1126"/>
      <c r="I1126"/>
      <c r="J1126"/>
      <c r="K1126"/>
      <c r="L1126"/>
      <c r="M1126"/>
      <c r="N1126" s="33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</row>
    <row r="1127" spans="5:104" ht="14.5">
      <c r="E1127"/>
      <c r="F1127"/>
      <c r="G1127"/>
      <c r="H1127"/>
      <c r="I1127"/>
      <c r="J1127"/>
      <c r="K1127"/>
      <c r="L1127"/>
      <c r="M1127"/>
      <c r="N1127" s="33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</row>
    <row r="1128" spans="5:104" ht="14.5">
      <c r="E1128"/>
      <c r="F1128"/>
      <c r="G1128"/>
      <c r="H1128"/>
      <c r="I1128"/>
      <c r="J1128"/>
      <c r="K1128"/>
      <c r="L1128"/>
      <c r="M1128"/>
      <c r="N1128" s="33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</row>
    <row r="1129" spans="5:104" ht="14.5">
      <c r="E1129"/>
      <c r="F1129"/>
      <c r="G1129"/>
      <c r="H1129"/>
      <c r="I1129"/>
      <c r="J1129"/>
      <c r="K1129"/>
      <c r="L1129"/>
      <c r="M1129"/>
      <c r="N1129" s="33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</row>
    <row r="1130" spans="5:104" ht="14.5">
      <c r="E1130"/>
      <c r="F1130"/>
      <c r="G1130"/>
      <c r="H1130"/>
      <c r="I1130"/>
      <c r="J1130"/>
      <c r="K1130"/>
      <c r="L1130"/>
      <c r="M1130"/>
      <c r="N1130" s="33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</row>
    <row r="1131" spans="5:104" ht="14.5">
      <c r="E1131"/>
      <c r="F1131"/>
      <c r="G1131"/>
      <c r="H1131"/>
      <c r="I1131"/>
      <c r="J1131"/>
      <c r="K1131"/>
      <c r="L1131"/>
      <c r="M1131"/>
      <c r="N1131" s="33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</row>
    <row r="1132" spans="5:104" ht="14.5">
      <c r="E1132"/>
      <c r="F1132"/>
      <c r="G1132"/>
      <c r="H1132"/>
      <c r="I1132"/>
      <c r="J1132"/>
      <c r="K1132"/>
      <c r="L1132"/>
      <c r="M1132"/>
      <c r="N1132" s="33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  <c r="CP1132"/>
      <c r="CQ1132"/>
      <c r="CR1132"/>
      <c r="CS1132"/>
      <c r="CT1132"/>
      <c r="CU1132"/>
      <c r="CV1132"/>
      <c r="CW1132"/>
      <c r="CX1132"/>
      <c r="CY1132"/>
      <c r="CZ1132"/>
    </row>
    <row r="1133" spans="5:104" ht="14.5">
      <c r="E1133"/>
      <c r="F1133"/>
      <c r="G1133"/>
      <c r="H1133"/>
      <c r="I1133"/>
      <c r="J1133"/>
      <c r="K1133"/>
      <c r="L1133"/>
      <c r="M1133"/>
      <c r="N1133" s="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  <c r="CP1133"/>
      <c r="CQ1133"/>
      <c r="CR1133"/>
      <c r="CS1133"/>
      <c r="CT1133"/>
      <c r="CU1133"/>
      <c r="CV1133"/>
      <c r="CW1133"/>
      <c r="CX1133"/>
      <c r="CY1133"/>
      <c r="CZ1133"/>
    </row>
    <row r="1134" spans="5:104" ht="14.5">
      <c r="E1134"/>
      <c r="F1134"/>
      <c r="G1134"/>
      <c r="H1134"/>
      <c r="I1134"/>
      <c r="J1134"/>
      <c r="K1134"/>
      <c r="L1134"/>
      <c r="M1134"/>
      <c r="N1134" s="33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</row>
    <row r="1135" spans="5:104" ht="14.5">
      <c r="E1135"/>
      <c r="F1135"/>
      <c r="G1135"/>
      <c r="H1135"/>
      <c r="I1135"/>
      <c r="J1135"/>
      <c r="K1135"/>
      <c r="L1135"/>
      <c r="M1135"/>
      <c r="N1135" s="33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  <c r="CP1135"/>
      <c r="CQ1135"/>
      <c r="CR1135"/>
      <c r="CS1135"/>
      <c r="CT1135"/>
      <c r="CU1135"/>
      <c r="CV1135"/>
      <c r="CW1135"/>
      <c r="CX1135"/>
      <c r="CY1135"/>
      <c r="CZ1135"/>
    </row>
    <row r="1136" spans="5:104" ht="14.5">
      <c r="E1136"/>
      <c r="F1136"/>
      <c r="G1136"/>
      <c r="H1136"/>
      <c r="I1136"/>
      <c r="J1136"/>
      <c r="K1136"/>
      <c r="L1136"/>
      <c r="M1136"/>
      <c r="N1136" s="33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  <c r="CP1136"/>
      <c r="CQ1136"/>
      <c r="CR1136"/>
      <c r="CS1136"/>
      <c r="CT1136"/>
      <c r="CU1136"/>
      <c r="CV1136"/>
      <c r="CW1136"/>
      <c r="CX1136"/>
      <c r="CY1136"/>
      <c r="CZ1136"/>
    </row>
    <row r="1137" spans="5:104" ht="14.5">
      <c r="E1137"/>
      <c r="F1137"/>
      <c r="G1137"/>
      <c r="H1137"/>
      <c r="I1137"/>
      <c r="J1137"/>
      <c r="K1137"/>
      <c r="L1137"/>
      <c r="M1137"/>
      <c r="N1137" s="33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  <c r="CP1137"/>
      <c r="CQ1137"/>
      <c r="CR1137"/>
      <c r="CS1137"/>
      <c r="CT1137"/>
      <c r="CU1137"/>
      <c r="CV1137"/>
      <c r="CW1137"/>
      <c r="CX1137"/>
      <c r="CY1137"/>
      <c r="CZ1137"/>
    </row>
    <row r="1138" spans="5:104" ht="14.5">
      <c r="E1138"/>
      <c r="F1138"/>
      <c r="G1138"/>
      <c r="H1138"/>
      <c r="I1138"/>
      <c r="J1138"/>
      <c r="K1138"/>
      <c r="L1138"/>
      <c r="M1138"/>
      <c r="N1138" s="33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  <c r="CP1138"/>
      <c r="CQ1138"/>
      <c r="CR1138"/>
      <c r="CS1138"/>
      <c r="CT1138"/>
      <c r="CU1138"/>
      <c r="CV1138"/>
      <c r="CW1138"/>
      <c r="CX1138"/>
      <c r="CY1138"/>
      <c r="CZ1138"/>
    </row>
    <row r="1139" spans="5:104" ht="14.5">
      <c r="E1139"/>
      <c r="F1139"/>
      <c r="G1139"/>
      <c r="H1139"/>
      <c r="I1139"/>
      <c r="J1139"/>
      <c r="K1139"/>
      <c r="L1139"/>
      <c r="M1139"/>
      <c r="N1139" s="33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  <c r="CP1139"/>
      <c r="CQ1139"/>
      <c r="CR1139"/>
      <c r="CS1139"/>
      <c r="CT1139"/>
      <c r="CU1139"/>
      <c r="CV1139"/>
      <c r="CW1139"/>
      <c r="CX1139"/>
      <c r="CY1139"/>
      <c r="CZ1139"/>
    </row>
    <row r="1140" spans="5:104" ht="14.5">
      <c r="E1140"/>
      <c r="F1140"/>
      <c r="G1140"/>
      <c r="H1140"/>
      <c r="I1140"/>
      <c r="J1140"/>
      <c r="K1140"/>
      <c r="L1140"/>
      <c r="M1140"/>
      <c r="N1140" s="33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  <c r="CP1140"/>
      <c r="CQ1140"/>
      <c r="CR1140"/>
      <c r="CS1140"/>
      <c r="CT1140"/>
      <c r="CU1140"/>
      <c r="CV1140"/>
      <c r="CW1140"/>
      <c r="CX1140"/>
      <c r="CY1140"/>
      <c r="CZ1140"/>
    </row>
    <row r="1141" spans="5:104" ht="14.5">
      <c r="E1141"/>
      <c r="F1141"/>
      <c r="G1141"/>
      <c r="H1141"/>
      <c r="I1141"/>
      <c r="J1141"/>
      <c r="K1141"/>
      <c r="L1141"/>
      <c r="M1141"/>
      <c r="N1141" s="33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</row>
    <row r="1142" spans="5:104" ht="14.5">
      <c r="E1142"/>
      <c r="F1142"/>
      <c r="G1142"/>
      <c r="H1142"/>
      <c r="I1142"/>
      <c r="J1142"/>
      <c r="K1142"/>
      <c r="L1142"/>
      <c r="M1142"/>
      <c r="N1142" s="33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</row>
    <row r="1143" spans="5:104" ht="14.5">
      <c r="E1143"/>
      <c r="F1143"/>
      <c r="G1143"/>
      <c r="H1143"/>
      <c r="I1143"/>
      <c r="J1143"/>
      <c r="K1143"/>
      <c r="L1143"/>
      <c r="M1143"/>
      <c r="N1143" s="3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</row>
    <row r="1144" spans="5:104" ht="14.5">
      <c r="E1144"/>
      <c r="F1144"/>
      <c r="G1144"/>
      <c r="H1144"/>
      <c r="I1144"/>
      <c r="J1144"/>
      <c r="K1144"/>
      <c r="L1144"/>
      <c r="M1144"/>
      <c r="N1144" s="33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</row>
    <row r="1145" spans="5:104" ht="14.5">
      <c r="E1145"/>
      <c r="F1145"/>
      <c r="G1145"/>
      <c r="H1145"/>
      <c r="I1145"/>
      <c r="J1145"/>
      <c r="K1145"/>
      <c r="L1145"/>
      <c r="M1145"/>
      <c r="N1145" s="33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</row>
    <row r="1146" spans="5:104" ht="14.5">
      <c r="E1146"/>
      <c r="F1146"/>
      <c r="G1146"/>
      <c r="H1146"/>
      <c r="I1146"/>
      <c r="J1146"/>
      <c r="K1146"/>
      <c r="L1146"/>
      <c r="M1146"/>
      <c r="N1146" s="33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</row>
    <row r="1147" spans="5:104" ht="14.5">
      <c r="E1147"/>
      <c r="F1147"/>
      <c r="G1147"/>
      <c r="H1147"/>
      <c r="I1147"/>
      <c r="J1147"/>
      <c r="K1147"/>
      <c r="L1147"/>
      <c r="M1147"/>
      <c r="N1147" s="33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</row>
    <row r="1148" spans="5:104" ht="14.5">
      <c r="E1148"/>
      <c r="F1148"/>
      <c r="G1148"/>
      <c r="H1148"/>
      <c r="I1148"/>
      <c r="J1148"/>
      <c r="K1148"/>
      <c r="L1148"/>
      <c r="M1148"/>
      <c r="N1148" s="33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</row>
    <row r="1149" spans="5:104" ht="14.5">
      <c r="E1149"/>
      <c r="F1149"/>
      <c r="G1149"/>
      <c r="H1149"/>
      <c r="I1149"/>
      <c r="J1149"/>
      <c r="K1149"/>
      <c r="L1149"/>
      <c r="M1149"/>
      <c r="N1149" s="33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  <c r="CV1149"/>
      <c r="CW1149"/>
      <c r="CX1149"/>
      <c r="CY1149"/>
      <c r="CZ1149"/>
    </row>
    <row r="1150" spans="5:104" ht="14.5">
      <c r="E1150"/>
      <c r="F1150"/>
      <c r="G1150"/>
      <c r="H1150"/>
      <c r="I1150"/>
      <c r="J1150"/>
      <c r="K1150"/>
      <c r="L1150"/>
      <c r="M1150"/>
      <c r="N1150" s="33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  <c r="CV1150"/>
      <c r="CW1150"/>
      <c r="CX1150"/>
      <c r="CY1150"/>
      <c r="CZ1150"/>
    </row>
    <row r="1151" spans="5:104" ht="14.5">
      <c r="E1151"/>
      <c r="F1151"/>
      <c r="G1151"/>
      <c r="H1151"/>
      <c r="I1151"/>
      <c r="J1151"/>
      <c r="K1151"/>
      <c r="L1151"/>
      <c r="M1151"/>
      <c r="N1151" s="33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  <c r="CV1151"/>
      <c r="CW1151"/>
      <c r="CX1151"/>
      <c r="CY1151"/>
      <c r="CZ1151"/>
    </row>
    <row r="1152" spans="5:104" ht="14.5">
      <c r="E1152"/>
      <c r="F1152"/>
      <c r="G1152"/>
      <c r="H1152"/>
      <c r="I1152"/>
      <c r="J1152"/>
      <c r="K1152"/>
      <c r="L1152"/>
      <c r="M1152"/>
      <c r="N1152" s="33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  <c r="CV1152"/>
      <c r="CW1152"/>
      <c r="CX1152"/>
      <c r="CY1152"/>
      <c r="CZ1152"/>
    </row>
    <row r="1153" spans="5:104" ht="14.5">
      <c r="E1153"/>
      <c r="F1153"/>
      <c r="G1153"/>
      <c r="H1153"/>
      <c r="I1153"/>
      <c r="J1153"/>
      <c r="K1153"/>
      <c r="L1153"/>
      <c r="M1153"/>
      <c r="N1153" s="3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  <c r="CV1153"/>
      <c r="CW1153"/>
      <c r="CX1153"/>
      <c r="CY1153"/>
      <c r="CZ1153"/>
    </row>
    <row r="1154" spans="5:104" ht="14.5">
      <c r="E1154"/>
      <c r="F1154"/>
      <c r="G1154"/>
      <c r="H1154"/>
      <c r="I1154"/>
      <c r="J1154"/>
      <c r="K1154"/>
      <c r="L1154"/>
      <c r="M1154"/>
      <c r="N1154" s="33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  <c r="CV1154"/>
      <c r="CW1154"/>
      <c r="CX1154"/>
      <c r="CY1154"/>
      <c r="CZ1154"/>
    </row>
    <row r="1155" spans="5:104" ht="14.5">
      <c r="E1155"/>
      <c r="F1155"/>
      <c r="G1155"/>
      <c r="H1155"/>
      <c r="I1155"/>
      <c r="J1155"/>
      <c r="K1155"/>
      <c r="L1155"/>
      <c r="M1155"/>
      <c r="N1155" s="33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  <c r="CV1155"/>
      <c r="CW1155"/>
      <c r="CX1155"/>
      <c r="CY1155"/>
      <c r="CZ1155"/>
    </row>
    <row r="1156" spans="5:104" ht="14.5">
      <c r="E1156"/>
      <c r="F1156"/>
      <c r="G1156"/>
      <c r="H1156"/>
      <c r="I1156"/>
      <c r="J1156"/>
      <c r="K1156"/>
      <c r="L1156"/>
      <c r="M1156"/>
      <c r="N1156" s="33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  <c r="CV1156"/>
      <c r="CW1156"/>
      <c r="CX1156"/>
      <c r="CY1156"/>
      <c r="CZ1156"/>
    </row>
    <row r="1157" spans="5:104" ht="14.5">
      <c r="E1157"/>
      <c r="F1157"/>
      <c r="G1157"/>
      <c r="H1157"/>
      <c r="I1157"/>
      <c r="J1157"/>
      <c r="K1157"/>
      <c r="L1157"/>
      <c r="M1157"/>
      <c r="N1157" s="33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  <c r="CV1157"/>
      <c r="CW1157"/>
      <c r="CX1157"/>
      <c r="CY1157"/>
      <c r="CZ1157"/>
    </row>
    <row r="1158" spans="5:104" ht="14.5">
      <c r="E1158"/>
      <c r="F1158"/>
      <c r="G1158"/>
      <c r="H1158"/>
      <c r="I1158"/>
      <c r="J1158"/>
      <c r="K1158"/>
      <c r="L1158"/>
      <c r="M1158"/>
      <c r="N1158" s="33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</row>
    <row r="1159" spans="5:104" ht="14.5">
      <c r="E1159"/>
      <c r="F1159"/>
      <c r="G1159"/>
      <c r="H1159"/>
      <c r="I1159"/>
      <c r="J1159"/>
      <c r="K1159"/>
      <c r="L1159"/>
      <c r="M1159"/>
      <c r="N1159" s="33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</row>
    <row r="1160" spans="5:104" ht="14.5">
      <c r="E1160"/>
      <c r="F1160"/>
      <c r="G1160"/>
      <c r="H1160"/>
      <c r="I1160"/>
      <c r="J1160"/>
      <c r="K1160"/>
      <c r="L1160"/>
      <c r="M1160"/>
      <c r="N1160" s="33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</row>
    <row r="1161" spans="5:104" ht="14.5">
      <c r="E1161"/>
      <c r="F1161"/>
      <c r="G1161"/>
      <c r="H1161"/>
      <c r="I1161"/>
      <c r="J1161"/>
      <c r="K1161"/>
      <c r="L1161"/>
      <c r="M1161"/>
      <c r="N1161" s="33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</row>
    <row r="1162" spans="5:104" ht="14.5">
      <c r="E1162"/>
      <c r="F1162"/>
      <c r="G1162"/>
      <c r="H1162"/>
      <c r="I1162"/>
      <c r="J1162"/>
      <c r="K1162"/>
      <c r="L1162"/>
      <c r="M1162"/>
      <c r="N1162" s="33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</row>
    <row r="1163" spans="5:104" ht="14.5">
      <c r="E1163"/>
      <c r="F1163"/>
      <c r="G1163"/>
      <c r="H1163"/>
      <c r="I1163"/>
      <c r="J1163"/>
      <c r="K1163"/>
      <c r="L1163"/>
      <c r="M1163"/>
      <c r="N1163" s="3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</row>
    <row r="1164" spans="5:104" ht="14.5">
      <c r="E1164"/>
      <c r="F1164"/>
      <c r="G1164"/>
      <c r="H1164"/>
      <c r="I1164"/>
      <c r="J1164"/>
      <c r="K1164"/>
      <c r="L1164"/>
      <c r="M1164"/>
      <c r="N1164" s="33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</row>
    <row r="1165" spans="5:104" ht="14.5">
      <c r="E1165"/>
      <c r="F1165"/>
      <c r="G1165"/>
      <c r="H1165"/>
      <c r="I1165"/>
      <c r="J1165"/>
      <c r="K1165"/>
      <c r="L1165"/>
      <c r="M1165"/>
      <c r="N1165" s="33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</row>
    <row r="1166" spans="5:104" ht="14.5">
      <c r="E1166"/>
      <c r="F1166"/>
      <c r="G1166"/>
      <c r="H1166"/>
      <c r="I1166"/>
      <c r="J1166"/>
      <c r="K1166"/>
      <c r="L1166"/>
      <c r="M1166"/>
      <c r="N1166" s="33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  <c r="CV1166"/>
      <c r="CW1166"/>
      <c r="CX1166"/>
      <c r="CY1166"/>
      <c r="CZ1166"/>
    </row>
    <row r="1167" spans="5:104" ht="14.5">
      <c r="E1167"/>
      <c r="F1167"/>
      <c r="G1167"/>
      <c r="H1167"/>
      <c r="I1167"/>
      <c r="J1167"/>
      <c r="K1167"/>
      <c r="L1167"/>
      <c r="M1167"/>
      <c r="N1167" s="33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  <c r="CV1167"/>
      <c r="CW1167"/>
      <c r="CX1167"/>
      <c r="CY1167"/>
      <c r="CZ1167"/>
    </row>
    <row r="1168" spans="5:104" ht="14.5">
      <c r="E1168"/>
      <c r="F1168"/>
      <c r="G1168"/>
      <c r="H1168"/>
      <c r="I1168"/>
      <c r="J1168"/>
      <c r="K1168"/>
      <c r="L1168"/>
      <c r="M1168"/>
      <c r="N1168" s="33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  <c r="CV1168"/>
      <c r="CW1168"/>
      <c r="CX1168"/>
      <c r="CY1168"/>
      <c r="CZ1168"/>
    </row>
    <row r="1169" spans="5:104" ht="14.5">
      <c r="E1169"/>
      <c r="F1169"/>
      <c r="G1169"/>
      <c r="H1169"/>
      <c r="I1169"/>
      <c r="J1169"/>
      <c r="K1169"/>
      <c r="L1169"/>
      <c r="M1169"/>
      <c r="N1169" s="33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  <c r="CV1169"/>
      <c r="CW1169"/>
      <c r="CX1169"/>
      <c r="CY1169"/>
      <c r="CZ1169"/>
    </row>
    <row r="1170" spans="5:104" ht="14.5">
      <c r="E1170"/>
      <c r="F1170"/>
      <c r="G1170"/>
      <c r="H1170"/>
      <c r="I1170"/>
      <c r="J1170"/>
      <c r="K1170"/>
      <c r="L1170"/>
      <c r="M1170"/>
      <c r="N1170" s="33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  <c r="CV1170"/>
      <c r="CW1170"/>
      <c r="CX1170"/>
      <c r="CY1170"/>
      <c r="CZ1170"/>
    </row>
    <row r="1171" spans="5:104" ht="14.5">
      <c r="E1171"/>
      <c r="F1171"/>
      <c r="G1171"/>
      <c r="H1171"/>
      <c r="I1171"/>
      <c r="J1171"/>
      <c r="K1171"/>
      <c r="L1171"/>
      <c r="M1171"/>
      <c r="N1171" s="33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  <c r="CV1171"/>
      <c r="CW1171"/>
      <c r="CX1171"/>
      <c r="CY1171"/>
      <c r="CZ1171"/>
    </row>
    <row r="1172" spans="5:104" ht="14.5">
      <c r="E1172"/>
      <c r="F1172"/>
      <c r="G1172"/>
      <c r="H1172"/>
      <c r="I1172"/>
      <c r="J1172"/>
      <c r="K1172"/>
      <c r="L1172"/>
      <c r="M1172"/>
      <c r="N1172" s="33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  <c r="CV1172"/>
      <c r="CW1172"/>
      <c r="CX1172"/>
      <c r="CY1172"/>
      <c r="CZ1172"/>
    </row>
    <row r="1173" spans="5:104" ht="14.5">
      <c r="E1173"/>
      <c r="F1173"/>
      <c r="G1173"/>
      <c r="H1173"/>
      <c r="I1173"/>
      <c r="J1173"/>
      <c r="K1173"/>
      <c r="L1173"/>
      <c r="M1173"/>
      <c r="N1173" s="3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  <c r="CV1173"/>
      <c r="CW1173"/>
      <c r="CX1173"/>
      <c r="CY1173"/>
      <c r="CZ1173"/>
    </row>
    <row r="1174" spans="5:104" ht="14.5">
      <c r="E1174"/>
      <c r="F1174"/>
      <c r="G1174"/>
      <c r="H1174"/>
      <c r="I1174"/>
      <c r="J1174"/>
      <c r="K1174"/>
      <c r="L1174"/>
      <c r="M1174"/>
      <c r="N1174" s="33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  <c r="CV1174"/>
      <c r="CW1174"/>
      <c r="CX1174"/>
      <c r="CY1174"/>
      <c r="CZ1174"/>
    </row>
    <row r="1175" spans="5:104" ht="14.5">
      <c r="E1175"/>
      <c r="F1175"/>
      <c r="G1175"/>
      <c r="H1175"/>
      <c r="I1175"/>
      <c r="J1175"/>
      <c r="K1175"/>
      <c r="L1175"/>
      <c r="M1175"/>
      <c r="N1175" s="33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</row>
    <row r="1176" spans="5:104" ht="14.5">
      <c r="E1176"/>
      <c r="F1176"/>
      <c r="G1176"/>
      <c r="H1176"/>
      <c r="I1176"/>
      <c r="J1176"/>
      <c r="K1176"/>
      <c r="L1176"/>
      <c r="M1176"/>
      <c r="N1176" s="33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</row>
    <row r="1177" spans="5:104" ht="14.5">
      <c r="E1177"/>
      <c r="F1177"/>
      <c r="G1177"/>
      <c r="H1177"/>
      <c r="I1177"/>
      <c r="J1177"/>
      <c r="K1177"/>
      <c r="L1177"/>
      <c r="M1177"/>
      <c r="N1177" s="33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</row>
    <row r="1178" spans="5:104" ht="14.5">
      <c r="E1178"/>
      <c r="F1178"/>
      <c r="G1178"/>
      <c r="H1178"/>
      <c r="I1178"/>
      <c r="J1178"/>
      <c r="K1178"/>
      <c r="L1178"/>
      <c r="M1178"/>
      <c r="N1178" s="33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</row>
    <row r="1179" spans="5:104" ht="14.5">
      <c r="E1179"/>
      <c r="F1179"/>
      <c r="G1179"/>
      <c r="H1179"/>
      <c r="I1179"/>
      <c r="J1179"/>
      <c r="K1179"/>
      <c r="L1179"/>
      <c r="M1179"/>
      <c r="N1179" s="33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</row>
    <row r="1180" spans="5:104" ht="14.5">
      <c r="E1180"/>
      <c r="F1180"/>
      <c r="G1180"/>
      <c r="H1180"/>
      <c r="I1180"/>
      <c r="J1180"/>
      <c r="K1180"/>
      <c r="L1180"/>
      <c r="M1180"/>
      <c r="N1180" s="33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</row>
    <row r="1181" spans="5:104" ht="14.5">
      <c r="E1181"/>
      <c r="F1181"/>
      <c r="G1181"/>
      <c r="H1181"/>
      <c r="I1181"/>
      <c r="J1181"/>
      <c r="K1181"/>
      <c r="L1181"/>
      <c r="M1181"/>
      <c r="N1181" s="33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</row>
    <row r="1182" spans="5:104" ht="14.5">
      <c r="E1182"/>
      <c r="F1182"/>
      <c r="G1182"/>
      <c r="H1182"/>
      <c r="I1182"/>
      <c r="J1182"/>
      <c r="K1182"/>
      <c r="L1182"/>
      <c r="M1182"/>
      <c r="N1182" s="33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</row>
    <row r="1183" spans="5:104" ht="14.5">
      <c r="E1183"/>
      <c r="F1183"/>
      <c r="G1183"/>
      <c r="H1183"/>
      <c r="I1183"/>
      <c r="J1183"/>
      <c r="K1183"/>
      <c r="L1183"/>
      <c r="M1183"/>
      <c r="N1183" s="3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  <c r="CV1183"/>
      <c r="CW1183"/>
      <c r="CX1183"/>
      <c r="CY1183"/>
      <c r="CZ1183"/>
    </row>
    <row r="1184" spans="5:104" ht="14.5">
      <c r="E1184"/>
      <c r="F1184"/>
      <c r="G1184"/>
      <c r="H1184"/>
      <c r="I1184"/>
      <c r="J1184"/>
      <c r="K1184"/>
      <c r="L1184"/>
      <c r="M1184"/>
      <c r="N1184" s="33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  <c r="CV1184"/>
      <c r="CW1184"/>
      <c r="CX1184"/>
      <c r="CY1184"/>
      <c r="CZ1184"/>
    </row>
    <row r="1185" spans="5:104" ht="14.5">
      <c r="E1185"/>
      <c r="F1185"/>
      <c r="G1185"/>
      <c r="H1185"/>
      <c r="I1185"/>
      <c r="J1185"/>
      <c r="K1185"/>
      <c r="L1185"/>
      <c r="M1185"/>
      <c r="N1185" s="33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  <c r="CV1185"/>
      <c r="CW1185"/>
      <c r="CX1185"/>
      <c r="CY1185"/>
      <c r="CZ1185"/>
    </row>
    <row r="1186" spans="5:104" ht="14.5">
      <c r="E1186"/>
      <c r="F1186"/>
      <c r="G1186"/>
      <c r="H1186"/>
      <c r="I1186"/>
      <c r="J1186"/>
      <c r="K1186"/>
      <c r="L1186"/>
      <c r="M1186"/>
      <c r="N1186" s="33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  <c r="CV1186"/>
      <c r="CW1186"/>
      <c r="CX1186"/>
      <c r="CY1186"/>
      <c r="CZ1186"/>
    </row>
    <row r="1187" spans="5:104" ht="14.5">
      <c r="E1187"/>
      <c r="F1187"/>
      <c r="G1187"/>
      <c r="H1187"/>
      <c r="I1187"/>
      <c r="J1187"/>
      <c r="K1187"/>
      <c r="L1187"/>
      <c r="M1187"/>
      <c r="N1187" s="33"/>
      <c r="O1187"/>
      <c r="P1187"/>
    </row>
    <row r="1188" spans="5:104" ht="14.5">
      <c r="E1188"/>
      <c r="F1188"/>
      <c r="G1188"/>
      <c r="H1188"/>
      <c r="I1188"/>
      <c r="J1188"/>
      <c r="K1188"/>
      <c r="L1188"/>
      <c r="M1188"/>
      <c r="N1188" s="33"/>
      <c r="O1188"/>
      <c r="P1188"/>
    </row>
    <row r="1189" spans="5:104" ht="14.5">
      <c r="E1189"/>
      <c r="F1189"/>
      <c r="G1189"/>
      <c r="H1189"/>
      <c r="I1189"/>
      <c r="J1189"/>
      <c r="K1189"/>
      <c r="L1189"/>
      <c r="M1189"/>
      <c r="N1189" s="33"/>
      <c r="O1189"/>
      <c r="P1189"/>
    </row>
    <row r="1190" spans="5:104" ht="14.5">
      <c r="E1190"/>
      <c r="F1190"/>
      <c r="G1190"/>
      <c r="H1190"/>
      <c r="I1190"/>
      <c r="J1190"/>
      <c r="K1190"/>
      <c r="L1190"/>
      <c r="M1190"/>
      <c r="N1190" s="33"/>
      <c r="O1190"/>
      <c r="P1190"/>
    </row>
    <row r="1191" spans="5:104" ht="14.5">
      <c r="E1191"/>
      <c r="F1191"/>
      <c r="G1191"/>
      <c r="H1191"/>
      <c r="I1191"/>
      <c r="J1191"/>
      <c r="K1191"/>
      <c r="L1191"/>
      <c r="M1191"/>
      <c r="N1191" s="33"/>
      <c r="O1191"/>
      <c r="P1191"/>
    </row>
    <row r="1192" spans="5:104" ht="14.5">
      <c r="E1192"/>
      <c r="F1192"/>
      <c r="G1192"/>
      <c r="H1192"/>
      <c r="I1192"/>
      <c r="J1192"/>
      <c r="K1192"/>
      <c r="L1192"/>
      <c r="M1192"/>
      <c r="N1192" s="33"/>
      <c r="O1192"/>
      <c r="P1192"/>
    </row>
    <row r="1193" spans="5:104" ht="14.5">
      <c r="E1193"/>
      <c r="F1193"/>
      <c r="G1193"/>
      <c r="H1193"/>
      <c r="I1193"/>
      <c r="J1193"/>
      <c r="K1193"/>
      <c r="L1193"/>
      <c r="M1193"/>
      <c r="N1193" s="33"/>
      <c r="O1193"/>
      <c r="P1193"/>
    </row>
    <row r="1194" spans="5:104" ht="14.5">
      <c r="E1194"/>
      <c r="F1194"/>
      <c r="G1194"/>
      <c r="H1194"/>
      <c r="I1194"/>
      <c r="J1194"/>
      <c r="K1194"/>
      <c r="L1194"/>
      <c r="M1194"/>
      <c r="N1194" s="33"/>
      <c r="O1194"/>
      <c r="P1194"/>
    </row>
    <row r="1195" spans="5:104" ht="14.5">
      <c r="E1195"/>
      <c r="F1195"/>
      <c r="G1195"/>
      <c r="H1195"/>
      <c r="I1195"/>
      <c r="J1195"/>
      <c r="K1195"/>
      <c r="L1195"/>
      <c r="M1195"/>
      <c r="N1195" s="33"/>
      <c r="O1195"/>
      <c r="P1195"/>
    </row>
    <row r="1196" spans="5:104" ht="14.5">
      <c r="E1196"/>
      <c r="F1196"/>
      <c r="G1196"/>
      <c r="H1196"/>
      <c r="I1196"/>
      <c r="J1196"/>
      <c r="K1196"/>
      <c r="L1196"/>
      <c r="M1196"/>
      <c r="N1196" s="33"/>
      <c r="O1196"/>
      <c r="P1196"/>
    </row>
    <row r="1197" spans="5:104" ht="14.5">
      <c r="E1197"/>
      <c r="F1197"/>
      <c r="G1197"/>
      <c r="H1197"/>
      <c r="I1197"/>
      <c r="J1197"/>
      <c r="K1197"/>
      <c r="L1197"/>
      <c r="M1197"/>
      <c r="N1197" s="33"/>
      <c r="O1197"/>
      <c r="P1197"/>
    </row>
    <row r="1198" spans="5:104" ht="14.5">
      <c r="E1198"/>
      <c r="F1198"/>
      <c r="G1198"/>
      <c r="H1198"/>
      <c r="I1198"/>
      <c r="J1198"/>
      <c r="K1198"/>
      <c r="L1198"/>
      <c r="M1198"/>
      <c r="N1198" s="33"/>
      <c r="O1198"/>
      <c r="P1198"/>
    </row>
    <row r="1199" spans="5:104" ht="14.5">
      <c r="E1199"/>
      <c r="F1199"/>
      <c r="G1199"/>
      <c r="H1199"/>
      <c r="I1199"/>
      <c r="J1199"/>
      <c r="K1199"/>
      <c r="L1199"/>
      <c r="M1199"/>
      <c r="N1199" s="33"/>
      <c r="O1199"/>
      <c r="P1199"/>
    </row>
    <row r="1200" spans="5:104" ht="14.5">
      <c r="E1200"/>
      <c r="F1200"/>
      <c r="G1200"/>
      <c r="H1200"/>
      <c r="I1200"/>
      <c r="J1200"/>
      <c r="K1200"/>
      <c r="L1200"/>
      <c r="M1200"/>
      <c r="N1200" s="33"/>
      <c r="O1200"/>
      <c r="P1200"/>
    </row>
    <row r="1201" spans="5:16" ht="14.5">
      <c r="E1201"/>
      <c r="F1201"/>
      <c r="G1201"/>
      <c r="H1201"/>
      <c r="I1201"/>
      <c r="J1201"/>
      <c r="K1201"/>
      <c r="L1201"/>
      <c r="M1201"/>
      <c r="N1201" s="33"/>
      <c r="O1201"/>
      <c r="P1201"/>
    </row>
    <row r="1202" spans="5:16" ht="14.5">
      <c r="E1202"/>
      <c r="F1202"/>
      <c r="G1202"/>
      <c r="H1202"/>
      <c r="I1202"/>
      <c r="J1202"/>
      <c r="K1202"/>
      <c r="L1202"/>
      <c r="M1202"/>
      <c r="N1202" s="33"/>
      <c r="O1202"/>
      <c r="P1202"/>
    </row>
    <row r="1203" spans="5:16" ht="14.5">
      <c r="E1203"/>
      <c r="F1203"/>
      <c r="G1203"/>
      <c r="H1203"/>
      <c r="I1203"/>
      <c r="J1203"/>
      <c r="K1203"/>
      <c r="L1203"/>
      <c r="M1203"/>
      <c r="N1203" s="33"/>
      <c r="O1203"/>
      <c r="P1203"/>
    </row>
    <row r="1204" spans="5:16" ht="14.5">
      <c r="E1204"/>
      <c r="F1204"/>
      <c r="G1204"/>
      <c r="H1204"/>
      <c r="I1204"/>
      <c r="J1204"/>
      <c r="K1204"/>
      <c r="L1204"/>
      <c r="M1204"/>
      <c r="N1204" s="33"/>
      <c r="O1204"/>
      <c r="P1204"/>
    </row>
    <row r="1205" spans="5:16" ht="14.5">
      <c r="E1205"/>
      <c r="F1205"/>
      <c r="G1205"/>
      <c r="H1205"/>
      <c r="I1205"/>
      <c r="J1205"/>
      <c r="K1205"/>
      <c r="L1205"/>
      <c r="M1205"/>
      <c r="N1205" s="33"/>
      <c r="O1205"/>
      <c r="P1205"/>
    </row>
    <row r="1206" spans="5:16" ht="14.5">
      <c r="E1206"/>
      <c r="F1206"/>
      <c r="G1206"/>
      <c r="H1206"/>
      <c r="I1206"/>
      <c r="J1206"/>
      <c r="K1206"/>
      <c r="L1206"/>
      <c r="M1206"/>
      <c r="N1206" s="33"/>
      <c r="O1206"/>
      <c r="P1206"/>
    </row>
    <row r="1207" spans="5:16" ht="14.5">
      <c r="E1207"/>
      <c r="F1207"/>
      <c r="G1207"/>
      <c r="H1207"/>
      <c r="I1207"/>
      <c r="J1207"/>
      <c r="K1207"/>
      <c r="L1207"/>
      <c r="M1207"/>
      <c r="N1207" s="33"/>
      <c r="O1207"/>
      <c r="P1207"/>
    </row>
    <row r="1208" spans="5:16" ht="14.5">
      <c r="E1208"/>
      <c r="F1208"/>
      <c r="G1208"/>
      <c r="H1208"/>
      <c r="I1208"/>
      <c r="J1208"/>
      <c r="K1208"/>
      <c r="L1208"/>
      <c r="M1208"/>
      <c r="N1208" s="33"/>
      <c r="O1208"/>
      <c r="P1208"/>
    </row>
    <row r="1209" spans="5:16" ht="14.5">
      <c r="E1209"/>
      <c r="F1209"/>
      <c r="G1209"/>
      <c r="H1209"/>
      <c r="I1209"/>
      <c r="J1209"/>
      <c r="K1209"/>
      <c r="L1209"/>
      <c r="M1209"/>
      <c r="N1209" s="33"/>
      <c r="O1209"/>
      <c r="P1209"/>
    </row>
    <row r="1210" spans="5:16" ht="14.5">
      <c r="E1210"/>
      <c r="F1210"/>
      <c r="G1210"/>
      <c r="H1210"/>
      <c r="I1210"/>
      <c r="J1210"/>
      <c r="K1210"/>
      <c r="L1210"/>
      <c r="M1210"/>
      <c r="N1210" s="33"/>
      <c r="O1210"/>
      <c r="P1210"/>
    </row>
    <row r="1211" spans="5:16" ht="14.5">
      <c r="E1211"/>
      <c r="F1211"/>
      <c r="G1211"/>
      <c r="H1211"/>
      <c r="I1211"/>
      <c r="J1211"/>
      <c r="K1211"/>
      <c r="L1211"/>
      <c r="M1211"/>
      <c r="N1211" s="33"/>
      <c r="O1211"/>
      <c r="P1211"/>
    </row>
    <row r="1212" spans="5:16" ht="14.5">
      <c r="E1212"/>
      <c r="F1212"/>
      <c r="G1212"/>
      <c r="H1212"/>
      <c r="I1212"/>
      <c r="J1212"/>
      <c r="K1212"/>
      <c r="L1212"/>
      <c r="M1212"/>
      <c r="N1212" s="33"/>
      <c r="O1212"/>
      <c r="P1212"/>
    </row>
    <row r="1213" spans="5:16" ht="14.5">
      <c r="E1213"/>
      <c r="F1213"/>
      <c r="G1213"/>
      <c r="H1213"/>
      <c r="I1213"/>
      <c r="J1213"/>
      <c r="K1213"/>
      <c r="L1213"/>
      <c r="M1213"/>
      <c r="N1213" s="33"/>
      <c r="O1213"/>
      <c r="P1213"/>
    </row>
    <row r="1214" spans="5:16" ht="14.5">
      <c r="E1214"/>
      <c r="F1214"/>
      <c r="G1214"/>
      <c r="H1214"/>
      <c r="I1214"/>
      <c r="J1214"/>
      <c r="K1214"/>
      <c r="L1214"/>
      <c r="M1214"/>
      <c r="N1214" s="33"/>
      <c r="O1214"/>
      <c r="P1214"/>
    </row>
    <row r="1215" spans="5:16" ht="14.5">
      <c r="E1215"/>
      <c r="F1215"/>
      <c r="G1215"/>
      <c r="H1215"/>
      <c r="I1215"/>
      <c r="J1215"/>
      <c r="K1215"/>
      <c r="L1215"/>
      <c r="M1215"/>
      <c r="N1215" s="33"/>
      <c r="O1215"/>
      <c r="P1215"/>
    </row>
    <row r="1216" spans="5:16" ht="14.5">
      <c r="E1216"/>
      <c r="F1216"/>
      <c r="G1216"/>
      <c r="H1216"/>
      <c r="I1216"/>
      <c r="J1216"/>
      <c r="K1216"/>
      <c r="L1216"/>
      <c r="M1216"/>
      <c r="N1216" s="33"/>
      <c r="O1216"/>
      <c r="P1216"/>
    </row>
    <row r="1217" spans="5:16" ht="14.5">
      <c r="E1217"/>
      <c r="F1217"/>
      <c r="G1217"/>
      <c r="H1217"/>
      <c r="I1217"/>
      <c r="J1217"/>
      <c r="K1217"/>
      <c r="L1217"/>
      <c r="M1217"/>
      <c r="N1217" s="33"/>
      <c r="O1217"/>
      <c r="P1217"/>
    </row>
    <row r="1218" spans="5:16" ht="14.5">
      <c r="E1218"/>
      <c r="F1218"/>
      <c r="G1218"/>
      <c r="H1218"/>
      <c r="I1218"/>
      <c r="J1218"/>
      <c r="K1218"/>
      <c r="L1218"/>
      <c r="M1218"/>
      <c r="N1218" s="33"/>
      <c r="O1218"/>
      <c r="P1218"/>
    </row>
    <row r="1219" spans="5:16" ht="14.5">
      <c r="E1219"/>
      <c r="F1219"/>
      <c r="G1219"/>
      <c r="H1219"/>
      <c r="I1219"/>
      <c r="J1219"/>
      <c r="K1219"/>
      <c r="L1219"/>
      <c r="M1219"/>
      <c r="N1219" s="33"/>
      <c r="O1219"/>
      <c r="P1219"/>
    </row>
    <row r="1220" spans="5:16" ht="14.5">
      <c r="E1220"/>
      <c r="F1220"/>
      <c r="G1220"/>
      <c r="H1220"/>
      <c r="I1220"/>
      <c r="J1220"/>
      <c r="K1220"/>
      <c r="L1220"/>
      <c r="M1220"/>
      <c r="N1220" s="33"/>
      <c r="O1220"/>
      <c r="P1220"/>
    </row>
    <row r="1221" spans="5:16" ht="14.5">
      <c r="E1221"/>
      <c r="F1221"/>
      <c r="G1221"/>
      <c r="H1221"/>
      <c r="I1221"/>
      <c r="J1221"/>
      <c r="K1221"/>
      <c r="L1221"/>
      <c r="M1221"/>
      <c r="N1221" s="33"/>
      <c r="O1221"/>
      <c r="P1221"/>
    </row>
    <row r="1222" spans="5:16" ht="14.5">
      <c r="E1222"/>
      <c r="F1222"/>
      <c r="G1222"/>
      <c r="H1222"/>
      <c r="I1222"/>
      <c r="J1222"/>
      <c r="K1222"/>
      <c r="L1222"/>
      <c r="M1222"/>
      <c r="N1222" s="33"/>
      <c r="O1222"/>
      <c r="P1222"/>
    </row>
    <row r="1223" spans="5:16" ht="14.5">
      <c r="E1223"/>
      <c r="F1223"/>
      <c r="G1223"/>
      <c r="H1223"/>
      <c r="I1223"/>
      <c r="J1223"/>
      <c r="K1223"/>
      <c r="L1223"/>
      <c r="M1223"/>
      <c r="N1223" s="33"/>
      <c r="O1223"/>
      <c r="P1223"/>
    </row>
    <row r="1224" spans="5:16" ht="14.5">
      <c r="E1224"/>
      <c r="F1224"/>
      <c r="G1224"/>
      <c r="H1224"/>
      <c r="I1224"/>
      <c r="J1224"/>
      <c r="K1224"/>
      <c r="L1224"/>
      <c r="M1224"/>
      <c r="N1224" s="33"/>
      <c r="O1224"/>
      <c r="P1224"/>
    </row>
    <row r="1225" spans="5:16" ht="14.5">
      <c r="E1225"/>
      <c r="F1225"/>
      <c r="G1225"/>
      <c r="H1225"/>
      <c r="I1225"/>
      <c r="J1225"/>
      <c r="K1225"/>
      <c r="L1225"/>
      <c r="M1225"/>
      <c r="N1225" s="33"/>
      <c r="O1225"/>
      <c r="P1225"/>
    </row>
    <row r="1226" spans="5:16" ht="14.5">
      <c r="E1226"/>
      <c r="F1226"/>
      <c r="G1226"/>
      <c r="H1226"/>
      <c r="I1226"/>
      <c r="J1226"/>
      <c r="K1226"/>
      <c r="L1226"/>
      <c r="M1226"/>
      <c r="N1226" s="33"/>
      <c r="O1226"/>
      <c r="P1226"/>
    </row>
    <row r="1227" spans="5:16" ht="14.5">
      <c r="E1227"/>
      <c r="F1227"/>
      <c r="G1227"/>
      <c r="H1227"/>
      <c r="I1227"/>
      <c r="J1227"/>
      <c r="K1227"/>
      <c r="L1227"/>
      <c r="M1227"/>
      <c r="N1227" s="33"/>
      <c r="O1227"/>
      <c r="P1227"/>
    </row>
    <row r="1228" spans="5:16" ht="14.5">
      <c r="E1228"/>
      <c r="F1228"/>
      <c r="G1228"/>
      <c r="H1228"/>
      <c r="I1228"/>
      <c r="J1228"/>
      <c r="K1228"/>
      <c r="L1228"/>
      <c r="M1228"/>
      <c r="N1228" s="33"/>
      <c r="O1228"/>
      <c r="P1228"/>
    </row>
    <row r="1229" spans="5:16" ht="14.5">
      <c r="E1229"/>
      <c r="F1229"/>
      <c r="G1229"/>
      <c r="H1229"/>
      <c r="I1229"/>
      <c r="J1229"/>
      <c r="K1229"/>
      <c r="L1229"/>
      <c r="M1229"/>
      <c r="N1229" s="33"/>
      <c r="O1229"/>
      <c r="P1229"/>
    </row>
    <row r="1230" spans="5:16" ht="14.5">
      <c r="E1230"/>
      <c r="F1230"/>
      <c r="G1230"/>
      <c r="H1230"/>
      <c r="I1230"/>
      <c r="J1230"/>
      <c r="K1230"/>
      <c r="L1230"/>
      <c r="M1230"/>
      <c r="N1230" s="33"/>
      <c r="O1230"/>
      <c r="P1230"/>
    </row>
    <row r="1231" spans="5:16" ht="14.5">
      <c r="E1231"/>
      <c r="F1231"/>
      <c r="G1231"/>
      <c r="H1231"/>
      <c r="I1231"/>
      <c r="J1231"/>
      <c r="K1231"/>
      <c r="L1231"/>
      <c r="M1231"/>
      <c r="N1231" s="33"/>
      <c r="O1231"/>
      <c r="P1231"/>
    </row>
    <row r="1232" spans="5:16" ht="14.5">
      <c r="E1232"/>
      <c r="F1232"/>
      <c r="G1232"/>
      <c r="H1232"/>
      <c r="I1232"/>
      <c r="J1232"/>
      <c r="K1232"/>
      <c r="L1232"/>
      <c r="M1232"/>
      <c r="N1232" s="33"/>
      <c r="O1232"/>
      <c r="P1232"/>
    </row>
    <row r="1233" spans="5:16" ht="14.5">
      <c r="E1233"/>
      <c r="F1233"/>
      <c r="G1233"/>
      <c r="H1233"/>
      <c r="I1233"/>
      <c r="J1233"/>
      <c r="K1233"/>
      <c r="L1233"/>
      <c r="M1233"/>
      <c r="N1233" s="33"/>
      <c r="O1233"/>
      <c r="P1233"/>
    </row>
    <row r="1234" spans="5:16" ht="14.5">
      <c r="E1234"/>
      <c r="F1234"/>
      <c r="G1234"/>
      <c r="H1234"/>
      <c r="I1234"/>
      <c r="J1234"/>
      <c r="K1234"/>
      <c r="L1234"/>
      <c r="M1234"/>
      <c r="N1234" s="33"/>
      <c r="O1234"/>
      <c r="P1234"/>
    </row>
    <row r="1235" spans="5:16" ht="14.5">
      <c r="E1235"/>
      <c r="F1235"/>
      <c r="G1235"/>
      <c r="H1235"/>
      <c r="I1235"/>
      <c r="J1235"/>
      <c r="K1235"/>
      <c r="L1235"/>
      <c r="M1235"/>
      <c r="N1235" s="33"/>
      <c r="O1235"/>
      <c r="P1235"/>
    </row>
    <row r="1236" spans="5:16" ht="14.5">
      <c r="E1236"/>
      <c r="F1236"/>
      <c r="G1236"/>
      <c r="H1236"/>
      <c r="I1236"/>
      <c r="J1236"/>
      <c r="K1236"/>
      <c r="L1236"/>
      <c r="M1236"/>
      <c r="N1236" s="33"/>
      <c r="O1236"/>
      <c r="P1236"/>
    </row>
    <row r="1237" spans="5:16" ht="14.5">
      <c r="E1237"/>
      <c r="F1237"/>
      <c r="G1237"/>
      <c r="H1237"/>
      <c r="I1237"/>
      <c r="J1237"/>
      <c r="K1237"/>
      <c r="L1237"/>
      <c r="M1237"/>
      <c r="N1237" s="33"/>
      <c r="O1237"/>
      <c r="P1237"/>
    </row>
    <row r="1238" spans="5:16" ht="14.5">
      <c r="E1238"/>
      <c r="F1238"/>
      <c r="G1238"/>
      <c r="H1238"/>
      <c r="I1238"/>
      <c r="J1238"/>
      <c r="K1238"/>
      <c r="L1238"/>
      <c r="M1238"/>
      <c r="N1238" s="33"/>
      <c r="O1238"/>
      <c r="P1238"/>
    </row>
    <row r="1239" spans="5:16" ht="14.5">
      <c r="E1239"/>
      <c r="F1239"/>
      <c r="G1239"/>
      <c r="H1239"/>
      <c r="I1239"/>
      <c r="J1239"/>
      <c r="K1239"/>
      <c r="L1239"/>
      <c r="M1239"/>
      <c r="N1239" s="33"/>
      <c r="O1239"/>
      <c r="P1239"/>
    </row>
    <row r="1240" spans="5:16" ht="14.5">
      <c r="E1240"/>
      <c r="F1240"/>
      <c r="G1240"/>
      <c r="H1240"/>
      <c r="I1240"/>
      <c r="J1240"/>
      <c r="K1240"/>
      <c r="L1240"/>
      <c r="M1240"/>
      <c r="N1240" s="33"/>
      <c r="O1240"/>
      <c r="P1240"/>
    </row>
    <row r="1241" spans="5:16" ht="14.5">
      <c r="E1241"/>
      <c r="F1241"/>
      <c r="G1241"/>
      <c r="H1241"/>
      <c r="I1241"/>
      <c r="J1241"/>
      <c r="K1241"/>
      <c r="L1241"/>
      <c r="M1241"/>
      <c r="N1241" s="33"/>
      <c r="O1241"/>
      <c r="P1241"/>
    </row>
    <row r="1242" spans="5:16" ht="14.5">
      <c r="E1242"/>
      <c r="F1242"/>
      <c r="G1242"/>
      <c r="H1242"/>
      <c r="I1242"/>
      <c r="J1242"/>
      <c r="K1242"/>
      <c r="L1242"/>
      <c r="M1242"/>
      <c r="N1242" s="33"/>
      <c r="O1242"/>
      <c r="P1242"/>
    </row>
    <row r="1243" spans="5:16" ht="14.5">
      <c r="E1243"/>
      <c r="F1243"/>
      <c r="G1243"/>
      <c r="H1243"/>
      <c r="I1243"/>
      <c r="J1243"/>
      <c r="K1243"/>
      <c r="L1243"/>
      <c r="M1243"/>
      <c r="N1243" s="33"/>
      <c r="O1243"/>
      <c r="P1243"/>
    </row>
    <row r="1244" spans="5:16" ht="14.5">
      <c r="E1244"/>
      <c r="F1244"/>
      <c r="G1244"/>
      <c r="H1244"/>
      <c r="I1244"/>
      <c r="J1244"/>
      <c r="K1244"/>
      <c r="L1244"/>
      <c r="M1244"/>
      <c r="N1244" s="33"/>
      <c r="O1244"/>
      <c r="P1244"/>
    </row>
    <row r="1245" spans="5:16" ht="14.5">
      <c r="E1245"/>
      <c r="F1245"/>
      <c r="G1245"/>
      <c r="H1245"/>
      <c r="I1245"/>
      <c r="J1245"/>
      <c r="K1245"/>
      <c r="L1245"/>
      <c r="M1245"/>
      <c r="N1245" s="33"/>
      <c r="O1245"/>
      <c r="P1245"/>
    </row>
    <row r="1246" spans="5:16" ht="14.5">
      <c r="E1246"/>
      <c r="F1246"/>
      <c r="G1246"/>
      <c r="H1246"/>
      <c r="I1246"/>
      <c r="J1246"/>
      <c r="K1246"/>
      <c r="L1246"/>
      <c r="M1246"/>
      <c r="N1246" s="33"/>
      <c r="O1246"/>
      <c r="P1246"/>
    </row>
    <row r="1247" spans="5:16" ht="14.5">
      <c r="E1247"/>
      <c r="F1247"/>
      <c r="G1247"/>
      <c r="H1247"/>
      <c r="I1247"/>
      <c r="J1247"/>
      <c r="K1247"/>
      <c r="L1247"/>
      <c r="M1247"/>
      <c r="N1247" s="33"/>
      <c r="O1247"/>
      <c r="P1247"/>
    </row>
    <row r="1248" spans="5:16" ht="14.5">
      <c r="E1248"/>
      <c r="F1248"/>
      <c r="G1248"/>
      <c r="H1248"/>
      <c r="I1248"/>
      <c r="J1248"/>
      <c r="K1248"/>
      <c r="L1248"/>
      <c r="M1248"/>
      <c r="N1248" s="33"/>
      <c r="O1248"/>
      <c r="P1248"/>
    </row>
    <row r="1249" spans="5:16" ht="14.5">
      <c r="E1249"/>
      <c r="F1249"/>
      <c r="G1249"/>
      <c r="H1249"/>
      <c r="I1249"/>
      <c r="J1249"/>
      <c r="K1249"/>
      <c r="L1249"/>
      <c r="M1249"/>
      <c r="N1249" s="33"/>
      <c r="O1249"/>
      <c r="P1249"/>
    </row>
    <row r="1250" spans="5:16" ht="14.5">
      <c r="E1250"/>
      <c r="F1250"/>
      <c r="G1250"/>
      <c r="H1250"/>
      <c r="I1250"/>
      <c r="J1250"/>
      <c r="K1250"/>
      <c r="L1250"/>
      <c r="M1250"/>
      <c r="N1250" s="33"/>
      <c r="O1250"/>
      <c r="P1250"/>
    </row>
    <row r="1251" spans="5:16" ht="14.5">
      <c r="E1251"/>
      <c r="F1251"/>
      <c r="G1251"/>
      <c r="H1251"/>
      <c r="I1251"/>
      <c r="J1251"/>
      <c r="K1251"/>
      <c r="L1251"/>
      <c r="M1251"/>
      <c r="N1251" s="33"/>
      <c r="O1251"/>
      <c r="P1251"/>
    </row>
    <row r="1252" spans="5:16" ht="14.5">
      <c r="E1252"/>
      <c r="F1252"/>
      <c r="G1252"/>
      <c r="H1252"/>
      <c r="I1252"/>
      <c r="J1252"/>
      <c r="K1252"/>
      <c r="L1252"/>
      <c r="M1252"/>
      <c r="N1252" s="33"/>
      <c r="O1252"/>
      <c r="P1252"/>
    </row>
    <row r="1253" spans="5:16" ht="14.5">
      <c r="E1253"/>
      <c r="F1253"/>
      <c r="G1253"/>
      <c r="H1253"/>
      <c r="I1253"/>
      <c r="J1253"/>
      <c r="K1253"/>
      <c r="L1253"/>
      <c r="M1253"/>
      <c r="N1253" s="33"/>
      <c r="O1253"/>
      <c r="P1253"/>
    </row>
    <row r="1254" spans="5:16" ht="14.5">
      <c r="E1254"/>
      <c r="F1254"/>
      <c r="G1254"/>
      <c r="H1254"/>
      <c r="I1254"/>
      <c r="J1254"/>
      <c r="K1254"/>
      <c r="L1254"/>
      <c r="M1254"/>
      <c r="N1254" s="33"/>
      <c r="O1254"/>
      <c r="P1254"/>
    </row>
    <row r="1255" spans="5:16" ht="14.5">
      <c r="E1255"/>
      <c r="F1255"/>
      <c r="G1255"/>
      <c r="H1255"/>
      <c r="I1255"/>
      <c r="J1255"/>
      <c r="K1255"/>
      <c r="L1255"/>
      <c r="M1255"/>
      <c r="N1255" s="33"/>
      <c r="O1255"/>
      <c r="P1255"/>
    </row>
    <row r="1256" spans="5:16" ht="14.5">
      <c r="E1256"/>
      <c r="F1256"/>
      <c r="G1256"/>
      <c r="H1256"/>
      <c r="I1256"/>
      <c r="J1256"/>
      <c r="K1256"/>
      <c r="L1256"/>
      <c r="M1256"/>
      <c r="N1256" s="33"/>
      <c r="O1256"/>
      <c r="P1256"/>
    </row>
    <row r="1257" spans="5:16" ht="14.5">
      <c r="E1257"/>
      <c r="F1257"/>
      <c r="G1257"/>
      <c r="H1257"/>
      <c r="I1257"/>
      <c r="J1257"/>
      <c r="K1257"/>
      <c r="L1257"/>
      <c r="M1257"/>
      <c r="N1257" s="33"/>
      <c r="O1257"/>
      <c r="P1257"/>
    </row>
    <row r="1258" spans="5:16" ht="14.5">
      <c r="E1258"/>
      <c r="F1258"/>
      <c r="G1258"/>
      <c r="H1258"/>
      <c r="I1258"/>
      <c r="J1258"/>
      <c r="K1258"/>
      <c r="L1258"/>
      <c r="M1258"/>
      <c r="N1258" s="33"/>
      <c r="O1258"/>
      <c r="P1258"/>
    </row>
    <row r="1259" spans="5:16" ht="14.5">
      <c r="E1259"/>
      <c r="F1259"/>
      <c r="G1259"/>
      <c r="H1259"/>
      <c r="I1259"/>
      <c r="J1259"/>
      <c r="K1259"/>
      <c r="L1259"/>
      <c r="M1259"/>
      <c r="N1259" s="33"/>
      <c r="O1259"/>
      <c r="P1259"/>
    </row>
    <row r="1260" spans="5:16" ht="14.5">
      <c r="E1260"/>
      <c r="F1260"/>
      <c r="G1260"/>
      <c r="H1260"/>
      <c r="I1260"/>
      <c r="J1260"/>
      <c r="K1260"/>
      <c r="L1260"/>
      <c r="M1260"/>
      <c r="N1260" s="33"/>
      <c r="O1260"/>
      <c r="P1260"/>
    </row>
    <row r="1261" spans="5:16" ht="14.5">
      <c r="E1261"/>
      <c r="F1261"/>
      <c r="G1261"/>
      <c r="H1261"/>
      <c r="I1261"/>
      <c r="J1261"/>
      <c r="K1261"/>
      <c r="L1261"/>
      <c r="M1261"/>
      <c r="N1261" s="33"/>
      <c r="O1261"/>
      <c r="P1261"/>
    </row>
    <row r="1262" spans="5:16" ht="14.5">
      <c r="E1262"/>
      <c r="F1262"/>
      <c r="G1262"/>
      <c r="H1262"/>
      <c r="I1262"/>
      <c r="J1262"/>
      <c r="K1262"/>
      <c r="L1262"/>
      <c r="M1262"/>
      <c r="N1262" s="33"/>
      <c r="O1262"/>
      <c r="P1262"/>
    </row>
    <row r="1263" spans="5:16" ht="14.5">
      <c r="E1263"/>
      <c r="F1263"/>
      <c r="G1263"/>
      <c r="H1263"/>
      <c r="I1263"/>
      <c r="J1263"/>
      <c r="K1263"/>
      <c r="L1263"/>
      <c r="M1263"/>
      <c r="N1263" s="33"/>
      <c r="O1263"/>
      <c r="P1263"/>
    </row>
    <row r="1264" spans="5:16" ht="14.5">
      <c r="E1264"/>
      <c r="F1264"/>
      <c r="G1264"/>
      <c r="H1264"/>
      <c r="I1264"/>
      <c r="J1264"/>
      <c r="K1264"/>
      <c r="L1264"/>
      <c r="M1264"/>
      <c r="N1264" s="33"/>
      <c r="O1264"/>
      <c r="P1264"/>
    </row>
    <row r="1265" spans="5:16" ht="14.5">
      <c r="E1265"/>
      <c r="F1265"/>
      <c r="G1265"/>
      <c r="H1265"/>
      <c r="I1265"/>
      <c r="J1265"/>
      <c r="K1265"/>
      <c r="L1265"/>
      <c r="M1265"/>
      <c r="N1265" s="33"/>
      <c r="O1265"/>
      <c r="P1265"/>
    </row>
    <row r="1266" spans="5:16" ht="14.5">
      <c r="E1266"/>
      <c r="F1266"/>
      <c r="G1266"/>
      <c r="H1266"/>
      <c r="I1266"/>
      <c r="J1266"/>
      <c r="K1266"/>
      <c r="L1266"/>
      <c r="M1266"/>
      <c r="N1266" s="33"/>
      <c r="O1266"/>
      <c r="P1266"/>
    </row>
    <row r="1267" spans="5:16" ht="14.5">
      <c r="E1267"/>
      <c r="F1267"/>
      <c r="G1267"/>
      <c r="H1267"/>
      <c r="I1267"/>
      <c r="J1267"/>
      <c r="K1267"/>
      <c r="L1267"/>
      <c r="M1267"/>
      <c r="N1267" s="33"/>
      <c r="O1267"/>
      <c r="P1267"/>
    </row>
    <row r="1268" spans="5:16" ht="14.5">
      <c r="E1268"/>
      <c r="F1268"/>
      <c r="G1268"/>
      <c r="H1268"/>
      <c r="I1268"/>
      <c r="J1268"/>
      <c r="K1268"/>
      <c r="L1268"/>
      <c r="M1268"/>
      <c r="N1268" s="33"/>
      <c r="O1268"/>
      <c r="P1268"/>
    </row>
    <row r="1269" spans="5:16" ht="14.5">
      <c r="E1269"/>
      <c r="F1269"/>
      <c r="G1269"/>
      <c r="H1269"/>
      <c r="I1269"/>
      <c r="J1269"/>
      <c r="K1269"/>
      <c r="L1269"/>
      <c r="M1269"/>
      <c r="N1269" s="33"/>
      <c r="O1269"/>
      <c r="P1269"/>
    </row>
    <row r="1270" spans="5:16" ht="14.5">
      <c r="E1270"/>
      <c r="F1270"/>
      <c r="G1270"/>
      <c r="H1270"/>
      <c r="I1270"/>
      <c r="J1270"/>
      <c r="K1270"/>
      <c r="L1270"/>
      <c r="M1270"/>
      <c r="N1270" s="33"/>
      <c r="O1270"/>
      <c r="P1270"/>
    </row>
    <row r="1271" spans="5:16" ht="14.5">
      <c r="E1271"/>
      <c r="F1271"/>
      <c r="G1271"/>
      <c r="H1271"/>
      <c r="I1271"/>
      <c r="J1271"/>
      <c r="K1271"/>
      <c r="L1271"/>
      <c r="M1271"/>
      <c r="N1271" s="33"/>
      <c r="O1271"/>
      <c r="P1271"/>
    </row>
    <row r="1272" spans="5:16" ht="14.5">
      <c r="E1272"/>
      <c r="F1272"/>
      <c r="G1272"/>
      <c r="H1272"/>
      <c r="I1272"/>
      <c r="J1272"/>
      <c r="K1272"/>
      <c r="L1272"/>
      <c r="M1272"/>
      <c r="N1272" s="33"/>
      <c r="O1272"/>
      <c r="P1272"/>
    </row>
    <row r="1273" spans="5:16" ht="14.5">
      <c r="E1273"/>
      <c r="F1273"/>
      <c r="G1273"/>
      <c r="H1273"/>
      <c r="I1273"/>
      <c r="J1273"/>
      <c r="K1273"/>
      <c r="L1273"/>
      <c r="M1273"/>
      <c r="N1273" s="33"/>
      <c r="O1273"/>
      <c r="P1273"/>
    </row>
    <row r="1274" spans="5:16" ht="14.5">
      <c r="E1274"/>
      <c r="F1274"/>
      <c r="G1274"/>
      <c r="H1274"/>
      <c r="I1274"/>
      <c r="J1274"/>
      <c r="K1274"/>
      <c r="L1274"/>
      <c r="M1274"/>
      <c r="N1274" s="33"/>
      <c r="O1274"/>
      <c r="P1274"/>
    </row>
    <row r="1275" spans="5:16" ht="14.5">
      <c r="E1275"/>
      <c r="F1275"/>
      <c r="G1275"/>
      <c r="H1275"/>
      <c r="I1275"/>
      <c r="J1275"/>
      <c r="K1275"/>
      <c r="L1275"/>
      <c r="M1275"/>
      <c r="N1275" s="33"/>
      <c r="O1275"/>
      <c r="P1275"/>
    </row>
    <row r="1276" spans="5:16" ht="14.5">
      <c r="E1276"/>
      <c r="F1276"/>
      <c r="G1276"/>
      <c r="H1276"/>
      <c r="I1276"/>
      <c r="J1276"/>
      <c r="K1276"/>
      <c r="L1276"/>
      <c r="M1276"/>
      <c r="N1276" s="33"/>
      <c r="O1276"/>
      <c r="P1276"/>
    </row>
    <row r="1277" spans="5:16" ht="14.5">
      <c r="E1277"/>
      <c r="F1277"/>
      <c r="G1277"/>
      <c r="H1277"/>
      <c r="I1277"/>
      <c r="J1277"/>
      <c r="K1277"/>
      <c r="L1277"/>
      <c r="M1277"/>
      <c r="N1277" s="33"/>
      <c r="O1277"/>
      <c r="P1277"/>
    </row>
    <row r="1278" spans="5:16" ht="14.5">
      <c r="E1278"/>
      <c r="F1278"/>
      <c r="G1278"/>
      <c r="H1278"/>
      <c r="I1278"/>
      <c r="J1278"/>
      <c r="K1278"/>
      <c r="L1278"/>
      <c r="M1278"/>
      <c r="N1278" s="33"/>
      <c r="O1278"/>
      <c r="P1278"/>
    </row>
    <row r="1279" spans="5:16" ht="14.5">
      <c r="E1279"/>
      <c r="F1279"/>
      <c r="G1279"/>
      <c r="H1279"/>
      <c r="I1279"/>
      <c r="J1279"/>
      <c r="K1279"/>
      <c r="L1279"/>
      <c r="M1279"/>
      <c r="N1279" s="33"/>
      <c r="O1279"/>
      <c r="P1279"/>
    </row>
    <row r="1280" spans="5:16" ht="14.5">
      <c r="E1280"/>
      <c r="F1280"/>
      <c r="G1280"/>
      <c r="H1280"/>
      <c r="I1280"/>
      <c r="J1280"/>
      <c r="K1280"/>
      <c r="L1280"/>
      <c r="M1280"/>
      <c r="N1280" s="33"/>
      <c r="O1280"/>
      <c r="P1280"/>
    </row>
    <row r="1281" spans="5:16" ht="14.5">
      <c r="E1281"/>
      <c r="F1281"/>
      <c r="G1281"/>
      <c r="H1281"/>
      <c r="I1281"/>
      <c r="J1281"/>
      <c r="K1281"/>
      <c r="L1281"/>
      <c r="M1281"/>
      <c r="N1281" s="33"/>
      <c r="O1281"/>
      <c r="P1281"/>
    </row>
    <row r="1282" spans="5:16" ht="14.5">
      <c r="E1282"/>
      <c r="F1282"/>
      <c r="G1282"/>
      <c r="H1282"/>
      <c r="I1282"/>
      <c r="J1282"/>
      <c r="K1282"/>
      <c r="L1282"/>
      <c r="M1282"/>
      <c r="N1282" s="33"/>
      <c r="O1282"/>
      <c r="P1282"/>
    </row>
    <row r="1283" spans="5:16" ht="14.5">
      <c r="E1283"/>
      <c r="F1283"/>
      <c r="G1283"/>
      <c r="H1283"/>
      <c r="I1283"/>
      <c r="J1283"/>
      <c r="K1283"/>
      <c r="L1283"/>
      <c r="M1283"/>
      <c r="N1283" s="33"/>
      <c r="O1283"/>
      <c r="P1283"/>
    </row>
    <row r="1284" spans="5:16" ht="14.5">
      <c r="E1284"/>
      <c r="F1284"/>
      <c r="G1284"/>
      <c r="H1284"/>
      <c r="I1284"/>
      <c r="J1284"/>
      <c r="K1284"/>
      <c r="L1284"/>
      <c r="M1284"/>
      <c r="N1284" s="33"/>
      <c r="O1284"/>
      <c r="P1284"/>
    </row>
    <row r="1285" spans="5:16" ht="14.5">
      <c r="E1285"/>
      <c r="F1285"/>
      <c r="G1285"/>
      <c r="H1285"/>
      <c r="I1285"/>
      <c r="J1285"/>
      <c r="K1285"/>
      <c r="L1285"/>
      <c r="M1285"/>
      <c r="N1285" s="33"/>
      <c r="O1285"/>
      <c r="P1285"/>
    </row>
    <row r="1286" spans="5:16" ht="14.5">
      <c r="E1286"/>
      <c r="F1286"/>
      <c r="G1286"/>
      <c r="H1286"/>
      <c r="I1286"/>
      <c r="J1286"/>
      <c r="K1286"/>
      <c r="L1286"/>
      <c r="M1286"/>
      <c r="N1286" s="33"/>
      <c r="O1286"/>
      <c r="P1286"/>
    </row>
    <row r="1287" spans="5:16" ht="14.5">
      <c r="E1287"/>
      <c r="F1287"/>
      <c r="G1287"/>
      <c r="H1287"/>
      <c r="I1287"/>
      <c r="J1287"/>
      <c r="K1287"/>
      <c r="L1287"/>
      <c r="M1287"/>
      <c r="N1287" s="33"/>
      <c r="O1287"/>
      <c r="P1287"/>
    </row>
    <row r="1288" spans="5:16" ht="14.5">
      <c r="E1288"/>
      <c r="F1288"/>
      <c r="G1288"/>
      <c r="H1288"/>
      <c r="I1288"/>
      <c r="J1288"/>
      <c r="K1288"/>
      <c r="L1288"/>
      <c r="M1288"/>
      <c r="N1288" s="33"/>
      <c r="O1288"/>
      <c r="P1288"/>
    </row>
    <row r="1289" spans="5:16" ht="14.5">
      <c r="E1289"/>
      <c r="F1289"/>
      <c r="G1289"/>
      <c r="H1289"/>
      <c r="I1289"/>
      <c r="J1289"/>
      <c r="K1289"/>
      <c r="L1289"/>
      <c r="M1289"/>
      <c r="N1289" s="33"/>
      <c r="O1289"/>
      <c r="P1289"/>
    </row>
    <row r="1290" spans="5:16" ht="14.5">
      <c r="E1290"/>
      <c r="F1290"/>
      <c r="G1290"/>
      <c r="H1290"/>
      <c r="I1290"/>
      <c r="J1290"/>
      <c r="K1290"/>
      <c r="L1290"/>
      <c r="M1290"/>
      <c r="N1290" s="33"/>
      <c r="O1290"/>
      <c r="P1290"/>
    </row>
    <row r="1291" spans="5:16" ht="14.5">
      <c r="E1291"/>
      <c r="F1291"/>
      <c r="G1291"/>
      <c r="H1291"/>
      <c r="I1291"/>
      <c r="J1291"/>
      <c r="K1291"/>
      <c r="L1291"/>
      <c r="M1291"/>
      <c r="N1291" s="33"/>
      <c r="O1291"/>
      <c r="P1291"/>
    </row>
    <row r="1292" spans="5:16" ht="14.5">
      <c r="E1292"/>
      <c r="F1292"/>
      <c r="G1292"/>
      <c r="H1292"/>
      <c r="I1292"/>
      <c r="J1292"/>
      <c r="K1292"/>
      <c r="L1292"/>
      <c r="M1292"/>
      <c r="N1292" s="33"/>
      <c r="O1292"/>
      <c r="P1292"/>
    </row>
    <row r="1293" spans="5:16" ht="14.5">
      <c r="E1293"/>
      <c r="F1293"/>
      <c r="G1293"/>
      <c r="H1293"/>
      <c r="I1293"/>
      <c r="J1293"/>
      <c r="K1293"/>
      <c r="L1293"/>
      <c r="M1293"/>
      <c r="N1293" s="33"/>
      <c r="O1293"/>
      <c r="P1293"/>
    </row>
    <row r="1294" spans="5:16" ht="14.5">
      <c r="E1294"/>
      <c r="F1294"/>
      <c r="G1294"/>
      <c r="H1294"/>
      <c r="I1294"/>
      <c r="J1294"/>
      <c r="K1294"/>
      <c r="L1294"/>
      <c r="M1294"/>
      <c r="N1294" s="33"/>
      <c r="O1294"/>
      <c r="P1294"/>
    </row>
    <row r="1295" spans="5:16" ht="14.5">
      <c r="E1295"/>
      <c r="F1295"/>
      <c r="G1295"/>
      <c r="H1295"/>
      <c r="I1295"/>
      <c r="J1295"/>
      <c r="K1295"/>
      <c r="L1295"/>
      <c r="M1295"/>
      <c r="N1295" s="33"/>
      <c r="O1295"/>
      <c r="P1295"/>
    </row>
    <row r="1296" spans="5:16" ht="14.5">
      <c r="E1296"/>
      <c r="F1296"/>
      <c r="G1296"/>
      <c r="H1296"/>
      <c r="I1296"/>
      <c r="J1296"/>
      <c r="K1296"/>
      <c r="L1296"/>
      <c r="M1296"/>
      <c r="N1296" s="33"/>
      <c r="O1296"/>
      <c r="P1296"/>
    </row>
    <row r="1297" spans="5:16" ht="14.5">
      <c r="E1297"/>
      <c r="F1297"/>
      <c r="G1297"/>
      <c r="H1297"/>
      <c r="I1297"/>
      <c r="J1297"/>
      <c r="K1297"/>
      <c r="L1297"/>
      <c r="M1297"/>
      <c r="N1297" s="33"/>
      <c r="O1297"/>
      <c r="P1297"/>
    </row>
    <row r="1298" spans="5:16" ht="14.5">
      <c r="E1298"/>
      <c r="F1298"/>
      <c r="G1298"/>
      <c r="H1298"/>
      <c r="I1298"/>
      <c r="J1298"/>
      <c r="K1298"/>
      <c r="L1298"/>
      <c r="M1298"/>
      <c r="N1298" s="33"/>
      <c r="O1298"/>
      <c r="P1298"/>
    </row>
    <row r="1299" spans="5:16" ht="14.5">
      <c r="E1299"/>
      <c r="F1299"/>
      <c r="G1299"/>
      <c r="H1299"/>
      <c r="I1299"/>
      <c r="J1299"/>
      <c r="K1299"/>
      <c r="L1299"/>
      <c r="M1299"/>
      <c r="N1299" s="33"/>
      <c r="O1299"/>
      <c r="P1299"/>
    </row>
    <row r="1300" spans="5:16" ht="14.5">
      <c r="E1300"/>
      <c r="F1300"/>
      <c r="G1300"/>
      <c r="H1300"/>
      <c r="I1300"/>
      <c r="J1300"/>
      <c r="K1300"/>
      <c r="L1300"/>
      <c r="M1300"/>
      <c r="N1300" s="33"/>
      <c r="O1300"/>
      <c r="P1300"/>
    </row>
    <row r="1301" spans="5:16" ht="14.5">
      <c r="E1301"/>
      <c r="F1301"/>
      <c r="G1301"/>
      <c r="H1301"/>
      <c r="I1301"/>
      <c r="J1301"/>
      <c r="K1301"/>
      <c r="L1301"/>
      <c r="M1301"/>
      <c r="N1301" s="33"/>
      <c r="O1301"/>
      <c r="P1301"/>
    </row>
    <row r="1302" spans="5:16" ht="14.5">
      <c r="E1302"/>
      <c r="F1302"/>
      <c r="G1302"/>
      <c r="H1302"/>
      <c r="I1302"/>
      <c r="J1302"/>
      <c r="K1302"/>
      <c r="L1302"/>
      <c r="M1302"/>
      <c r="N1302" s="33"/>
      <c r="O1302"/>
      <c r="P1302"/>
    </row>
    <row r="1303" spans="5:16" ht="14.5">
      <c r="E1303"/>
      <c r="F1303"/>
      <c r="G1303"/>
      <c r="H1303"/>
      <c r="I1303"/>
      <c r="J1303"/>
      <c r="K1303"/>
      <c r="L1303"/>
      <c r="M1303"/>
      <c r="N1303" s="33"/>
      <c r="O1303"/>
      <c r="P1303"/>
    </row>
    <row r="1304" spans="5:16" ht="14.5">
      <c r="E1304"/>
      <c r="F1304"/>
      <c r="G1304"/>
      <c r="H1304"/>
      <c r="I1304"/>
      <c r="J1304"/>
      <c r="K1304"/>
      <c r="L1304"/>
      <c r="M1304"/>
      <c r="N1304" s="33"/>
      <c r="O1304"/>
      <c r="P1304"/>
    </row>
    <row r="1305" spans="5:16" ht="14.5">
      <c r="E1305"/>
      <c r="F1305"/>
      <c r="G1305"/>
      <c r="H1305"/>
      <c r="I1305"/>
      <c r="J1305"/>
      <c r="K1305"/>
      <c r="L1305"/>
      <c r="M1305"/>
      <c r="N1305" s="33"/>
      <c r="O1305"/>
      <c r="P1305"/>
    </row>
    <row r="1306" spans="5:16" ht="14.5">
      <c r="E1306"/>
      <c r="F1306"/>
      <c r="G1306"/>
      <c r="H1306"/>
      <c r="I1306"/>
      <c r="J1306"/>
      <c r="K1306"/>
      <c r="L1306"/>
      <c r="M1306"/>
      <c r="N1306" s="33"/>
      <c r="O1306"/>
      <c r="P1306"/>
    </row>
    <row r="1307" spans="5:16" ht="14.5">
      <c r="E1307"/>
      <c r="F1307"/>
      <c r="G1307"/>
      <c r="H1307"/>
      <c r="I1307"/>
      <c r="J1307"/>
      <c r="K1307"/>
      <c r="L1307"/>
      <c r="M1307"/>
      <c r="N1307" s="33"/>
      <c r="O1307"/>
      <c r="P1307"/>
    </row>
    <row r="1308" spans="5:16" ht="14.5">
      <c r="E1308"/>
      <c r="F1308"/>
      <c r="G1308"/>
      <c r="H1308"/>
      <c r="I1308"/>
      <c r="J1308"/>
      <c r="K1308"/>
      <c r="L1308"/>
      <c r="M1308"/>
      <c r="N1308" s="33"/>
      <c r="O1308"/>
      <c r="P1308"/>
    </row>
    <row r="1309" spans="5:16" ht="14.5">
      <c r="E1309"/>
      <c r="F1309"/>
      <c r="G1309"/>
      <c r="H1309"/>
      <c r="I1309"/>
      <c r="J1309"/>
      <c r="K1309"/>
      <c r="L1309"/>
      <c r="M1309"/>
      <c r="N1309" s="33"/>
      <c r="O1309"/>
      <c r="P1309"/>
    </row>
    <row r="1310" spans="5:16" ht="14.5">
      <c r="E1310"/>
      <c r="F1310"/>
      <c r="G1310"/>
      <c r="H1310"/>
      <c r="I1310"/>
      <c r="J1310"/>
      <c r="K1310"/>
      <c r="L1310"/>
      <c r="M1310"/>
      <c r="N1310" s="33"/>
      <c r="O1310"/>
      <c r="P1310"/>
    </row>
    <row r="1311" spans="5:16" ht="14.5">
      <c r="E1311"/>
      <c r="F1311"/>
      <c r="G1311"/>
      <c r="H1311"/>
      <c r="I1311"/>
      <c r="J1311"/>
      <c r="K1311"/>
      <c r="L1311"/>
      <c r="M1311"/>
      <c r="N1311" s="33"/>
      <c r="O1311"/>
      <c r="P1311"/>
    </row>
    <row r="1312" spans="5:16" ht="14.5">
      <c r="E1312"/>
      <c r="F1312"/>
      <c r="G1312"/>
      <c r="H1312"/>
      <c r="I1312"/>
      <c r="J1312"/>
      <c r="K1312"/>
      <c r="L1312"/>
      <c r="M1312"/>
      <c r="N1312" s="33"/>
      <c r="O1312"/>
      <c r="P1312"/>
    </row>
    <row r="1313" spans="5:16" ht="14.5">
      <c r="E1313"/>
      <c r="F1313"/>
      <c r="G1313"/>
      <c r="H1313"/>
      <c r="I1313"/>
      <c r="J1313"/>
      <c r="K1313"/>
      <c r="L1313"/>
      <c r="M1313"/>
      <c r="N1313" s="33"/>
      <c r="O1313"/>
      <c r="P1313"/>
    </row>
    <row r="1314" spans="5:16" ht="14.5">
      <c r="E1314"/>
      <c r="F1314"/>
      <c r="G1314"/>
      <c r="H1314"/>
      <c r="I1314"/>
      <c r="J1314"/>
      <c r="K1314"/>
      <c r="L1314"/>
      <c r="M1314"/>
      <c r="N1314" s="33"/>
      <c r="O1314"/>
      <c r="P1314"/>
    </row>
    <row r="1315" spans="5:16" ht="14.5">
      <c r="E1315"/>
      <c r="F1315"/>
      <c r="G1315"/>
      <c r="H1315"/>
      <c r="I1315"/>
      <c r="J1315"/>
      <c r="K1315"/>
      <c r="L1315"/>
      <c r="M1315"/>
      <c r="N1315" s="33"/>
      <c r="O1315"/>
      <c r="P1315"/>
    </row>
    <row r="1316" spans="5:16" ht="14.5">
      <c r="E1316"/>
      <c r="F1316"/>
      <c r="G1316"/>
      <c r="H1316"/>
      <c r="I1316"/>
      <c r="J1316"/>
      <c r="K1316"/>
      <c r="L1316"/>
      <c r="M1316"/>
      <c r="N1316" s="33"/>
      <c r="O1316"/>
      <c r="P1316"/>
    </row>
    <row r="1317" spans="5:16" ht="14.5">
      <c r="E1317"/>
      <c r="F1317"/>
      <c r="G1317"/>
      <c r="H1317"/>
      <c r="I1317"/>
      <c r="J1317"/>
      <c r="K1317"/>
      <c r="L1317"/>
      <c r="M1317"/>
      <c r="N1317" s="33"/>
      <c r="O1317"/>
      <c r="P1317"/>
    </row>
    <row r="1318" spans="5:16" ht="14.5">
      <c r="E1318"/>
      <c r="F1318"/>
      <c r="G1318"/>
      <c r="H1318"/>
      <c r="I1318"/>
      <c r="J1318"/>
      <c r="K1318"/>
      <c r="L1318"/>
      <c r="M1318"/>
      <c r="N1318" s="33"/>
      <c r="O1318"/>
      <c r="P1318"/>
    </row>
    <row r="1319" spans="5:16" ht="14.5">
      <c r="E1319"/>
      <c r="F1319"/>
      <c r="G1319"/>
      <c r="H1319"/>
      <c r="I1319"/>
      <c r="J1319"/>
      <c r="K1319"/>
      <c r="L1319"/>
      <c r="M1319"/>
      <c r="N1319" s="33"/>
      <c r="O1319"/>
      <c r="P1319"/>
    </row>
    <row r="1320" spans="5:16" ht="14.5">
      <c r="E1320"/>
      <c r="F1320"/>
      <c r="G1320"/>
      <c r="H1320"/>
      <c r="I1320"/>
      <c r="J1320"/>
      <c r="K1320"/>
      <c r="L1320"/>
      <c r="M1320"/>
      <c r="N1320" s="33"/>
      <c r="O1320"/>
      <c r="P1320"/>
    </row>
    <row r="1321" spans="5:16" ht="14.5">
      <c r="E1321"/>
      <c r="F1321"/>
      <c r="G1321"/>
      <c r="H1321"/>
      <c r="I1321"/>
      <c r="J1321"/>
      <c r="K1321"/>
      <c r="L1321"/>
      <c r="M1321"/>
      <c r="N1321" s="33"/>
      <c r="O1321"/>
      <c r="P1321"/>
    </row>
    <row r="1322" spans="5:16" ht="14.5">
      <c r="E1322"/>
      <c r="F1322"/>
      <c r="G1322"/>
      <c r="H1322"/>
      <c r="I1322"/>
      <c r="J1322"/>
      <c r="K1322"/>
      <c r="L1322"/>
      <c r="M1322"/>
      <c r="N1322" s="33"/>
      <c r="O1322"/>
      <c r="P1322"/>
    </row>
    <row r="1323" spans="5:16" ht="14.5">
      <c r="E1323"/>
      <c r="F1323"/>
      <c r="G1323"/>
      <c r="H1323"/>
      <c r="I1323"/>
      <c r="J1323"/>
      <c r="K1323"/>
      <c r="L1323"/>
      <c r="M1323"/>
      <c r="N1323" s="33"/>
      <c r="O1323"/>
      <c r="P1323"/>
    </row>
    <row r="1324" spans="5:16" ht="14.5">
      <c r="E1324"/>
      <c r="F1324"/>
      <c r="G1324"/>
      <c r="H1324"/>
      <c r="I1324"/>
      <c r="J1324"/>
      <c r="K1324"/>
      <c r="L1324"/>
      <c r="M1324"/>
      <c r="N1324" s="33"/>
      <c r="O1324"/>
      <c r="P1324"/>
    </row>
    <row r="1325" spans="5:16" ht="14.5">
      <c r="E1325"/>
      <c r="F1325"/>
      <c r="G1325"/>
      <c r="H1325"/>
      <c r="I1325"/>
      <c r="J1325"/>
      <c r="K1325"/>
      <c r="L1325"/>
      <c r="M1325"/>
      <c r="N1325" s="33"/>
      <c r="O1325"/>
      <c r="P1325"/>
    </row>
    <row r="1326" spans="5:16" ht="14.5">
      <c r="E1326"/>
      <c r="F1326"/>
      <c r="G1326"/>
      <c r="H1326"/>
      <c r="I1326"/>
      <c r="J1326"/>
      <c r="K1326"/>
      <c r="L1326"/>
      <c r="M1326"/>
      <c r="N1326" s="33"/>
      <c r="O1326"/>
      <c r="P1326"/>
    </row>
    <row r="1327" spans="5:16" ht="14.5">
      <c r="E1327"/>
      <c r="F1327"/>
      <c r="G1327"/>
      <c r="H1327"/>
      <c r="I1327"/>
      <c r="J1327"/>
      <c r="K1327"/>
      <c r="L1327"/>
      <c r="M1327"/>
      <c r="N1327" s="33"/>
      <c r="O1327"/>
      <c r="P1327"/>
    </row>
    <row r="1328" spans="5:16" ht="14.5">
      <c r="E1328"/>
      <c r="F1328"/>
      <c r="G1328"/>
      <c r="H1328"/>
      <c r="I1328"/>
      <c r="J1328"/>
      <c r="K1328"/>
      <c r="L1328"/>
      <c r="M1328"/>
      <c r="N1328" s="33"/>
      <c r="O1328"/>
      <c r="P1328"/>
    </row>
    <row r="1329" spans="5:16" ht="14.5">
      <c r="E1329"/>
      <c r="F1329"/>
      <c r="G1329"/>
      <c r="H1329"/>
      <c r="I1329"/>
      <c r="J1329"/>
      <c r="K1329"/>
      <c r="L1329"/>
      <c r="M1329"/>
      <c r="N1329" s="33"/>
      <c r="O1329"/>
      <c r="P1329"/>
    </row>
    <row r="1330" spans="5:16" ht="14.5">
      <c r="E1330"/>
      <c r="F1330"/>
      <c r="G1330"/>
      <c r="H1330"/>
      <c r="I1330"/>
      <c r="J1330"/>
      <c r="K1330"/>
      <c r="L1330"/>
      <c r="M1330"/>
      <c r="N1330" s="33"/>
      <c r="O1330"/>
      <c r="P1330"/>
    </row>
    <row r="1331" spans="5:16" ht="14.5">
      <c r="E1331"/>
      <c r="F1331"/>
      <c r="G1331"/>
      <c r="H1331"/>
      <c r="I1331"/>
      <c r="J1331"/>
      <c r="K1331"/>
      <c r="L1331"/>
      <c r="M1331"/>
      <c r="N1331" s="33"/>
      <c r="O1331"/>
      <c r="P1331"/>
    </row>
    <row r="1332" spans="5:16" ht="14.5">
      <c r="E1332"/>
      <c r="F1332"/>
      <c r="G1332"/>
      <c r="H1332"/>
      <c r="I1332"/>
      <c r="J1332"/>
      <c r="K1332"/>
      <c r="L1332"/>
      <c r="M1332"/>
      <c r="N1332" s="33"/>
      <c r="O1332"/>
      <c r="P1332"/>
    </row>
    <row r="1333" spans="5:16" ht="14.5">
      <c r="E1333"/>
      <c r="F1333"/>
      <c r="G1333"/>
      <c r="H1333"/>
      <c r="I1333"/>
      <c r="J1333"/>
      <c r="K1333"/>
      <c r="L1333"/>
      <c r="M1333"/>
      <c r="N1333" s="33"/>
      <c r="O1333"/>
      <c r="P1333"/>
    </row>
    <row r="1334" spans="5:16" ht="14.5">
      <c r="E1334"/>
      <c r="F1334"/>
      <c r="G1334"/>
      <c r="H1334"/>
      <c r="I1334"/>
      <c r="J1334"/>
      <c r="K1334"/>
      <c r="L1334"/>
      <c r="M1334"/>
      <c r="N1334" s="33"/>
      <c r="O1334"/>
      <c r="P1334"/>
    </row>
    <row r="1335" spans="5:16" ht="14.5">
      <c r="E1335"/>
      <c r="F1335"/>
      <c r="G1335"/>
      <c r="H1335"/>
      <c r="I1335"/>
      <c r="J1335"/>
      <c r="K1335"/>
      <c r="L1335"/>
      <c r="M1335"/>
      <c r="N1335" s="33"/>
      <c r="O1335"/>
      <c r="P1335"/>
    </row>
    <row r="1336" spans="5:16" ht="14.5">
      <c r="E1336"/>
      <c r="F1336"/>
      <c r="G1336"/>
      <c r="H1336"/>
      <c r="I1336"/>
      <c r="J1336"/>
      <c r="K1336"/>
      <c r="L1336"/>
      <c r="M1336"/>
      <c r="N1336" s="33"/>
      <c r="O1336"/>
      <c r="P1336"/>
    </row>
    <row r="1337" spans="5:16" ht="14.5">
      <c r="E1337"/>
      <c r="F1337"/>
      <c r="G1337"/>
      <c r="H1337"/>
      <c r="I1337"/>
      <c r="J1337"/>
      <c r="K1337"/>
      <c r="L1337"/>
      <c r="M1337"/>
      <c r="N1337" s="33"/>
      <c r="O1337"/>
      <c r="P1337"/>
    </row>
    <row r="1338" spans="5:16" ht="14.5">
      <c r="E1338"/>
      <c r="F1338"/>
      <c r="G1338"/>
      <c r="H1338"/>
      <c r="I1338"/>
      <c r="J1338"/>
      <c r="K1338"/>
      <c r="L1338"/>
      <c r="M1338"/>
      <c r="N1338" s="33"/>
      <c r="O1338"/>
      <c r="P1338"/>
    </row>
    <row r="1339" spans="5:16" ht="14.5">
      <c r="E1339"/>
      <c r="F1339"/>
      <c r="G1339"/>
      <c r="H1339"/>
      <c r="I1339"/>
      <c r="J1339"/>
      <c r="K1339"/>
      <c r="L1339"/>
      <c r="M1339"/>
      <c r="N1339" s="33"/>
      <c r="O1339"/>
      <c r="P1339"/>
    </row>
    <row r="1340" spans="5:16" ht="14.5">
      <c r="E1340"/>
      <c r="F1340"/>
      <c r="G1340"/>
      <c r="H1340"/>
      <c r="I1340"/>
      <c r="J1340"/>
      <c r="K1340"/>
      <c r="L1340"/>
      <c r="M1340"/>
      <c r="N1340" s="33"/>
      <c r="O1340"/>
      <c r="P1340"/>
    </row>
    <row r="1341" spans="5:16" ht="14.5">
      <c r="E1341"/>
      <c r="F1341"/>
      <c r="G1341"/>
      <c r="H1341"/>
      <c r="I1341"/>
      <c r="J1341"/>
      <c r="K1341"/>
      <c r="L1341"/>
      <c r="M1341"/>
      <c r="N1341" s="33"/>
      <c r="O1341"/>
      <c r="P1341"/>
    </row>
    <row r="1342" spans="5:16" ht="14.5">
      <c r="E1342"/>
      <c r="F1342"/>
      <c r="G1342"/>
      <c r="H1342"/>
      <c r="I1342"/>
      <c r="J1342"/>
      <c r="K1342"/>
      <c r="L1342"/>
      <c r="M1342"/>
      <c r="N1342" s="33"/>
      <c r="O1342"/>
      <c r="P1342"/>
    </row>
    <row r="1343" spans="5:16" ht="14.5">
      <c r="E1343"/>
      <c r="F1343"/>
      <c r="G1343"/>
      <c r="H1343"/>
      <c r="I1343"/>
      <c r="J1343"/>
      <c r="K1343"/>
      <c r="L1343"/>
      <c r="M1343"/>
      <c r="N1343" s="33"/>
      <c r="O1343"/>
      <c r="P1343"/>
    </row>
    <row r="1344" spans="5:16" ht="14.5">
      <c r="E1344"/>
      <c r="F1344"/>
      <c r="G1344"/>
      <c r="H1344"/>
      <c r="I1344"/>
      <c r="J1344"/>
      <c r="K1344"/>
      <c r="L1344"/>
      <c r="M1344"/>
      <c r="N1344" s="33"/>
      <c r="O1344"/>
      <c r="P1344"/>
    </row>
    <row r="1345" spans="5:16" ht="14.5">
      <c r="E1345"/>
      <c r="F1345"/>
      <c r="G1345"/>
      <c r="H1345"/>
      <c r="I1345"/>
      <c r="J1345"/>
      <c r="K1345"/>
      <c r="L1345"/>
      <c r="M1345"/>
      <c r="N1345" s="33"/>
      <c r="O1345"/>
      <c r="P1345"/>
    </row>
    <row r="1346" spans="5:16" ht="14.5">
      <c r="E1346"/>
      <c r="F1346"/>
      <c r="G1346"/>
      <c r="H1346"/>
      <c r="I1346"/>
      <c r="J1346"/>
      <c r="K1346"/>
      <c r="L1346"/>
      <c r="M1346"/>
      <c r="N1346" s="33"/>
      <c r="O1346"/>
      <c r="P1346"/>
    </row>
    <row r="1347" spans="5:16" ht="14.5">
      <c r="E1347"/>
      <c r="F1347"/>
      <c r="G1347"/>
      <c r="H1347"/>
      <c r="I1347"/>
      <c r="J1347"/>
      <c r="K1347"/>
      <c r="L1347"/>
      <c r="M1347"/>
      <c r="N1347" s="33"/>
      <c r="O1347"/>
      <c r="P1347"/>
    </row>
    <row r="1348" spans="5:16" ht="14.5">
      <c r="E1348"/>
      <c r="F1348"/>
      <c r="G1348"/>
      <c r="H1348"/>
      <c r="I1348"/>
      <c r="J1348"/>
      <c r="K1348"/>
      <c r="L1348"/>
      <c r="M1348"/>
      <c r="N1348" s="33"/>
      <c r="O1348"/>
      <c r="P1348"/>
    </row>
    <row r="1349" spans="5:16" ht="14.5">
      <c r="E1349"/>
      <c r="F1349"/>
      <c r="G1349"/>
      <c r="H1349"/>
      <c r="I1349"/>
      <c r="J1349"/>
      <c r="K1349"/>
      <c r="L1349"/>
      <c r="M1349"/>
      <c r="N1349" s="33"/>
      <c r="O1349"/>
      <c r="P1349"/>
    </row>
    <row r="1350" spans="5:16" ht="14.5">
      <c r="E1350"/>
      <c r="F1350"/>
      <c r="G1350"/>
      <c r="H1350"/>
      <c r="I1350"/>
      <c r="J1350"/>
      <c r="K1350"/>
      <c r="L1350"/>
      <c r="M1350"/>
      <c r="N1350" s="33"/>
      <c r="O1350"/>
      <c r="P1350"/>
    </row>
    <row r="1351" spans="5:16" ht="14.5">
      <c r="E1351"/>
      <c r="F1351"/>
      <c r="G1351"/>
      <c r="H1351"/>
      <c r="I1351"/>
      <c r="J1351"/>
      <c r="K1351"/>
      <c r="L1351"/>
      <c r="M1351"/>
      <c r="N1351" s="33"/>
      <c r="O1351"/>
      <c r="P1351"/>
    </row>
    <row r="1352" spans="5:16" ht="14.5">
      <c r="E1352"/>
      <c r="F1352"/>
      <c r="G1352"/>
      <c r="H1352"/>
      <c r="I1352"/>
      <c r="J1352"/>
      <c r="K1352"/>
      <c r="L1352"/>
      <c r="M1352"/>
      <c r="N1352" s="33"/>
      <c r="O1352"/>
      <c r="P1352"/>
    </row>
    <row r="1353" spans="5:16" ht="14.5">
      <c r="E1353"/>
      <c r="F1353"/>
      <c r="G1353"/>
      <c r="H1353"/>
      <c r="I1353"/>
      <c r="J1353"/>
      <c r="K1353"/>
      <c r="L1353"/>
      <c r="M1353"/>
      <c r="N1353" s="33"/>
      <c r="O1353"/>
      <c r="P1353"/>
    </row>
    <row r="1354" spans="5:16" ht="14.5">
      <c r="E1354"/>
      <c r="F1354"/>
      <c r="G1354"/>
      <c r="H1354"/>
      <c r="I1354"/>
      <c r="J1354"/>
      <c r="K1354"/>
      <c r="L1354"/>
      <c r="M1354"/>
      <c r="N1354" s="33"/>
      <c r="O1354"/>
      <c r="P1354"/>
    </row>
    <row r="1355" spans="5:16" ht="14.5">
      <c r="E1355"/>
      <c r="F1355"/>
      <c r="G1355"/>
      <c r="H1355"/>
      <c r="I1355"/>
      <c r="J1355"/>
      <c r="K1355"/>
      <c r="L1355"/>
      <c r="M1355"/>
      <c r="N1355" s="33"/>
      <c r="O1355"/>
      <c r="P1355"/>
    </row>
    <row r="1356" spans="5:16" ht="14.5">
      <c r="E1356"/>
      <c r="F1356"/>
      <c r="G1356"/>
      <c r="H1356"/>
      <c r="I1356"/>
      <c r="J1356"/>
      <c r="K1356"/>
      <c r="L1356"/>
      <c r="M1356"/>
      <c r="N1356" s="33"/>
      <c r="O1356"/>
      <c r="P1356"/>
    </row>
    <row r="1357" spans="5:16" ht="14.5">
      <c r="E1357"/>
      <c r="F1357"/>
      <c r="G1357"/>
      <c r="H1357"/>
      <c r="I1357"/>
      <c r="J1357"/>
      <c r="K1357"/>
      <c r="L1357"/>
      <c r="M1357"/>
      <c r="N1357" s="33"/>
      <c r="O1357"/>
      <c r="P1357"/>
    </row>
    <row r="1358" spans="5:16" ht="14.5">
      <c r="E1358"/>
      <c r="F1358"/>
      <c r="G1358"/>
      <c r="H1358"/>
      <c r="I1358"/>
      <c r="J1358"/>
      <c r="K1358"/>
      <c r="L1358"/>
      <c r="M1358"/>
      <c r="N1358" s="33"/>
      <c r="O1358"/>
      <c r="P1358"/>
    </row>
    <row r="1359" spans="5:16" ht="14.5">
      <c r="E1359"/>
      <c r="F1359"/>
      <c r="G1359"/>
      <c r="H1359"/>
      <c r="I1359"/>
      <c r="J1359"/>
      <c r="K1359"/>
      <c r="L1359"/>
      <c r="M1359"/>
      <c r="N1359" s="33"/>
      <c r="O1359"/>
      <c r="P1359"/>
    </row>
    <row r="1360" spans="5:16" ht="14.5">
      <c r="E1360"/>
      <c r="F1360"/>
      <c r="G1360"/>
      <c r="H1360"/>
      <c r="I1360"/>
      <c r="J1360"/>
      <c r="K1360"/>
      <c r="L1360"/>
      <c r="M1360"/>
      <c r="N1360" s="33"/>
      <c r="O1360"/>
      <c r="P1360"/>
    </row>
    <row r="1361" spans="5:16" ht="14.5">
      <c r="E1361"/>
      <c r="F1361"/>
      <c r="G1361"/>
      <c r="H1361"/>
      <c r="I1361"/>
      <c r="J1361"/>
      <c r="K1361"/>
      <c r="L1361"/>
      <c r="M1361"/>
      <c r="N1361" s="33"/>
      <c r="O1361"/>
      <c r="P1361"/>
    </row>
    <row r="1362" spans="5:16" ht="14.5">
      <c r="E1362"/>
      <c r="F1362"/>
      <c r="G1362"/>
      <c r="H1362"/>
      <c r="I1362"/>
      <c r="J1362"/>
      <c r="K1362"/>
      <c r="L1362"/>
      <c r="M1362"/>
      <c r="N1362" s="33"/>
      <c r="O1362"/>
      <c r="P1362"/>
    </row>
    <row r="1363" spans="5:16" ht="14.5">
      <c r="E1363"/>
      <c r="F1363"/>
      <c r="G1363"/>
      <c r="H1363"/>
      <c r="I1363"/>
      <c r="J1363"/>
      <c r="K1363"/>
      <c r="L1363"/>
      <c r="M1363"/>
      <c r="N1363" s="33"/>
      <c r="O1363"/>
      <c r="P1363"/>
    </row>
    <row r="1364" spans="5:16" ht="14.5">
      <c r="E1364"/>
      <c r="F1364"/>
      <c r="G1364"/>
      <c r="H1364"/>
      <c r="I1364"/>
      <c r="J1364"/>
      <c r="K1364"/>
      <c r="L1364"/>
      <c r="M1364"/>
      <c r="N1364" s="33"/>
      <c r="O1364"/>
      <c r="P1364"/>
    </row>
    <row r="1365" spans="5:16" ht="14.5">
      <c r="E1365"/>
      <c r="F1365"/>
      <c r="G1365"/>
      <c r="H1365"/>
      <c r="I1365"/>
      <c r="J1365"/>
      <c r="K1365"/>
      <c r="L1365"/>
      <c r="M1365"/>
      <c r="N1365" s="33"/>
      <c r="O1365"/>
      <c r="P1365"/>
    </row>
    <row r="1366" spans="5:16" ht="14.5">
      <c r="E1366"/>
      <c r="F1366"/>
      <c r="G1366"/>
      <c r="H1366"/>
      <c r="I1366"/>
      <c r="J1366"/>
      <c r="K1366"/>
      <c r="L1366"/>
      <c r="M1366"/>
      <c r="N1366" s="33"/>
      <c r="O1366"/>
      <c r="P1366"/>
    </row>
    <row r="1367" spans="5:16" ht="14.5">
      <c r="E1367"/>
      <c r="F1367"/>
      <c r="G1367"/>
      <c r="H1367"/>
      <c r="I1367"/>
      <c r="J1367"/>
      <c r="K1367"/>
      <c r="L1367"/>
      <c r="M1367"/>
      <c r="N1367" s="33"/>
      <c r="O1367"/>
      <c r="P1367"/>
    </row>
    <row r="1368" spans="5:16" ht="14.5">
      <c r="E1368"/>
      <c r="F1368"/>
      <c r="G1368"/>
      <c r="H1368"/>
      <c r="I1368"/>
      <c r="J1368"/>
      <c r="K1368"/>
      <c r="L1368"/>
      <c r="M1368"/>
      <c r="N1368" s="33"/>
      <c r="O1368"/>
      <c r="P1368"/>
    </row>
    <row r="1369" spans="5:16" ht="14.5">
      <c r="E1369"/>
      <c r="F1369"/>
      <c r="G1369"/>
      <c r="H1369"/>
      <c r="I1369"/>
      <c r="J1369"/>
      <c r="K1369"/>
      <c r="L1369"/>
      <c r="M1369"/>
      <c r="N1369" s="33"/>
      <c r="O1369"/>
      <c r="P1369"/>
    </row>
    <row r="1370" spans="5:16" ht="14.5">
      <c r="E1370"/>
      <c r="F1370"/>
      <c r="G1370"/>
      <c r="H1370"/>
      <c r="I1370"/>
      <c r="J1370"/>
      <c r="K1370"/>
      <c r="L1370"/>
      <c r="M1370"/>
      <c r="N1370" s="33"/>
      <c r="O1370"/>
      <c r="P1370"/>
    </row>
    <row r="1371" spans="5:16" ht="14.5">
      <c r="E1371"/>
      <c r="F1371"/>
      <c r="G1371"/>
      <c r="H1371"/>
      <c r="I1371"/>
      <c r="J1371"/>
      <c r="K1371"/>
      <c r="L1371"/>
      <c r="M1371"/>
      <c r="N1371" s="33"/>
      <c r="O1371"/>
      <c r="P1371"/>
    </row>
    <row r="1372" spans="5:16" ht="14.5">
      <c r="E1372"/>
      <c r="F1372"/>
      <c r="G1372"/>
      <c r="H1372"/>
      <c r="I1372"/>
      <c r="J1372"/>
      <c r="K1372"/>
      <c r="L1372"/>
      <c r="M1372"/>
      <c r="N1372" s="33"/>
      <c r="O1372"/>
      <c r="P1372"/>
    </row>
    <row r="1373" spans="5:16" ht="14.5">
      <c r="E1373"/>
      <c r="F1373"/>
      <c r="G1373"/>
      <c r="H1373"/>
      <c r="I1373"/>
      <c r="J1373"/>
      <c r="K1373"/>
      <c r="L1373"/>
      <c r="M1373"/>
      <c r="N1373" s="33"/>
      <c r="O1373"/>
      <c r="P1373"/>
    </row>
    <row r="1374" spans="5:16" ht="14.5">
      <c r="E1374"/>
      <c r="F1374"/>
      <c r="G1374"/>
      <c r="H1374"/>
      <c r="I1374"/>
      <c r="J1374"/>
      <c r="K1374"/>
      <c r="L1374"/>
      <c r="M1374"/>
      <c r="N1374" s="33"/>
      <c r="O1374"/>
      <c r="P1374"/>
    </row>
    <row r="1375" spans="5:16" ht="14.5">
      <c r="E1375"/>
      <c r="F1375"/>
      <c r="G1375"/>
      <c r="H1375"/>
      <c r="I1375"/>
      <c r="J1375"/>
      <c r="K1375"/>
      <c r="L1375"/>
      <c r="M1375"/>
      <c r="N1375" s="33"/>
      <c r="O1375"/>
      <c r="P1375"/>
    </row>
    <row r="1376" spans="5:16" ht="14.5">
      <c r="E1376"/>
      <c r="F1376"/>
      <c r="G1376"/>
      <c r="H1376"/>
      <c r="I1376"/>
      <c r="J1376"/>
      <c r="K1376"/>
      <c r="L1376"/>
      <c r="M1376"/>
      <c r="N1376" s="33"/>
      <c r="O1376"/>
      <c r="P1376"/>
    </row>
    <row r="1377" spans="5:16" ht="14.5">
      <c r="E1377"/>
      <c r="F1377"/>
      <c r="G1377"/>
      <c r="H1377"/>
      <c r="I1377"/>
      <c r="J1377"/>
      <c r="K1377"/>
      <c r="L1377"/>
      <c r="M1377"/>
      <c r="N1377" s="33"/>
      <c r="O1377"/>
      <c r="P1377"/>
    </row>
    <row r="1378" spans="5:16" ht="14.5">
      <c r="E1378"/>
      <c r="F1378"/>
      <c r="G1378"/>
      <c r="H1378"/>
      <c r="I1378"/>
      <c r="J1378"/>
      <c r="K1378"/>
      <c r="L1378"/>
      <c r="M1378"/>
      <c r="N1378" s="33"/>
      <c r="O1378"/>
      <c r="P1378"/>
    </row>
    <row r="1379" spans="5:16" ht="14.5">
      <c r="E1379"/>
      <c r="F1379"/>
      <c r="G1379"/>
      <c r="H1379"/>
      <c r="I1379"/>
      <c r="J1379"/>
      <c r="K1379"/>
      <c r="L1379"/>
      <c r="M1379"/>
      <c r="N1379" s="33"/>
      <c r="O1379"/>
      <c r="P1379"/>
    </row>
    <row r="1380" spans="5:16" ht="14.5">
      <c r="E1380"/>
      <c r="F1380"/>
      <c r="G1380"/>
      <c r="H1380"/>
      <c r="I1380"/>
      <c r="J1380"/>
      <c r="K1380"/>
      <c r="L1380"/>
      <c r="M1380"/>
      <c r="N1380" s="33"/>
      <c r="O1380"/>
      <c r="P1380"/>
    </row>
    <row r="1381" spans="5:16" ht="14.5">
      <c r="E1381"/>
      <c r="F1381"/>
      <c r="G1381"/>
      <c r="H1381"/>
      <c r="I1381"/>
      <c r="J1381"/>
      <c r="K1381"/>
      <c r="L1381"/>
      <c r="M1381"/>
      <c r="N1381" s="33"/>
      <c r="O1381"/>
      <c r="P1381"/>
    </row>
    <row r="1382" spans="5:16" ht="14.5">
      <c r="E1382"/>
      <c r="F1382"/>
      <c r="G1382"/>
      <c r="H1382"/>
      <c r="I1382"/>
      <c r="J1382"/>
      <c r="K1382"/>
      <c r="L1382"/>
      <c r="M1382"/>
      <c r="N1382" s="33"/>
      <c r="O1382"/>
      <c r="P1382"/>
    </row>
    <row r="1383" spans="5:16" ht="14.5">
      <c r="E1383"/>
      <c r="F1383"/>
      <c r="G1383"/>
      <c r="H1383"/>
      <c r="I1383"/>
      <c r="J1383"/>
      <c r="K1383"/>
      <c r="L1383"/>
      <c r="M1383"/>
      <c r="N1383" s="33"/>
      <c r="O1383"/>
      <c r="P1383"/>
    </row>
    <row r="1384" spans="5:16" ht="14.5">
      <c r="E1384"/>
      <c r="F1384"/>
      <c r="G1384"/>
      <c r="H1384"/>
      <c r="I1384"/>
      <c r="J1384"/>
      <c r="K1384"/>
      <c r="L1384"/>
      <c r="M1384"/>
      <c r="N1384" s="33"/>
      <c r="O1384"/>
      <c r="P1384"/>
    </row>
    <row r="1385" spans="5:16" ht="14.5">
      <c r="E1385"/>
      <c r="F1385"/>
      <c r="G1385"/>
      <c r="H1385"/>
      <c r="I1385"/>
      <c r="J1385"/>
      <c r="K1385"/>
      <c r="L1385"/>
      <c r="M1385"/>
      <c r="N1385" s="33"/>
      <c r="O1385"/>
      <c r="P1385"/>
    </row>
    <row r="1386" spans="5:16" ht="14.5">
      <c r="E1386"/>
      <c r="F1386"/>
      <c r="G1386"/>
      <c r="H1386"/>
      <c r="I1386"/>
      <c r="J1386"/>
      <c r="K1386"/>
      <c r="L1386"/>
      <c r="M1386"/>
      <c r="N1386" s="33"/>
      <c r="O1386"/>
      <c r="P1386"/>
    </row>
    <row r="1387" spans="5:16" ht="14.5">
      <c r="E1387"/>
      <c r="F1387"/>
      <c r="G1387"/>
      <c r="H1387"/>
      <c r="I1387"/>
      <c r="J1387"/>
      <c r="K1387"/>
      <c r="L1387"/>
      <c r="M1387"/>
      <c r="N1387" s="33"/>
      <c r="O1387"/>
      <c r="P1387"/>
    </row>
    <row r="1388" spans="5:16" ht="14.5">
      <c r="E1388"/>
      <c r="F1388"/>
      <c r="G1388"/>
      <c r="H1388"/>
      <c r="I1388"/>
      <c r="J1388"/>
      <c r="K1388"/>
      <c r="L1388"/>
      <c r="M1388"/>
      <c r="N1388" s="33"/>
      <c r="O1388"/>
      <c r="P1388"/>
    </row>
    <row r="1389" spans="5:16" ht="14.5">
      <c r="E1389"/>
      <c r="F1389"/>
      <c r="G1389"/>
      <c r="H1389"/>
      <c r="I1389"/>
      <c r="J1389"/>
      <c r="K1389"/>
      <c r="L1389"/>
      <c r="M1389"/>
      <c r="N1389" s="33"/>
      <c r="O1389"/>
      <c r="P1389"/>
    </row>
    <row r="1390" spans="5:16" ht="14.5">
      <c r="E1390"/>
      <c r="F1390"/>
      <c r="G1390"/>
      <c r="H1390"/>
      <c r="I1390"/>
      <c r="J1390"/>
      <c r="K1390"/>
      <c r="L1390"/>
      <c r="M1390"/>
      <c r="N1390" s="33"/>
      <c r="O1390"/>
      <c r="P1390"/>
    </row>
    <row r="1391" spans="5:16" ht="14.5">
      <c r="E1391"/>
      <c r="F1391"/>
      <c r="G1391"/>
      <c r="H1391"/>
      <c r="I1391"/>
      <c r="J1391"/>
      <c r="K1391"/>
      <c r="L1391"/>
      <c r="M1391"/>
      <c r="N1391" s="33"/>
      <c r="O1391"/>
      <c r="P1391"/>
    </row>
    <row r="1392" spans="5:16" ht="14.5">
      <c r="E1392"/>
      <c r="F1392"/>
      <c r="G1392"/>
      <c r="H1392"/>
      <c r="I1392"/>
      <c r="J1392"/>
      <c r="K1392"/>
      <c r="L1392"/>
      <c r="M1392"/>
      <c r="N1392" s="33"/>
      <c r="O1392"/>
      <c r="P1392"/>
    </row>
    <row r="1393" spans="5:16" ht="14.5">
      <c r="E1393"/>
      <c r="F1393"/>
      <c r="G1393"/>
      <c r="H1393"/>
      <c r="I1393"/>
      <c r="J1393"/>
      <c r="K1393"/>
      <c r="L1393"/>
      <c r="M1393"/>
      <c r="N1393" s="33"/>
      <c r="O1393"/>
      <c r="P1393"/>
    </row>
    <row r="1394" spans="5:16" ht="14.5">
      <c r="E1394"/>
      <c r="F1394"/>
      <c r="G1394"/>
      <c r="H1394"/>
      <c r="I1394"/>
      <c r="J1394"/>
      <c r="K1394"/>
      <c r="L1394"/>
      <c r="M1394"/>
      <c r="N1394" s="33"/>
      <c r="O1394"/>
      <c r="P1394"/>
    </row>
    <row r="1395" spans="5:16" ht="14.5">
      <c r="E1395"/>
      <c r="F1395"/>
      <c r="G1395"/>
      <c r="H1395"/>
      <c r="I1395"/>
      <c r="J1395"/>
      <c r="K1395"/>
      <c r="L1395"/>
      <c r="M1395"/>
      <c r="N1395" s="33"/>
      <c r="O1395"/>
      <c r="P1395"/>
    </row>
    <row r="1396" spans="5:16" ht="14.5">
      <c r="E1396"/>
      <c r="F1396"/>
      <c r="G1396"/>
      <c r="H1396"/>
      <c r="I1396"/>
      <c r="J1396"/>
      <c r="K1396"/>
      <c r="L1396"/>
      <c r="M1396"/>
      <c r="N1396" s="33"/>
      <c r="O1396"/>
      <c r="P1396"/>
    </row>
    <row r="1397" spans="5:16" ht="14.5">
      <c r="E1397"/>
      <c r="F1397"/>
      <c r="G1397"/>
      <c r="H1397"/>
      <c r="I1397"/>
      <c r="J1397"/>
      <c r="K1397"/>
      <c r="L1397"/>
      <c r="M1397"/>
      <c r="N1397" s="33"/>
      <c r="O1397"/>
      <c r="P1397"/>
    </row>
    <row r="1398" spans="5:16" ht="14.5">
      <c r="E1398"/>
      <c r="F1398"/>
      <c r="G1398"/>
      <c r="H1398"/>
      <c r="I1398"/>
      <c r="J1398"/>
      <c r="K1398"/>
      <c r="L1398"/>
      <c r="M1398"/>
      <c r="N1398" s="33"/>
      <c r="O1398"/>
      <c r="P1398"/>
    </row>
    <row r="1399" spans="5:16" ht="14.5">
      <c r="E1399"/>
      <c r="F1399"/>
      <c r="G1399"/>
      <c r="H1399"/>
      <c r="I1399"/>
      <c r="J1399"/>
      <c r="K1399"/>
      <c r="L1399"/>
      <c r="M1399"/>
      <c r="N1399" s="33"/>
      <c r="O1399"/>
      <c r="P1399"/>
    </row>
    <row r="1400" spans="5:16" ht="14.5">
      <c r="E1400"/>
      <c r="F1400"/>
      <c r="G1400"/>
      <c r="H1400"/>
      <c r="I1400"/>
      <c r="J1400"/>
      <c r="K1400"/>
      <c r="L1400"/>
      <c r="M1400"/>
      <c r="N1400" s="33"/>
      <c r="O1400"/>
      <c r="P1400"/>
    </row>
    <row r="1401" spans="5:16" ht="14.5">
      <c r="E1401"/>
      <c r="F1401"/>
      <c r="G1401"/>
      <c r="H1401"/>
      <c r="I1401"/>
      <c r="J1401"/>
      <c r="K1401"/>
      <c r="L1401"/>
      <c r="M1401"/>
      <c r="N1401" s="33"/>
      <c r="O1401"/>
      <c r="P1401"/>
    </row>
    <row r="1402" spans="5:16" ht="14.5">
      <c r="E1402"/>
      <c r="F1402"/>
      <c r="G1402"/>
      <c r="H1402"/>
      <c r="I1402"/>
      <c r="J1402"/>
      <c r="K1402"/>
      <c r="L1402"/>
      <c r="M1402"/>
      <c r="N1402" s="33"/>
      <c r="O1402"/>
      <c r="P1402"/>
    </row>
    <row r="1403" spans="5:16" ht="14.5">
      <c r="E1403"/>
      <c r="F1403"/>
      <c r="G1403"/>
      <c r="H1403"/>
      <c r="I1403"/>
      <c r="J1403"/>
      <c r="K1403"/>
      <c r="L1403"/>
      <c r="M1403"/>
      <c r="N1403" s="33"/>
      <c r="O1403"/>
      <c r="P1403"/>
    </row>
    <row r="1404" spans="5:16" ht="14.5">
      <c r="E1404"/>
      <c r="F1404"/>
      <c r="G1404"/>
      <c r="H1404"/>
      <c r="I1404"/>
      <c r="J1404"/>
      <c r="K1404"/>
      <c r="L1404"/>
      <c r="M1404"/>
      <c r="N1404" s="33"/>
      <c r="O1404"/>
      <c r="P1404"/>
    </row>
    <row r="1405" spans="5:16" ht="14.5">
      <c r="E1405"/>
      <c r="F1405"/>
      <c r="G1405"/>
      <c r="H1405"/>
      <c r="I1405"/>
      <c r="J1405"/>
      <c r="K1405"/>
      <c r="L1405"/>
      <c r="M1405"/>
      <c r="N1405" s="33"/>
      <c r="O1405"/>
      <c r="P1405"/>
    </row>
    <row r="1406" spans="5:16" ht="14.5">
      <c r="E1406"/>
      <c r="F1406"/>
      <c r="G1406"/>
      <c r="H1406"/>
      <c r="I1406"/>
      <c r="J1406"/>
      <c r="K1406"/>
      <c r="L1406"/>
      <c r="M1406"/>
      <c r="N1406" s="33"/>
      <c r="O1406"/>
      <c r="P1406"/>
    </row>
    <row r="1407" spans="5:16" ht="14.5">
      <c r="E1407"/>
      <c r="F1407"/>
      <c r="G1407"/>
      <c r="H1407"/>
      <c r="I1407"/>
      <c r="J1407"/>
      <c r="K1407"/>
      <c r="L1407"/>
      <c r="M1407"/>
      <c r="N1407" s="33"/>
      <c r="O1407"/>
      <c r="P1407"/>
    </row>
    <row r="1408" spans="5:16" ht="14.5">
      <c r="E1408"/>
      <c r="F1408"/>
      <c r="G1408"/>
      <c r="H1408"/>
      <c r="I1408"/>
      <c r="J1408"/>
      <c r="K1408"/>
      <c r="L1408"/>
      <c r="M1408"/>
      <c r="N1408" s="33"/>
      <c r="O1408"/>
      <c r="P1408"/>
    </row>
    <row r="1409" spans="5:16" ht="14.5">
      <c r="E1409"/>
      <c r="F1409"/>
      <c r="G1409"/>
      <c r="H1409"/>
      <c r="I1409"/>
      <c r="J1409"/>
      <c r="K1409"/>
      <c r="L1409"/>
      <c r="M1409"/>
      <c r="N1409" s="33"/>
      <c r="O1409"/>
      <c r="P1409"/>
    </row>
    <row r="1410" spans="5:16" ht="14.5">
      <c r="E1410"/>
      <c r="F1410"/>
      <c r="G1410"/>
      <c r="H1410"/>
      <c r="I1410"/>
      <c r="J1410"/>
      <c r="K1410"/>
      <c r="L1410"/>
      <c r="M1410"/>
      <c r="N1410" s="33"/>
      <c r="O1410"/>
      <c r="P1410"/>
    </row>
    <row r="1411" spans="5:16" ht="14.5">
      <c r="E1411"/>
      <c r="F1411"/>
      <c r="G1411"/>
      <c r="H1411"/>
      <c r="I1411"/>
      <c r="J1411"/>
      <c r="K1411"/>
      <c r="L1411"/>
      <c r="M1411"/>
      <c r="N1411" s="33"/>
      <c r="O1411"/>
      <c r="P1411"/>
    </row>
    <row r="1412" spans="5:16" ht="14.5">
      <c r="E1412"/>
      <c r="F1412"/>
      <c r="G1412"/>
      <c r="H1412"/>
      <c r="I1412"/>
      <c r="J1412"/>
      <c r="K1412"/>
      <c r="L1412"/>
      <c r="M1412"/>
      <c r="N1412" s="33"/>
      <c r="O1412"/>
      <c r="P1412"/>
    </row>
    <row r="1413" spans="5:16" ht="14.5">
      <c r="E1413"/>
      <c r="F1413"/>
      <c r="G1413"/>
      <c r="H1413"/>
      <c r="I1413"/>
      <c r="J1413"/>
      <c r="K1413"/>
      <c r="L1413"/>
      <c r="M1413"/>
      <c r="N1413" s="33"/>
      <c r="O1413"/>
      <c r="P1413"/>
    </row>
    <row r="1414" spans="5:16" ht="14.5">
      <c r="E1414"/>
      <c r="F1414"/>
      <c r="G1414"/>
      <c r="H1414"/>
      <c r="I1414"/>
      <c r="J1414"/>
      <c r="K1414"/>
      <c r="L1414"/>
      <c r="M1414"/>
      <c r="N1414" s="33"/>
      <c r="O1414"/>
      <c r="P1414"/>
    </row>
    <row r="1415" spans="5:16" ht="14.5">
      <c r="E1415"/>
      <c r="F1415"/>
      <c r="G1415"/>
      <c r="H1415"/>
      <c r="I1415"/>
      <c r="J1415"/>
      <c r="K1415"/>
      <c r="L1415"/>
      <c r="M1415"/>
      <c r="N1415" s="33"/>
      <c r="O1415"/>
      <c r="P1415"/>
    </row>
    <row r="1416" spans="5:16" ht="14.5">
      <c r="E1416"/>
      <c r="F1416"/>
      <c r="G1416"/>
      <c r="H1416"/>
      <c r="I1416"/>
      <c r="J1416"/>
      <c r="K1416"/>
      <c r="L1416"/>
      <c r="M1416"/>
      <c r="N1416" s="33"/>
      <c r="O1416"/>
      <c r="P1416"/>
    </row>
    <row r="1417" spans="5:16" ht="14.5">
      <c r="E1417"/>
      <c r="F1417"/>
      <c r="G1417"/>
      <c r="H1417"/>
      <c r="I1417"/>
      <c r="J1417"/>
      <c r="K1417"/>
      <c r="L1417"/>
      <c r="M1417"/>
      <c r="N1417" s="33"/>
      <c r="O1417"/>
      <c r="P1417"/>
    </row>
    <row r="1418" spans="5:16" ht="14.5">
      <c r="E1418"/>
      <c r="F1418"/>
      <c r="G1418"/>
      <c r="H1418"/>
      <c r="I1418"/>
      <c r="J1418"/>
      <c r="K1418"/>
      <c r="L1418"/>
      <c r="M1418"/>
      <c r="N1418" s="33"/>
      <c r="O1418"/>
      <c r="P1418"/>
    </row>
    <row r="1419" spans="5:16" ht="14.5">
      <c r="E1419"/>
      <c r="F1419"/>
      <c r="G1419"/>
      <c r="H1419"/>
      <c r="I1419"/>
      <c r="J1419"/>
      <c r="K1419"/>
      <c r="L1419"/>
      <c r="M1419"/>
      <c r="N1419" s="33"/>
      <c r="O1419"/>
      <c r="P1419"/>
    </row>
    <row r="1420" spans="5:16" ht="14.5">
      <c r="E1420"/>
      <c r="F1420"/>
      <c r="G1420"/>
      <c r="H1420"/>
      <c r="I1420"/>
      <c r="J1420"/>
      <c r="K1420"/>
      <c r="L1420"/>
      <c r="M1420"/>
      <c r="N1420" s="33"/>
      <c r="O1420"/>
      <c r="P1420"/>
    </row>
    <row r="1421" spans="5:16" ht="14.5">
      <c r="E1421"/>
      <c r="F1421"/>
      <c r="G1421"/>
      <c r="H1421"/>
      <c r="I1421"/>
      <c r="J1421"/>
      <c r="K1421"/>
      <c r="L1421"/>
      <c r="M1421"/>
      <c r="N1421" s="33"/>
      <c r="O1421"/>
      <c r="P1421"/>
    </row>
    <row r="1422" spans="5:16" ht="14.5">
      <c r="E1422"/>
      <c r="F1422"/>
      <c r="G1422"/>
      <c r="H1422"/>
      <c r="I1422"/>
      <c r="J1422"/>
      <c r="K1422"/>
      <c r="L1422"/>
      <c r="M1422"/>
      <c r="N1422" s="33"/>
      <c r="O1422"/>
      <c r="P1422"/>
    </row>
    <row r="1423" spans="5:16" ht="14.5">
      <c r="E1423"/>
      <c r="F1423"/>
      <c r="G1423"/>
      <c r="H1423"/>
      <c r="I1423"/>
      <c r="J1423"/>
      <c r="K1423"/>
      <c r="L1423"/>
      <c r="M1423"/>
      <c r="N1423" s="33"/>
      <c r="O1423"/>
      <c r="P1423"/>
    </row>
    <row r="1424" spans="5:16" ht="14.5">
      <c r="E1424"/>
      <c r="F1424"/>
      <c r="G1424"/>
      <c r="H1424"/>
      <c r="I1424"/>
      <c r="J1424"/>
      <c r="K1424"/>
      <c r="L1424"/>
      <c r="M1424"/>
      <c r="N1424" s="33"/>
      <c r="O1424"/>
      <c r="P1424"/>
    </row>
    <row r="1425" spans="5:16" ht="14.5">
      <c r="E1425"/>
      <c r="F1425"/>
      <c r="G1425"/>
      <c r="H1425"/>
      <c r="I1425"/>
      <c r="J1425"/>
      <c r="K1425"/>
      <c r="L1425"/>
      <c r="M1425"/>
      <c r="N1425" s="33"/>
      <c r="O1425"/>
      <c r="P1425"/>
    </row>
    <row r="1426" spans="5:16" ht="14.5">
      <c r="E1426"/>
      <c r="F1426"/>
      <c r="G1426"/>
      <c r="H1426"/>
      <c r="I1426"/>
      <c r="J1426"/>
      <c r="K1426"/>
      <c r="L1426"/>
      <c r="M1426"/>
      <c r="N1426" s="33"/>
      <c r="O1426"/>
      <c r="P1426"/>
    </row>
    <row r="1427" spans="5:16" ht="14.5">
      <c r="E1427"/>
      <c r="F1427"/>
      <c r="G1427"/>
      <c r="H1427"/>
      <c r="I1427"/>
      <c r="J1427"/>
      <c r="K1427"/>
      <c r="L1427"/>
      <c r="M1427"/>
      <c r="N1427" s="33"/>
      <c r="O1427"/>
      <c r="P1427"/>
    </row>
    <row r="1428" spans="5:16" ht="14.5">
      <c r="E1428"/>
      <c r="F1428"/>
      <c r="G1428"/>
      <c r="H1428"/>
      <c r="I1428"/>
      <c r="J1428"/>
      <c r="K1428"/>
      <c r="L1428"/>
      <c r="M1428"/>
      <c r="N1428" s="33"/>
      <c r="O1428"/>
      <c r="P1428"/>
    </row>
    <row r="1429" spans="5:16" ht="14.5">
      <c r="E1429"/>
      <c r="F1429"/>
      <c r="G1429"/>
      <c r="H1429"/>
      <c r="I1429"/>
      <c r="J1429"/>
      <c r="K1429"/>
      <c r="L1429"/>
      <c r="M1429"/>
      <c r="N1429" s="33"/>
      <c r="O1429"/>
      <c r="P1429"/>
    </row>
    <row r="1430" spans="5:16" ht="14.5">
      <c r="E1430"/>
      <c r="F1430"/>
      <c r="G1430"/>
      <c r="H1430"/>
      <c r="I1430"/>
      <c r="J1430"/>
      <c r="K1430"/>
      <c r="L1430"/>
      <c r="M1430"/>
      <c r="N1430" s="33"/>
      <c r="O1430"/>
      <c r="P1430"/>
    </row>
    <row r="1431" spans="5:16" ht="14.5">
      <c r="E1431"/>
      <c r="F1431"/>
      <c r="G1431"/>
      <c r="H1431"/>
      <c r="I1431"/>
      <c r="J1431"/>
      <c r="K1431"/>
      <c r="L1431"/>
      <c r="M1431"/>
      <c r="N1431" s="33"/>
      <c r="O1431"/>
      <c r="P1431"/>
    </row>
    <row r="1432" spans="5:16" ht="14.5">
      <c r="E1432"/>
      <c r="F1432"/>
      <c r="G1432"/>
      <c r="H1432"/>
      <c r="I1432"/>
      <c r="J1432"/>
      <c r="K1432"/>
      <c r="L1432"/>
      <c r="M1432"/>
      <c r="N1432" s="33"/>
      <c r="O1432"/>
      <c r="P1432"/>
    </row>
    <row r="1433" spans="5:16" ht="14.5">
      <c r="E1433"/>
      <c r="F1433"/>
      <c r="G1433"/>
      <c r="H1433"/>
      <c r="I1433"/>
      <c r="J1433"/>
      <c r="K1433"/>
      <c r="L1433"/>
      <c r="M1433"/>
      <c r="N1433" s="33"/>
      <c r="O1433"/>
      <c r="P1433"/>
    </row>
    <row r="1434" spans="5:16" ht="14.5">
      <c r="E1434"/>
      <c r="F1434"/>
      <c r="G1434"/>
      <c r="H1434"/>
      <c r="I1434"/>
      <c r="J1434"/>
      <c r="K1434"/>
      <c r="L1434"/>
      <c r="M1434"/>
      <c r="N1434" s="33"/>
      <c r="O1434"/>
      <c r="P1434"/>
    </row>
    <row r="1435" spans="5:16" ht="14.5">
      <c r="E1435"/>
      <c r="F1435"/>
      <c r="G1435"/>
      <c r="H1435"/>
      <c r="I1435"/>
      <c r="J1435"/>
      <c r="K1435"/>
      <c r="L1435"/>
      <c r="M1435"/>
      <c r="N1435" s="33"/>
      <c r="O1435"/>
      <c r="P1435"/>
    </row>
    <row r="1436" spans="5:16" ht="14.5">
      <c r="E1436"/>
      <c r="F1436"/>
      <c r="G1436"/>
      <c r="H1436"/>
      <c r="I1436"/>
      <c r="J1436"/>
      <c r="K1436"/>
      <c r="L1436"/>
      <c r="M1436"/>
      <c r="N1436" s="33"/>
      <c r="O1436"/>
      <c r="P1436"/>
    </row>
    <row r="1437" spans="5:16" ht="14.5">
      <c r="E1437"/>
      <c r="F1437"/>
      <c r="G1437"/>
      <c r="H1437"/>
      <c r="I1437"/>
      <c r="J1437"/>
      <c r="K1437"/>
      <c r="L1437"/>
      <c r="M1437"/>
      <c r="N1437" s="33"/>
      <c r="O1437"/>
      <c r="P1437"/>
    </row>
    <row r="1438" spans="5:16" ht="14.5">
      <c r="E1438"/>
      <c r="F1438"/>
      <c r="G1438"/>
      <c r="H1438"/>
      <c r="I1438"/>
      <c r="J1438"/>
      <c r="K1438"/>
      <c r="L1438"/>
      <c r="M1438"/>
      <c r="N1438" s="33"/>
      <c r="O1438"/>
      <c r="P1438"/>
    </row>
    <row r="1439" spans="5:16" ht="14.5">
      <c r="E1439"/>
      <c r="F1439"/>
      <c r="G1439"/>
      <c r="H1439"/>
      <c r="I1439"/>
      <c r="J1439"/>
      <c r="K1439"/>
      <c r="L1439"/>
      <c r="M1439"/>
      <c r="N1439" s="33"/>
      <c r="O1439"/>
      <c r="P1439"/>
    </row>
    <row r="1440" spans="5:16" ht="14.5">
      <c r="E1440"/>
      <c r="F1440"/>
      <c r="G1440"/>
      <c r="H1440"/>
      <c r="I1440"/>
      <c r="J1440"/>
      <c r="K1440"/>
      <c r="L1440"/>
      <c r="M1440"/>
      <c r="N1440" s="33"/>
      <c r="O1440"/>
      <c r="P1440"/>
    </row>
    <row r="1441" spans="5:16" ht="14.5">
      <c r="E1441"/>
      <c r="F1441"/>
      <c r="G1441"/>
      <c r="H1441"/>
      <c r="I1441"/>
      <c r="J1441"/>
      <c r="K1441"/>
      <c r="L1441"/>
      <c r="M1441"/>
      <c r="N1441" s="33"/>
      <c r="O1441"/>
      <c r="P1441"/>
    </row>
    <row r="1442" spans="5:16" ht="14.5">
      <c r="E1442"/>
      <c r="F1442"/>
      <c r="G1442"/>
      <c r="H1442"/>
      <c r="I1442"/>
      <c r="J1442"/>
      <c r="K1442"/>
      <c r="L1442"/>
      <c r="M1442"/>
      <c r="N1442" s="33"/>
      <c r="O1442"/>
      <c r="P1442"/>
    </row>
    <row r="1443" spans="5:16" ht="14.5">
      <c r="E1443"/>
      <c r="F1443"/>
      <c r="G1443"/>
      <c r="H1443"/>
      <c r="I1443"/>
      <c r="J1443"/>
      <c r="K1443"/>
      <c r="L1443"/>
      <c r="M1443"/>
      <c r="N1443" s="33"/>
      <c r="O1443"/>
      <c r="P1443"/>
    </row>
    <row r="1444" spans="5:16" ht="14.5">
      <c r="E1444"/>
      <c r="F1444"/>
      <c r="G1444"/>
      <c r="H1444"/>
      <c r="I1444"/>
      <c r="J1444"/>
      <c r="K1444"/>
      <c r="L1444"/>
      <c r="M1444"/>
      <c r="N1444" s="33"/>
      <c r="O1444"/>
      <c r="P1444"/>
    </row>
    <row r="1445" spans="5:16" ht="14.5">
      <c r="E1445"/>
      <c r="F1445"/>
      <c r="G1445"/>
      <c r="H1445"/>
      <c r="I1445"/>
      <c r="J1445"/>
      <c r="K1445"/>
      <c r="L1445"/>
      <c r="M1445"/>
      <c r="N1445" s="33"/>
      <c r="O1445"/>
      <c r="P1445"/>
    </row>
    <row r="1446" spans="5:16" ht="14.5">
      <c r="E1446"/>
      <c r="F1446"/>
      <c r="G1446"/>
      <c r="H1446"/>
      <c r="I1446"/>
      <c r="J1446"/>
      <c r="K1446"/>
      <c r="L1446"/>
      <c r="M1446"/>
      <c r="N1446" s="33"/>
      <c r="O1446"/>
      <c r="P1446"/>
    </row>
    <row r="1447" spans="5:16" ht="14.5">
      <c r="E1447"/>
      <c r="F1447"/>
      <c r="G1447"/>
      <c r="H1447"/>
      <c r="I1447"/>
      <c r="J1447"/>
      <c r="K1447"/>
      <c r="L1447"/>
      <c r="M1447"/>
      <c r="N1447" s="33"/>
      <c r="O1447"/>
      <c r="P1447"/>
    </row>
    <row r="1448" spans="5:16" ht="14.5">
      <c r="E1448"/>
      <c r="F1448"/>
      <c r="G1448"/>
      <c r="H1448"/>
      <c r="I1448"/>
      <c r="J1448"/>
      <c r="K1448"/>
      <c r="L1448"/>
      <c r="M1448"/>
      <c r="N1448" s="33"/>
      <c r="O1448"/>
      <c r="P1448"/>
    </row>
    <row r="1449" spans="5:16" ht="14.5">
      <c r="E1449"/>
      <c r="F1449"/>
      <c r="G1449"/>
      <c r="H1449"/>
      <c r="I1449"/>
      <c r="J1449"/>
      <c r="K1449"/>
      <c r="L1449"/>
      <c r="M1449"/>
      <c r="N1449" s="33"/>
      <c r="O1449"/>
      <c r="P1449"/>
    </row>
    <row r="1450" spans="5:16" ht="14.5">
      <c r="E1450"/>
      <c r="F1450"/>
      <c r="G1450"/>
      <c r="H1450"/>
      <c r="I1450"/>
      <c r="J1450"/>
      <c r="K1450"/>
      <c r="L1450"/>
      <c r="M1450"/>
      <c r="N1450" s="33"/>
      <c r="O1450"/>
      <c r="P1450"/>
    </row>
    <row r="1451" spans="5:16" ht="14.5">
      <c r="E1451"/>
      <c r="F1451"/>
      <c r="G1451"/>
      <c r="H1451"/>
      <c r="I1451"/>
      <c r="J1451"/>
      <c r="K1451"/>
      <c r="L1451"/>
      <c r="M1451"/>
      <c r="N1451" s="33"/>
      <c r="O1451"/>
      <c r="P1451"/>
    </row>
    <row r="1452" spans="5:16" ht="14.5">
      <c r="E1452"/>
      <c r="F1452"/>
      <c r="G1452"/>
      <c r="H1452"/>
      <c r="I1452"/>
      <c r="J1452"/>
      <c r="K1452"/>
      <c r="L1452"/>
      <c r="M1452"/>
      <c r="N1452" s="33"/>
      <c r="O1452"/>
      <c r="P1452"/>
    </row>
    <row r="1453" spans="5:16" ht="14.5">
      <c r="E1453"/>
      <c r="F1453"/>
      <c r="G1453"/>
      <c r="H1453"/>
      <c r="I1453"/>
      <c r="J1453"/>
      <c r="K1453"/>
      <c r="L1453"/>
      <c r="M1453"/>
      <c r="N1453" s="33"/>
      <c r="O1453"/>
      <c r="P1453"/>
    </row>
    <row r="1454" spans="5:16" ht="14.5">
      <c r="E1454"/>
      <c r="F1454"/>
      <c r="G1454"/>
      <c r="H1454"/>
      <c r="I1454"/>
      <c r="J1454"/>
      <c r="K1454"/>
      <c r="L1454"/>
      <c r="M1454"/>
      <c r="N1454" s="33"/>
      <c r="O1454"/>
      <c r="P1454"/>
    </row>
    <row r="1455" spans="5:16" ht="14.5">
      <c r="E1455"/>
      <c r="F1455"/>
      <c r="G1455"/>
      <c r="H1455"/>
      <c r="I1455"/>
      <c r="J1455"/>
      <c r="K1455"/>
      <c r="L1455"/>
      <c r="M1455"/>
      <c r="N1455" s="33"/>
      <c r="O1455"/>
      <c r="P1455"/>
    </row>
    <row r="1456" spans="5:16" ht="14.5">
      <c r="E1456"/>
      <c r="F1456"/>
      <c r="G1456"/>
      <c r="H1456"/>
      <c r="I1456"/>
      <c r="J1456"/>
      <c r="K1456"/>
      <c r="L1456"/>
      <c r="M1456"/>
      <c r="N1456" s="33"/>
      <c r="O1456"/>
      <c r="P1456"/>
    </row>
    <row r="1457" spans="5:16" ht="14.5">
      <c r="E1457"/>
      <c r="F1457"/>
      <c r="G1457"/>
      <c r="H1457"/>
      <c r="I1457"/>
      <c r="J1457"/>
      <c r="K1457"/>
      <c r="L1457"/>
      <c r="M1457"/>
      <c r="N1457" s="33"/>
      <c r="O1457"/>
      <c r="P1457"/>
    </row>
    <row r="1458" spans="5:16" ht="14.5">
      <c r="E1458"/>
      <c r="F1458"/>
      <c r="G1458"/>
      <c r="H1458"/>
      <c r="I1458"/>
      <c r="J1458"/>
      <c r="K1458"/>
      <c r="L1458"/>
      <c r="M1458"/>
      <c r="N1458" s="33"/>
      <c r="O1458"/>
      <c r="P1458"/>
    </row>
    <row r="1459" spans="5:16" ht="14.5">
      <c r="E1459"/>
      <c r="F1459"/>
      <c r="G1459"/>
      <c r="H1459"/>
      <c r="I1459"/>
      <c r="J1459"/>
      <c r="K1459"/>
      <c r="L1459"/>
      <c r="M1459"/>
      <c r="N1459" s="33"/>
      <c r="O1459"/>
      <c r="P1459"/>
    </row>
    <row r="1460" spans="5:16" ht="14.5">
      <c r="E1460"/>
      <c r="F1460"/>
      <c r="G1460"/>
      <c r="H1460"/>
      <c r="I1460"/>
      <c r="J1460"/>
      <c r="K1460"/>
      <c r="L1460"/>
      <c r="M1460"/>
      <c r="N1460" s="33"/>
      <c r="O1460"/>
      <c r="P1460"/>
    </row>
    <row r="1461" spans="5:16" ht="14.5">
      <c r="E1461"/>
      <c r="F1461"/>
      <c r="G1461"/>
      <c r="H1461"/>
      <c r="I1461"/>
      <c r="J1461"/>
      <c r="K1461"/>
      <c r="L1461"/>
      <c r="M1461"/>
      <c r="N1461" s="33"/>
      <c r="O1461"/>
      <c r="P1461"/>
    </row>
    <row r="1462" spans="5:16" ht="14.5">
      <c r="E1462"/>
      <c r="F1462"/>
      <c r="G1462"/>
      <c r="H1462"/>
      <c r="I1462"/>
      <c r="J1462"/>
      <c r="K1462"/>
      <c r="L1462"/>
      <c r="M1462"/>
      <c r="N1462" s="33"/>
      <c r="O1462"/>
      <c r="P1462"/>
    </row>
    <row r="1463" spans="5:16" ht="14.5">
      <c r="E1463"/>
      <c r="F1463"/>
      <c r="G1463"/>
      <c r="H1463"/>
      <c r="I1463"/>
      <c r="J1463"/>
      <c r="K1463"/>
      <c r="L1463"/>
      <c r="M1463"/>
      <c r="N1463" s="33"/>
      <c r="O1463"/>
      <c r="P1463"/>
    </row>
    <row r="1464" spans="5:16" ht="14.5">
      <c r="E1464"/>
      <c r="F1464"/>
      <c r="G1464"/>
      <c r="H1464"/>
      <c r="I1464"/>
      <c r="J1464"/>
      <c r="K1464"/>
      <c r="L1464"/>
      <c r="M1464"/>
      <c r="N1464" s="33"/>
      <c r="O1464"/>
      <c r="P1464"/>
    </row>
    <row r="1465" spans="5:16" ht="14.5">
      <c r="E1465"/>
      <c r="F1465"/>
      <c r="G1465"/>
      <c r="H1465"/>
      <c r="I1465"/>
      <c r="J1465"/>
      <c r="K1465"/>
      <c r="L1465"/>
      <c r="M1465"/>
      <c r="N1465" s="33"/>
      <c r="O1465"/>
      <c r="P1465"/>
    </row>
    <row r="1466" spans="5:16" ht="14.5">
      <c r="E1466"/>
      <c r="F1466"/>
      <c r="G1466"/>
      <c r="H1466"/>
      <c r="I1466"/>
      <c r="J1466"/>
      <c r="K1466"/>
      <c r="L1466"/>
      <c r="M1466"/>
      <c r="N1466" s="33"/>
      <c r="O1466"/>
      <c r="P1466"/>
    </row>
    <row r="1467" spans="5:16" ht="14.5">
      <c r="E1467"/>
      <c r="F1467"/>
      <c r="G1467"/>
      <c r="H1467"/>
      <c r="I1467"/>
      <c r="J1467"/>
      <c r="K1467"/>
      <c r="L1467"/>
      <c r="M1467"/>
      <c r="N1467" s="33"/>
      <c r="O1467"/>
      <c r="P1467"/>
    </row>
    <row r="1468" spans="5:16" ht="14.5">
      <c r="E1468"/>
      <c r="F1468"/>
      <c r="G1468"/>
      <c r="H1468"/>
      <c r="I1468"/>
      <c r="J1468"/>
      <c r="K1468"/>
      <c r="L1468"/>
      <c r="M1468"/>
      <c r="N1468" s="33"/>
      <c r="O1468"/>
      <c r="P1468"/>
    </row>
    <row r="1469" spans="5:16" ht="14.5">
      <c r="E1469"/>
      <c r="F1469"/>
      <c r="G1469"/>
      <c r="H1469"/>
      <c r="I1469"/>
      <c r="J1469"/>
      <c r="K1469"/>
      <c r="L1469"/>
      <c r="M1469"/>
      <c r="N1469" s="33"/>
      <c r="O1469"/>
      <c r="P1469"/>
    </row>
    <row r="1470" spans="5:16" ht="14.5">
      <c r="E1470"/>
      <c r="F1470"/>
      <c r="G1470"/>
      <c r="H1470"/>
      <c r="I1470"/>
      <c r="J1470"/>
      <c r="K1470"/>
      <c r="L1470"/>
      <c r="M1470"/>
      <c r="N1470" s="33"/>
      <c r="O1470"/>
      <c r="P1470"/>
    </row>
    <row r="1471" spans="5:16" ht="14.5">
      <c r="E1471"/>
      <c r="F1471"/>
      <c r="G1471"/>
      <c r="H1471"/>
      <c r="I1471"/>
      <c r="J1471"/>
      <c r="K1471"/>
      <c r="L1471"/>
      <c r="M1471"/>
      <c r="N1471" s="33"/>
      <c r="O1471"/>
      <c r="P1471"/>
    </row>
    <row r="1472" spans="5:16" ht="14.5">
      <c r="E1472"/>
      <c r="F1472"/>
      <c r="G1472"/>
      <c r="H1472"/>
      <c r="I1472"/>
      <c r="J1472"/>
      <c r="K1472"/>
      <c r="L1472"/>
      <c r="M1472"/>
      <c r="N1472" s="33"/>
      <c r="O1472"/>
      <c r="P1472"/>
    </row>
    <row r="1473" spans="5:16" ht="14.5">
      <c r="E1473"/>
      <c r="F1473"/>
      <c r="G1473"/>
      <c r="H1473"/>
      <c r="I1473"/>
      <c r="J1473"/>
      <c r="K1473"/>
      <c r="L1473"/>
      <c r="M1473"/>
      <c r="N1473" s="33"/>
      <c r="O1473"/>
      <c r="P1473"/>
    </row>
    <row r="1474" spans="5:16" ht="14.5">
      <c r="E1474"/>
      <c r="F1474"/>
      <c r="G1474"/>
      <c r="H1474"/>
      <c r="I1474"/>
      <c r="J1474"/>
      <c r="K1474"/>
      <c r="L1474"/>
      <c r="M1474"/>
      <c r="N1474" s="33"/>
      <c r="O1474"/>
      <c r="P1474"/>
    </row>
    <row r="1475" spans="5:16" ht="14.5">
      <c r="E1475"/>
      <c r="F1475"/>
      <c r="G1475"/>
      <c r="H1475"/>
      <c r="I1475"/>
      <c r="J1475"/>
      <c r="K1475"/>
      <c r="L1475"/>
      <c r="M1475"/>
      <c r="N1475" s="33"/>
      <c r="O1475"/>
      <c r="P1475"/>
    </row>
    <row r="1476" spans="5:16" ht="14.5">
      <c r="E1476"/>
      <c r="F1476"/>
      <c r="G1476"/>
      <c r="H1476"/>
      <c r="I1476"/>
      <c r="J1476"/>
      <c r="K1476"/>
      <c r="L1476"/>
      <c r="M1476"/>
      <c r="N1476" s="33"/>
      <c r="O1476"/>
      <c r="P1476"/>
    </row>
    <row r="1477" spans="5:16" ht="14.5">
      <c r="E1477"/>
      <c r="F1477"/>
      <c r="G1477"/>
      <c r="H1477"/>
      <c r="I1477"/>
      <c r="J1477"/>
      <c r="K1477"/>
      <c r="L1477"/>
      <c r="M1477"/>
      <c r="N1477" s="33"/>
      <c r="O1477"/>
      <c r="P1477"/>
    </row>
    <row r="1478" spans="5:16" ht="14.5">
      <c r="E1478"/>
      <c r="F1478"/>
      <c r="G1478"/>
      <c r="H1478"/>
      <c r="I1478"/>
      <c r="J1478"/>
      <c r="K1478"/>
      <c r="L1478"/>
      <c r="M1478"/>
      <c r="N1478" s="33"/>
      <c r="O1478"/>
      <c r="P1478"/>
    </row>
    <row r="1479" spans="5:16" ht="14.5">
      <c r="E1479"/>
      <c r="F1479"/>
      <c r="G1479"/>
      <c r="H1479"/>
      <c r="I1479"/>
      <c r="J1479"/>
      <c r="K1479"/>
      <c r="L1479"/>
      <c r="M1479"/>
      <c r="N1479" s="33"/>
      <c r="O1479"/>
      <c r="P1479"/>
    </row>
    <row r="1480" spans="5:16" ht="14.5">
      <c r="E1480"/>
      <c r="F1480"/>
      <c r="G1480"/>
      <c r="H1480"/>
      <c r="I1480"/>
      <c r="J1480"/>
      <c r="K1480"/>
      <c r="L1480"/>
      <c r="M1480"/>
      <c r="N1480" s="33"/>
      <c r="O1480"/>
      <c r="P1480"/>
    </row>
    <row r="1481" spans="5:16" ht="14.5">
      <c r="E1481"/>
      <c r="F1481"/>
      <c r="G1481"/>
      <c r="H1481"/>
      <c r="I1481"/>
      <c r="J1481"/>
      <c r="K1481"/>
      <c r="L1481"/>
      <c r="M1481"/>
      <c r="N1481" s="33"/>
      <c r="O1481"/>
      <c r="P1481"/>
    </row>
    <row r="1482" spans="5:16" ht="14.5">
      <c r="E1482"/>
      <c r="F1482"/>
      <c r="G1482"/>
      <c r="H1482"/>
      <c r="I1482"/>
      <c r="J1482"/>
      <c r="K1482"/>
      <c r="L1482"/>
      <c r="M1482"/>
      <c r="N1482" s="33"/>
      <c r="O1482"/>
      <c r="P1482"/>
    </row>
    <row r="1483" spans="5:16" ht="14.5">
      <c r="E1483"/>
      <c r="F1483"/>
      <c r="G1483"/>
      <c r="H1483"/>
      <c r="I1483"/>
      <c r="J1483"/>
      <c r="K1483"/>
      <c r="L1483"/>
      <c r="M1483"/>
      <c r="N1483" s="33"/>
      <c r="O1483"/>
      <c r="P1483"/>
    </row>
    <row r="1484" spans="5:16" ht="14.5">
      <c r="E1484"/>
      <c r="F1484"/>
      <c r="G1484"/>
      <c r="H1484"/>
      <c r="I1484"/>
      <c r="J1484"/>
      <c r="K1484"/>
      <c r="L1484"/>
      <c r="M1484"/>
      <c r="N1484" s="33"/>
      <c r="O1484"/>
      <c r="P1484"/>
    </row>
    <row r="1485" spans="5:16" ht="14.5">
      <c r="E1485"/>
      <c r="F1485"/>
      <c r="G1485"/>
      <c r="H1485"/>
      <c r="I1485"/>
      <c r="J1485"/>
      <c r="K1485"/>
      <c r="L1485"/>
      <c r="M1485"/>
      <c r="N1485" s="33"/>
      <c r="O1485"/>
      <c r="P1485"/>
    </row>
    <row r="1486" spans="5:16" ht="14.5">
      <c r="E1486"/>
      <c r="F1486"/>
      <c r="G1486"/>
      <c r="H1486"/>
      <c r="I1486"/>
      <c r="J1486"/>
      <c r="K1486"/>
      <c r="L1486"/>
      <c r="M1486"/>
      <c r="N1486" s="33"/>
      <c r="O1486"/>
      <c r="P1486"/>
    </row>
    <row r="1487" spans="5:16" ht="14.5">
      <c r="E1487"/>
      <c r="F1487"/>
      <c r="G1487"/>
      <c r="H1487"/>
      <c r="I1487"/>
      <c r="J1487"/>
      <c r="K1487"/>
      <c r="L1487"/>
      <c r="M1487"/>
      <c r="N1487" s="33"/>
      <c r="O1487"/>
      <c r="P1487"/>
    </row>
    <row r="1488" spans="5:16" ht="14.5">
      <c r="E1488"/>
      <c r="F1488"/>
      <c r="G1488"/>
      <c r="H1488"/>
      <c r="I1488"/>
      <c r="J1488"/>
      <c r="K1488"/>
      <c r="L1488"/>
      <c r="M1488"/>
      <c r="N1488" s="33"/>
      <c r="O1488"/>
      <c r="P1488"/>
    </row>
    <row r="1489" spans="5:16" ht="14.5">
      <c r="E1489"/>
      <c r="F1489"/>
      <c r="G1489"/>
      <c r="H1489"/>
      <c r="I1489"/>
      <c r="J1489"/>
      <c r="K1489"/>
      <c r="L1489"/>
      <c r="M1489"/>
      <c r="N1489" s="33"/>
      <c r="O1489"/>
      <c r="P1489"/>
    </row>
    <row r="1490" spans="5:16" ht="14.5">
      <c r="E1490"/>
      <c r="F1490"/>
      <c r="G1490"/>
      <c r="H1490"/>
      <c r="I1490"/>
      <c r="J1490"/>
      <c r="K1490"/>
      <c r="L1490"/>
      <c r="M1490"/>
      <c r="N1490" s="33"/>
      <c r="O1490"/>
      <c r="P1490"/>
    </row>
    <row r="1491" spans="5:16" ht="14.5">
      <c r="E1491"/>
      <c r="F1491"/>
      <c r="G1491"/>
      <c r="H1491"/>
      <c r="I1491"/>
      <c r="J1491"/>
      <c r="K1491"/>
      <c r="L1491"/>
      <c r="M1491"/>
      <c r="N1491" s="33"/>
      <c r="O1491"/>
      <c r="P1491"/>
    </row>
    <row r="1492" spans="5:16" ht="14.5">
      <c r="E1492"/>
      <c r="F1492"/>
      <c r="G1492"/>
      <c r="H1492"/>
      <c r="I1492"/>
      <c r="J1492"/>
      <c r="K1492"/>
      <c r="L1492"/>
      <c r="M1492"/>
      <c r="N1492" s="33"/>
      <c r="O1492"/>
      <c r="P1492"/>
    </row>
    <row r="1493" spans="5:16" ht="14.5">
      <c r="E1493"/>
      <c r="F1493"/>
      <c r="G1493"/>
      <c r="H1493"/>
      <c r="I1493"/>
      <c r="J1493"/>
      <c r="K1493"/>
      <c r="L1493"/>
      <c r="M1493"/>
      <c r="N1493" s="33"/>
      <c r="O1493"/>
      <c r="P1493"/>
    </row>
    <row r="1494" spans="5:16" ht="14.5">
      <c r="E1494"/>
      <c r="F1494"/>
      <c r="G1494"/>
      <c r="H1494"/>
      <c r="I1494"/>
      <c r="J1494"/>
      <c r="K1494"/>
      <c r="L1494"/>
      <c r="M1494"/>
      <c r="N1494" s="33"/>
      <c r="O1494"/>
      <c r="P1494"/>
    </row>
    <row r="1495" spans="5:16" ht="14.5">
      <c r="E1495"/>
      <c r="F1495"/>
      <c r="G1495"/>
      <c r="H1495"/>
      <c r="I1495"/>
      <c r="J1495"/>
      <c r="K1495"/>
      <c r="L1495"/>
      <c r="M1495"/>
      <c r="N1495" s="33"/>
      <c r="O1495"/>
      <c r="P1495"/>
    </row>
    <row r="1496" spans="5:16" ht="14.5">
      <c r="E1496"/>
      <c r="F1496"/>
      <c r="G1496"/>
      <c r="H1496"/>
      <c r="I1496"/>
      <c r="J1496"/>
      <c r="K1496"/>
      <c r="L1496"/>
      <c r="M1496"/>
      <c r="N1496" s="33"/>
      <c r="O1496"/>
      <c r="P1496"/>
    </row>
    <row r="1497" spans="5:16" ht="14.5">
      <c r="E1497"/>
      <c r="F1497"/>
      <c r="G1497"/>
      <c r="H1497"/>
      <c r="I1497"/>
      <c r="J1497"/>
      <c r="K1497"/>
      <c r="L1497"/>
      <c r="M1497"/>
      <c r="N1497" s="33"/>
      <c r="O1497"/>
      <c r="P1497"/>
    </row>
    <row r="1498" spans="5:16" ht="14.5">
      <c r="E1498"/>
      <c r="F1498"/>
      <c r="G1498"/>
      <c r="H1498"/>
      <c r="I1498"/>
      <c r="J1498"/>
      <c r="K1498"/>
      <c r="L1498"/>
      <c r="M1498"/>
      <c r="N1498" s="33"/>
      <c r="O1498"/>
      <c r="P1498"/>
    </row>
    <row r="1499" spans="5:16" ht="14.5">
      <c r="E1499"/>
      <c r="F1499"/>
      <c r="G1499"/>
      <c r="H1499"/>
      <c r="I1499"/>
      <c r="J1499"/>
      <c r="K1499"/>
      <c r="L1499"/>
      <c r="M1499"/>
      <c r="N1499" s="33"/>
      <c r="O1499"/>
      <c r="P1499"/>
    </row>
    <row r="1500" spans="5:16" ht="14.5">
      <c r="E1500"/>
      <c r="F1500"/>
      <c r="G1500"/>
      <c r="H1500"/>
      <c r="I1500"/>
      <c r="J1500"/>
      <c r="K1500"/>
      <c r="L1500"/>
      <c r="M1500"/>
      <c r="N1500" s="33"/>
      <c r="O1500"/>
      <c r="P1500"/>
    </row>
    <row r="1501" spans="5:16" ht="14.5">
      <c r="E1501"/>
      <c r="F1501"/>
      <c r="G1501"/>
      <c r="H1501"/>
      <c r="I1501"/>
      <c r="J1501"/>
      <c r="K1501"/>
      <c r="L1501"/>
      <c r="M1501"/>
      <c r="N1501" s="33"/>
      <c r="O1501"/>
      <c r="P1501"/>
    </row>
    <row r="1502" spans="5:16" ht="14.5">
      <c r="E1502"/>
      <c r="F1502"/>
      <c r="G1502"/>
      <c r="H1502"/>
      <c r="I1502"/>
      <c r="J1502"/>
      <c r="K1502"/>
      <c r="L1502"/>
      <c r="M1502"/>
      <c r="N1502" s="33"/>
      <c r="O1502"/>
      <c r="P1502"/>
    </row>
    <row r="1503" spans="5:16" ht="14.5">
      <c r="E1503"/>
      <c r="F1503"/>
      <c r="G1503"/>
      <c r="H1503"/>
      <c r="I1503"/>
      <c r="J1503"/>
      <c r="K1503"/>
      <c r="L1503"/>
      <c r="M1503"/>
      <c r="N1503" s="33"/>
      <c r="O1503"/>
      <c r="P1503"/>
    </row>
    <row r="1504" spans="5:16" ht="14.5">
      <c r="E1504"/>
      <c r="F1504"/>
      <c r="G1504"/>
      <c r="H1504"/>
      <c r="I1504"/>
      <c r="J1504"/>
      <c r="K1504"/>
      <c r="L1504"/>
      <c r="M1504"/>
      <c r="N1504" s="33"/>
      <c r="O1504"/>
      <c r="P1504"/>
    </row>
    <row r="1505" spans="5:16" ht="14.5">
      <c r="E1505"/>
      <c r="F1505"/>
      <c r="G1505"/>
      <c r="H1505"/>
      <c r="I1505"/>
      <c r="J1505"/>
      <c r="K1505"/>
      <c r="L1505"/>
      <c r="M1505"/>
      <c r="N1505" s="33"/>
      <c r="O1505"/>
      <c r="P1505"/>
    </row>
    <row r="1506" spans="5:16" ht="14.5">
      <c r="E1506"/>
      <c r="F1506"/>
      <c r="G1506"/>
      <c r="H1506"/>
      <c r="I1506"/>
      <c r="J1506"/>
      <c r="K1506"/>
      <c r="L1506"/>
      <c r="M1506"/>
      <c r="N1506" s="33"/>
      <c r="O1506"/>
      <c r="P1506"/>
    </row>
    <row r="1507" spans="5:16" ht="14.5">
      <c r="E1507"/>
      <c r="F1507"/>
      <c r="G1507"/>
      <c r="H1507"/>
      <c r="I1507"/>
      <c r="J1507"/>
      <c r="K1507"/>
      <c r="L1507"/>
      <c r="M1507"/>
      <c r="N1507" s="33"/>
      <c r="O1507"/>
      <c r="P1507"/>
    </row>
    <row r="1508" spans="5:16" ht="14.5">
      <c r="E1508"/>
      <c r="F1508"/>
      <c r="G1508"/>
      <c r="H1508"/>
      <c r="I1508"/>
      <c r="J1508"/>
      <c r="K1508"/>
      <c r="L1508"/>
      <c r="M1508"/>
      <c r="N1508" s="33"/>
      <c r="O1508"/>
      <c r="P1508"/>
    </row>
    <row r="1509" spans="5:16" ht="14.5">
      <c r="E1509"/>
      <c r="F1509"/>
      <c r="G1509"/>
      <c r="H1509"/>
      <c r="I1509"/>
      <c r="J1509"/>
      <c r="K1509"/>
      <c r="L1509"/>
      <c r="M1509"/>
      <c r="N1509" s="33"/>
      <c r="O1509"/>
      <c r="P1509"/>
    </row>
    <row r="1510" spans="5:16" ht="14.5">
      <c r="E1510"/>
      <c r="F1510"/>
      <c r="G1510"/>
      <c r="H1510"/>
      <c r="I1510"/>
      <c r="J1510"/>
      <c r="K1510"/>
      <c r="L1510"/>
      <c r="M1510"/>
      <c r="N1510" s="33"/>
      <c r="O1510"/>
      <c r="P1510"/>
    </row>
    <row r="1511" spans="5:16" ht="14.5">
      <c r="E1511"/>
      <c r="F1511"/>
      <c r="G1511"/>
      <c r="H1511"/>
      <c r="I1511"/>
      <c r="J1511"/>
      <c r="K1511"/>
      <c r="L1511"/>
      <c r="M1511"/>
      <c r="N1511" s="33"/>
      <c r="O1511"/>
      <c r="P1511"/>
    </row>
    <row r="1512" spans="5:16" ht="14.5">
      <c r="E1512"/>
      <c r="F1512"/>
      <c r="G1512"/>
      <c r="H1512"/>
      <c r="I1512"/>
      <c r="J1512"/>
      <c r="K1512"/>
      <c r="L1512"/>
      <c r="M1512"/>
      <c r="N1512" s="33"/>
      <c r="O1512"/>
      <c r="P1512"/>
    </row>
    <row r="1513" spans="5:16" ht="14.5">
      <c r="E1513"/>
      <c r="F1513"/>
      <c r="G1513"/>
      <c r="H1513"/>
      <c r="I1513"/>
      <c r="J1513"/>
      <c r="K1513"/>
      <c r="L1513"/>
      <c r="M1513"/>
      <c r="N1513" s="33"/>
      <c r="O1513"/>
      <c r="P1513"/>
    </row>
    <row r="1514" spans="5:16" ht="14.5">
      <c r="E1514"/>
      <c r="F1514"/>
      <c r="G1514"/>
      <c r="H1514"/>
      <c r="I1514"/>
      <c r="J1514"/>
      <c r="K1514"/>
      <c r="L1514"/>
      <c r="M1514"/>
      <c r="N1514" s="33"/>
      <c r="O1514"/>
      <c r="P1514"/>
    </row>
    <row r="1515" spans="5:16" ht="14.5">
      <c r="E1515"/>
      <c r="F1515"/>
      <c r="G1515"/>
      <c r="H1515"/>
      <c r="I1515"/>
      <c r="J1515"/>
      <c r="K1515"/>
      <c r="L1515"/>
      <c r="M1515"/>
      <c r="N1515" s="33"/>
      <c r="O1515"/>
      <c r="P1515"/>
    </row>
    <row r="1516" spans="5:16" ht="14.5">
      <c r="E1516"/>
      <c r="F1516"/>
      <c r="G1516"/>
      <c r="H1516"/>
      <c r="I1516"/>
      <c r="J1516"/>
      <c r="K1516"/>
      <c r="L1516"/>
      <c r="M1516"/>
      <c r="N1516" s="33"/>
      <c r="O1516"/>
      <c r="P1516"/>
    </row>
    <row r="1517" spans="5:16" ht="14.5">
      <c r="E1517"/>
      <c r="F1517"/>
      <c r="G1517"/>
      <c r="H1517"/>
      <c r="I1517"/>
      <c r="J1517"/>
      <c r="K1517"/>
      <c r="L1517"/>
      <c r="M1517"/>
      <c r="N1517" s="33"/>
      <c r="O1517"/>
      <c r="P1517"/>
    </row>
    <row r="1518" spans="5:16" ht="14.5">
      <c r="E1518"/>
      <c r="F1518"/>
      <c r="G1518"/>
      <c r="H1518"/>
      <c r="I1518"/>
      <c r="J1518"/>
      <c r="K1518"/>
      <c r="L1518"/>
      <c r="M1518"/>
      <c r="N1518" s="33"/>
      <c r="O1518"/>
      <c r="P1518"/>
    </row>
    <row r="1519" spans="5:16" ht="14.5">
      <c r="E1519"/>
      <c r="F1519"/>
      <c r="G1519"/>
      <c r="H1519"/>
      <c r="I1519"/>
      <c r="J1519"/>
      <c r="K1519"/>
      <c r="L1519"/>
      <c r="M1519"/>
      <c r="N1519" s="33"/>
      <c r="O1519"/>
      <c r="P1519"/>
    </row>
    <row r="1520" spans="5:16" ht="14.5">
      <c r="E1520"/>
      <c r="F1520"/>
      <c r="G1520"/>
      <c r="H1520"/>
      <c r="I1520"/>
      <c r="J1520"/>
      <c r="K1520"/>
      <c r="L1520"/>
      <c r="M1520"/>
      <c r="N1520" s="33"/>
      <c r="O1520"/>
      <c r="P1520"/>
    </row>
    <row r="1521" spans="5:16" ht="14.5">
      <c r="E1521"/>
      <c r="F1521"/>
      <c r="G1521"/>
      <c r="H1521"/>
      <c r="I1521"/>
      <c r="J1521"/>
      <c r="K1521"/>
      <c r="L1521"/>
      <c r="M1521"/>
      <c r="N1521" s="33"/>
      <c r="O1521"/>
      <c r="P1521"/>
    </row>
    <row r="1522" spans="5:16" ht="14.5">
      <c r="E1522"/>
      <c r="F1522"/>
      <c r="G1522"/>
      <c r="H1522"/>
      <c r="I1522"/>
      <c r="J1522"/>
      <c r="K1522"/>
      <c r="L1522"/>
      <c r="M1522"/>
      <c r="N1522" s="33"/>
      <c r="O1522"/>
      <c r="P1522"/>
    </row>
    <row r="1523" spans="5:16" ht="14.5">
      <c r="E1523"/>
      <c r="F1523"/>
      <c r="G1523"/>
      <c r="H1523"/>
      <c r="I1523"/>
      <c r="J1523"/>
      <c r="K1523"/>
      <c r="L1523"/>
      <c r="M1523"/>
      <c r="N1523" s="33"/>
      <c r="O1523"/>
      <c r="P1523"/>
    </row>
    <row r="1524" spans="5:16" ht="14.5">
      <c r="E1524"/>
      <c r="F1524"/>
      <c r="G1524"/>
      <c r="H1524"/>
      <c r="I1524"/>
      <c r="J1524"/>
      <c r="K1524"/>
      <c r="L1524"/>
      <c r="M1524"/>
      <c r="N1524" s="33"/>
      <c r="O1524"/>
      <c r="P1524"/>
    </row>
    <row r="1525" spans="5:16" ht="14.5">
      <c r="E1525"/>
      <c r="F1525"/>
      <c r="G1525"/>
      <c r="H1525"/>
      <c r="I1525"/>
      <c r="J1525"/>
      <c r="K1525"/>
      <c r="L1525"/>
      <c r="M1525"/>
      <c r="N1525" s="33"/>
      <c r="O1525"/>
      <c r="P1525"/>
    </row>
    <row r="1526" spans="5:16" ht="14.5">
      <c r="E1526"/>
      <c r="F1526"/>
      <c r="G1526"/>
      <c r="H1526"/>
      <c r="I1526"/>
      <c r="J1526"/>
      <c r="K1526"/>
      <c r="L1526"/>
      <c r="M1526"/>
      <c r="N1526" s="33"/>
      <c r="O1526"/>
      <c r="P1526"/>
    </row>
    <row r="1527" spans="5:16" ht="14.5">
      <c r="E1527"/>
      <c r="F1527"/>
      <c r="G1527"/>
      <c r="H1527"/>
      <c r="I1527"/>
      <c r="J1527"/>
      <c r="K1527"/>
      <c r="L1527"/>
      <c r="M1527"/>
      <c r="N1527" s="33"/>
      <c r="O1527"/>
      <c r="P1527"/>
    </row>
    <row r="1528" spans="5:16" ht="14.5">
      <c r="E1528"/>
      <c r="F1528"/>
      <c r="G1528"/>
      <c r="H1528"/>
      <c r="I1528"/>
      <c r="J1528"/>
      <c r="K1528"/>
      <c r="L1528"/>
      <c r="M1528"/>
      <c r="N1528" s="33"/>
      <c r="O1528"/>
      <c r="P1528"/>
    </row>
    <row r="1529" spans="5:16" ht="14.5">
      <c r="E1529"/>
      <c r="F1529"/>
      <c r="G1529"/>
      <c r="H1529"/>
      <c r="I1529"/>
      <c r="J1529"/>
      <c r="K1529"/>
      <c r="L1529"/>
      <c r="M1529"/>
      <c r="N1529" s="33"/>
      <c r="O1529"/>
      <c r="P1529"/>
    </row>
    <row r="1530" spans="5:16" ht="14.5">
      <c r="E1530"/>
      <c r="F1530"/>
      <c r="G1530"/>
      <c r="H1530"/>
      <c r="I1530"/>
      <c r="J1530"/>
      <c r="K1530"/>
      <c r="L1530"/>
      <c r="M1530"/>
      <c r="N1530" s="33"/>
      <c r="O1530"/>
      <c r="P1530"/>
    </row>
    <row r="1531" spans="5:16" ht="14.5">
      <c r="E1531"/>
      <c r="F1531"/>
      <c r="G1531"/>
      <c r="H1531"/>
      <c r="I1531"/>
      <c r="J1531"/>
      <c r="K1531"/>
      <c r="L1531"/>
      <c r="M1531"/>
      <c r="N1531" s="33"/>
      <c r="O1531"/>
      <c r="P1531"/>
    </row>
    <row r="1532" spans="5:16" ht="14.5">
      <c r="E1532"/>
      <c r="F1532"/>
      <c r="G1532"/>
      <c r="H1532"/>
      <c r="I1532"/>
      <c r="J1532"/>
      <c r="K1532"/>
      <c r="L1532"/>
      <c r="M1532"/>
      <c r="N1532" s="33"/>
      <c r="O1532"/>
      <c r="P1532"/>
    </row>
    <row r="1533" spans="5:16" ht="14.5">
      <c r="E1533"/>
      <c r="F1533"/>
      <c r="G1533"/>
      <c r="H1533"/>
      <c r="I1533"/>
      <c r="J1533"/>
      <c r="K1533"/>
      <c r="L1533"/>
      <c r="M1533"/>
      <c r="N1533" s="33"/>
      <c r="O1533"/>
      <c r="P1533"/>
    </row>
    <row r="1534" spans="5:16" ht="14.5">
      <c r="E1534"/>
      <c r="F1534"/>
      <c r="G1534"/>
      <c r="H1534"/>
      <c r="I1534"/>
      <c r="J1534"/>
      <c r="K1534"/>
      <c r="L1534"/>
      <c r="M1534"/>
      <c r="N1534" s="33"/>
      <c r="O1534"/>
      <c r="P1534"/>
    </row>
    <row r="1535" spans="5:16" ht="14.5">
      <c r="E1535"/>
      <c r="F1535"/>
      <c r="G1535"/>
      <c r="H1535"/>
      <c r="I1535"/>
      <c r="J1535"/>
      <c r="K1535"/>
      <c r="L1535"/>
      <c r="M1535"/>
      <c r="N1535" s="33"/>
      <c r="O1535"/>
      <c r="P1535"/>
    </row>
    <row r="1536" spans="5:16" ht="14.5">
      <c r="E1536"/>
      <c r="F1536"/>
      <c r="G1536"/>
      <c r="H1536"/>
      <c r="I1536"/>
      <c r="J1536"/>
      <c r="K1536"/>
      <c r="L1536"/>
      <c r="M1536"/>
      <c r="N1536" s="33"/>
      <c r="O1536"/>
      <c r="P1536"/>
    </row>
    <row r="1537" spans="5:16" ht="14.5">
      <c r="E1537"/>
      <c r="F1537"/>
      <c r="G1537"/>
      <c r="H1537"/>
      <c r="I1537"/>
      <c r="J1537"/>
      <c r="K1537"/>
      <c r="L1537"/>
      <c r="M1537"/>
      <c r="N1537" s="33"/>
      <c r="O1537"/>
      <c r="P1537"/>
    </row>
    <row r="1538" spans="5:16" ht="14.5">
      <c r="E1538"/>
      <c r="F1538"/>
      <c r="G1538"/>
      <c r="H1538"/>
      <c r="I1538"/>
      <c r="J1538"/>
      <c r="K1538"/>
      <c r="L1538"/>
      <c r="M1538"/>
      <c r="N1538" s="33"/>
      <c r="O1538"/>
      <c r="P1538"/>
    </row>
    <row r="1539" spans="5:16" ht="14.5">
      <c r="E1539"/>
      <c r="F1539"/>
      <c r="G1539"/>
      <c r="H1539"/>
      <c r="I1539"/>
      <c r="J1539"/>
      <c r="K1539"/>
      <c r="L1539"/>
      <c r="M1539"/>
      <c r="N1539" s="33"/>
      <c r="O1539"/>
      <c r="P1539"/>
    </row>
    <row r="1540" spans="5:16" ht="14.5">
      <c r="E1540"/>
      <c r="F1540"/>
      <c r="G1540"/>
      <c r="H1540"/>
      <c r="I1540"/>
      <c r="J1540"/>
      <c r="K1540"/>
      <c r="L1540"/>
      <c r="M1540"/>
      <c r="N1540" s="33"/>
      <c r="O1540"/>
      <c r="P1540"/>
    </row>
    <row r="1541" spans="5:16" ht="14.5">
      <c r="E1541"/>
      <c r="F1541"/>
      <c r="G1541"/>
      <c r="H1541"/>
      <c r="I1541"/>
      <c r="J1541"/>
      <c r="K1541"/>
      <c r="L1541"/>
      <c r="M1541"/>
      <c r="N1541" s="33"/>
      <c r="O1541"/>
      <c r="P1541"/>
    </row>
    <row r="1542" spans="5:16" ht="14.5">
      <c r="E1542"/>
      <c r="F1542"/>
      <c r="G1542"/>
      <c r="H1542"/>
      <c r="I1542"/>
      <c r="J1542"/>
      <c r="K1542"/>
      <c r="L1542"/>
      <c r="M1542"/>
      <c r="N1542" s="33"/>
      <c r="O1542"/>
      <c r="P1542"/>
    </row>
    <row r="1543" spans="5:16" ht="14.5">
      <c r="E1543"/>
      <c r="F1543"/>
      <c r="G1543"/>
      <c r="H1543"/>
      <c r="I1543"/>
      <c r="J1543"/>
      <c r="K1543"/>
      <c r="L1543"/>
      <c r="M1543"/>
      <c r="N1543" s="33"/>
      <c r="O1543"/>
      <c r="P1543"/>
    </row>
    <row r="1544" spans="5:16" ht="14.5">
      <c r="E1544"/>
      <c r="F1544"/>
      <c r="G1544"/>
      <c r="H1544"/>
      <c r="I1544"/>
      <c r="J1544"/>
      <c r="K1544"/>
      <c r="L1544"/>
      <c r="M1544"/>
      <c r="N1544" s="33"/>
      <c r="O1544"/>
      <c r="P1544"/>
    </row>
    <row r="1545" spans="5:16" ht="14.5">
      <c r="E1545"/>
      <c r="F1545"/>
      <c r="G1545"/>
      <c r="H1545"/>
      <c r="I1545"/>
      <c r="J1545"/>
      <c r="K1545"/>
      <c r="L1545"/>
      <c r="M1545"/>
      <c r="N1545" s="33"/>
      <c r="O1545"/>
      <c r="P1545"/>
    </row>
    <row r="1546" spans="5:16" ht="14.5">
      <c r="E1546"/>
      <c r="F1546"/>
      <c r="G1546"/>
      <c r="H1546"/>
      <c r="I1546"/>
      <c r="J1546"/>
      <c r="K1546"/>
      <c r="L1546"/>
      <c r="M1546"/>
      <c r="N1546" s="33"/>
      <c r="O1546"/>
      <c r="P1546"/>
    </row>
    <row r="1547" spans="5:16" ht="14.5">
      <c r="E1547"/>
      <c r="F1547"/>
      <c r="G1547"/>
      <c r="H1547"/>
      <c r="I1547"/>
      <c r="J1547"/>
      <c r="K1547"/>
      <c r="L1547"/>
      <c r="M1547"/>
      <c r="N1547" s="33"/>
      <c r="O1547"/>
      <c r="P1547"/>
    </row>
    <row r="1548" spans="5:16" ht="14.5">
      <c r="E1548"/>
      <c r="F1548"/>
      <c r="G1548"/>
      <c r="H1548"/>
      <c r="I1548"/>
      <c r="J1548"/>
      <c r="K1548"/>
      <c r="L1548"/>
      <c r="M1548"/>
      <c r="N1548" s="33"/>
      <c r="O1548"/>
      <c r="P1548"/>
    </row>
    <row r="1549" spans="5:16" ht="14.5">
      <c r="E1549"/>
      <c r="F1549"/>
      <c r="G1549"/>
      <c r="H1549"/>
      <c r="I1549"/>
      <c r="J1549"/>
      <c r="K1549"/>
      <c r="L1549"/>
      <c r="M1549"/>
      <c r="N1549" s="33"/>
      <c r="O1549"/>
      <c r="P1549"/>
    </row>
    <row r="1550" spans="5:16" ht="14.5">
      <c r="E1550"/>
      <c r="F1550"/>
      <c r="G1550"/>
      <c r="H1550"/>
      <c r="I1550"/>
      <c r="J1550"/>
      <c r="K1550"/>
      <c r="L1550"/>
      <c r="M1550"/>
      <c r="N1550" s="33"/>
      <c r="O1550"/>
      <c r="P1550"/>
    </row>
    <row r="1551" spans="5:16" ht="14.5">
      <c r="E1551"/>
      <c r="F1551"/>
      <c r="G1551"/>
      <c r="H1551"/>
      <c r="I1551"/>
      <c r="J1551"/>
      <c r="K1551"/>
      <c r="L1551"/>
      <c r="M1551"/>
      <c r="N1551" s="33"/>
      <c r="O1551"/>
      <c r="P1551"/>
    </row>
    <row r="1552" spans="5:16" ht="14.5">
      <c r="E1552"/>
      <c r="F1552"/>
      <c r="G1552"/>
      <c r="H1552"/>
      <c r="I1552"/>
      <c r="J1552"/>
      <c r="K1552"/>
      <c r="L1552"/>
      <c r="M1552"/>
      <c r="N1552" s="33"/>
      <c r="O1552"/>
      <c r="P1552"/>
    </row>
    <row r="1553" spans="5:16" ht="14.5">
      <c r="E1553"/>
      <c r="F1553"/>
      <c r="G1553"/>
      <c r="H1553"/>
      <c r="I1553"/>
      <c r="J1553"/>
      <c r="K1553"/>
      <c r="L1553"/>
      <c r="M1553"/>
      <c r="N1553" s="33"/>
      <c r="O1553"/>
      <c r="P1553"/>
    </row>
    <row r="1554" spans="5:16" ht="14.5">
      <c r="E1554"/>
      <c r="F1554"/>
      <c r="G1554"/>
      <c r="H1554"/>
      <c r="I1554"/>
      <c r="J1554"/>
      <c r="K1554"/>
      <c r="L1554"/>
      <c r="M1554"/>
      <c r="N1554" s="33"/>
      <c r="O1554"/>
      <c r="P1554"/>
    </row>
    <row r="1555" spans="5:16" ht="14.5">
      <c r="E1555"/>
      <c r="F1555"/>
      <c r="G1555"/>
      <c r="H1555"/>
      <c r="I1555"/>
      <c r="J1555"/>
      <c r="K1555"/>
      <c r="L1555"/>
      <c r="M1555"/>
      <c r="N1555" s="33"/>
      <c r="O1555"/>
      <c r="P1555"/>
    </row>
    <row r="1556" spans="5:16" ht="14.5">
      <c r="E1556"/>
      <c r="F1556"/>
      <c r="G1556"/>
      <c r="H1556"/>
      <c r="I1556"/>
      <c r="J1556"/>
      <c r="K1556"/>
      <c r="L1556"/>
      <c r="M1556"/>
      <c r="N1556" s="33"/>
      <c r="O1556"/>
      <c r="P1556"/>
    </row>
    <row r="1557" spans="5:16" ht="14.5">
      <c r="E1557"/>
      <c r="F1557"/>
      <c r="G1557"/>
      <c r="H1557"/>
      <c r="I1557"/>
      <c r="J1557"/>
      <c r="K1557"/>
      <c r="L1557"/>
      <c r="M1557"/>
      <c r="N1557" s="33"/>
      <c r="O1557"/>
      <c r="P1557"/>
    </row>
    <row r="1558" spans="5:16" ht="14.5">
      <c r="E1558"/>
      <c r="F1558"/>
      <c r="G1558"/>
      <c r="H1558"/>
      <c r="I1558"/>
      <c r="J1558"/>
      <c r="K1558"/>
      <c r="L1558"/>
      <c r="M1558"/>
      <c r="N1558" s="33"/>
      <c r="O1558"/>
      <c r="P1558"/>
    </row>
    <row r="1559" spans="5:16" ht="14.5">
      <c r="E1559"/>
      <c r="F1559"/>
      <c r="G1559"/>
      <c r="H1559"/>
      <c r="I1559"/>
      <c r="J1559"/>
      <c r="K1559"/>
      <c r="L1559"/>
      <c r="M1559"/>
      <c r="N1559" s="33"/>
      <c r="O1559"/>
      <c r="P1559"/>
    </row>
    <row r="1560" spans="5:16" ht="14.5">
      <c r="E1560"/>
      <c r="F1560"/>
      <c r="G1560"/>
      <c r="H1560"/>
      <c r="I1560"/>
      <c r="J1560"/>
      <c r="K1560"/>
      <c r="L1560"/>
      <c r="M1560"/>
      <c r="N1560" s="33"/>
      <c r="O1560"/>
      <c r="P1560"/>
    </row>
    <row r="1561" spans="5:16" ht="14.5">
      <c r="E1561"/>
      <c r="F1561"/>
      <c r="G1561"/>
      <c r="H1561"/>
      <c r="I1561"/>
      <c r="J1561"/>
      <c r="K1561"/>
      <c r="L1561"/>
      <c r="M1561"/>
      <c r="N1561" s="33"/>
      <c r="O1561"/>
      <c r="P1561"/>
    </row>
    <row r="1562" spans="5:16" ht="14.5">
      <c r="E1562"/>
      <c r="F1562"/>
      <c r="G1562"/>
      <c r="H1562"/>
      <c r="I1562"/>
      <c r="J1562"/>
      <c r="K1562"/>
      <c r="L1562"/>
      <c r="M1562"/>
      <c r="N1562" s="33"/>
      <c r="O1562"/>
      <c r="P1562"/>
    </row>
    <row r="1563" spans="5:16" ht="14.5">
      <c r="E1563"/>
      <c r="F1563"/>
      <c r="G1563"/>
      <c r="H1563"/>
      <c r="I1563"/>
      <c r="J1563"/>
      <c r="K1563"/>
      <c r="L1563"/>
      <c r="M1563"/>
      <c r="N1563" s="33"/>
      <c r="O1563"/>
      <c r="P1563"/>
    </row>
    <row r="1564" spans="5:16" ht="14.5">
      <c r="E1564"/>
      <c r="F1564"/>
      <c r="G1564"/>
      <c r="H1564"/>
      <c r="I1564"/>
      <c r="J1564"/>
      <c r="K1564"/>
      <c r="L1564"/>
      <c r="M1564"/>
    </row>
    <row r="1565" spans="5:16" ht="14.5">
      <c r="E1565"/>
      <c r="F1565"/>
      <c r="G1565"/>
      <c r="H1565"/>
      <c r="I1565"/>
      <c r="J1565"/>
      <c r="K1565"/>
      <c r="L1565"/>
      <c r="M1565"/>
    </row>
    <row r="1566" spans="5:16" ht="14.5">
      <c r="E1566"/>
      <c r="F1566"/>
      <c r="G1566"/>
      <c r="H1566"/>
      <c r="I1566"/>
      <c r="J1566"/>
      <c r="K1566"/>
      <c r="L1566"/>
      <c r="M1566"/>
    </row>
    <row r="1567" spans="5:16" ht="14.5">
      <c r="E1567"/>
      <c r="F1567"/>
      <c r="G1567"/>
      <c r="H1567"/>
      <c r="I1567"/>
      <c r="J1567"/>
      <c r="K1567"/>
      <c r="L1567"/>
      <c r="M1567"/>
    </row>
    <row r="1568" spans="5:16" ht="14.5">
      <c r="E1568"/>
      <c r="F1568"/>
      <c r="G1568"/>
      <c r="H1568"/>
      <c r="I1568"/>
      <c r="J1568"/>
      <c r="K1568"/>
      <c r="L1568"/>
      <c r="M1568"/>
    </row>
    <row r="1569" spans="5:13" ht="14.5">
      <c r="E1569"/>
      <c r="F1569"/>
      <c r="G1569"/>
      <c r="H1569"/>
      <c r="I1569"/>
      <c r="J1569"/>
      <c r="K1569"/>
      <c r="L1569"/>
      <c r="M1569"/>
    </row>
    <row r="1570" spans="5:13" ht="14.5">
      <c r="E1570"/>
      <c r="F1570"/>
      <c r="G1570"/>
      <c r="H1570"/>
      <c r="I1570"/>
      <c r="J1570"/>
      <c r="K1570"/>
      <c r="L1570"/>
      <c r="M1570"/>
    </row>
    <row r="1571" spans="5:13" ht="14.5">
      <c r="E1571"/>
      <c r="F1571"/>
      <c r="G1571"/>
      <c r="H1571"/>
      <c r="I1571"/>
      <c r="J1571"/>
      <c r="K1571"/>
      <c r="L1571"/>
      <c r="M1571"/>
    </row>
    <row r="1572" spans="5:13" ht="14.5">
      <c r="E1572"/>
      <c r="F1572"/>
      <c r="G1572"/>
      <c r="H1572"/>
      <c r="I1572"/>
      <c r="J1572"/>
      <c r="K1572"/>
      <c r="L1572"/>
      <c r="M1572"/>
    </row>
    <row r="1573" spans="5:13" ht="14.5">
      <c r="E1573"/>
      <c r="F1573"/>
      <c r="G1573"/>
      <c r="H1573"/>
      <c r="I1573"/>
      <c r="J1573"/>
      <c r="K1573"/>
      <c r="L1573"/>
      <c r="M1573"/>
    </row>
    <row r="1574" spans="5:13" ht="14.5">
      <c r="E1574"/>
      <c r="F1574"/>
      <c r="G1574"/>
      <c r="H1574"/>
      <c r="I1574"/>
      <c r="J1574"/>
      <c r="K1574"/>
      <c r="L1574"/>
      <c r="M1574"/>
    </row>
    <row r="1575" spans="5:13" ht="14.5">
      <c r="E1575"/>
      <c r="F1575"/>
      <c r="G1575"/>
      <c r="H1575"/>
      <c r="I1575"/>
      <c r="J1575"/>
      <c r="K1575"/>
      <c r="L1575"/>
      <c r="M1575"/>
    </row>
    <row r="1576" spans="5:13" ht="14.5">
      <c r="E1576"/>
      <c r="F1576"/>
      <c r="G1576"/>
      <c r="H1576"/>
      <c r="I1576"/>
      <c r="J1576"/>
      <c r="K1576"/>
      <c r="L1576"/>
      <c r="M1576"/>
    </row>
    <row r="1577" spans="5:13" ht="14.5">
      <c r="E1577"/>
      <c r="F1577"/>
      <c r="G1577"/>
      <c r="H1577"/>
      <c r="I1577"/>
      <c r="J1577"/>
      <c r="K1577"/>
      <c r="L1577"/>
      <c r="M1577"/>
    </row>
    <row r="1578" spans="5:13" ht="14.5">
      <c r="E1578"/>
      <c r="F1578"/>
      <c r="G1578"/>
      <c r="H1578"/>
      <c r="I1578"/>
      <c r="J1578"/>
      <c r="K1578"/>
      <c r="L1578"/>
      <c r="M1578"/>
    </row>
    <row r="1579" spans="5:13" ht="14.5">
      <c r="E1579"/>
      <c r="F1579"/>
      <c r="G1579"/>
      <c r="H1579"/>
      <c r="I1579"/>
      <c r="J1579"/>
      <c r="K1579"/>
      <c r="L1579"/>
      <c r="M1579"/>
    </row>
    <row r="1580" spans="5:13" ht="14.5">
      <c r="E1580"/>
      <c r="F1580"/>
      <c r="G1580"/>
      <c r="H1580"/>
      <c r="I1580"/>
      <c r="J1580"/>
      <c r="K1580"/>
      <c r="L1580"/>
      <c r="M1580"/>
    </row>
    <row r="1581" spans="5:13" ht="14.5">
      <c r="E1581"/>
      <c r="F1581"/>
      <c r="G1581"/>
      <c r="H1581"/>
      <c r="I1581"/>
      <c r="J1581"/>
      <c r="K1581"/>
      <c r="L1581"/>
      <c r="M1581"/>
    </row>
    <row r="1582" spans="5:13" ht="14.5">
      <c r="E1582"/>
      <c r="F1582"/>
      <c r="G1582"/>
      <c r="H1582"/>
      <c r="I1582"/>
      <c r="J1582"/>
      <c r="K1582"/>
      <c r="L1582"/>
      <c r="M1582"/>
    </row>
    <row r="1583" spans="5:13" ht="14.5">
      <c r="E1583"/>
      <c r="F1583"/>
      <c r="G1583"/>
      <c r="H1583"/>
      <c r="I1583"/>
      <c r="J1583"/>
      <c r="K1583"/>
      <c r="L1583"/>
      <c r="M1583"/>
    </row>
    <row r="1584" spans="5:13" ht="14.5">
      <c r="E1584"/>
      <c r="F1584"/>
      <c r="G1584"/>
      <c r="H1584"/>
      <c r="I1584"/>
      <c r="J1584"/>
      <c r="K1584"/>
      <c r="L1584"/>
      <c r="M1584"/>
    </row>
    <row r="1585" spans="5:13" ht="14.5">
      <c r="E1585"/>
      <c r="F1585"/>
      <c r="G1585"/>
      <c r="H1585"/>
      <c r="I1585"/>
      <c r="J1585"/>
      <c r="K1585"/>
      <c r="L1585"/>
      <c r="M1585"/>
    </row>
    <row r="1586" spans="5:13" ht="14.5">
      <c r="E1586"/>
      <c r="F1586"/>
      <c r="G1586"/>
      <c r="H1586"/>
      <c r="I1586"/>
      <c r="J1586"/>
      <c r="K1586"/>
      <c r="L1586"/>
      <c r="M1586"/>
    </row>
  </sheetData>
  <conditionalFormatting sqref="H1187:Q1048576 H1115:M1186 H31:L1114 H19:L24">
    <cfRule type="cellIs" dxfId="15" priority="2" operator="equal">
      <formula>""""""</formula>
    </cfRule>
  </conditionalFormatting>
  <conditionalFormatting sqref="K19">
    <cfRule type="cellIs" dxfId="14" priority="1" operator="equal">
      <formula>$B$2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FAC8-9E64-4929-9023-3582C34A17FE}">
  <sheetPr codeName="Hoja3"/>
  <dimension ref="A1:E256"/>
  <sheetViews>
    <sheetView workbookViewId="0">
      <selection activeCell="AT126" sqref="AT126:DT100000"/>
    </sheetView>
  </sheetViews>
  <sheetFormatPr baseColWidth="10" defaultRowHeight="14.5"/>
  <cols>
    <col min="1" max="1" width="15.08984375" bestFit="1" customWidth="1"/>
    <col min="2" max="2" width="32.90625" bestFit="1" customWidth="1"/>
    <col min="3" max="3" width="21.36328125" bestFit="1" customWidth="1"/>
    <col min="4" max="4" width="13.36328125" bestFit="1" customWidth="1"/>
    <col min="5" max="5" width="14.7265625" bestFit="1" customWidth="1"/>
  </cols>
  <sheetData>
    <row r="1" spans="1:5">
      <c r="A1" t="s">
        <v>182</v>
      </c>
      <c r="B1" t="s">
        <v>181</v>
      </c>
      <c r="C1" t="s">
        <v>184</v>
      </c>
      <c r="D1" t="s">
        <v>185</v>
      </c>
      <c r="E1" t="s">
        <v>186</v>
      </c>
    </row>
    <row r="2" spans="1:5">
      <c r="A2">
        <v>1110293045</v>
      </c>
      <c r="B2" t="s">
        <v>548</v>
      </c>
      <c r="C2" t="s">
        <v>199</v>
      </c>
      <c r="D2" t="s">
        <v>84</v>
      </c>
      <c r="E2" t="s">
        <v>200</v>
      </c>
    </row>
    <row r="3" spans="1:5">
      <c r="A3">
        <v>1007609333</v>
      </c>
      <c r="B3" t="s">
        <v>549</v>
      </c>
      <c r="C3" t="s">
        <v>225</v>
      </c>
      <c r="D3" t="s">
        <v>84</v>
      </c>
      <c r="E3" t="s">
        <v>200</v>
      </c>
    </row>
    <row r="4" spans="1:5">
      <c r="A4">
        <v>1082878775</v>
      </c>
      <c r="B4" t="s">
        <v>174</v>
      </c>
      <c r="C4" t="s">
        <v>199</v>
      </c>
      <c r="D4" t="s">
        <v>84</v>
      </c>
      <c r="E4" t="s">
        <v>200</v>
      </c>
    </row>
    <row r="5" spans="1:5">
      <c r="A5">
        <v>1111540644</v>
      </c>
      <c r="B5" t="s">
        <v>164</v>
      </c>
      <c r="C5" t="s">
        <v>306</v>
      </c>
      <c r="D5" t="s">
        <v>84</v>
      </c>
      <c r="E5" t="s">
        <v>200</v>
      </c>
    </row>
    <row r="6" spans="1:5">
      <c r="A6">
        <v>1061804434</v>
      </c>
      <c r="B6" t="s">
        <v>153</v>
      </c>
      <c r="C6" t="s">
        <v>352</v>
      </c>
      <c r="D6" t="s">
        <v>84</v>
      </c>
      <c r="E6" t="s">
        <v>200</v>
      </c>
    </row>
    <row r="7" spans="1:5">
      <c r="A7">
        <v>1193380634</v>
      </c>
      <c r="B7" t="s">
        <v>154</v>
      </c>
      <c r="C7" t="s">
        <v>225</v>
      </c>
      <c r="D7" t="s">
        <v>84</v>
      </c>
      <c r="E7" t="s">
        <v>200</v>
      </c>
    </row>
    <row r="8" spans="1:5">
      <c r="A8">
        <v>1112038651</v>
      </c>
      <c r="B8" t="s">
        <v>550</v>
      </c>
      <c r="C8" t="s">
        <v>225</v>
      </c>
      <c r="D8" t="s">
        <v>84</v>
      </c>
      <c r="E8" t="s">
        <v>200</v>
      </c>
    </row>
    <row r="9" spans="1:5">
      <c r="A9">
        <v>1109116880</v>
      </c>
      <c r="B9" t="s">
        <v>162</v>
      </c>
      <c r="C9" t="s">
        <v>199</v>
      </c>
      <c r="D9" t="s">
        <v>84</v>
      </c>
      <c r="E9" t="s">
        <v>200</v>
      </c>
    </row>
    <row r="10" spans="1:5">
      <c r="A10">
        <v>1107035544</v>
      </c>
      <c r="B10" t="s">
        <v>155</v>
      </c>
      <c r="C10" t="s">
        <v>10</v>
      </c>
      <c r="D10" t="s">
        <v>84</v>
      </c>
      <c r="E10" t="s">
        <v>200</v>
      </c>
    </row>
    <row r="11" spans="1:5">
      <c r="A11">
        <v>1111661544</v>
      </c>
      <c r="B11" t="s">
        <v>175</v>
      </c>
      <c r="C11" t="s">
        <v>225</v>
      </c>
      <c r="D11" t="s">
        <v>84</v>
      </c>
      <c r="E11" t="s">
        <v>200</v>
      </c>
    </row>
    <row r="12" spans="1:5">
      <c r="A12">
        <v>5054388</v>
      </c>
      <c r="B12" t="s">
        <v>176</v>
      </c>
      <c r="C12" t="s">
        <v>225</v>
      </c>
      <c r="D12" t="s">
        <v>84</v>
      </c>
      <c r="E12" t="s">
        <v>200</v>
      </c>
    </row>
    <row r="13" spans="1:5">
      <c r="A13">
        <v>1114952355</v>
      </c>
      <c r="B13" t="s">
        <v>163</v>
      </c>
      <c r="C13" t="s">
        <v>306</v>
      </c>
      <c r="D13" t="s">
        <v>84</v>
      </c>
      <c r="E13" t="s">
        <v>200</v>
      </c>
    </row>
    <row r="14" spans="1:5">
      <c r="A14">
        <v>1111543074</v>
      </c>
      <c r="B14" t="s">
        <v>551</v>
      </c>
      <c r="C14" t="s">
        <v>199</v>
      </c>
      <c r="D14" t="s">
        <v>84</v>
      </c>
      <c r="E14" t="s">
        <v>200</v>
      </c>
    </row>
    <row r="15" spans="1:5">
      <c r="A15">
        <v>1144035604</v>
      </c>
      <c r="B15" t="s">
        <v>177</v>
      </c>
      <c r="C15" t="s">
        <v>225</v>
      </c>
      <c r="D15" t="s">
        <v>84</v>
      </c>
      <c r="E15" t="s">
        <v>200</v>
      </c>
    </row>
    <row r="16" spans="1:5">
      <c r="A16">
        <v>1193584666</v>
      </c>
      <c r="B16" t="s">
        <v>552</v>
      </c>
      <c r="C16" t="s">
        <v>199</v>
      </c>
      <c r="D16" t="s">
        <v>84</v>
      </c>
      <c r="E16" t="s">
        <v>200</v>
      </c>
    </row>
    <row r="17" spans="4:5">
      <c r="D17" t="s">
        <v>84</v>
      </c>
      <c r="E17" t="s">
        <v>200</v>
      </c>
    </row>
    <row r="18" spans="4:5">
      <c r="D18" t="s">
        <v>84</v>
      </c>
      <c r="E18" t="s">
        <v>200</v>
      </c>
    </row>
    <row r="19" spans="4:5">
      <c r="D19" t="s">
        <v>84</v>
      </c>
      <c r="E19" t="s">
        <v>200</v>
      </c>
    </row>
    <row r="20" spans="4:5">
      <c r="D20" t="s">
        <v>84</v>
      </c>
      <c r="E20" t="s">
        <v>200</v>
      </c>
    </row>
    <row r="21" spans="4:5">
      <c r="D21" t="s">
        <v>84</v>
      </c>
      <c r="E21" t="s">
        <v>200</v>
      </c>
    </row>
    <row r="22" spans="4:5">
      <c r="D22" t="s">
        <v>84</v>
      </c>
      <c r="E22" t="s">
        <v>200</v>
      </c>
    </row>
    <row r="23" spans="4:5">
      <c r="D23" t="s">
        <v>84</v>
      </c>
      <c r="E23" t="s">
        <v>200</v>
      </c>
    </row>
    <row r="24" spans="4:5">
      <c r="D24" t="s">
        <v>84</v>
      </c>
      <c r="E24" t="s">
        <v>200</v>
      </c>
    </row>
    <row r="25" spans="4:5">
      <c r="D25" t="s">
        <v>84</v>
      </c>
      <c r="E25" t="s">
        <v>200</v>
      </c>
    </row>
    <row r="26" spans="4:5">
      <c r="D26" t="s">
        <v>84</v>
      </c>
      <c r="E26" t="s">
        <v>200</v>
      </c>
    </row>
    <row r="27" spans="4:5">
      <c r="D27" t="s">
        <v>84</v>
      </c>
      <c r="E27" t="s">
        <v>200</v>
      </c>
    </row>
    <row r="28" spans="4:5">
      <c r="D28" t="s">
        <v>84</v>
      </c>
      <c r="E28" t="s">
        <v>200</v>
      </c>
    </row>
    <row r="29" spans="4:5">
      <c r="D29" t="s">
        <v>84</v>
      </c>
      <c r="E29" t="s">
        <v>200</v>
      </c>
    </row>
    <row r="30" spans="4:5">
      <c r="D30" t="s">
        <v>84</v>
      </c>
      <c r="E30" t="s">
        <v>200</v>
      </c>
    </row>
    <row r="31" spans="4:5">
      <c r="D31" t="s">
        <v>84</v>
      </c>
      <c r="E31" t="s">
        <v>200</v>
      </c>
    </row>
    <row r="32" spans="4:5">
      <c r="D32" t="s">
        <v>84</v>
      </c>
      <c r="E32" t="s">
        <v>200</v>
      </c>
    </row>
    <row r="33" spans="4:5">
      <c r="D33" t="s">
        <v>84</v>
      </c>
      <c r="E33" t="s">
        <v>200</v>
      </c>
    </row>
    <row r="34" spans="4:5">
      <c r="D34" t="s">
        <v>84</v>
      </c>
      <c r="E34" t="s">
        <v>200</v>
      </c>
    </row>
    <row r="35" spans="4:5">
      <c r="D35" t="s">
        <v>84</v>
      </c>
      <c r="E35" t="s">
        <v>200</v>
      </c>
    </row>
    <row r="36" spans="4:5">
      <c r="D36" t="s">
        <v>84</v>
      </c>
      <c r="E36" t="s">
        <v>200</v>
      </c>
    </row>
    <row r="37" spans="4:5">
      <c r="D37" t="s">
        <v>84</v>
      </c>
      <c r="E37" t="s">
        <v>200</v>
      </c>
    </row>
    <row r="38" spans="4:5">
      <c r="D38" t="s">
        <v>84</v>
      </c>
      <c r="E38" t="s">
        <v>200</v>
      </c>
    </row>
    <row r="39" spans="4:5">
      <c r="D39" t="s">
        <v>84</v>
      </c>
      <c r="E39" t="s">
        <v>200</v>
      </c>
    </row>
    <row r="40" spans="4:5">
      <c r="D40" t="s">
        <v>84</v>
      </c>
      <c r="E40" t="s">
        <v>200</v>
      </c>
    </row>
    <row r="41" spans="4:5">
      <c r="D41" t="s">
        <v>84</v>
      </c>
      <c r="E41" t="s">
        <v>200</v>
      </c>
    </row>
    <row r="42" spans="4:5">
      <c r="D42" t="s">
        <v>84</v>
      </c>
      <c r="E42" t="s">
        <v>200</v>
      </c>
    </row>
    <row r="43" spans="4:5">
      <c r="D43" t="s">
        <v>84</v>
      </c>
      <c r="E43" t="s">
        <v>200</v>
      </c>
    </row>
    <row r="44" spans="4:5">
      <c r="D44" t="s">
        <v>84</v>
      </c>
      <c r="E44" t="s">
        <v>200</v>
      </c>
    </row>
    <row r="45" spans="4:5">
      <c r="D45" t="s">
        <v>84</v>
      </c>
      <c r="E45" t="s">
        <v>200</v>
      </c>
    </row>
    <row r="46" spans="4:5">
      <c r="D46" t="s">
        <v>84</v>
      </c>
      <c r="E46" t="s">
        <v>200</v>
      </c>
    </row>
    <row r="47" spans="4:5">
      <c r="D47" t="s">
        <v>84</v>
      </c>
      <c r="E47" t="s">
        <v>200</v>
      </c>
    </row>
    <row r="48" spans="4:5">
      <c r="D48" t="s">
        <v>84</v>
      </c>
      <c r="E48" t="s">
        <v>200</v>
      </c>
    </row>
    <row r="49" spans="4:5">
      <c r="D49" t="s">
        <v>84</v>
      </c>
      <c r="E49" t="s">
        <v>200</v>
      </c>
    </row>
    <row r="50" spans="4:5">
      <c r="D50" t="s">
        <v>84</v>
      </c>
      <c r="E50" t="s">
        <v>200</v>
      </c>
    </row>
    <row r="51" spans="4:5">
      <c r="D51" t="s">
        <v>84</v>
      </c>
      <c r="E51" t="s">
        <v>200</v>
      </c>
    </row>
    <row r="52" spans="4:5">
      <c r="D52" t="s">
        <v>84</v>
      </c>
      <c r="E52" t="s">
        <v>200</v>
      </c>
    </row>
    <row r="53" spans="4:5">
      <c r="D53" t="s">
        <v>84</v>
      </c>
      <c r="E53" t="s">
        <v>200</v>
      </c>
    </row>
    <row r="54" spans="4:5">
      <c r="D54" t="s">
        <v>84</v>
      </c>
      <c r="E54" t="s">
        <v>200</v>
      </c>
    </row>
    <row r="55" spans="4:5">
      <c r="D55" t="s">
        <v>84</v>
      </c>
      <c r="E55" t="s">
        <v>200</v>
      </c>
    </row>
    <row r="56" spans="4:5">
      <c r="D56" t="s">
        <v>84</v>
      </c>
      <c r="E56" t="s">
        <v>200</v>
      </c>
    </row>
    <row r="57" spans="4:5">
      <c r="D57" t="s">
        <v>84</v>
      </c>
      <c r="E57" t="s">
        <v>200</v>
      </c>
    </row>
    <row r="58" spans="4:5">
      <c r="D58" t="s">
        <v>84</v>
      </c>
      <c r="E58" t="s">
        <v>200</v>
      </c>
    </row>
    <row r="59" spans="4:5">
      <c r="D59" t="s">
        <v>84</v>
      </c>
      <c r="E59" t="s">
        <v>200</v>
      </c>
    </row>
    <row r="60" spans="4:5">
      <c r="D60" t="s">
        <v>84</v>
      </c>
      <c r="E60" t="s">
        <v>200</v>
      </c>
    </row>
    <row r="61" spans="4:5">
      <c r="D61" t="s">
        <v>84</v>
      </c>
      <c r="E61" t="s">
        <v>200</v>
      </c>
    </row>
    <row r="62" spans="4:5">
      <c r="D62" t="s">
        <v>84</v>
      </c>
      <c r="E62" t="s">
        <v>200</v>
      </c>
    </row>
    <row r="63" spans="4:5">
      <c r="D63" t="s">
        <v>84</v>
      </c>
      <c r="E63" t="s">
        <v>200</v>
      </c>
    </row>
    <row r="64" spans="4:5">
      <c r="D64" t="s">
        <v>84</v>
      </c>
      <c r="E64" t="s">
        <v>200</v>
      </c>
    </row>
    <row r="65" spans="4:5">
      <c r="D65" t="s">
        <v>84</v>
      </c>
      <c r="E65" t="s">
        <v>200</v>
      </c>
    </row>
    <row r="66" spans="4:5">
      <c r="D66" t="s">
        <v>84</v>
      </c>
      <c r="E66" t="s">
        <v>200</v>
      </c>
    </row>
    <row r="67" spans="4:5">
      <c r="D67" t="s">
        <v>84</v>
      </c>
      <c r="E67" t="s">
        <v>200</v>
      </c>
    </row>
    <row r="68" spans="4:5">
      <c r="D68" t="s">
        <v>84</v>
      </c>
      <c r="E68" t="s">
        <v>200</v>
      </c>
    </row>
    <row r="69" spans="4:5">
      <c r="D69" t="s">
        <v>84</v>
      </c>
      <c r="E69" t="s">
        <v>200</v>
      </c>
    </row>
    <row r="70" spans="4:5">
      <c r="D70" t="s">
        <v>84</v>
      </c>
      <c r="E70" t="s">
        <v>200</v>
      </c>
    </row>
    <row r="71" spans="4:5">
      <c r="D71" t="s">
        <v>84</v>
      </c>
      <c r="E71" t="s">
        <v>200</v>
      </c>
    </row>
    <row r="72" spans="4:5">
      <c r="D72" t="s">
        <v>84</v>
      </c>
      <c r="E72" t="s">
        <v>200</v>
      </c>
    </row>
    <row r="73" spans="4:5">
      <c r="D73" t="s">
        <v>84</v>
      </c>
      <c r="E73" t="s">
        <v>200</v>
      </c>
    </row>
    <row r="74" spans="4:5">
      <c r="D74" t="s">
        <v>84</v>
      </c>
      <c r="E74" t="s">
        <v>200</v>
      </c>
    </row>
    <row r="75" spans="4:5">
      <c r="D75" t="s">
        <v>84</v>
      </c>
      <c r="E75" t="s">
        <v>200</v>
      </c>
    </row>
    <row r="76" spans="4:5">
      <c r="D76" t="s">
        <v>84</v>
      </c>
      <c r="E76" t="s">
        <v>200</v>
      </c>
    </row>
    <row r="77" spans="4:5">
      <c r="D77" t="s">
        <v>84</v>
      </c>
      <c r="E77" t="s">
        <v>200</v>
      </c>
    </row>
    <row r="78" spans="4:5">
      <c r="D78" t="s">
        <v>84</v>
      </c>
      <c r="E78" t="s">
        <v>200</v>
      </c>
    </row>
    <row r="79" spans="4:5">
      <c r="D79" t="s">
        <v>84</v>
      </c>
      <c r="E79" t="s">
        <v>200</v>
      </c>
    </row>
    <row r="80" spans="4:5">
      <c r="D80" t="s">
        <v>84</v>
      </c>
      <c r="E80" t="s">
        <v>200</v>
      </c>
    </row>
    <row r="81" spans="4:5">
      <c r="D81" t="s">
        <v>84</v>
      </c>
      <c r="E81" t="s">
        <v>200</v>
      </c>
    </row>
    <row r="82" spans="4:5">
      <c r="D82" t="s">
        <v>84</v>
      </c>
      <c r="E82" t="s">
        <v>200</v>
      </c>
    </row>
    <row r="83" spans="4:5">
      <c r="D83" t="s">
        <v>84</v>
      </c>
      <c r="E83" t="s">
        <v>200</v>
      </c>
    </row>
    <row r="84" spans="4:5">
      <c r="D84" t="s">
        <v>84</v>
      </c>
      <c r="E84" t="s">
        <v>200</v>
      </c>
    </row>
    <row r="85" spans="4:5">
      <c r="D85" t="s">
        <v>84</v>
      </c>
      <c r="E85" t="s">
        <v>200</v>
      </c>
    </row>
    <row r="86" spans="4:5">
      <c r="D86" t="s">
        <v>84</v>
      </c>
      <c r="E86" t="s">
        <v>200</v>
      </c>
    </row>
    <row r="87" spans="4:5">
      <c r="D87" t="s">
        <v>84</v>
      </c>
      <c r="E87" t="s">
        <v>200</v>
      </c>
    </row>
    <row r="88" spans="4:5">
      <c r="D88" t="s">
        <v>84</v>
      </c>
      <c r="E88" t="s">
        <v>200</v>
      </c>
    </row>
    <row r="89" spans="4:5">
      <c r="D89" t="s">
        <v>84</v>
      </c>
      <c r="E89" t="s">
        <v>200</v>
      </c>
    </row>
    <row r="90" spans="4:5">
      <c r="D90" t="s">
        <v>84</v>
      </c>
      <c r="E90" t="s">
        <v>200</v>
      </c>
    </row>
    <row r="91" spans="4:5">
      <c r="D91" t="s">
        <v>84</v>
      </c>
      <c r="E91" t="s">
        <v>200</v>
      </c>
    </row>
    <row r="92" spans="4:5">
      <c r="D92" t="s">
        <v>84</v>
      </c>
      <c r="E92" t="s">
        <v>200</v>
      </c>
    </row>
    <row r="93" spans="4:5">
      <c r="D93" t="s">
        <v>84</v>
      </c>
      <c r="E93" t="s">
        <v>200</v>
      </c>
    </row>
    <row r="94" spans="4:5">
      <c r="D94" t="s">
        <v>84</v>
      </c>
      <c r="E94" t="s">
        <v>200</v>
      </c>
    </row>
    <row r="95" spans="4:5">
      <c r="D95" t="s">
        <v>84</v>
      </c>
      <c r="E95" t="s">
        <v>200</v>
      </c>
    </row>
    <row r="96" spans="4:5">
      <c r="D96" t="s">
        <v>84</v>
      </c>
      <c r="E96" t="s">
        <v>200</v>
      </c>
    </row>
    <row r="97" spans="4:5">
      <c r="D97" t="s">
        <v>84</v>
      </c>
      <c r="E97" t="s">
        <v>200</v>
      </c>
    </row>
    <row r="98" spans="4:5">
      <c r="D98" t="s">
        <v>84</v>
      </c>
      <c r="E98" t="s">
        <v>200</v>
      </c>
    </row>
    <row r="99" spans="4:5">
      <c r="D99" t="s">
        <v>84</v>
      </c>
      <c r="E99" t="s">
        <v>200</v>
      </c>
    </row>
    <row r="100" spans="4:5">
      <c r="D100" t="s">
        <v>84</v>
      </c>
      <c r="E100" t="s">
        <v>200</v>
      </c>
    </row>
    <row r="101" spans="4:5">
      <c r="D101" t="s">
        <v>84</v>
      </c>
      <c r="E101" t="s">
        <v>200</v>
      </c>
    </row>
    <row r="102" spans="4:5">
      <c r="D102" t="s">
        <v>84</v>
      </c>
      <c r="E102" t="s">
        <v>200</v>
      </c>
    </row>
    <row r="103" spans="4:5">
      <c r="D103" t="s">
        <v>84</v>
      </c>
      <c r="E103" t="s">
        <v>200</v>
      </c>
    </row>
    <row r="104" spans="4:5">
      <c r="D104" t="s">
        <v>84</v>
      </c>
      <c r="E104" t="s">
        <v>200</v>
      </c>
    </row>
    <row r="105" spans="4:5">
      <c r="D105" t="s">
        <v>84</v>
      </c>
      <c r="E105" t="s">
        <v>200</v>
      </c>
    </row>
    <row r="106" spans="4:5">
      <c r="D106" t="s">
        <v>84</v>
      </c>
      <c r="E106" t="s">
        <v>200</v>
      </c>
    </row>
    <row r="107" spans="4:5">
      <c r="D107" t="s">
        <v>84</v>
      </c>
      <c r="E107" t="s">
        <v>200</v>
      </c>
    </row>
    <row r="108" spans="4:5">
      <c r="D108" t="s">
        <v>84</v>
      </c>
      <c r="E108" t="s">
        <v>200</v>
      </c>
    </row>
    <row r="109" spans="4:5">
      <c r="D109" t="s">
        <v>84</v>
      </c>
      <c r="E109" t="s">
        <v>200</v>
      </c>
    </row>
    <row r="110" spans="4:5">
      <c r="D110" t="s">
        <v>84</v>
      </c>
      <c r="E110" t="s">
        <v>200</v>
      </c>
    </row>
    <row r="111" spans="4:5">
      <c r="D111" t="s">
        <v>84</v>
      </c>
      <c r="E111" t="s">
        <v>200</v>
      </c>
    </row>
    <row r="112" spans="4:5">
      <c r="D112" t="s">
        <v>84</v>
      </c>
      <c r="E112" t="s">
        <v>200</v>
      </c>
    </row>
    <row r="113" spans="4:5">
      <c r="D113" t="s">
        <v>84</v>
      </c>
      <c r="E113" t="s">
        <v>200</v>
      </c>
    </row>
    <row r="114" spans="4:5">
      <c r="D114" t="s">
        <v>84</v>
      </c>
      <c r="E114" t="s">
        <v>200</v>
      </c>
    </row>
    <row r="115" spans="4:5">
      <c r="D115" t="s">
        <v>84</v>
      </c>
      <c r="E115" t="s">
        <v>200</v>
      </c>
    </row>
    <row r="116" spans="4:5">
      <c r="D116" t="s">
        <v>84</v>
      </c>
      <c r="E116" t="s">
        <v>200</v>
      </c>
    </row>
    <row r="117" spans="4:5">
      <c r="D117" t="s">
        <v>84</v>
      </c>
      <c r="E117" t="s">
        <v>200</v>
      </c>
    </row>
    <row r="118" spans="4:5">
      <c r="D118" t="s">
        <v>84</v>
      </c>
      <c r="E118" t="s">
        <v>200</v>
      </c>
    </row>
    <row r="119" spans="4:5">
      <c r="D119" t="s">
        <v>84</v>
      </c>
      <c r="E119" t="s">
        <v>200</v>
      </c>
    </row>
    <row r="120" spans="4:5">
      <c r="D120" t="s">
        <v>84</v>
      </c>
      <c r="E120" t="s">
        <v>200</v>
      </c>
    </row>
    <row r="121" spans="4:5">
      <c r="D121" t="s">
        <v>84</v>
      </c>
      <c r="E121" t="s">
        <v>200</v>
      </c>
    </row>
    <row r="122" spans="4:5">
      <c r="D122" t="s">
        <v>84</v>
      </c>
      <c r="E122" t="s">
        <v>200</v>
      </c>
    </row>
    <row r="123" spans="4:5">
      <c r="D123" t="s">
        <v>84</v>
      </c>
      <c r="E123" t="s">
        <v>200</v>
      </c>
    </row>
    <row r="124" spans="4:5">
      <c r="D124" t="s">
        <v>84</v>
      </c>
      <c r="E124" t="s">
        <v>200</v>
      </c>
    </row>
    <row r="125" spans="4:5">
      <c r="D125" t="s">
        <v>84</v>
      </c>
      <c r="E125" t="s">
        <v>200</v>
      </c>
    </row>
    <row r="126" spans="4:5">
      <c r="D126" t="s">
        <v>84</v>
      </c>
      <c r="E126" t="s">
        <v>200</v>
      </c>
    </row>
    <row r="127" spans="4:5">
      <c r="D127" t="s">
        <v>84</v>
      </c>
      <c r="E127" t="s">
        <v>200</v>
      </c>
    </row>
    <row r="128" spans="4:5">
      <c r="D128" t="s">
        <v>84</v>
      </c>
      <c r="E128" t="s">
        <v>200</v>
      </c>
    </row>
    <row r="129" spans="4:5">
      <c r="D129" t="s">
        <v>84</v>
      </c>
      <c r="E129" t="s">
        <v>200</v>
      </c>
    </row>
    <row r="130" spans="4:5">
      <c r="D130" t="s">
        <v>84</v>
      </c>
      <c r="E130" t="s">
        <v>200</v>
      </c>
    </row>
    <row r="131" spans="4:5">
      <c r="D131" t="s">
        <v>84</v>
      </c>
      <c r="E131" t="s">
        <v>200</v>
      </c>
    </row>
    <row r="132" spans="4:5">
      <c r="D132" t="s">
        <v>84</v>
      </c>
      <c r="E132" t="s">
        <v>200</v>
      </c>
    </row>
    <row r="133" spans="4:5">
      <c r="D133" t="s">
        <v>84</v>
      </c>
      <c r="E133" t="s">
        <v>200</v>
      </c>
    </row>
    <row r="134" spans="4:5">
      <c r="D134" t="s">
        <v>84</v>
      </c>
      <c r="E134" t="s">
        <v>200</v>
      </c>
    </row>
    <row r="135" spans="4:5">
      <c r="D135" t="s">
        <v>84</v>
      </c>
      <c r="E135" t="s">
        <v>200</v>
      </c>
    </row>
    <row r="136" spans="4:5">
      <c r="D136" t="s">
        <v>84</v>
      </c>
      <c r="E136" t="s">
        <v>200</v>
      </c>
    </row>
    <row r="137" spans="4:5">
      <c r="D137" t="s">
        <v>84</v>
      </c>
      <c r="E137" t="s">
        <v>200</v>
      </c>
    </row>
    <row r="138" spans="4:5">
      <c r="D138" t="s">
        <v>84</v>
      </c>
      <c r="E138" t="s">
        <v>200</v>
      </c>
    </row>
    <row r="139" spans="4:5">
      <c r="D139" t="s">
        <v>84</v>
      </c>
      <c r="E139" t="s">
        <v>200</v>
      </c>
    </row>
    <row r="140" spans="4:5">
      <c r="D140" t="s">
        <v>84</v>
      </c>
      <c r="E140" t="s">
        <v>200</v>
      </c>
    </row>
    <row r="141" spans="4:5">
      <c r="D141" t="s">
        <v>84</v>
      </c>
      <c r="E141" t="s">
        <v>200</v>
      </c>
    </row>
    <row r="142" spans="4:5">
      <c r="D142" t="s">
        <v>84</v>
      </c>
      <c r="E142" t="s">
        <v>200</v>
      </c>
    </row>
    <row r="143" spans="4:5">
      <c r="D143" t="s">
        <v>84</v>
      </c>
      <c r="E143" t="s">
        <v>200</v>
      </c>
    </row>
    <row r="144" spans="4:5">
      <c r="D144" t="s">
        <v>84</v>
      </c>
      <c r="E144" t="s">
        <v>200</v>
      </c>
    </row>
    <row r="145" spans="4:5">
      <c r="D145" t="s">
        <v>84</v>
      </c>
      <c r="E145" t="s">
        <v>200</v>
      </c>
    </row>
    <row r="146" spans="4:5">
      <c r="D146" t="s">
        <v>84</v>
      </c>
      <c r="E146" t="s">
        <v>200</v>
      </c>
    </row>
    <row r="147" spans="4:5">
      <c r="D147" t="s">
        <v>84</v>
      </c>
      <c r="E147" t="s">
        <v>200</v>
      </c>
    </row>
    <row r="148" spans="4:5">
      <c r="D148" t="s">
        <v>84</v>
      </c>
      <c r="E148" t="s">
        <v>200</v>
      </c>
    </row>
    <row r="149" spans="4:5">
      <c r="D149" t="s">
        <v>84</v>
      </c>
      <c r="E149" t="s">
        <v>200</v>
      </c>
    </row>
    <row r="150" spans="4:5">
      <c r="D150" t="s">
        <v>84</v>
      </c>
      <c r="E150" t="s">
        <v>200</v>
      </c>
    </row>
    <row r="151" spans="4:5">
      <c r="D151" t="s">
        <v>84</v>
      </c>
      <c r="E151" t="s">
        <v>200</v>
      </c>
    </row>
    <row r="152" spans="4:5">
      <c r="D152" t="s">
        <v>84</v>
      </c>
      <c r="E152" t="s">
        <v>200</v>
      </c>
    </row>
    <row r="153" spans="4:5">
      <c r="D153" t="s">
        <v>84</v>
      </c>
      <c r="E153" t="s">
        <v>200</v>
      </c>
    </row>
    <row r="154" spans="4:5">
      <c r="D154" t="s">
        <v>84</v>
      </c>
      <c r="E154" t="s">
        <v>200</v>
      </c>
    </row>
    <row r="155" spans="4:5">
      <c r="D155" t="s">
        <v>84</v>
      </c>
      <c r="E155" t="s">
        <v>200</v>
      </c>
    </row>
    <row r="156" spans="4:5">
      <c r="D156" t="s">
        <v>84</v>
      </c>
      <c r="E156" t="s">
        <v>200</v>
      </c>
    </row>
    <row r="157" spans="4:5">
      <c r="D157" t="s">
        <v>84</v>
      </c>
      <c r="E157" t="s">
        <v>200</v>
      </c>
    </row>
    <row r="158" spans="4:5">
      <c r="D158" t="s">
        <v>84</v>
      </c>
      <c r="E158" t="s">
        <v>200</v>
      </c>
    </row>
    <row r="159" spans="4:5">
      <c r="D159" t="s">
        <v>84</v>
      </c>
      <c r="E159" t="s">
        <v>200</v>
      </c>
    </row>
    <row r="160" spans="4:5">
      <c r="D160" t="s">
        <v>84</v>
      </c>
      <c r="E160" t="s">
        <v>200</v>
      </c>
    </row>
    <row r="161" spans="4:5">
      <c r="D161" t="s">
        <v>84</v>
      </c>
      <c r="E161" t="s">
        <v>200</v>
      </c>
    </row>
    <row r="162" spans="4:5">
      <c r="D162" t="s">
        <v>84</v>
      </c>
      <c r="E162" t="s">
        <v>200</v>
      </c>
    </row>
    <row r="163" spans="4:5">
      <c r="D163" t="s">
        <v>84</v>
      </c>
      <c r="E163" t="s">
        <v>200</v>
      </c>
    </row>
    <row r="164" spans="4:5">
      <c r="D164" t="s">
        <v>84</v>
      </c>
      <c r="E164" t="s">
        <v>200</v>
      </c>
    </row>
    <row r="165" spans="4:5">
      <c r="D165" t="s">
        <v>84</v>
      </c>
      <c r="E165" t="s">
        <v>200</v>
      </c>
    </row>
    <row r="166" spans="4:5">
      <c r="D166" t="s">
        <v>84</v>
      </c>
      <c r="E166" t="s">
        <v>200</v>
      </c>
    </row>
    <row r="167" spans="4:5">
      <c r="D167" t="s">
        <v>84</v>
      </c>
      <c r="E167" t="s">
        <v>200</v>
      </c>
    </row>
    <row r="168" spans="4:5">
      <c r="D168" t="s">
        <v>84</v>
      </c>
      <c r="E168" t="s">
        <v>200</v>
      </c>
    </row>
    <row r="169" spans="4:5">
      <c r="D169" t="s">
        <v>84</v>
      </c>
      <c r="E169" t="s">
        <v>200</v>
      </c>
    </row>
    <row r="170" spans="4:5">
      <c r="D170" t="s">
        <v>84</v>
      </c>
      <c r="E170" t="s">
        <v>200</v>
      </c>
    </row>
    <row r="171" spans="4:5">
      <c r="D171" t="s">
        <v>84</v>
      </c>
      <c r="E171" t="s">
        <v>200</v>
      </c>
    </row>
    <row r="172" spans="4:5">
      <c r="D172" t="s">
        <v>84</v>
      </c>
      <c r="E172" t="s">
        <v>200</v>
      </c>
    </row>
    <row r="173" spans="4:5">
      <c r="D173" t="s">
        <v>84</v>
      </c>
      <c r="E173" t="s">
        <v>200</v>
      </c>
    </row>
    <row r="174" spans="4:5">
      <c r="D174" t="s">
        <v>84</v>
      </c>
      <c r="E174" t="s">
        <v>200</v>
      </c>
    </row>
    <row r="175" spans="4:5">
      <c r="D175" t="s">
        <v>84</v>
      </c>
      <c r="E175" t="s">
        <v>200</v>
      </c>
    </row>
    <row r="176" spans="4:5">
      <c r="D176" t="s">
        <v>84</v>
      </c>
      <c r="E176" t="s">
        <v>200</v>
      </c>
    </row>
    <row r="177" spans="4:5">
      <c r="D177" t="s">
        <v>84</v>
      </c>
      <c r="E177" t="s">
        <v>200</v>
      </c>
    </row>
    <row r="178" spans="4:5">
      <c r="D178" t="s">
        <v>84</v>
      </c>
      <c r="E178" t="s">
        <v>200</v>
      </c>
    </row>
    <row r="179" spans="4:5">
      <c r="D179" t="s">
        <v>84</v>
      </c>
      <c r="E179" t="s">
        <v>200</v>
      </c>
    </row>
    <row r="180" spans="4:5">
      <c r="D180" t="s">
        <v>84</v>
      </c>
      <c r="E180" t="s">
        <v>200</v>
      </c>
    </row>
    <row r="181" spans="4:5">
      <c r="D181" t="s">
        <v>84</v>
      </c>
      <c r="E181" t="s">
        <v>200</v>
      </c>
    </row>
    <row r="182" spans="4:5">
      <c r="D182" t="s">
        <v>84</v>
      </c>
      <c r="E182" t="s">
        <v>200</v>
      </c>
    </row>
    <row r="183" spans="4:5">
      <c r="D183" t="s">
        <v>84</v>
      </c>
      <c r="E183" t="s">
        <v>200</v>
      </c>
    </row>
    <row r="184" spans="4:5">
      <c r="D184" t="s">
        <v>84</v>
      </c>
      <c r="E184" t="s">
        <v>200</v>
      </c>
    </row>
    <row r="185" spans="4:5">
      <c r="D185" t="s">
        <v>84</v>
      </c>
      <c r="E185" t="s">
        <v>200</v>
      </c>
    </row>
    <row r="186" spans="4:5">
      <c r="D186" t="s">
        <v>84</v>
      </c>
      <c r="E186" t="s">
        <v>200</v>
      </c>
    </row>
    <row r="187" spans="4:5">
      <c r="D187" t="s">
        <v>84</v>
      </c>
      <c r="E187" t="s">
        <v>200</v>
      </c>
    </row>
    <row r="188" spans="4:5">
      <c r="D188" t="s">
        <v>84</v>
      </c>
      <c r="E188" t="s">
        <v>200</v>
      </c>
    </row>
    <row r="189" spans="4:5">
      <c r="D189" t="s">
        <v>84</v>
      </c>
      <c r="E189" t="s">
        <v>200</v>
      </c>
    </row>
    <row r="190" spans="4:5">
      <c r="D190" t="s">
        <v>84</v>
      </c>
      <c r="E190" t="s">
        <v>200</v>
      </c>
    </row>
    <row r="191" spans="4:5">
      <c r="D191" t="s">
        <v>84</v>
      </c>
      <c r="E191" t="s">
        <v>200</v>
      </c>
    </row>
    <row r="192" spans="4:5">
      <c r="D192" t="s">
        <v>84</v>
      </c>
      <c r="E192" t="s">
        <v>200</v>
      </c>
    </row>
    <row r="193" spans="4:5">
      <c r="D193" t="s">
        <v>84</v>
      </c>
      <c r="E193" t="s">
        <v>200</v>
      </c>
    </row>
    <row r="194" spans="4:5">
      <c r="D194" t="s">
        <v>84</v>
      </c>
      <c r="E194" t="s">
        <v>200</v>
      </c>
    </row>
    <row r="195" spans="4:5">
      <c r="D195" t="s">
        <v>84</v>
      </c>
      <c r="E195" t="s">
        <v>200</v>
      </c>
    </row>
    <row r="196" spans="4:5">
      <c r="D196" t="s">
        <v>84</v>
      </c>
      <c r="E196" t="s">
        <v>200</v>
      </c>
    </row>
    <row r="197" spans="4:5">
      <c r="D197" t="s">
        <v>84</v>
      </c>
      <c r="E197" t="s">
        <v>200</v>
      </c>
    </row>
    <row r="198" spans="4:5">
      <c r="D198" t="s">
        <v>84</v>
      </c>
      <c r="E198" t="s">
        <v>200</v>
      </c>
    </row>
    <row r="199" spans="4:5">
      <c r="D199" t="s">
        <v>84</v>
      </c>
      <c r="E199" t="s">
        <v>200</v>
      </c>
    </row>
    <row r="200" spans="4:5">
      <c r="D200" t="s">
        <v>84</v>
      </c>
      <c r="E200" t="s">
        <v>200</v>
      </c>
    </row>
    <row r="201" spans="4:5">
      <c r="D201" t="s">
        <v>84</v>
      </c>
      <c r="E201" t="s">
        <v>200</v>
      </c>
    </row>
    <row r="202" spans="4:5">
      <c r="D202" t="s">
        <v>84</v>
      </c>
      <c r="E202" t="s">
        <v>200</v>
      </c>
    </row>
    <row r="203" spans="4:5">
      <c r="D203" t="s">
        <v>84</v>
      </c>
      <c r="E203" t="s">
        <v>200</v>
      </c>
    </row>
    <row r="204" spans="4:5">
      <c r="D204" t="s">
        <v>84</v>
      </c>
      <c r="E204" t="s">
        <v>200</v>
      </c>
    </row>
    <row r="205" spans="4:5">
      <c r="D205" t="s">
        <v>84</v>
      </c>
      <c r="E205" t="s">
        <v>200</v>
      </c>
    </row>
    <row r="206" spans="4:5">
      <c r="D206" t="s">
        <v>84</v>
      </c>
      <c r="E206" t="s">
        <v>200</v>
      </c>
    </row>
    <row r="207" spans="4:5">
      <c r="D207" t="s">
        <v>84</v>
      </c>
      <c r="E207" t="s">
        <v>200</v>
      </c>
    </row>
    <row r="208" spans="4:5">
      <c r="D208" t="s">
        <v>84</v>
      </c>
      <c r="E208" t="s">
        <v>200</v>
      </c>
    </row>
    <row r="209" spans="4:5">
      <c r="D209" t="s">
        <v>84</v>
      </c>
      <c r="E209" t="s">
        <v>200</v>
      </c>
    </row>
    <row r="210" spans="4:5">
      <c r="D210" t="s">
        <v>84</v>
      </c>
      <c r="E210" t="s">
        <v>200</v>
      </c>
    </row>
    <row r="211" spans="4:5">
      <c r="D211" t="s">
        <v>84</v>
      </c>
      <c r="E211" t="s">
        <v>200</v>
      </c>
    </row>
    <row r="212" spans="4:5">
      <c r="D212" t="s">
        <v>84</v>
      </c>
      <c r="E212" t="s">
        <v>200</v>
      </c>
    </row>
    <row r="213" spans="4:5">
      <c r="D213" t="s">
        <v>84</v>
      </c>
      <c r="E213" t="s">
        <v>200</v>
      </c>
    </row>
    <row r="214" spans="4:5">
      <c r="D214" t="s">
        <v>84</v>
      </c>
      <c r="E214" t="s">
        <v>200</v>
      </c>
    </row>
    <row r="215" spans="4:5">
      <c r="D215" t="s">
        <v>84</v>
      </c>
      <c r="E215" t="s">
        <v>200</v>
      </c>
    </row>
    <row r="216" spans="4:5">
      <c r="D216" t="s">
        <v>84</v>
      </c>
      <c r="E216" t="s">
        <v>200</v>
      </c>
    </row>
    <row r="217" spans="4:5">
      <c r="D217" t="s">
        <v>84</v>
      </c>
      <c r="E217" t="s">
        <v>200</v>
      </c>
    </row>
    <row r="218" spans="4:5">
      <c r="D218" t="s">
        <v>84</v>
      </c>
      <c r="E218" t="s">
        <v>200</v>
      </c>
    </row>
    <row r="219" spans="4:5">
      <c r="D219" t="s">
        <v>84</v>
      </c>
      <c r="E219" t="s">
        <v>200</v>
      </c>
    </row>
    <row r="220" spans="4:5">
      <c r="D220" t="s">
        <v>84</v>
      </c>
      <c r="E220" t="s">
        <v>200</v>
      </c>
    </row>
    <row r="221" spans="4:5">
      <c r="D221" t="s">
        <v>84</v>
      </c>
      <c r="E221" t="s">
        <v>200</v>
      </c>
    </row>
    <row r="222" spans="4:5">
      <c r="D222" t="s">
        <v>84</v>
      </c>
      <c r="E222" t="s">
        <v>200</v>
      </c>
    </row>
    <row r="223" spans="4:5">
      <c r="D223" t="s">
        <v>84</v>
      </c>
      <c r="E223" t="s">
        <v>200</v>
      </c>
    </row>
    <row r="224" spans="4:5">
      <c r="D224" t="s">
        <v>84</v>
      </c>
      <c r="E224" t="s">
        <v>200</v>
      </c>
    </row>
    <row r="225" spans="4:5">
      <c r="D225" t="s">
        <v>84</v>
      </c>
      <c r="E225" t="s">
        <v>200</v>
      </c>
    </row>
    <row r="226" spans="4:5">
      <c r="D226" t="s">
        <v>84</v>
      </c>
      <c r="E226" t="s">
        <v>200</v>
      </c>
    </row>
    <row r="227" spans="4:5">
      <c r="D227" t="s">
        <v>84</v>
      </c>
      <c r="E227" t="s">
        <v>200</v>
      </c>
    </row>
    <row r="228" spans="4:5">
      <c r="D228" t="s">
        <v>84</v>
      </c>
      <c r="E228" t="s">
        <v>200</v>
      </c>
    </row>
    <row r="229" spans="4:5">
      <c r="D229" t="s">
        <v>84</v>
      </c>
      <c r="E229" t="s">
        <v>200</v>
      </c>
    </row>
    <row r="230" spans="4:5">
      <c r="D230" t="s">
        <v>84</v>
      </c>
      <c r="E230" t="s">
        <v>200</v>
      </c>
    </row>
    <row r="231" spans="4:5">
      <c r="D231" t="s">
        <v>84</v>
      </c>
      <c r="E231" t="s">
        <v>200</v>
      </c>
    </row>
    <row r="232" spans="4:5">
      <c r="D232" t="s">
        <v>84</v>
      </c>
      <c r="E232" t="s">
        <v>200</v>
      </c>
    </row>
    <row r="233" spans="4:5">
      <c r="D233" t="s">
        <v>84</v>
      </c>
      <c r="E233" t="s">
        <v>200</v>
      </c>
    </row>
    <row r="234" spans="4:5">
      <c r="D234" t="s">
        <v>84</v>
      </c>
      <c r="E234" t="s">
        <v>200</v>
      </c>
    </row>
    <row r="235" spans="4:5">
      <c r="D235" t="s">
        <v>84</v>
      </c>
      <c r="E235" t="s">
        <v>200</v>
      </c>
    </row>
    <row r="236" spans="4:5">
      <c r="D236" t="s">
        <v>84</v>
      </c>
      <c r="E236" t="s">
        <v>200</v>
      </c>
    </row>
    <row r="237" spans="4:5">
      <c r="D237" t="s">
        <v>84</v>
      </c>
      <c r="E237" t="s">
        <v>200</v>
      </c>
    </row>
    <row r="238" spans="4:5">
      <c r="D238" t="s">
        <v>84</v>
      </c>
      <c r="E238" t="s">
        <v>200</v>
      </c>
    </row>
    <row r="239" spans="4:5">
      <c r="D239" t="s">
        <v>84</v>
      </c>
      <c r="E239" t="s">
        <v>200</v>
      </c>
    </row>
    <row r="240" spans="4:5">
      <c r="D240" t="s">
        <v>84</v>
      </c>
      <c r="E240" t="s">
        <v>200</v>
      </c>
    </row>
    <row r="241" spans="4:5">
      <c r="D241" t="s">
        <v>84</v>
      </c>
      <c r="E241" t="s">
        <v>200</v>
      </c>
    </row>
    <row r="242" spans="4:5">
      <c r="D242" t="s">
        <v>84</v>
      </c>
      <c r="E242" t="s">
        <v>200</v>
      </c>
    </row>
    <row r="243" spans="4:5">
      <c r="D243" t="s">
        <v>84</v>
      </c>
      <c r="E243" t="s">
        <v>200</v>
      </c>
    </row>
    <row r="244" spans="4:5">
      <c r="D244" t="s">
        <v>84</v>
      </c>
      <c r="E244" t="s">
        <v>200</v>
      </c>
    </row>
    <row r="245" spans="4:5">
      <c r="D245" t="s">
        <v>84</v>
      </c>
      <c r="E245" t="s">
        <v>200</v>
      </c>
    </row>
    <row r="246" spans="4:5">
      <c r="D246" t="s">
        <v>84</v>
      </c>
      <c r="E246" t="s">
        <v>200</v>
      </c>
    </row>
    <row r="247" spans="4:5">
      <c r="D247" t="s">
        <v>84</v>
      </c>
      <c r="E247" t="s">
        <v>200</v>
      </c>
    </row>
    <row r="248" spans="4:5">
      <c r="D248" t="s">
        <v>84</v>
      </c>
      <c r="E248" t="s">
        <v>200</v>
      </c>
    </row>
    <row r="249" spans="4:5">
      <c r="D249" t="s">
        <v>84</v>
      </c>
      <c r="E249" t="s">
        <v>200</v>
      </c>
    </row>
    <row r="250" spans="4:5">
      <c r="D250" t="s">
        <v>84</v>
      </c>
      <c r="E250" t="s">
        <v>200</v>
      </c>
    </row>
    <row r="251" spans="4:5">
      <c r="D251" t="s">
        <v>84</v>
      </c>
      <c r="E251" t="s">
        <v>200</v>
      </c>
    </row>
    <row r="252" spans="4:5">
      <c r="D252" t="s">
        <v>84</v>
      </c>
      <c r="E252" t="s">
        <v>200</v>
      </c>
    </row>
    <row r="253" spans="4:5">
      <c r="D253" t="s">
        <v>84</v>
      </c>
      <c r="E253" t="s">
        <v>200</v>
      </c>
    </row>
    <row r="254" spans="4:5">
      <c r="D254" t="s">
        <v>84</v>
      </c>
      <c r="E254" t="s">
        <v>200</v>
      </c>
    </row>
    <row r="255" spans="4:5">
      <c r="D255" t="s">
        <v>84</v>
      </c>
      <c r="E255" t="s">
        <v>200</v>
      </c>
    </row>
    <row r="256" spans="4:5">
      <c r="D256" t="s">
        <v>84</v>
      </c>
      <c r="E256" t="s">
        <v>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5CFC-6B59-4B97-9606-20C51E4ECF5D}">
  <sheetPr codeName="Hoja4"/>
  <dimension ref="A1:H17"/>
  <sheetViews>
    <sheetView workbookViewId="0">
      <selection activeCell="F14" sqref="F2:F85"/>
    </sheetView>
  </sheetViews>
  <sheetFormatPr baseColWidth="10" defaultRowHeight="14.5"/>
  <cols>
    <col min="1" max="1" width="37.36328125" bestFit="1" customWidth="1"/>
    <col min="2" max="2" width="32.453125" bestFit="1" customWidth="1"/>
    <col min="3" max="3" width="11.26953125" customWidth="1"/>
    <col min="4" max="4" width="15.453125" style="33" customWidth="1"/>
    <col min="5" max="5" width="3.81640625" customWidth="1"/>
    <col min="6" max="6" width="33.26953125" bestFit="1" customWidth="1"/>
    <col min="7" max="7" width="3.26953125" customWidth="1"/>
    <col min="8" max="8" width="16.90625" bestFit="1" customWidth="1"/>
  </cols>
  <sheetData>
    <row r="1" spans="1:8">
      <c r="A1" s="33" t="s">
        <v>165</v>
      </c>
      <c r="B1" t="s">
        <v>15</v>
      </c>
      <c r="C1" t="s">
        <v>18</v>
      </c>
      <c r="D1" t="s">
        <v>9</v>
      </c>
      <c r="F1" s="81" t="s">
        <v>129</v>
      </c>
      <c r="H1" s="81" t="s">
        <v>129</v>
      </c>
    </row>
    <row r="2" spans="1:8">
      <c r="A2" s="33" t="str">
        <f>Tabla2[[#This Row],[NOMBRE]]&amp;Tabla2[[#This Row],[FECHA]]</f>
        <v>PRIMERO VELEZ LINA45847</v>
      </c>
      <c r="B2" t="s">
        <v>157</v>
      </c>
      <c r="C2" s="82">
        <v>45847</v>
      </c>
      <c r="D2" s="84" t="s">
        <v>150</v>
      </c>
      <c r="F2" s="80" t="s">
        <v>549</v>
      </c>
      <c r="H2" s="80" t="s">
        <v>84</v>
      </c>
    </row>
    <row r="3" spans="1:8">
      <c r="A3" s="33" t="str">
        <f>Tabla2[[#This Row],[NOMBRE]]&amp;Tabla2[[#This Row],[FECHA]]</f>
        <v>PRIMERO VELEZ LINA45848</v>
      </c>
      <c r="B3" t="s">
        <v>157</v>
      </c>
      <c r="C3" s="82">
        <v>45848</v>
      </c>
      <c r="D3" s="84" t="s">
        <v>150</v>
      </c>
      <c r="F3" s="80" t="s">
        <v>164</v>
      </c>
      <c r="H3" s="80" t="s">
        <v>130</v>
      </c>
    </row>
    <row r="4" spans="1:8">
      <c r="A4" s="33" t="str">
        <f>Tabla2[[#This Row],[NOMBRE]]&amp;Tabla2[[#This Row],[FECHA]]</f>
        <v>ALBARAN ARAUJO SEBASTIAN45847</v>
      </c>
      <c r="B4" t="s">
        <v>159</v>
      </c>
      <c r="C4" s="82">
        <v>45847</v>
      </c>
      <c r="D4" s="33" t="s">
        <v>150</v>
      </c>
      <c r="F4" s="80" t="s">
        <v>153</v>
      </c>
    </row>
    <row r="5" spans="1:8">
      <c r="A5" s="33" t="str">
        <f>Tabla2[[#This Row],[NOMBRE]]&amp;Tabla2[[#This Row],[FECHA]]</f>
        <v>ALBARAN ARAUJO SEBASTIAN45848</v>
      </c>
      <c r="B5" t="s">
        <v>159</v>
      </c>
      <c r="C5" s="82">
        <v>45848</v>
      </c>
      <c r="D5" s="33" t="s">
        <v>150</v>
      </c>
      <c r="F5" s="80" t="s">
        <v>154</v>
      </c>
    </row>
    <row r="6" spans="1:8">
      <c r="A6" s="33" t="str">
        <f>Tabla2[[#This Row],[NOMBRE]]&amp;Tabla2[[#This Row],[FECHA]]</f>
        <v>CASTAÑO SUAREZ CARLOS45847</v>
      </c>
      <c r="B6" t="s">
        <v>160</v>
      </c>
      <c r="C6" s="82">
        <v>45847</v>
      </c>
      <c r="D6" s="33" t="s">
        <v>150</v>
      </c>
      <c r="F6" s="80" t="s">
        <v>162</v>
      </c>
    </row>
    <row r="7" spans="1:8">
      <c r="A7" s="33" t="str">
        <f>Tabla2[[#This Row],[NOMBRE]]&amp;Tabla2[[#This Row],[FECHA]]</f>
        <v>CASTAÑO SUAREZ CARLOS45848</v>
      </c>
      <c r="B7" t="s">
        <v>160</v>
      </c>
      <c r="C7" s="82">
        <v>45848</v>
      </c>
      <c r="D7" s="33" t="s">
        <v>150</v>
      </c>
      <c r="F7" s="80" t="s">
        <v>155</v>
      </c>
    </row>
    <row r="8" spans="1:8">
      <c r="A8" s="33" t="str">
        <f>Tabla2[[#This Row],[NOMBRE]]&amp;Tabla2[[#This Row],[FECHA]]</f>
        <v>GUETIO CAMAYO YEINER45847</v>
      </c>
      <c r="B8" t="s">
        <v>153</v>
      </c>
      <c r="C8" s="82">
        <v>45847</v>
      </c>
      <c r="D8" s="33" t="s">
        <v>150</v>
      </c>
      <c r="F8" s="80" t="s">
        <v>163</v>
      </c>
    </row>
    <row r="9" spans="1:8">
      <c r="A9" s="33" t="str">
        <f>Tabla2[[#This Row],[NOMBRE]]&amp;Tabla2[[#This Row],[FECHA]]</f>
        <v>GUETIO CAMAYO YEINER45848</v>
      </c>
      <c r="B9" t="s">
        <v>153</v>
      </c>
      <c r="C9" s="82">
        <v>45848</v>
      </c>
      <c r="D9" s="33" t="s">
        <v>150</v>
      </c>
      <c r="F9" s="80" t="s">
        <v>174</v>
      </c>
    </row>
    <row r="10" spans="1:8">
      <c r="A10" s="33" t="str">
        <f>Tabla2[[#This Row],[NOMBRE]]&amp;Tabla2[[#This Row],[FECHA]]</f>
        <v>PIEDRAHITA BANGUERA LEIRA45847</v>
      </c>
      <c r="B10" t="s">
        <v>156</v>
      </c>
      <c r="C10" s="82">
        <v>45847</v>
      </c>
      <c r="D10" s="33" t="s">
        <v>150</v>
      </c>
      <c r="F10" s="80" t="s">
        <v>175</v>
      </c>
    </row>
    <row r="11" spans="1:8">
      <c r="A11" s="33" t="str">
        <f>Tabla2[[#This Row],[NOMBRE]]&amp;Tabla2[[#This Row],[FECHA]]</f>
        <v>PIEDRAHITA BANGUERA LEIRA45848</v>
      </c>
      <c r="B11" t="s">
        <v>156</v>
      </c>
      <c r="C11" s="82">
        <v>45848</v>
      </c>
      <c r="D11" s="33" t="s">
        <v>150</v>
      </c>
      <c r="F11" s="80" t="s">
        <v>176</v>
      </c>
    </row>
    <row r="12" spans="1:8">
      <c r="A12" s="33" t="str">
        <f>Tabla2[[#This Row],[NOMBRE]]&amp;Tabla2[[#This Row],[FECHA]]</f>
        <v>DUQUE BRAVO FRANCISCO JAVIER45847</v>
      </c>
      <c r="B12" t="s">
        <v>161</v>
      </c>
      <c r="C12" s="82">
        <v>45847</v>
      </c>
      <c r="D12" s="33" t="s">
        <v>150</v>
      </c>
      <c r="F12" s="80" t="s">
        <v>177</v>
      </c>
    </row>
    <row r="13" spans="1:8">
      <c r="A13" s="33" t="str">
        <f>Tabla2[[#This Row],[NOMBRE]]&amp;Tabla2[[#This Row],[FECHA]]</f>
        <v>DUQUE BRAVO FRANCISCO JAVIER45848</v>
      </c>
      <c r="B13" t="s">
        <v>161</v>
      </c>
      <c r="C13" s="82">
        <v>45848</v>
      </c>
      <c r="D13" s="33" t="s">
        <v>150</v>
      </c>
      <c r="F13" s="80" t="s">
        <v>548</v>
      </c>
    </row>
    <row r="14" spans="1:8">
      <c r="A14" s="33" t="str">
        <f>Tabla2[[#This Row],[NOMBRE]]&amp;Tabla2[[#This Row],[FECHA]]</f>
        <v>GARCIA ECHEVERRI JONATAN STIVEN45847</v>
      </c>
      <c r="B14" t="s">
        <v>152</v>
      </c>
      <c r="C14" s="82">
        <v>45847</v>
      </c>
      <c r="D14" s="33" t="s">
        <v>150</v>
      </c>
      <c r="F14" s="80" t="s">
        <v>550</v>
      </c>
    </row>
    <row r="15" spans="1:8">
      <c r="A15" s="33" t="str">
        <f>Tabla2[[#This Row],[NOMBRE]]&amp;Tabla2[[#This Row],[FECHA]]</f>
        <v>GARCIA ECHEVERRI JONATAN STIVEN45848</v>
      </c>
      <c r="B15" t="s">
        <v>152</v>
      </c>
      <c r="C15" s="82">
        <v>45848</v>
      </c>
      <c r="D15" s="33" t="s">
        <v>150</v>
      </c>
      <c r="F15" s="80" t="s">
        <v>551</v>
      </c>
    </row>
    <row r="16" spans="1:8">
      <c r="F16" s="80" t="s">
        <v>552</v>
      </c>
    </row>
    <row r="17" spans="6:6">
      <c r="F17" s="80" t="s">
        <v>130</v>
      </c>
    </row>
  </sheetData>
  <dataValidations count="2">
    <dataValidation type="list" allowBlank="1" showInputMessage="1" showErrorMessage="1" sqref="B2:C15" xr:uid="{74E54ECD-955F-4416-B63A-02738FFE77D1}">
      <formula1>NOMBRES</formula1>
    </dataValidation>
    <dataValidation type="list" allowBlank="1" showInputMessage="1" showErrorMessage="1" sqref="D2:D15" xr:uid="{FDA08ACE-17C2-4498-8330-4E2040DB9F81}">
      <formula1>branch</formula1>
    </dataValidation>
  </dataValidations>
  <pageMargins left="0.7" right="0.7" top="0.75" bottom="0.75" header="0.3" footer="0.3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J53"/>
  <sheetViews>
    <sheetView workbookViewId="0">
      <selection activeCell="AT1654" sqref="AT1654:DT100000"/>
    </sheetView>
  </sheetViews>
  <sheetFormatPr baseColWidth="10" defaultColWidth="11.453125" defaultRowHeight="14"/>
  <cols>
    <col min="1" max="1" width="9.81640625" style="1" bestFit="1" customWidth="1"/>
    <col min="2" max="2" width="13.81640625" style="1" bestFit="1" customWidth="1"/>
    <col min="3" max="3" width="16.54296875" style="12" bestFit="1" customWidth="1"/>
    <col min="4" max="4" width="10" style="12" bestFit="1" customWidth="1"/>
    <col min="5" max="5" width="23" style="1" bestFit="1" customWidth="1"/>
    <col min="6" max="6" width="12.1796875" style="1" customWidth="1"/>
    <col min="7" max="7" width="3.36328125" style="1" customWidth="1"/>
    <col min="8" max="8" width="11.453125" style="93" customWidth="1"/>
    <col min="9" max="9" width="11.453125" style="1" customWidth="1"/>
    <col min="10" max="16384" width="11.453125" style="1"/>
  </cols>
  <sheetData>
    <row r="1" spans="1:10">
      <c r="A1" s="87" t="s">
        <v>169</v>
      </c>
      <c r="B1" s="87" t="s">
        <v>172</v>
      </c>
      <c r="C1" s="88" t="s">
        <v>173</v>
      </c>
      <c r="D1" s="12" t="s">
        <v>30</v>
      </c>
      <c r="E1" s="87" t="s">
        <v>171</v>
      </c>
      <c r="F1" s="1" t="s">
        <v>37</v>
      </c>
      <c r="H1" s="91" t="s">
        <v>170</v>
      </c>
    </row>
    <row r="2" spans="1:10">
      <c r="A2" s="85">
        <v>1</v>
      </c>
      <c r="B2" s="86">
        <v>46020</v>
      </c>
      <c r="C2" s="86">
        <f>+Chrono[[#This Row],[Lunes]]+6</f>
        <v>46026</v>
      </c>
      <c r="D2" s="12">
        <f>+Chrono[[#This Row],[Domingo]]+delay</f>
        <v>46027</v>
      </c>
      <c r="E2" s="1" t="str">
        <f t="shared" ref="E2:E33" si="0">DAY(C2)&amp;" AL "&amp;DAY(D2)&amp;" DE "&amp;UPPER(TEXT(D2,"MMMM"))</f>
        <v>4 AL 5 DE ENERO</v>
      </c>
      <c r="F2" s="1">
        <f t="shared" ref="F2:F33" ca="1" si="1">IF(F1="PER",IF(AND(TODAY()&lt;=D2,TODAY()&gt;C2),A2,0),IF(OR(F1="",F1&gt;=1),"",IF(TODAY()&lt;=D2,A2,0)))</f>
        <v>0</v>
      </c>
      <c r="H2" s="92">
        <v>1</v>
      </c>
      <c r="I2" s="12"/>
    </row>
    <row r="3" spans="1:10">
      <c r="A3" s="85">
        <v>2</v>
      </c>
      <c r="B3" s="86">
        <f>+C2+1</f>
        <v>46027</v>
      </c>
      <c r="C3" s="86">
        <f>+Chrono[[#This Row],[Lunes]]+6</f>
        <v>46033</v>
      </c>
      <c r="D3" s="12">
        <f>+Chrono[[#This Row],[Domingo]]+delay</f>
        <v>46034</v>
      </c>
      <c r="E3" s="1" t="str">
        <f t="shared" si="0"/>
        <v>11 AL 12 DE ENERO</v>
      </c>
      <c r="F3" s="1">
        <f t="shared" ca="1" si="1"/>
        <v>0</v>
      </c>
      <c r="I3" s="12"/>
    </row>
    <row r="4" spans="1:10">
      <c r="A4" s="85">
        <v>3</v>
      </c>
      <c r="B4" s="86">
        <f t="shared" ref="B4:B53" si="2">+C3+1</f>
        <v>46034</v>
      </c>
      <c r="C4" s="86">
        <f>+Chrono[[#This Row],[Lunes]]+6</f>
        <v>46040</v>
      </c>
      <c r="D4" s="12">
        <f>+Chrono[[#This Row],[Domingo]]+delay</f>
        <v>46041</v>
      </c>
      <c r="E4" s="1" t="str">
        <f t="shared" si="0"/>
        <v>18 AL 19 DE ENERO</v>
      </c>
      <c r="F4" s="1">
        <f t="shared" ca="1" si="1"/>
        <v>0</v>
      </c>
      <c r="I4" s="12"/>
    </row>
    <row r="5" spans="1:10">
      <c r="A5" s="85">
        <v>4</v>
      </c>
      <c r="B5" s="86">
        <f t="shared" si="2"/>
        <v>46041</v>
      </c>
      <c r="C5" s="86">
        <f>+Chrono[[#This Row],[Lunes]]+6</f>
        <v>46047</v>
      </c>
      <c r="D5" s="12">
        <f>+Chrono[[#This Row],[Domingo]]+delay</f>
        <v>46048</v>
      </c>
      <c r="E5" s="1" t="str">
        <f t="shared" si="0"/>
        <v>25 AL 26 DE ENERO</v>
      </c>
      <c r="F5" s="1">
        <f t="shared" ca="1" si="1"/>
        <v>0</v>
      </c>
      <c r="I5" s="12"/>
    </row>
    <row r="6" spans="1:10">
      <c r="A6" s="85">
        <v>5</v>
      </c>
      <c r="B6" s="86">
        <f t="shared" si="2"/>
        <v>46048</v>
      </c>
      <c r="C6" s="86">
        <f>+Chrono[[#This Row],[Lunes]]+6</f>
        <v>46054</v>
      </c>
      <c r="D6" s="12">
        <f>+Chrono[[#This Row],[Domingo]]+delay</f>
        <v>46055</v>
      </c>
      <c r="E6" s="1" t="str">
        <f t="shared" si="0"/>
        <v>1 AL 2 DE FEBRERO</v>
      </c>
      <c r="F6" s="1">
        <f t="shared" ca="1" si="1"/>
        <v>0</v>
      </c>
      <c r="I6" s="12"/>
    </row>
    <row r="7" spans="1:10">
      <c r="A7" s="85">
        <v>6</v>
      </c>
      <c r="B7" s="86">
        <f t="shared" si="2"/>
        <v>46055</v>
      </c>
      <c r="C7" s="86">
        <f>+Chrono[[#This Row],[Lunes]]+6</f>
        <v>46061</v>
      </c>
      <c r="D7" s="12">
        <f>+Chrono[[#This Row],[Domingo]]+delay</f>
        <v>46062</v>
      </c>
      <c r="E7" s="1" t="str">
        <f t="shared" si="0"/>
        <v>8 AL 9 DE FEBRERO</v>
      </c>
      <c r="F7" s="1">
        <f t="shared" ca="1" si="1"/>
        <v>0</v>
      </c>
      <c r="I7" s="12"/>
    </row>
    <row r="8" spans="1:10">
      <c r="A8" s="85">
        <v>7</v>
      </c>
      <c r="B8" s="86">
        <f t="shared" si="2"/>
        <v>46062</v>
      </c>
      <c r="C8" s="86">
        <f>+Chrono[[#This Row],[Lunes]]+6</f>
        <v>46068</v>
      </c>
      <c r="D8" s="12">
        <f>+Chrono[[#This Row],[Domingo]]+delay</f>
        <v>46069</v>
      </c>
      <c r="E8" s="1" t="str">
        <f t="shared" si="0"/>
        <v>15 AL 16 DE FEBRERO</v>
      </c>
      <c r="F8" s="1">
        <f t="shared" ca="1" si="1"/>
        <v>0</v>
      </c>
      <c r="I8" s="12"/>
      <c r="J8" s="12"/>
    </row>
    <row r="9" spans="1:10">
      <c r="A9" s="85">
        <v>8</v>
      </c>
      <c r="B9" s="86">
        <f t="shared" si="2"/>
        <v>46069</v>
      </c>
      <c r="C9" s="86">
        <f>+Chrono[[#This Row],[Lunes]]+6</f>
        <v>46075</v>
      </c>
      <c r="D9" s="12">
        <f>+Chrono[[#This Row],[Domingo]]+delay</f>
        <v>46076</v>
      </c>
      <c r="E9" s="1" t="str">
        <f t="shared" si="0"/>
        <v>22 AL 23 DE FEBRERO</v>
      </c>
      <c r="F9" s="1">
        <f t="shared" ca="1" si="1"/>
        <v>0</v>
      </c>
      <c r="I9" s="12"/>
    </row>
    <row r="10" spans="1:10">
      <c r="A10" s="85">
        <v>9</v>
      </c>
      <c r="B10" s="86">
        <f t="shared" si="2"/>
        <v>46076</v>
      </c>
      <c r="C10" s="86">
        <f>+Chrono[[#This Row],[Lunes]]+6</f>
        <v>46082</v>
      </c>
      <c r="D10" s="12">
        <f>+Chrono[[#This Row],[Domingo]]+delay</f>
        <v>46083</v>
      </c>
      <c r="E10" s="1" t="str">
        <f t="shared" si="0"/>
        <v>1 AL 2 DE MARZO</v>
      </c>
      <c r="F10" s="1">
        <f t="shared" ca="1" si="1"/>
        <v>0</v>
      </c>
      <c r="I10" s="12"/>
    </row>
    <row r="11" spans="1:10">
      <c r="A11" s="85">
        <v>10</v>
      </c>
      <c r="B11" s="86">
        <f t="shared" si="2"/>
        <v>46083</v>
      </c>
      <c r="C11" s="86">
        <f>+Chrono[[#This Row],[Lunes]]+6</f>
        <v>46089</v>
      </c>
      <c r="D11" s="12">
        <f>+Chrono[[#This Row],[Domingo]]+delay</f>
        <v>46090</v>
      </c>
      <c r="E11" s="1" t="str">
        <f t="shared" si="0"/>
        <v>8 AL 9 DE MARZO</v>
      </c>
      <c r="F11" s="1">
        <f t="shared" ca="1" si="1"/>
        <v>0</v>
      </c>
      <c r="I11" s="12"/>
    </row>
    <row r="12" spans="1:10">
      <c r="A12" s="85">
        <v>11</v>
      </c>
      <c r="B12" s="86">
        <f t="shared" si="2"/>
        <v>46090</v>
      </c>
      <c r="C12" s="86">
        <f>+Chrono[[#This Row],[Lunes]]+6</f>
        <v>46096</v>
      </c>
      <c r="D12" s="12">
        <f>+Chrono[[#This Row],[Domingo]]+delay</f>
        <v>46097</v>
      </c>
      <c r="E12" s="1" t="str">
        <f t="shared" si="0"/>
        <v>15 AL 16 DE MARZO</v>
      </c>
      <c r="F12" s="1">
        <f t="shared" ca="1" si="1"/>
        <v>0</v>
      </c>
      <c r="I12" s="12"/>
    </row>
    <row r="13" spans="1:10">
      <c r="A13" s="85">
        <v>12</v>
      </c>
      <c r="B13" s="86">
        <f t="shared" si="2"/>
        <v>46097</v>
      </c>
      <c r="C13" s="86">
        <f>+Chrono[[#This Row],[Lunes]]+6</f>
        <v>46103</v>
      </c>
      <c r="D13" s="12">
        <f>+Chrono[[#This Row],[Domingo]]+delay</f>
        <v>46104</v>
      </c>
      <c r="E13" s="1" t="str">
        <f t="shared" si="0"/>
        <v>22 AL 23 DE MARZO</v>
      </c>
      <c r="F13" s="1">
        <f t="shared" ca="1" si="1"/>
        <v>0</v>
      </c>
      <c r="I13" s="12"/>
    </row>
    <row r="14" spans="1:10">
      <c r="A14" s="85">
        <v>13</v>
      </c>
      <c r="B14" s="86">
        <f t="shared" si="2"/>
        <v>46104</v>
      </c>
      <c r="C14" s="86">
        <f>+Chrono[[#This Row],[Lunes]]+6</f>
        <v>46110</v>
      </c>
      <c r="D14" s="12">
        <f>+Chrono[[#This Row],[Domingo]]+delay</f>
        <v>46111</v>
      </c>
      <c r="E14" s="1" t="str">
        <f t="shared" si="0"/>
        <v>29 AL 30 DE MARZO</v>
      </c>
      <c r="F14" s="1">
        <f t="shared" ca="1" si="1"/>
        <v>0</v>
      </c>
      <c r="I14" s="12"/>
    </row>
    <row r="15" spans="1:10">
      <c r="A15" s="85">
        <v>14</v>
      </c>
      <c r="B15" s="86">
        <f t="shared" si="2"/>
        <v>46111</v>
      </c>
      <c r="C15" s="86">
        <f>+Chrono[[#This Row],[Lunes]]+6</f>
        <v>46117</v>
      </c>
      <c r="D15" s="12">
        <f>+Chrono[[#This Row],[Domingo]]+delay</f>
        <v>46118</v>
      </c>
      <c r="E15" s="1" t="str">
        <f t="shared" si="0"/>
        <v>5 AL 6 DE ABRIL</v>
      </c>
      <c r="F15" s="1">
        <f t="shared" ca="1" si="1"/>
        <v>14</v>
      </c>
      <c r="I15" s="12"/>
    </row>
    <row r="16" spans="1:10">
      <c r="A16" s="85">
        <v>15</v>
      </c>
      <c r="B16" s="86">
        <f t="shared" si="2"/>
        <v>46118</v>
      </c>
      <c r="C16" s="86">
        <f>+Chrono[[#This Row],[Lunes]]+6</f>
        <v>46124</v>
      </c>
      <c r="D16" s="12">
        <f>+Chrono[[#This Row],[Domingo]]+delay</f>
        <v>46125</v>
      </c>
      <c r="E16" s="1" t="str">
        <f t="shared" si="0"/>
        <v>12 AL 13 DE ABRIL</v>
      </c>
      <c r="F16" s="1" t="str">
        <f t="shared" ca="1" si="1"/>
        <v/>
      </c>
      <c r="I16" s="12"/>
    </row>
    <row r="17" spans="1:9">
      <c r="A17" s="85">
        <v>16</v>
      </c>
      <c r="B17" s="86">
        <f t="shared" si="2"/>
        <v>46125</v>
      </c>
      <c r="C17" s="86">
        <f>+Chrono[[#This Row],[Lunes]]+6</f>
        <v>46131</v>
      </c>
      <c r="D17" s="12">
        <f>+Chrono[[#This Row],[Domingo]]+delay</f>
        <v>46132</v>
      </c>
      <c r="E17" s="1" t="str">
        <f t="shared" si="0"/>
        <v>19 AL 20 DE ABRIL</v>
      </c>
      <c r="F17" s="1" t="str">
        <f t="shared" ca="1" si="1"/>
        <v/>
      </c>
      <c r="I17" s="12"/>
    </row>
    <row r="18" spans="1:9">
      <c r="A18" s="85">
        <v>17</v>
      </c>
      <c r="B18" s="86">
        <f t="shared" si="2"/>
        <v>46132</v>
      </c>
      <c r="C18" s="86">
        <f>+Chrono[[#This Row],[Lunes]]+6</f>
        <v>46138</v>
      </c>
      <c r="D18" s="12">
        <f>+Chrono[[#This Row],[Domingo]]+delay</f>
        <v>46139</v>
      </c>
      <c r="E18" s="1" t="str">
        <f t="shared" si="0"/>
        <v>26 AL 27 DE ABRIL</v>
      </c>
      <c r="F18" s="1" t="str">
        <f t="shared" ca="1" si="1"/>
        <v/>
      </c>
      <c r="I18" s="12"/>
    </row>
    <row r="19" spans="1:9">
      <c r="A19" s="85">
        <v>18</v>
      </c>
      <c r="B19" s="86">
        <f t="shared" si="2"/>
        <v>46139</v>
      </c>
      <c r="C19" s="86">
        <f>+Chrono[[#This Row],[Lunes]]+6</f>
        <v>46145</v>
      </c>
      <c r="D19" s="12">
        <f>+Chrono[[#This Row],[Domingo]]+delay</f>
        <v>46146</v>
      </c>
      <c r="E19" s="1" t="str">
        <f t="shared" si="0"/>
        <v>3 AL 4 DE MAYO</v>
      </c>
      <c r="F19" s="1" t="str">
        <f t="shared" ca="1" si="1"/>
        <v/>
      </c>
      <c r="I19" s="12"/>
    </row>
    <row r="20" spans="1:9">
      <c r="A20" s="85">
        <v>19</v>
      </c>
      <c r="B20" s="86">
        <f t="shared" si="2"/>
        <v>46146</v>
      </c>
      <c r="C20" s="86">
        <f>+Chrono[[#This Row],[Lunes]]+6</f>
        <v>46152</v>
      </c>
      <c r="D20" s="12">
        <f>+Chrono[[#This Row],[Domingo]]+delay</f>
        <v>46153</v>
      </c>
      <c r="E20" s="1" t="str">
        <f t="shared" si="0"/>
        <v>10 AL 11 DE MAYO</v>
      </c>
      <c r="F20" s="1" t="str">
        <f t="shared" ca="1" si="1"/>
        <v/>
      </c>
      <c r="I20" s="12"/>
    </row>
    <row r="21" spans="1:9">
      <c r="A21" s="85">
        <v>20</v>
      </c>
      <c r="B21" s="86">
        <f t="shared" si="2"/>
        <v>46153</v>
      </c>
      <c r="C21" s="86">
        <f>+Chrono[[#This Row],[Lunes]]+6</f>
        <v>46159</v>
      </c>
      <c r="D21" s="12">
        <f>+Chrono[[#This Row],[Domingo]]+delay</f>
        <v>46160</v>
      </c>
      <c r="E21" s="1" t="str">
        <f t="shared" si="0"/>
        <v>17 AL 18 DE MAYO</v>
      </c>
      <c r="F21" s="1" t="str">
        <f t="shared" ca="1" si="1"/>
        <v/>
      </c>
      <c r="I21" s="12"/>
    </row>
    <row r="22" spans="1:9">
      <c r="A22" s="85">
        <v>21</v>
      </c>
      <c r="B22" s="86">
        <f t="shared" si="2"/>
        <v>46160</v>
      </c>
      <c r="C22" s="86">
        <f>+Chrono[[#This Row],[Lunes]]+6</f>
        <v>46166</v>
      </c>
      <c r="D22" s="12">
        <f>+Chrono[[#This Row],[Domingo]]+delay</f>
        <v>46167</v>
      </c>
      <c r="E22" s="1" t="str">
        <f t="shared" si="0"/>
        <v>24 AL 25 DE MAYO</v>
      </c>
      <c r="F22" s="1" t="str">
        <f t="shared" ca="1" si="1"/>
        <v/>
      </c>
      <c r="I22" s="12"/>
    </row>
    <row r="23" spans="1:9">
      <c r="A23" s="85">
        <v>22</v>
      </c>
      <c r="B23" s="86">
        <f t="shared" si="2"/>
        <v>46167</v>
      </c>
      <c r="C23" s="86">
        <f>+Chrono[[#This Row],[Lunes]]+6</f>
        <v>46173</v>
      </c>
      <c r="D23" s="12">
        <f>+Chrono[[#This Row],[Domingo]]+delay</f>
        <v>46174</v>
      </c>
      <c r="E23" s="1" t="str">
        <f t="shared" si="0"/>
        <v>31 AL 1 DE JUNIO</v>
      </c>
      <c r="F23" s="1" t="str">
        <f t="shared" ca="1" si="1"/>
        <v/>
      </c>
      <c r="I23" s="12"/>
    </row>
    <row r="24" spans="1:9">
      <c r="A24" s="85">
        <v>23</v>
      </c>
      <c r="B24" s="86">
        <f t="shared" si="2"/>
        <v>46174</v>
      </c>
      <c r="C24" s="86">
        <f>+Chrono[[#This Row],[Lunes]]+6</f>
        <v>46180</v>
      </c>
      <c r="D24" s="12">
        <f>+Chrono[[#This Row],[Domingo]]+delay</f>
        <v>46181</v>
      </c>
      <c r="E24" s="1" t="str">
        <f t="shared" si="0"/>
        <v>7 AL 8 DE JUNIO</v>
      </c>
      <c r="F24" s="1" t="str">
        <f t="shared" ca="1" si="1"/>
        <v/>
      </c>
      <c r="I24" s="12"/>
    </row>
    <row r="25" spans="1:9">
      <c r="A25" s="85">
        <v>24</v>
      </c>
      <c r="B25" s="86">
        <f t="shared" si="2"/>
        <v>46181</v>
      </c>
      <c r="C25" s="86">
        <f>+Chrono[[#This Row],[Lunes]]+6</f>
        <v>46187</v>
      </c>
      <c r="D25" s="12">
        <f>+Chrono[[#This Row],[Domingo]]+delay</f>
        <v>46188</v>
      </c>
      <c r="E25" s="1" t="str">
        <f t="shared" si="0"/>
        <v>14 AL 15 DE JUNIO</v>
      </c>
      <c r="F25" s="1" t="str">
        <f t="shared" ca="1" si="1"/>
        <v/>
      </c>
      <c r="I25" s="12"/>
    </row>
    <row r="26" spans="1:9">
      <c r="A26" s="85">
        <v>25</v>
      </c>
      <c r="B26" s="86">
        <f t="shared" si="2"/>
        <v>46188</v>
      </c>
      <c r="C26" s="86">
        <f>+Chrono[[#This Row],[Lunes]]+6</f>
        <v>46194</v>
      </c>
      <c r="D26" s="12">
        <f>+Chrono[[#This Row],[Domingo]]+delay</f>
        <v>46195</v>
      </c>
      <c r="E26" s="1" t="str">
        <f t="shared" si="0"/>
        <v>21 AL 22 DE JUNIO</v>
      </c>
      <c r="F26" s="1" t="str">
        <f t="shared" ca="1" si="1"/>
        <v/>
      </c>
    </row>
    <row r="27" spans="1:9">
      <c r="A27" s="85">
        <v>26</v>
      </c>
      <c r="B27" s="86">
        <f t="shared" si="2"/>
        <v>46195</v>
      </c>
      <c r="C27" s="86">
        <f>+Chrono[[#This Row],[Lunes]]+6</f>
        <v>46201</v>
      </c>
      <c r="D27" s="89">
        <f>+Chrono[[#This Row],[Domingo]]+delay</f>
        <v>46202</v>
      </c>
      <c r="E27" s="90" t="str">
        <f t="shared" si="0"/>
        <v>28 AL 29 DE JUNIO</v>
      </c>
      <c r="F27" s="90" t="str">
        <f t="shared" ca="1" si="1"/>
        <v/>
      </c>
    </row>
    <row r="28" spans="1:9">
      <c r="A28" s="85">
        <v>27</v>
      </c>
      <c r="B28" s="86">
        <f t="shared" si="2"/>
        <v>46202</v>
      </c>
      <c r="C28" s="86">
        <f>+Chrono[[#This Row],[Lunes]]+6</f>
        <v>46208</v>
      </c>
      <c r="D28" s="89">
        <f>+Chrono[[#This Row],[Domingo]]+delay</f>
        <v>46209</v>
      </c>
      <c r="E28" s="90" t="str">
        <f t="shared" si="0"/>
        <v>5 AL 6 DE JULIO</v>
      </c>
      <c r="F28" s="90" t="str">
        <f t="shared" ca="1" si="1"/>
        <v/>
      </c>
    </row>
    <row r="29" spans="1:9">
      <c r="A29" s="85">
        <v>28</v>
      </c>
      <c r="B29" s="86">
        <f t="shared" si="2"/>
        <v>46209</v>
      </c>
      <c r="C29" s="86">
        <f>+Chrono[[#This Row],[Lunes]]+6</f>
        <v>46215</v>
      </c>
      <c r="D29" s="89">
        <f>+Chrono[[#This Row],[Domingo]]+delay</f>
        <v>46216</v>
      </c>
      <c r="E29" s="90" t="str">
        <f t="shared" si="0"/>
        <v>12 AL 13 DE JULIO</v>
      </c>
      <c r="F29" s="90" t="str">
        <f t="shared" ca="1" si="1"/>
        <v/>
      </c>
    </row>
    <row r="30" spans="1:9">
      <c r="A30" s="85">
        <v>29</v>
      </c>
      <c r="B30" s="86">
        <f t="shared" si="2"/>
        <v>46216</v>
      </c>
      <c r="C30" s="86">
        <f>+Chrono[[#This Row],[Lunes]]+6</f>
        <v>46222</v>
      </c>
      <c r="D30" s="89">
        <f>+Chrono[[#This Row],[Domingo]]+delay</f>
        <v>46223</v>
      </c>
      <c r="E30" s="90" t="str">
        <f t="shared" si="0"/>
        <v>19 AL 20 DE JULIO</v>
      </c>
      <c r="F30" s="90" t="str">
        <f t="shared" ca="1" si="1"/>
        <v/>
      </c>
    </row>
    <row r="31" spans="1:9">
      <c r="A31" s="85">
        <v>30</v>
      </c>
      <c r="B31" s="86">
        <f t="shared" si="2"/>
        <v>46223</v>
      </c>
      <c r="C31" s="86">
        <f>+Chrono[[#This Row],[Lunes]]+6</f>
        <v>46229</v>
      </c>
      <c r="D31" s="89">
        <f>+Chrono[[#This Row],[Domingo]]+delay</f>
        <v>46230</v>
      </c>
      <c r="E31" s="90" t="str">
        <f t="shared" si="0"/>
        <v>26 AL 27 DE JULIO</v>
      </c>
      <c r="F31" s="90" t="str">
        <f t="shared" ca="1" si="1"/>
        <v/>
      </c>
    </row>
    <row r="32" spans="1:9">
      <c r="A32" s="85">
        <v>31</v>
      </c>
      <c r="B32" s="86">
        <f t="shared" si="2"/>
        <v>46230</v>
      </c>
      <c r="C32" s="86">
        <f>+Chrono[[#This Row],[Lunes]]+6</f>
        <v>46236</v>
      </c>
      <c r="D32" s="89">
        <f>+Chrono[[#This Row],[Domingo]]+delay</f>
        <v>46237</v>
      </c>
      <c r="E32" s="90" t="str">
        <f t="shared" si="0"/>
        <v>2 AL 3 DE AGOSTO</v>
      </c>
      <c r="F32" s="90" t="str">
        <f t="shared" ca="1" si="1"/>
        <v/>
      </c>
    </row>
    <row r="33" spans="1:6">
      <c r="A33" s="85">
        <v>32</v>
      </c>
      <c r="B33" s="86">
        <f t="shared" si="2"/>
        <v>46237</v>
      </c>
      <c r="C33" s="86">
        <f>+Chrono[[#This Row],[Lunes]]+6</f>
        <v>46243</v>
      </c>
      <c r="D33" s="89">
        <f>+Chrono[[#This Row],[Domingo]]+delay</f>
        <v>46244</v>
      </c>
      <c r="E33" s="90" t="str">
        <f t="shared" si="0"/>
        <v>9 AL 10 DE AGOSTO</v>
      </c>
      <c r="F33" s="90" t="str">
        <f t="shared" ca="1" si="1"/>
        <v/>
      </c>
    </row>
    <row r="34" spans="1:6">
      <c r="A34" s="85">
        <v>33</v>
      </c>
      <c r="B34" s="86">
        <f t="shared" si="2"/>
        <v>46244</v>
      </c>
      <c r="C34" s="86">
        <f>+Chrono[[#This Row],[Lunes]]+6</f>
        <v>46250</v>
      </c>
      <c r="D34" s="89">
        <f>+Chrono[[#This Row],[Domingo]]+delay</f>
        <v>46251</v>
      </c>
      <c r="E34" s="90" t="str">
        <f t="shared" ref="E34:E53" si="3">DAY(C34)&amp;" AL "&amp;DAY(D34)&amp;" DE "&amp;UPPER(TEXT(D34,"MMMM"))</f>
        <v>16 AL 17 DE AGOSTO</v>
      </c>
      <c r="F34" s="90" t="str">
        <f t="shared" ref="F34:F53" ca="1" si="4">IF(F33="PER",IF(AND(TODAY()&lt;=D34,TODAY()&gt;C34),A34,0),IF(OR(F33="",F33&gt;=1),"",IF(TODAY()&lt;=D34,A34,0)))</f>
        <v/>
      </c>
    </row>
    <row r="35" spans="1:6">
      <c r="A35" s="85">
        <v>34</v>
      </c>
      <c r="B35" s="86">
        <f t="shared" si="2"/>
        <v>46251</v>
      </c>
      <c r="C35" s="86">
        <f>+Chrono[[#This Row],[Lunes]]+6</f>
        <v>46257</v>
      </c>
      <c r="D35" s="89">
        <f>+Chrono[[#This Row],[Domingo]]+delay</f>
        <v>46258</v>
      </c>
      <c r="E35" s="90" t="str">
        <f t="shared" si="3"/>
        <v>23 AL 24 DE AGOSTO</v>
      </c>
      <c r="F35" s="90" t="str">
        <f t="shared" ca="1" si="4"/>
        <v/>
      </c>
    </row>
    <row r="36" spans="1:6">
      <c r="A36" s="85">
        <v>35</v>
      </c>
      <c r="B36" s="86">
        <f t="shared" si="2"/>
        <v>46258</v>
      </c>
      <c r="C36" s="86">
        <f>+Chrono[[#This Row],[Lunes]]+6</f>
        <v>46264</v>
      </c>
      <c r="D36" s="89">
        <f>+Chrono[[#This Row],[Domingo]]+delay</f>
        <v>46265</v>
      </c>
      <c r="E36" s="90" t="str">
        <f t="shared" si="3"/>
        <v>30 AL 31 DE AGOSTO</v>
      </c>
      <c r="F36" s="90" t="str">
        <f t="shared" ca="1" si="4"/>
        <v/>
      </c>
    </row>
    <row r="37" spans="1:6">
      <c r="A37" s="85">
        <v>36</v>
      </c>
      <c r="B37" s="86">
        <f t="shared" si="2"/>
        <v>46265</v>
      </c>
      <c r="C37" s="86">
        <f>+Chrono[[#This Row],[Lunes]]+6</f>
        <v>46271</v>
      </c>
      <c r="D37" s="89">
        <f>+Chrono[[#This Row],[Domingo]]+delay</f>
        <v>46272</v>
      </c>
      <c r="E37" s="90" t="str">
        <f t="shared" si="3"/>
        <v>6 AL 7 DE SEPTIEMBRE</v>
      </c>
      <c r="F37" s="90" t="str">
        <f t="shared" ca="1" si="4"/>
        <v/>
      </c>
    </row>
    <row r="38" spans="1:6">
      <c r="A38" s="85">
        <v>37</v>
      </c>
      <c r="B38" s="86">
        <f t="shared" si="2"/>
        <v>46272</v>
      </c>
      <c r="C38" s="86">
        <f>+Chrono[[#This Row],[Lunes]]+6</f>
        <v>46278</v>
      </c>
      <c r="D38" s="89">
        <f>+Chrono[[#This Row],[Domingo]]+delay</f>
        <v>46279</v>
      </c>
      <c r="E38" s="90" t="str">
        <f t="shared" si="3"/>
        <v>13 AL 14 DE SEPTIEMBRE</v>
      </c>
      <c r="F38" s="90" t="str">
        <f t="shared" ca="1" si="4"/>
        <v/>
      </c>
    </row>
    <row r="39" spans="1:6">
      <c r="A39" s="85">
        <v>38</v>
      </c>
      <c r="B39" s="86">
        <f t="shared" si="2"/>
        <v>46279</v>
      </c>
      <c r="C39" s="86">
        <f>+Chrono[[#This Row],[Lunes]]+6</f>
        <v>46285</v>
      </c>
      <c r="D39" s="89">
        <f>+Chrono[[#This Row],[Domingo]]+delay</f>
        <v>46286</v>
      </c>
      <c r="E39" s="90" t="str">
        <f t="shared" si="3"/>
        <v>20 AL 21 DE SEPTIEMBRE</v>
      </c>
      <c r="F39" s="90" t="str">
        <f t="shared" ca="1" si="4"/>
        <v/>
      </c>
    </row>
    <row r="40" spans="1:6">
      <c r="A40" s="85">
        <v>39</v>
      </c>
      <c r="B40" s="86">
        <f t="shared" si="2"/>
        <v>46286</v>
      </c>
      <c r="C40" s="86">
        <f>+Chrono[[#This Row],[Lunes]]+6</f>
        <v>46292</v>
      </c>
      <c r="D40" s="89">
        <f>+Chrono[[#This Row],[Domingo]]+delay</f>
        <v>46293</v>
      </c>
      <c r="E40" s="90" t="str">
        <f t="shared" si="3"/>
        <v>27 AL 28 DE SEPTIEMBRE</v>
      </c>
      <c r="F40" s="90" t="str">
        <f t="shared" ca="1" si="4"/>
        <v/>
      </c>
    </row>
    <row r="41" spans="1:6">
      <c r="A41" s="85">
        <v>40</v>
      </c>
      <c r="B41" s="86">
        <f t="shared" si="2"/>
        <v>46293</v>
      </c>
      <c r="C41" s="86">
        <f>+Chrono[[#This Row],[Lunes]]+6</f>
        <v>46299</v>
      </c>
      <c r="D41" s="89">
        <f>+Chrono[[#This Row],[Domingo]]+delay</f>
        <v>46300</v>
      </c>
      <c r="E41" s="90" t="str">
        <f t="shared" si="3"/>
        <v>4 AL 5 DE OCTUBRE</v>
      </c>
      <c r="F41" s="90" t="str">
        <f t="shared" ca="1" si="4"/>
        <v/>
      </c>
    </row>
    <row r="42" spans="1:6">
      <c r="A42" s="85">
        <v>41</v>
      </c>
      <c r="B42" s="86">
        <f t="shared" si="2"/>
        <v>46300</v>
      </c>
      <c r="C42" s="86">
        <f>+Chrono[[#This Row],[Lunes]]+6</f>
        <v>46306</v>
      </c>
      <c r="D42" s="89">
        <f>+Chrono[[#This Row],[Domingo]]+delay</f>
        <v>46307</v>
      </c>
      <c r="E42" s="90" t="str">
        <f t="shared" si="3"/>
        <v>11 AL 12 DE OCTUBRE</v>
      </c>
      <c r="F42" s="90" t="str">
        <f t="shared" ca="1" si="4"/>
        <v/>
      </c>
    </row>
    <row r="43" spans="1:6">
      <c r="A43" s="85">
        <v>42</v>
      </c>
      <c r="B43" s="86">
        <f t="shared" si="2"/>
        <v>46307</v>
      </c>
      <c r="C43" s="86">
        <f>+Chrono[[#This Row],[Lunes]]+6</f>
        <v>46313</v>
      </c>
      <c r="D43" s="89">
        <f>+Chrono[[#This Row],[Domingo]]+delay</f>
        <v>46314</v>
      </c>
      <c r="E43" s="90" t="str">
        <f t="shared" si="3"/>
        <v>18 AL 19 DE OCTUBRE</v>
      </c>
      <c r="F43" s="90" t="str">
        <f t="shared" ca="1" si="4"/>
        <v/>
      </c>
    </row>
    <row r="44" spans="1:6">
      <c r="A44" s="85">
        <v>43</v>
      </c>
      <c r="B44" s="86">
        <f t="shared" si="2"/>
        <v>46314</v>
      </c>
      <c r="C44" s="86">
        <f>+Chrono[[#This Row],[Lunes]]+6</f>
        <v>46320</v>
      </c>
      <c r="D44" s="89">
        <f>+Chrono[[#This Row],[Domingo]]+delay</f>
        <v>46321</v>
      </c>
      <c r="E44" s="90" t="str">
        <f t="shared" si="3"/>
        <v>25 AL 26 DE OCTUBRE</v>
      </c>
      <c r="F44" s="90" t="str">
        <f t="shared" ca="1" si="4"/>
        <v/>
      </c>
    </row>
    <row r="45" spans="1:6">
      <c r="A45" s="85">
        <v>44</v>
      </c>
      <c r="B45" s="86">
        <f t="shared" si="2"/>
        <v>46321</v>
      </c>
      <c r="C45" s="86">
        <f>+Chrono[[#This Row],[Lunes]]+6</f>
        <v>46327</v>
      </c>
      <c r="D45" s="89">
        <f>+Chrono[[#This Row],[Domingo]]+delay</f>
        <v>46328</v>
      </c>
      <c r="E45" s="90" t="str">
        <f t="shared" si="3"/>
        <v>1 AL 2 DE NOVIEMBRE</v>
      </c>
      <c r="F45" s="90" t="str">
        <f t="shared" ca="1" si="4"/>
        <v/>
      </c>
    </row>
    <row r="46" spans="1:6">
      <c r="A46" s="85">
        <v>45</v>
      </c>
      <c r="B46" s="86">
        <f t="shared" si="2"/>
        <v>46328</v>
      </c>
      <c r="C46" s="86">
        <f>+Chrono[[#This Row],[Lunes]]+6</f>
        <v>46334</v>
      </c>
      <c r="D46" s="89">
        <f>+Chrono[[#This Row],[Domingo]]+delay</f>
        <v>46335</v>
      </c>
      <c r="E46" s="90" t="str">
        <f t="shared" si="3"/>
        <v>8 AL 9 DE NOVIEMBRE</v>
      </c>
      <c r="F46" s="90" t="str">
        <f t="shared" ca="1" si="4"/>
        <v/>
      </c>
    </row>
    <row r="47" spans="1:6">
      <c r="A47" s="85">
        <v>46</v>
      </c>
      <c r="B47" s="86">
        <f t="shared" si="2"/>
        <v>46335</v>
      </c>
      <c r="C47" s="86">
        <f>+Chrono[[#This Row],[Lunes]]+6</f>
        <v>46341</v>
      </c>
      <c r="D47" s="89">
        <f>+Chrono[[#This Row],[Domingo]]+delay</f>
        <v>46342</v>
      </c>
      <c r="E47" s="90" t="str">
        <f t="shared" si="3"/>
        <v>15 AL 16 DE NOVIEMBRE</v>
      </c>
      <c r="F47" s="90" t="str">
        <f t="shared" ca="1" si="4"/>
        <v/>
      </c>
    </row>
    <row r="48" spans="1:6">
      <c r="A48" s="85">
        <v>47</v>
      </c>
      <c r="B48" s="86">
        <f t="shared" si="2"/>
        <v>46342</v>
      </c>
      <c r="C48" s="86">
        <f>+Chrono[[#This Row],[Lunes]]+6</f>
        <v>46348</v>
      </c>
      <c r="D48" s="89">
        <f>+Chrono[[#This Row],[Domingo]]+delay</f>
        <v>46349</v>
      </c>
      <c r="E48" s="90" t="str">
        <f t="shared" si="3"/>
        <v>22 AL 23 DE NOVIEMBRE</v>
      </c>
      <c r="F48" s="90" t="str">
        <f t="shared" ca="1" si="4"/>
        <v/>
      </c>
    </row>
    <row r="49" spans="1:6">
      <c r="A49" s="85">
        <v>48</v>
      </c>
      <c r="B49" s="86">
        <f t="shared" si="2"/>
        <v>46349</v>
      </c>
      <c r="C49" s="86">
        <f>+Chrono[[#This Row],[Lunes]]+6</f>
        <v>46355</v>
      </c>
      <c r="D49" s="89">
        <f>+Chrono[[#This Row],[Domingo]]+delay</f>
        <v>46356</v>
      </c>
      <c r="E49" s="90" t="str">
        <f t="shared" si="3"/>
        <v>29 AL 30 DE NOVIEMBRE</v>
      </c>
      <c r="F49" s="90" t="str">
        <f t="shared" ca="1" si="4"/>
        <v/>
      </c>
    </row>
    <row r="50" spans="1:6">
      <c r="A50" s="85">
        <v>49</v>
      </c>
      <c r="B50" s="86">
        <f t="shared" si="2"/>
        <v>46356</v>
      </c>
      <c r="C50" s="86">
        <f>+Chrono[[#This Row],[Lunes]]+6</f>
        <v>46362</v>
      </c>
      <c r="D50" s="89">
        <f>+Chrono[[#This Row],[Domingo]]+delay</f>
        <v>46363</v>
      </c>
      <c r="E50" s="90" t="str">
        <f t="shared" si="3"/>
        <v>6 AL 7 DE DICIEMBRE</v>
      </c>
      <c r="F50" s="90" t="str">
        <f t="shared" ca="1" si="4"/>
        <v/>
      </c>
    </row>
    <row r="51" spans="1:6">
      <c r="A51" s="85">
        <v>50</v>
      </c>
      <c r="B51" s="86">
        <f t="shared" si="2"/>
        <v>46363</v>
      </c>
      <c r="C51" s="86">
        <f>+Chrono[[#This Row],[Lunes]]+6</f>
        <v>46369</v>
      </c>
      <c r="D51" s="89">
        <f>+Chrono[[#This Row],[Domingo]]+delay</f>
        <v>46370</v>
      </c>
      <c r="E51" s="90" t="str">
        <f t="shared" si="3"/>
        <v>13 AL 14 DE DICIEMBRE</v>
      </c>
      <c r="F51" s="90" t="str">
        <f t="shared" ca="1" si="4"/>
        <v/>
      </c>
    </row>
    <row r="52" spans="1:6">
      <c r="A52" s="85">
        <v>51</v>
      </c>
      <c r="B52" s="86">
        <f t="shared" si="2"/>
        <v>46370</v>
      </c>
      <c r="C52" s="86">
        <f>+Chrono[[#This Row],[Lunes]]+6</f>
        <v>46376</v>
      </c>
      <c r="D52" s="89">
        <f>+Chrono[[#This Row],[Domingo]]+delay</f>
        <v>46377</v>
      </c>
      <c r="E52" s="90" t="str">
        <f t="shared" si="3"/>
        <v>20 AL 21 DE DICIEMBRE</v>
      </c>
      <c r="F52" s="90" t="str">
        <f t="shared" ca="1" si="4"/>
        <v/>
      </c>
    </row>
    <row r="53" spans="1:6">
      <c r="A53" s="85">
        <v>52</v>
      </c>
      <c r="B53" s="86">
        <f t="shared" si="2"/>
        <v>46377</v>
      </c>
      <c r="C53" s="86">
        <f>+Chrono[[#This Row],[Lunes]]+6</f>
        <v>46383</v>
      </c>
      <c r="D53" s="89">
        <f>+Chrono[[#This Row],[Domingo]]+delay</f>
        <v>46384</v>
      </c>
      <c r="E53" s="90" t="str">
        <f t="shared" si="3"/>
        <v>27 AL 28 DE DICIEMBRE</v>
      </c>
      <c r="F53" s="90" t="str">
        <f t="shared" ca="1" si="4"/>
        <v/>
      </c>
    </row>
  </sheetData>
  <conditionalFormatting sqref="A2:C53">
    <cfRule type="expression" dxfId="13" priority="1">
      <formula>AND($B2&lt;=TODAY(),$C2&gt;=TODAY())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"/>
  <dimension ref="A1:AD17"/>
  <sheetViews>
    <sheetView showGridLines="0" zoomScale="63" zoomScaleNormal="115" workbookViewId="0">
      <selection activeCell="I13" sqref="I13:I17"/>
    </sheetView>
  </sheetViews>
  <sheetFormatPr baseColWidth="10" defaultColWidth="11.54296875" defaultRowHeight="15.5"/>
  <cols>
    <col min="1" max="1" width="11.453125" style="3" bestFit="1" customWidth="1"/>
    <col min="2" max="2" width="48.08984375" style="3" bestFit="1" customWidth="1"/>
    <col min="3" max="3" width="51.81640625" style="3" bestFit="1" customWidth="1"/>
    <col min="4" max="4" width="26.81640625" style="3" bestFit="1" customWidth="1"/>
    <col min="5" max="5" width="28.1796875" style="3" bestFit="1" customWidth="1"/>
    <col min="6" max="6" width="29" style="3" bestFit="1" customWidth="1"/>
    <col min="7" max="7" width="31.81640625" style="3" bestFit="1" customWidth="1"/>
    <col min="8" max="8" width="20.81640625" style="9" customWidth="1"/>
    <col min="9" max="9" width="18.81640625" style="9" bestFit="1" customWidth="1"/>
    <col min="10" max="10" width="19.26953125" style="9" bestFit="1" customWidth="1"/>
    <col min="11" max="11" width="29.1796875" style="9" bestFit="1" customWidth="1"/>
    <col min="12" max="12" width="34.26953125" style="9" bestFit="1" customWidth="1"/>
    <col min="13" max="13" width="29.1796875" style="9" bestFit="1" customWidth="1"/>
    <col min="14" max="14" width="37.453125" style="3" customWidth="1"/>
    <col min="15" max="15" width="17.1796875" style="3" bestFit="1" customWidth="1"/>
    <col min="16" max="16" width="10.7265625" style="3" bestFit="1" customWidth="1"/>
    <col min="17" max="18" width="11.54296875" style="3"/>
    <col min="19" max="19" width="11.54296875" style="11"/>
    <col min="20" max="20" width="11.54296875" style="11" customWidth="1"/>
    <col min="21" max="21" width="13" style="11" bestFit="1" customWidth="1"/>
    <col min="22" max="22" width="11.54296875" style="11" customWidth="1"/>
    <col min="23" max="23" width="11.54296875" style="11"/>
    <col min="24" max="25" width="11.54296875" style="3"/>
    <col min="26" max="26" width="11.7265625" style="5" bestFit="1" customWidth="1"/>
    <col min="27" max="27" width="5" style="3" bestFit="1" customWidth="1"/>
    <col min="28" max="28" width="16.54296875" style="3" bestFit="1" customWidth="1"/>
    <col min="29" max="29" width="13.54296875" style="3" bestFit="1" customWidth="1"/>
    <col min="30" max="30" width="17.7265625" style="3" bestFit="1" customWidth="1"/>
    <col min="31" max="16384" width="11.54296875" style="3"/>
  </cols>
  <sheetData>
    <row r="1" spans="1:30">
      <c r="A1" s="13" t="s">
        <v>7</v>
      </c>
      <c r="B1" s="13" t="s">
        <v>6</v>
      </c>
      <c r="C1" s="13" t="s">
        <v>5</v>
      </c>
      <c r="E1" s="14" t="s">
        <v>12</v>
      </c>
      <c r="F1" s="4" t="str">
        <f>"OMA_REGITURNO"</f>
        <v>OMA_REGITURNO</v>
      </c>
      <c r="S1" s="19"/>
      <c r="T1" s="19"/>
      <c r="U1" s="19"/>
      <c r="V1" s="19"/>
      <c r="X1" s="11"/>
      <c r="Y1" s="11"/>
      <c r="Z1" s="11"/>
      <c r="AA1" s="11"/>
      <c r="AB1" s="11"/>
      <c r="AC1" s="1"/>
      <c r="AD1" s="1"/>
    </row>
    <row r="2" spans="1:30">
      <c r="A2" s="14" t="s">
        <v>4</v>
      </c>
      <c r="B2" s="20" t="str">
        <f>VLOOKUP(INDICE,Sedes[[HDD]:[EMPRESA]],3,0)</f>
        <v>cardanito@gmail.com</v>
      </c>
      <c r="C2" s="21" t="s">
        <v>34</v>
      </c>
      <c r="E2" s="14" t="s">
        <v>11</v>
      </c>
      <c r="F2" s="6" t="str">
        <f>VLOOKUP(INDICE,Sedes[[HDD]:[EMPRESA]],2,0)</f>
        <v>GER CARLOS DANIEL</v>
      </c>
      <c r="S2" s="22"/>
      <c r="T2" s="23"/>
      <c r="U2" s="22"/>
      <c r="V2" s="23"/>
      <c r="X2" s="11"/>
      <c r="Y2" s="11"/>
      <c r="Z2" s="11"/>
      <c r="AA2" s="11"/>
      <c r="AB2" s="11"/>
      <c r="AC2" s="25"/>
      <c r="AD2" s="1"/>
    </row>
    <row r="3" spans="1:30">
      <c r="A3" s="14" t="s">
        <v>28</v>
      </c>
      <c r="B3" s="21" t="s">
        <v>34</v>
      </c>
      <c r="C3" s="18" t="str">
        <f>VLOOKUP(INDICE,Sedes[[HDD]:[EMPRESA]],5,0)</f>
        <v>cardanito@gmail.com</v>
      </c>
      <c r="E3" s="14" t="s">
        <v>8</v>
      </c>
      <c r="F3" s="4" t="str">
        <f>VLOOKUP(INDICE,Sedes[[HDD]:[EMPRESA]],7,0)</f>
        <v>OpenMind Advisory</v>
      </c>
      <c r="S3" s="22"/>
      <c r="T3" s="23"/>
      <c r="U3" s="22"/>
      <c r="V3" s="23"/>
      <c r="X3" s="11"/>
      <c r="Y3" s="11"/>
      <c r="Z3" s="11"/>
      <c r="AA3" s="11"/>
      <c r="AB3" s="11"/>
      <c r="AC3" s="25"/>
      <c r="AD3" s="1"/>
    </row>
    <row r="4" spans="1:30">
      <c r="A4" s="14" t="s">
        <v>29</v>
      </c>
      <c r="B4" s="18" t="str">
        <f>VLOOKUP(INDICE,Sedes[[HDD]:[EMPRESA]],5,0)&amp;"; cardanito@gmail.com"</f>
        <v>cardanito@gmail.com; cardanito@gmail.com</v>
      </c>
      <c r="C4" s="18" t="s">
        <v>14</v>
      </c>
      <c r="E4" s="14" t="s">
        <v>9</v>
      </c>
      <c r="F4" s="6" t="str">
        <f>VLOOKUP(INDICE,Sedes[[HDD]:[EMPRESA]],6,0)</f>
        <v>OpenMind Advisory SEDE</v>
      </c>
      <c r="S4" s="22"/>
      <c r="T4" s="23"/>
      <c r="U4" s="22"/>
      <c r="V4" s="23"/>
      <c r="X4" s="11"/>
      <c r="Y4" s="11"/>
      <c r="AA4" s="1"/>
      <c r="AB4" s="1"/>
      <c r="AC4" s="25"/>
      <c r="AD4" s="1"/>
    </row>
    <row r="5" spans="1:30">
      <c r="A5" s="14" t="s">
        <v>3</v>
      </c>
      <c r="B5" s="7" t="str">
        <f>"Registro de horarios "&amp;SEDE</f>
        <v>Registro de horarios OpenMind Advisory SEDE</v>
      </c>
      <c r="C5" s="7" t="str">
        <f>"Aprobación de horarios "&amp;SEDE</f>
        <v>Aprobación de horarios OpenMind Advisory SEDE</v>
      </c>
      <c r="E5" s="14" t="s">
        <v>10</v>
      </c>
      <c r="F5" s="4" t="str">
        <f>VLOOKUP(INDICE,Sedes[[HDD]:[EMPRESA]],4,0)</f>
        <v>CARLOS DANIEL</v>
      </c>
      <c r="S5" s="22"/>
      <c r="T5" s="23"/>
      <c r="U5" s="22"/>
      <c r="V5" s="23"/>
      <c r="X5" s="11"/>
      <c r="Y5" s="11"/>
      <c r="AA5" s="1"/>
      <c r="AB5" s="1"/>
      <c r="AC5" s="25"/>
      <c r="AD5" s="1"/>
    </row>
    <row r="6" spans="1:30" ht="155">
      <c r="A6" s="14" t="s">
        <v>2</v>
      </c>
      <c r="B6" s="16" t="str">
        <f ca="1">IF(NOW()-TODAY()&lt;0.5,"Buenos días",IF(NOW()-TODAY()&lt;75%,"Buenas tardes","Buenas noches"))&amp;":
Envío para su REVISÓN , los horarios de los colaboradores de esta sede. Quedo atento. 
Atte.,
"&amp;admon&amp;"
"&amp;SEDE&amp;"
ADMINISTRADOR"</f>
        <v>Buenas tardes:
Envío para su REVISÓN , los horarios de los colaboradores de esta sede. Quedo atento. 
Atte.,
CARLOS DANIEL
OpenMind Advisory SEDE
ADMINISTRADOR</v>
      </c>
      <c r="C6" s="16" t="str">
        <f ca="1">IF(NOW()-TODAY()&lt;0.5,"Buenos días",IF(NOW()-TODAY()&lt;75%,"Buenas tardes","Buenas noches"))&amp;":
Envío los horarios aprobados para el pago de nómina de los colaboradores  de esta sede. Quedo atento. 
Atte.,
"&amp;GERENTE&amp;"
"&amp;EMPRESA&amp;"
DIRECTORA DE OPERACIONES"</f>
        <v>Buenas tardes:
Envío los horarios aprobados para el pago de nómina de los colaboradores  de esta sede. Quedo atento. 
Atte.,
GER CARLOS DANIEL
OpenMind Advisory
DIRECTORA DE OPERACIONES</v>
      </c>
      <c r="E6" s="17" t="s">
        <v>16</v>
      </c>
      <c r="F6" s="6" t="s">
        <v>17</v>
      </c>
      <c r="S6" s="22"/>
      <c r="T6" s="23"/>
      <c r="U6" s="22"/>
      <c r="V6" s="23"/>
      <c r="X6" s="11"/>
      <c r="Y6" s="11"/>
      <c r="AA6" s="1"/>
      <c r="AB6" s="1"/>
      <c r="AC6" s="25"/>
      <c r="AD6" s="1"/>
    </row>
    <row r="7" spans="1:30">
      <c r="A7" s="14" t="s">
        <v>1</v>
      </c>
      <c r="B7" s="7" t="str">
        <f>"C:\"&amp;F6&amp;"\"&amp;FILE&amp;EXT</f>
        <v>C:\Omaflat\OMA_REGITURNO.xlsx</v>
      </c>
      <c r="C7" s="7" t="str">
        <f>"C:\"&amp;F6&amp;"\"&amp;FILE&amp;EXT</f>
        <v>C:\Omaflat\OMA_REGITURNO.xlsx</v>
      </c>
      <c r="E7" s="15" t="s">
        <v>13</v>
      </c>
      <c r="F7" s="4">
        <v>1</v>
      </c>
      <c r="S7" s="22"/>
      <c r="T7" s="23"/>
      <c r="U7" s="22"/>
      <c r="V7" s="23"/>
      <c r="AA7" s="1"/>
      <c r="AB7" s="1"/>
      <c r="AC7" s="25"/>
      <c r="AD7" s="1"/>
    </row>
    <row r="8" spans="1:30">
      <c r="A8" s="8"/>
      <c r="E8" s="15" t="s">
        <v>20</v>
      </c>
      <c r="F8" s="6" t="s">
        <v>21</v>
      </c>
      <c r="S8" s="22"/>
      <c r="T8" s="23"/>
      <c r="U8" s="22"/>
      <c r="V8" s="23"/>
      <c r="AA8" s="1"/>
      <c r="AB8" s="1"/>
      <c r="AC8" s="25"/>
      <c r="AD8" s="1"/>
    </row>
    <row r="9" spans="1:30">
      <c r="E9" s="10" t="s">
        <v>24</v>
      </c>
      <c r="F9" s="118" t="s">
        <v>178</v>
      </c>
      <c r="S9" s="22"/>
      <c r="T9" s="23"/>
      <c r="U9" s="22"/>
      <c r="V9" s="23"/>
      <c r="AA9" s="1"/>
      <c r="AB9" s="94"/>
      <c r="AC9" s="95"/>
      <c r="AD9" s="94"/>
    </row>
    <row r="10" spans="1:30">
      <c r="S10" s="22"/>
      <c r="T10" s="23"/>
      <c r="U10" s="22"/>
      <c r="V10" s="23"/>
      <c r="AA10" s="1"/>
      <c r="AB10" s="94"/>
      <c r="AC10" s="95"/>
      <c r="AD10" s="94"/>
    </row>
    <row r="11" spans="1:30">
      <c r="S11" s="22"/>
      <c r="T11" s="23"/>
      <c r="U11" s="22"/>
      <c r="V11" s="23"/>
    </row>
    <row r="12" spans="1:30">
      <c r="S12" s="22"/>
      <c r="T12" s="23"/>
      <c r="U12" s="22"/>
      <c r="V12" s="23"/>
      <c r="W12" s="24"/>
    </row>
    <row r="13" spans="1:30">
      <c r="A13" s="2" t="s">
        <v>36</v>
      </c>
      <c r="B13" s="2" t="s">
        <v>24</v>
      </c>
      <c r="C13" s="2" t="s">
        <v>11</v>
      </c>
      <c r="D13" s="2" t="s">
        <v>22</v>
      </c>
      <c r="E13" s="2" t="s">
        <v>10</v>
      </c>
      <c r="F13" s="2" t="s">
        <v>23</v>
      </c>
      <c r="G13" s="2" t="s">
        <v>9</v>
      </c>
      <c r="H13" s="2" t="s">
        <v>8</v>
      </c>
      <c r="M13" s="3"/>
      <c r="R13" s="22"/>
      <c r="S13" s="23"/>
      <c r="T13" s="22"/>
      <c r="U13" s="23"/>
      <c r="W13" s="3"/>
      <c r="Y13" s="5"/>
      <c r="Z13" s="3"/>
    </row>
    <row r="14" spans="1:30">
      <c r="A14" s="2">
        <v>9</v>
      </c>
      <c r="B14" s="2" t="s">
        <v>178</v>
      </c>
      <c r="C14" s="2" t="s">
        <v>25</v>
      </c>
      <c r="D14" s="2" t="s">
        <v>14</v>
      </c>
      <c r="E14" s="2" t="s">
        <v>19</v>
      </c>
      <c r="F14" s="2" t="s">
        <v>14</v>
      </c>
      <c r="G14" s="2" t="s">
        <v>26</v>
      </c>
      <c r="H14" s="2" t="s">
        <v>0</v>
      </c>
      <c r="M14" s="3"/>
      <c r="R14" s="22"/>
      <c r="S14" s="23"/>
      <c r="T14" s="22"/>
      <c r="U14" s="23"/>
      <c r="W14" s="3"/>
      <c r="Y14" s="5"/>
      <c r="Z14" s="3"/>
    </row>
    <row r="15" spans="1:30">
      <c r="A15" s="2">
        <v>7</v>
      </c>
      <c r="B15" s="2">
        <v>-935044680</v>
      </c>
      <c r="C15" s="2" t="s">
        <v>31</v>
      </c>
      <c r="D15" s="2" t="s">
        <v>27</v>
      </c>
      <c r="E15" s="2" t="s">
        <v>31</v>
      </c>
      <c r="F15" s="2" t="s">
        <v>27</v>
      </c>
      <c r="G15" s="2" t="s">
        <v>32</v>
      </c>
      <c r="H15" s="2" t="s">
        <v>33</v>
      </c>
      <c r="M15" s="3"/>
      <c r="R15" s="11"/>
      <c r="W15" s="3"/>
      <c r="Y15" s="5"/>
      <c r="Z15" s="3"/>
    </row>
    <row r="16" spans="1:30">
      <c r="A16" s="2">
        <v>8</v>
      </c>
      <c r="B16" s="2">
        <v>-729984069</v>
      </c>
      <c r="C16" s="2" t="s">
        <v>31</v>
      </c>
      <c r="D16" s="2" t="s">
        <v>27</v>
      </c>
      <c r="E16" s="2" t="s">
        <v>31</v>
      </c>
      <c r="F16" s="2" t="s">
        <v>27</v>
      </c>
      <c r="G16" s="2" t="s">
        <v>32</v>
      </c>
      <c r="H16" s="2" t="s">
        <v>33</v>
      </c>
      <c r="M16" s="3"/>
      <c r="R16" s="11"/>
      <c r="W16" s="3"/>
      <c r="Y16" s="5"/>
      <c r="Z16" s="3"/>
    </row>
    <row r="17" spans="1:26">
      <c r="A17" s="2">
        <v>10</v>
      </c>
      <c r="B17" s="2">
        <v>376874177</v>
      </c>
      <c r="C17" s="2" t="s">
        <v>25</v>
      </c>
      <c r="D17" s="2" t="s">
        <v>14</v>
      </c>
      <c r="E17" s="2" t="s">
        <v>19</v>
      </c>
      <c r="F17" s="2" t="s">
        <v>14</v>
      </c>
      <c r="G17" s="2" t="s">
        <v>26</v>
      </c>
      <c r="H17" s="2" t="s">
        <v>0</v>
      </c>
      <c r="M17" s="3"/>
      <c r="R17" s="11"/>
      <c r="W17" s="3"/>
      <c r="Y17" s="5"/>
      <c r="Z17" s="3"/>
    </row>
  </sheetData>
  <hyperlinks>
    <hyperlink ref="B4" r:id="rId1" display="cardanito@gmail.com" xr:uid="{00000000-0004-0000-0900-000000000000}"/>
    <hyperlink ref="C4" r:id="rId2" xr:uid="{00000000-0004-0000-0900-000001000000}"/>
    <hyperlink ref="B2" r:id="rId3" display="cardanito@gmail.com" xr:uid="{00000000-0004-0000-0900-000002000000}"/>
    <hyperlink ref="B3" r:id="rId4" xr:uid="{00000000-0004-0000-0900-000003000000}"/>
    <hyperlink ref="C2" r:id="rId5" xr:uid="{00000000-0004-0000-0900-000004000000}"/>
  </hyperlinks>
  <pageMargins left="0.7" right="0.7" top="0.75" bottom="0.75" header="0.3" footer="0.3"/>
  <pageSetup orientation="portrait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:AS125"/>
  <sheetViews>
    <sheetView workbookViewId="0">
      <selection activeCell="E6" sqref="E6:E1349"/>
    </sheetView>
  </sheetViews>
  <sheetFormatPr baseColWidth="10" defaultRowHeight="14.5"/>
  <cols>
    <col min="1" max="46" width="8.7265625"/>
  </cols>
  <sheetData>
    <row r="1" spans="1:45">
      <c r="A1" t="s">
        <v>179</v>
      </c>
    </row>
    <row r="2" spans="1:45">
      <c r="A2" t="s">
        <v>180</v>
      </c>
    </row>
    <row r="3" spans="1:45">
      <c r="A3" t="s">
        <v>561</v>
      </c>
    </row>
    <row r="4" spans="1:45">
      <c r="A4" t="s">
        <v>562</v>
      </c>
    </row>
    <row r="5" spans="1:45">
      <c r="A5" t="s">
        <v>181</v>
      </c>
      <c r="B5" t="s">
        <v>182</v>
      </c>
      <c r="C5" t="s">
        <v>183</v>
      </c>
      <c r="D5" t="s">
        <v>184</v>
      </c>
      <c r="E5" t="s">
        <v>185</v>
      </c>
      <c r="F5" t="s">
        <v>186</v>
      </c>
      <c r="G5" t="s">
        <v>8</v>
      </c>
      <c r="H5" t="s">
        <v>187</v>
      </c>
      <c r="I5" t="s">
        <v>18</v>
      </c>
      <c r="J5" t="s">
        <v>188</v>
      </c>
      <c r="K5" t="s">
        <v>38</v>
      </c>
      <c r="L5" t="s">
        <v>39</v>
      </c>
      <c r="M5" t="s">
        <v>40</v>
      </c>
      <c r="N5" t="s">
        <v>41</v>
      </c>
      <c r="O5" t="s">
        <v>42</v>
      </c>
      <c r="P5" t="s">
        <v>43</v>
      </c>
      <c r="Q5" t="s">
        <v>44</v>
      </c>
      <c r="R5" t="s">
        <v>45</v>
      </c>
      <c r="S5" t="s">
        <v>46</v>
      </c>
      <c r="T5" t="s">
        <v>47</v>
      </c>
      <c r="U5" t="s">
        <v>48</v>
      </c>
      <c r="V5" t="s">
        <v>49</v>
      </c>
      <c r="W5" t="s">
        <v>50</v>
      </c>
      <c r="X5" t="s">
        <v>51</v>
      </c>
      <c r="Y5" t="s">
        <v>52</v>
      </c>
      <c r="Z5" t="s">
        <v>53</v>
      </c>
      <c r="AA5" t="s">
        <v>54</v>
      </c>
      <c r="AB5" t="s">
        <v>55</v>
      </c>
      <c r="AC5" t="s">
        <v>56</v>
      </c>
      <c r="AD5" t="s">
        <v>35</v>
      </c>
      <c r="AE5" t="s">
        <v>189</v>
      </c>
      <c r="AF5" t="s">
        <v>190</v>
      </c>
      <c r="AG5" t="s">
        <v>191</v>
      </c>
      <c r="AH5" t="s">
        <v>192</v>
      </c>
      <c r="AI5" t="s">
        <v>193</v>
      </c>
      <c r="AJ5" t="s">
        <v>194</v>
      </c>
      <c r="AK5" t="s">
        <v>195</v>
      </c>
      <c r="AL5" t="s">
        <v>57</v>
      </c>
      <c r="AM5" t="s">
        <v>58</v>
      </c>
      <c r="AN5" t="s">
        <v>59</v>
      </c>
      <c r="AO5" t="s">
        <v>60</v>
      </c>
      <c r="AP5" t="s">
        <v>61</v>
      </c>
      <c r="AQ5" t="s">
        <v>196</v>
      </c>
      <c r="AR5" t="s">
        <v>197</v>
      </c>
      <c r="AS5" t="s">
        <v>198</v>
      </c>
    </row>
    <row r="6" spans="1:45">
      <c r="A6" t="s">
        <v>548</v>
      </c>
      <c r="B6" t="s">
        <v>556</v>
      </c>
      <c r="C6" t="s">
        <v>556</v>
      </c>
      <c r="D6" t="s">
        <v>199</v>
      </c>
      <c r="E6" t="s">
        <v>84</v>
      </c>
      <c r="F6" t="s">
        <v>200</v>
      </c>
      <c r="G6" t="s">
        <v>200</v>
      </c>
      <c r="H6" t="s">
        <v>172</v>
      </c>
      <c r="I6" t="s">
        <v>563</v>
      </c>
      <c r="J6" t="s">
        <v>81</v>
      </c>
      <c r="K6" t="s">
        <v>81</v>
      </c>
      <c r="L6" t="s">
        <v>81</v>
      </c>
      <c r="M6" t="s">
        <v>81</v>
      </c>
      <c r="N6" t="s">
        <v>81</v>
      </c>
      <c r="O6" t="s">
        <v>81</v>
      </c>
      <c r="P6" t="s">
        <v>81</v>
      </c>
      <c r="Q6" t="s">
        <v>81</v>
      </c>
      <c r="R6" t="s">
        <v>81</v>
      </c>
      <c r="S6" t="s">
        <v>81</v>
      </c>
      <c r="T6" t="s">
        <v>81</v>
      </c>
      <c r="U6" t="s">
        <v>81</v>
      </c>
      <c r="V6" t="s">
        <v>81</v>
      </c>
      <c r="W6" t="s">
        <v>81</v>
      </c>
      <c r="X6" t="s">
        <v>81</v>
      </c>
      <c r="Y6" t="s">
        <v>81</v>
      </c>
      <c r="Z6" t="s">
        <v>81</v>
      </c>
      <c r="AA6" t="s">
        <v>81</v>
      </c>
      <c r="AB6" t="s">
        <v>81</v>
      </c>
      <c r="AC6" t="s">
        <v>81</v>
      </c>
      <c r="AD6" t="s">
        <v>81</v>
      </c>
      <c r="AE6" t="s">
        <v>81</v>
      </c>
      <c r="AF6" t="s">
        <v>81</v>
      </c>
      <c r="AG6" t="s">
        <v>81</v>
      </c>
      <c r="AH6" t="s">
        <v>81</v>
      </c>
      <c r="AI6" t="s">
        <v>81</v>
      </c>
      <c r="AJ6" t="s">
        <v>201</v>
      </c>
      <c r="AK6" t="s">
        <v>81</v>
      </c>
      <c r="AL6" t="s">
        <v>81</v>
      </c>
      <c r="AM6" t="s">
        <v>81</v>
      </c>
      <c r="AN6" t="s">
        <v>81</v>
      </c>
      <c r="AO6" t="s">
        <v>81</v>
      </c>
      <c r="AP6" t="s">
        <v>81</v>
      </c>
      <c r="AQ6" t="s">
        <v>81</v>
      </c>
      <c r="AR6" t="s">
        <v>81</v>
      </c>
      <c r="AS6" t="s">
        <v>201</v>
      </c>
    </row>
    <row r="7" spans="1:45">
      <c r="A7" t="s">
        <v>548</v>
      </c>
      <c r="B7" t="s">
        <v>556</v>
      </c>
      <c r="C7" t="s">
        <v>556</v>
      </c>
      <c r="D7" t="s">
        <v>199</v>
      </c>
      <c r="E7" t="s">
        <v>84</v>
      </c>
      <c r="F7" t="s">
        <v>200</v>
      </c>
      <c r="G7" t="s">
        <v>200</v>
      </c>
      <c r="H7" t="s">
        <v>205</v>
      </c>
      <c r="I7" t="s">
        <v>564</v>
      </c>
      <c r="J7" t="s">
        <v>81</v>
      </c>
      <c r="K7" t="s">
        <v>81</v>
      </c>
      <c r="L7" t="s">
        <v>81</v>
      </c>
      <c r="M7" t="s">
        <v>81</v>
      </c>
      <c r="N7" t="s">
        <v>81</v>
      </c>
      <c r="O7" t="s">
        <v>81</v>
      </c>
      <c r="P7" t="s">
        <v>81</v>
      </c>
      <c r="Q7" t="s">
        <v>81</v>
      </c>
      <c r="R7" t="s">
        <v>81</v>
      </c>
      <c r="S7" t="s">
        <v>81</v>
      </c>
      <c r="T7" t="s">
        <v>81</v>
      </c>
      <c r="U7" t="s">
        <v>81</v>
      </c>
      <c r="V7" t="s">
        <v>81</v>
      </c>
      <c r="W7" t="s">
        <v>81</v>
      </c>
      <c r="X7" t="s">
        <v>81</v>
      </c>
      <c r="Y7" t="s">
        <v>81</v>
      </c>
      <c r="Z7" t="s">
        <v>81</v>
      </c>
      <c r="AA7" t="s">
        <v>81</v>
      </c>
      <c r="AB7" t="s">
        <v>81</v>
      </c>
      <c r="AC7" t="s">
        <v>81</v>
      </c>
      <c r="AD7" t="s">
        <v>81</v>
      </c>
      <c r="AE7" t="s">
        <v>81</v>
      </c>
      <c r="AF7" t="s">
        <v>81</v>
      </c>
      <c r="AG7" t="s">
        <v>81</v>
      </c>
      <c r="AH7" t="s">
        <v>81</v>
      </c>
      <c r="AI7" t="s">
        <v>81</v>
      </c>
      <c r="AJ7" t="s">
        <v>224</v>
      </c>
      <c r="AK7" t="s">
        <v>81</v>
      </c>
      <c r="AL7" t="s">
        <v>81</v>
      </c>
      <c r="AM7" t="s">
        <v>81</v>
      </c>
      <c r="AN7" t="s">
        <v>81</v>
      </c>
      <c r="AO7" t="s">
        <v>81</v>
      </c>
      <c r="AP7" t="s">
        <v>81</v>
      </c>
      <c r="AQ7" t="s">
        <v>81</v>
      </c>
      <c r="AR7" t="s">
        <v>81</v>
      </c>
      <c r="AS7" t="s">
        <v>204</v>
      </c>
    </row>
    <row r="8" spans="1:45">
      <c r="A8" t="s">
        <v>548</v>
      </c>
      <c r="B8" t="s">
        <v>556</v>
      </c>
      <c r="C8" t="s">
        <v>556</v>
      </c>
      <c r="D8" t="s">
        <v>199</v>
      </c>
      <c r="E8" t="s">
        <v>84</v>
      </c>
      <c r="F8" t="s">
        <v>200</v>
      </c>
      <c r="G8" t="s">
        <v>200</v>
      </c>
      <c r="H8" t="s">
        <v>208</v>
      </c>
      <c r="I8" t="s">
        <v>565</v>
      </c>
      <c r="J8" t="s">
        <v>81</v>
      </c>
      <c r="K8" t="s">
        <v>81</v>
      </c>
      <c r="L8" t="s">
        <v>81</v>
      </c>
      <c r="M8" t="s">
        <v>81</v>
      </c>
      <c r="N8" t="s">
        <v>81</v>
      </c>
      <c r="O8" t="s">
        <v>81</v>
      </c>
      <c r="P8" t="s">
        <v>81</v>
      </c>
      <c r="Q8" t="s">
        <v>81</v>
      </c>
      <c r="R8" t="s">
        <v>81</v>
      </c>
      <c r="S8" t="s">
        <v>81</v>
      </c>
      <c r="T8" t="s">
        <v>81</v>
      </c>
      <c r="U8" t="s">
        <v>81</v>
      </c>
      <c r="V8" t="s">
        <v>81</v>
      </c>
      <c r="W8" t="s">
        <v>81</v>
      </c>
      <c r="X8" t="s">
        <v>81</v>
      </c>
      <c r="Y8" t="s">
        <v>81</v>
      </c>
      <c r="Z8" t="s">
        <v>81</v>
      </c>
      <c r="AA8" t="s">
        <v>81</v>
      </c>
      <c r="AB8" t="s">
        <v>81</v>
      </c>
      <c r="AC8" t="s">
        <v>81</v>
      </c>
      <c r="AD8" t="s">
        <v>81</v>
      </c>
      <c r="AE8" t="s">
        <v>81</v>
      </c>
      <c r="AF8" t="s">
        <v>81</v>
      </c>
      <c r="AG8" t="s">
        <v>81</v>
      </c>
      <c r="AH8" t="s">
        <v>81</v>
      </c>
      <c r="AI8" t="s">
        <v>81</v>
      </c>
      <c r="AJ8" t="s">
        <v>224</v>
      </c>
      <c r="AK8" t="s">
        <v>81</v>
      </c>
      <c r="AL8" t="s">
        <v>81</v>
      </c>
      <c r="AM8" t="s">
        <v>81</v>
      </c>
      <c r="AN8" t="s">
        <v>81</v>
      </c>
      <c r="AO8" t="s">
        <v>81</v>
      </c>
      <c r="AP8" t="s">
        <v>81</v>
      </c>
      <c r="AQ8" t="s">
        <v>81</v>
      </c>
      <c r="AR8" t="s">
        <v>81</v>
      </c>
      <c r="AS8" t="s">
        <v>204</v>
      </c>
    </row>
    <row r="9" spans="1:45">
      <c r="A9" t="s">
        <v>548</v>
      </c>
      <c r="B9" t="s">
        <v>556</v>
      </c>
      <c r="C9" t="s">
        <v>556</v>
      </c>
      <c r="D9" t="s">
        <v>199</v>
      </c>
      <c r="E9" t="s">
        <v>84</v>
      </c>
      <c r="F9" t="s">
        <v>200</v>
      </c>
      <c r="G9" t="s">
        <v>200</v>
      </c>
      <c r="H9" t="s">
        <v>211</v>
      </c>
      <c r="I9" t="s">
        <v>566</v>
      </c>
      <c r="J9" t="s">
        <v>81</v>
      </c>
      <c r="K9" t="s">
        <v>81</v>
      </c>
      <c r="L9" t="s">
        <v>81</v>
      </c>
      <c r="M9" t="s">
        <v>81</v>
      </c>
      <c r="N9" t="s">
        <v>81</v>
      </c>
      <c r="O9" t="s">
        <v>81</v>
      </c>
      <c r="P9" t="s">
        <v>81</v>
      </c>
      <c r="Q9" t="s">
        <v>81</v>
      </c>
      <c r="R9" t="s">
        <v>81</v>
      </c>
      <c r="S9" t="s">
        <v>81</v>
      </c>
      <c r="T9" t="s">
        <v>81</v>
      </c>
      <c r="U9" t="s">
        <v>81</v>
      </c>
      <c r="V9" t="s">
        <v>81</v>
      </c>
      <c r="W9" t="s">
        <v>81</v>
      </c>
      <c r="X9" t="s">
        <v>81</v>
      </c>
      <c r="Y9" t="s">
        <v>81</v>
      </c>
      <c r="Z9" t="s">
        <v>81</v>
      </c>
      <c r="AA9" t="s">
        <v>81</v>
      </c>
      <c r="AB9" t="s">
        <v>81</v>
      </c>
      <c r="AC9" t="s">
        <v>81</v>
      </c>
      <c r="AD9" t="s">
        <v>81</v>
      </c>
      <c r="AE9" t="s">
        <v>81</v>
      </c>
      <c r="AF9" t="s">
        <v>81</v>
      </c>
      <c r="AG9" t="s">
        <v>81</v>
      </c>
      <c r="AH9" t="s">
        <v>81</v>
      </c>
      <c r="AI9" t="s">
        <v>81</v>
      </c>
      <c r="AJ9" t="s">
        <v>224</v>
      </c>
      <c r="AK9" t="s">
        <v>81</v>
      </c>
      <c r="AL9" t="s">
        <v>81</v>
      </c>
      <c r="AM9" t="s">
        <v>81</v>
      </c>
      <c r="AN9" t="s">
        <v>81</v>
      </c>
      <c r="AO9" t="s">
        <v>81</v>
      </c>
      <c r="AP9" t="s">
        <v>81</v>
      </c>
      <c r="AQ9" t="s">
        <v>81</v>
      </c>
      <c r="AR9" t="s">
        <v>81</v>
      </c>
      <c r="AS9" t="s">
        <v>204</v>
      </c>
    </row>
    <row r="10" spans="1:45">
      <c r="A10" t="s">
        <v>548</v>
      </c>
      <c r="B10" t="s">
        <v>556</v>
      </c>
      <c r="C10" t="s">
        <v>556</v>
      </c>
      <c r="D10" t="s">
        <v>199</v>
      </c>
      <c r="E10" t="s">
        <v>84</v>
      </c>
      <c r="F10" t="s">
        <v>200</v>
      </c>
      <c r="G10" t="s">
        <v>200</v>
      </c>
      <c r="H10" t="s">
        <v>214</v>
      </c>
      <c r="I10" t="s">
        <v>567</v>
      </c>
      <c r="J10" t="s">
        <v>81</v>
      </c>
      <c r="K10" t="s">
        <v>81</v>
      </c>
      <c r="L10" t="s">
        <v>81</v>
      </c>
      <c r="M10" t="s">
        <v>81</v>
      </c>
      <c r="N10" t="s">
        <v>81</v>
      </c>
      <c r="O10" t="s">
        <v>81</v>
      </c>
      <c r="P10" t="s">
        <v>81</v>
      </c>
      <c r="Q10" t="s">
        <v>81</v>
      </c>
      <c r="R10" t="s">
        <v>81</v>
      </c>
      <c r="S10" t="s">
        <v>81</v>
      </c>
      <c r="T10" t="s">
        <v>81</v>
      </c>
      <c r="U10" t="s">
        <v>81</v>
      </c>
      <c r="V10" t="s">
        <v>81</v>
      </c>
      <c r="W10" t="s">
        <v>81</v>
      </c>
      <c r="X10" t="s">
        <v>81</v>
      </c>
      <c r="Y10" t="s">
        <v>81</v>
      </c>
      <c r="Z10" t="s">
        <v>81</v>
      </c>
      <c r="AA10" t="s">
        <v>81</v>
      </c>
      <c r="AB10" t="s">
        <v>81</v>
      </c>
      <c r="AC10" t="s">
        <v>81</v>
      </c>
      <c r="AD10" t="s">
        <v>81</v>
      </c>
      <c r="AE10" t="s">
        <v>81</v>
      </c>
      <c r="AF10" t="s">
        <v>81</v>
      </c>
      <c r="AG10" t="s">
        <v>81</v>
      </c>
      <c r="AH10" t="s">
        <v>81</v>
      </c>
      <c r="AI10" t="s">
        <v>81</v>
      </c>
      <c r="AJ10" t="s">
        <v>224</v>
      </c>
      <c r="AK10" t="s">
        <v>81</v>
      </c>
      <c r="AL10" t="s">
        <v>81</v>
      </c>
      <c r="AM10" t="s">
        <v>81</v>
      </c>
      <c r="AN10" t="s">
        <v>81</v>
      </c>
      <c r="AO10" t="s">
        <v>81</v>
      </c>
      <c r="AP10" t="s">
        <v>81</v>
      </c>
      <c r="AQ10" t="s">
        <v>81</v>
      </c>
      <c r="AR10" t="s">
        <v>81</v>
      </c>
      <c r="AS10" t="s">
        <v>204</v>
      </c>
    </row>
    <row r="11" spans="1:45">
      <c r="A11" t="s">
        <v>548</v>
      </c>
      <c r="B11" t="s">
        <v>556</v>
      </c>
      <c r="C11" t="s">
        <v>556</v>
      </c>
      <c r="D11" t="s">
        <v>199</v>
      </c>
      <c r="E11" t="s">
        <v>84</v>
      </c>
      <c r="F11" t="s">
        <v>200</v>
      </c>
      <c r="G11" t="s">
        <v>200</v>
      </c>
      <c r="H11" t="s">
        <v>216</v>
      </c>
      <c r="I11" t="s">
        <v>568</v>
      </c>
      <c r="J11" t="s">
        <v>81</v>
      </c>
      <c r="K11" t="s">
        <v>81</v>
      </c>
      <c r="L11" t="s">
        <v>81</v>
      </c>
      <c r="M11" t="s">
        <v>81</v>
      </c>
      <c r="N11" t="s">
        <v>81</v>
      </c>
      <c r="O11" t="s">
        <v>81</v>
      </c>
      <c r="P11" t="s">
        <v>81</v>
      </c>
      <c r="Q11" t="s">
        <v>81</v>
      </c>
      <c r="R11" t="s">
        <v>81</v>
      </c>
      <c r="S11" t="s">
        <v>81</v>
      </c>
      <c r="T11" t="s">
        <v>81</v>
      </c>
      <c r="U11" t="s">
        <v>81</v>
      </c>
      <c r="V11" t="s">
        <v>81</v>
      </c>
      <c r="W11" t="s">
        <v>81</v>
      </c>
      <c r="X11" t="s">
        <v>81</v>
      </c>
      <c r="Y11" t="s">
        <v>81</v>
      </c>
      <c r="Z11" t="s">
        <v>81</v>
      </c>
      <c r="AA11" t="s">
        <v>81</v>
      </c>
      <c r="AB11" t="s">
        <v>81</v>
      </c>
      <c r="AC11" t="s">
        <v>81</v>
      </c>
      <c r="AD11" t="s">
        <v>81</v>
      </c>
      <c r="AE11" t="s">
        <v>81</v>
      </c>
      <c r="AF11" t="s">
        <v>81</v>
      </c>
      <c r="AG11" t="s">
        <v>81</v>
      </c>
      <c r="AH11" t="s">
        <v>81</v>
      </c>
      <c r="AI11" t="s">
        <v>81</v>
      </c>
      <c r="AJ11" t="s">
        <v>201</v>
      </c>
      <c r="AK11" t="s">
        <v>81</v>
      </c>
      <c r="AL11" t="s">
        <v>81</v>
      </c>
      <c r="AM11" t="s">
        <v>81</v>
      </c>
      <c r="AN11" t="s">
        <v>81</v>
      </c>
      <c r="AO11" t="s">
        <v>81</v>
      </c>
      <c r="AP11" t="s">
        <v>81</v>
      </c>
      <c r="AQ11" t="s">
        <v>81</v>
      </c>
      <c r="AR11" t="s">
        <v>81</v>
      </c>
      <c r="AS11" t="s">
        <v>201</v>
      </c>
    </row>
    <row r="12" spans="1:45">
      <c r="A12" t="s">
        <v>548</v>
      </c>
      <c r="B12" t="s">
        <v>556</v>
      </c>
      <c r="C12" t="s">
        <v>556</v>
      </c>
      <c r="D12" t="s">
        <v>199</v>
      </c>
      <c r="E12" t="s">
        <v>84</v>
      </c>
      <c r="F12" t="s">
        <v>200</v>
      </c>
      <c r="G12" t="s">
        <v>200</v>
      </c>
      <c r="H12" t="s">
        <v>173</v>
      </c>
      <c r="I12" t="s">
        <v>569</v>
      </c>
      <c r="J12" t="s">
        <v>81</v>
      </c>
      <c r="K12" t="s">
        <v>81</v>
      </c>
      <c r="L12" t="s">
        <v>81</v>
      </c>
      <c r="M12" t="s">
        <v>81</v>
      </c>
      <c r="N12" t="s">
        <v>81</v>
      </c>
      <c r="O12" t="s">
        <v>81</v>
      </c>
      <c r="P12" t="s">
        <v>81</v>
      </c>
      <c r="Q12" t="s">
        <v>81</v>
      </c>
      <c r="R12" t="s">
        <v>81</v>
      </c>
      <c r="S12" t="s">
        <v>81</v>
      </c>
      <c r="T12" t="s">
        <v>81</v>
      </c>
      <c r="U12" t="s">
        <v>81</v>
      </c>
      <c r="V12" t="s">
        <v>81</v>
      </c>
      <c r="W12" t="s">
        <v>81</v>
      </c>
      <c r="X12" t="s">
        <v>81</v>
      </c>
      <c r="Y12" t="s">
        <v>81</v>
      </c>
      <c r="Z12" t="s">
        <v>81</v>
      </c>
      <c r="AA12" t="s">
        <v>81</v>
      </c>
      <c r="AB12" t="s">
        <v>81</v>
      </c>
      <c r="AC12" t="s">
        <v>81</v>
      </c>
      <c r="AD12" t="s">
        <v>81</v>
      </c>
      <c r="AE12" t="s">
        <v>81</v>
      </c>
      <c r="AF12" t="s">
        <v>81</v>
      </c>
      <c r="AG12" t="s">
        <v>81</v>
      </c>
      <c r="AH12" t="s">
        <v>81</v>
      </c>
      <c r="AI12" t="s">
        <v>81</v>
      </c>
      <c r="AJ12" t="s">
        <v>201</v>
      </c>
      <c r="AK12" t="s">
        <v>81</v>
      </c>
      <c r="AL12" t="s">
        <v>81</v>
      </c>
      <c r="AM12" t="s">
        <v>81</v>
      </c>
      <c r="AN12" t="s">
        <v>81</v>
      </c>
      <c r="AO12" t="s">
        <v>81</v>
      </c>
      <c r="AP12" t="s">
        <v>81</v>
      </c>
      <c r="AQ12" t="s">
        <v>81</v>
      </c>
      <c r="AR12" t="s">
        <v>81</v>
      </c>
      <c r="AS12" t="s">
        <v>201</v>
      </c>
    </row>
    <row r="13" spans="1:45">
      <c r="A13" t="s">
        <v>548</v>
      </c>
      <c r="B13" t="s">
        <v>556</v>
      </c>
      <c r="C13" t="s">
        <v>556</v>
      </c>
      <c r="D13" t="s">
        <v>199</v>
      </c>
      <c r="E13" t="s">
        <v>84</v>
      </c>
      <c r="F13" t="s">
        <v>200</v>
      </c>
      <c r="G13" t="s">
        <v>200</v>
      </c>
      <c r="H13" t="s">
        <v>172</v>
      </c>
      <c r="I13" t="s">
        <v>570</v>
      </c>
      <c r="J13" t="s">
        <v>81</v>
      </c>
      <c r="K13" t="s">
        <v>81</v>
      </c>
      <c r="L13" t="s">
        <v>81</v>
      </c>
      <c r="M13" t="s">
        <v>81</v>
      </c>
      <c r="N13" t="s">
        <v>81</v>
      </c>
      <c r="O13" t="s">
        <v>81</v>
      </c>
      <c r="P13" t="s">
        <v>81</v>
      </c>
      <c r="Q13" t="s">
        <v>81</v>
      </c>
      <c r="R13" t="s">
        <v>81</v>
      </c>
      <c r="S13" t="s">
        <v>81</v>
      </c>
      <c r="T13" t="s">
        <v>81</v>
      </c>
      <c r="U13" t="s">
        <v>81</v>
      </c>
      <c r="V13" t="s">
        <v>81</v>
      </c>
      <c r="W13" t="s">
        <v>81</v>
      </c>
      <c r="X13" t="s">
        <v>81</v>
      </c>
      <c r="Y13" t="s">
        <v>81</v>
      </c>
      <c r="Z13" t="s">
        <v>81</v>
      </c>
      <c r="AA13" t="s">
        <v>81</v>
      </c>
      <c r="AB13" t="s">
        <v>81</v>
      </c>
      <c r="AC13" t="s">
        <v>81</v>
      </c>
      <c r="AD13" t="s">
        <v>81</v>
      </c>
      <c r="AE13" t="s">
        <v>81</v>
      </c>
      <c r="AF13" t="s">
        <v>81</v>
      </c>
      <c r="AG13" t="s">
        <v>81</v>
      </c>
      <c r="AH13" t="s">
        <v>81</v>
      </c>
      <c r="AI13" t="s">
        <v>81</v>
      </c>
      <c r="AJ13" t="s">
        <v>224</v>
      </c>
      <c r="AK13" t="s">
        <v>81</v>
      </c>
      <c r="AL13" t="s">
        <v>81</v>
      </c>
      <c r="AM13" t="s">
        <v>81</v>
      </c>
      <c r="AN13" t="s">
        <v>81</v>
      </c>
      <c r="AO13" t="s">
        <v>81</v>
      </c>
      <c r="AP13" t="s">
        <v>81</v>
      </c>
      <c r="AQ13" t="s">
        <v>81</v>
      </c>
      <c r="AR13" t="s">
        <v>81</v>
      </c>
      <c r="AS13" t="s">
        <v>204</v>
      </c>
    </row>
    <row r="14" spans="1:45">
      <c r="A14" t="s">
        <v>549</v>
      </c>
      <c r="B14" t="s">
        <v>557</v>
      </c>
      <c r="C14" t="s">
        <v>557</v>
      </c>
      <c r="D14" t="s">
        <v>225</v>
      </c>
      <c r="E14" t="s">
        <v>84</v>
      </c>
      <c r="F14" t="s">
        <v>200</v>
      </c>
      <c r="G14" t="s">
        <v>200</v>
      </c>
      <c r="H14" t="s">
        <v>172</v>
      </c>
      <c r="I14" t="s">
        <v>563</v>
      </c>
      <c r="J14" t="s">
        <v>81</v>
      </c>
      <c r="K14" t="s">
        <v>81</v>
      </c>
      <c r="L14" t="s">
        <v>81</v>
      </c>
      <c r="M14" t="s">
        <v>81</v>
      </c>
      <c r="N14" t="s">
        <v>81</v>
      </c>
      <c r="O14" t="s">
        <v>81</v>
      </c>
      <c r="P14" t="s">
        <v>81</v>
      </c>
      <c r="Q14" t="s">
        <v>81</v>
      </c>
      <c r="R14" t="s">
        <v>81</v>
      </c>
      <c r="S14" t="s">
        <v>81</v>
      </c>
      <c r="T14" t="s">
        <v>81</v>
      </c>
      <c r="U14" t="s">
        <v>81</v>
      </c>
      <c r="V14" t="s">
        <v>81</v>
      </c>
      <c r="W14" t="s">
        <v>81</v>
      </c>
      <c r="X14" t="s">
        <v>81</v>
      </c>
      <c r="Y14" t="s">
        <v>81</v>
      </c>
      <c r="Z14" t="s">
        <v>81</v>
      </c>
      <c r="AA14" t="s">
        <v>81</v>
      </c>
      <c r="AB14" t="s">
        <v>81</v>
      </c>
      <c r="AC14" t="s">
        <v>81</v>
      </c>
      <c r="AD14" t="s">
        <v>81</v>
      </c>
      <c r="AE14" t="s">
        <v>81</v>
      </c>
      <c r="AF14" t="s">
        <v>81</v>
      </c>
      <c r="AG14" t="s">
        <v>81</v>
      </c>
      <c r="AH14" t="s">
        <v>81</v>
      </c>
      <c r="AI14" t="s">
        <v>81</v>
      </c>
      <c r="AJ14" t="s">
        <v>201</v>
      </c>
      <c r="AK14" t="s">
        <v>81</v>
      </c>
      <c r="AL14" t="s">
        <v>81</v>
      </c>
      <c r="AM14" t="s">
        <v>81</v>
      </c>
      <c r="AN14" t="s">
        <v>81</v>
      </c>
      <c r="AO14" t="s">
        <v>81</v>
      </c>
      <c r="AP14" t="s">
        <v>81</v>
      </c>
      <c r="AQ14" t="s">
        <v>81</v>
      </c>
      <c r="AR14" t="s">
        <v>81</v>
      </c>
      <c r="AS14" t="s">
        <v>201</v>
      </c>
    </row>
    <row r="15" spans="1:45">
      <c r="A15" t="s">
        <v>549</v>
      </c>
      <c r="B15" t="s">
        <v>557</v>
      </c>
      <c r="C15" t="s">
        <v>557</v>
      </c>
      <c r="D15" t="s">
        <v>225</v>
      </c>
      <c r="E15" t="s">
        <v>84</v>
      </c>
      <c r="F15" t="s">
        <v>200</v>
      </c>
      <c r="G15" t="s">
        <v>200</v>
      </c>
      <c r="H15" t="s">
        <v>205</v>
      </c>
      <c r="I15" t="s">
        <v>564</v>
      </c>
      <c r="J15" t="s">
        <v>81</v>
      </c>
      <c r="K15" t="s">
        <v>81</v>
      </c>
      <c r="L15" t="s">
        <v>81</v>
      </c>
      <c r="M15" t="s">
        <v>81</v>
      </c>
      <c r="N15" t="s">
        <v>81</v>
      </c>
      <c r="O15" t="s">
        <v>81</v>
      </c>
      <c r="P15" t="s">
        <v>81</v>
      </c>
      <c r="Q15" t="s">
        <v>81</v>
      </c>
      <c r="R15" t="s">
        <v>81</v>
      </c>
      <c r="S15" t="s">
        <v>81</v>
      </c>
      <c r="T15" t="s">
        <v>81</v>
      </c>
      <c r="U15" t="s">
        <v>81</v>
      </c>
      <c r="V15" t="s">
        <v>81</v>
      </c>
      <c r="W15" t="s">
        <v>81</v>
      </c>
      <c r="X15" t="s">
        <v>81</v>
      </c>
      <c r="Y15" t="s">
        <v>81</v>
      </c>
      <c r="Z15" t="s">
        <v>81</v>
      </c>
      <c r="AA15" t="s">
        <v>81</v>
      </c>
      <c r="AB15" t="s">
        <v>81</v>
      </c>
      <c r="AC15" t="s">
        <v>81</v>
      </c>
      <c r="AD15" t="s">
        <v>81</v>
      </c>
      <c r="AE15" t="s">
        <v>81</v>
      </c>
      <c r="AF15" t="s">
        <v>81</v>
      </c>
      <c r="AG15" t="s">
        <v>81</v>
      </c>
      <c r="AH15" t="s">
        <v>81</v>
      </c>
      <c r="AI15" t="s">
        <v>81</v>
      </c>
      <c r="AJ15" t="s">
        <v>224</v>
      </c>
      <c r="AK15" t="s">
        <v>81</v>
      </c>
      <c r="AL15" t="s">
        <v>81</v>
      </c>
      <c r="AM15" t="s">
        <v>81</v>
      </c>
      <c r="AN15" t="s">
        <v>81</v>
      </c>
      <c r="AO15" t="s">
        <v>81</v>
      </c>
      <c r="AP15" t="s">
        <v>81</v>
      </c>
      <c r="AQ15" t="s">
        <v>81</v>
      </c>
      <c r="AR15" t="s">
        <v>81</v>
      </c>
      <c r="AS15" t="s">
        <v>204</v>
      </c>
    </row>
    <row r="16" spans="1:45">
      <c r="A16" t="s">
        <v>549</v>
      </c>
      <c r="B16" t="s">
        <v>557</v>
      </c>
      <c r="C16" t="s">
        <v>557</v>
      </c>
      <c r="D16" t="s">
        <v>225</v>
      </c>
      <c r="E16" t="s">
        <v>84</v>
      </c>
      <c r="F16" t="s">
        <v>200</v>
      </c>
      <c r="G16" t="s">
        <v>200</v>
      </c>
      <c r="H16" t="s">
        <v>208</v>
      </c>
      <c r="I16" t="s">
        <v>565</v>
      </c>
      <c r="J16" t="s">
        <v>81</v>
      </c>
      <c r="K16" t="s">
        <v>81</v>
      </c>
      <c r="L16" t="s">
        <v>81</v>
      </c>
      <c r="M16" t="s">
        <v>81</v>
      </c>
      <c r="N16" t="s">
        <v>81</v>
      </c>
      <c r="O16" t="s">
        <v>81</v>
      </c>
      <c r="P16" t="s">
        <v>81</v>
      </c>
      <c r="Q16" t="s">
        <v>81</v>
      </c>
      <c r="R16" t="s">
        <v>81</v>
      </c>
      <c r="S16" t="s">
        <v>81</v>
      </c>
      <c r="T16" t="s">
        <v>81</v>
      </c>
      <c r="U16" t="s">
        <v>81</v>
      </c>
      <c r="V16" t="s">
        <v>81</v>
      </c>
      <c r="W16" t="s">
        <v>81</v>
      </c>
      <c r="X16" t="s">
        <v>81</v>
      </c>
      <c r="Y16" t="s">
        <v>81</v>
      </c>
      <c r="Z16" t="s">
        <v>81</v>
      </c>
      <c r="AA16" t="s">
        <v>81</v>
      </c>
      <c r="AB16" t="s">
        <v>81</v>
      </c>
      <c r="AC16" t="s">
        <v>81</v>
      </c>
      <c r="AD16" t="s">
        <v>81</v>
      </c>
      <c r="AE16" t="s">
        <v>81</v>
      </c>
      <c r="AF16" t="s">
        <v>81</v>
      </c>
      <c r="AG16" t="s">
        <v>81</v>
      </c>
      <c r="AH16" t="s">
        <v>81</v>
      </c>
      <c r="AI16" t="s">
        <v>81</v>
      </c>
      <c r="AJ16" t="s">
        <v>224</v>
      </c>
      <c r="AK16" t="s">
        <v>81</v>
      </c>
      <c r="AL16" t="s">
        <v>81</v>
      </c>
      <c r="AM16" t="s">
        <v>81</v>
      </c>
      <c r="AN16" t="s">
        <v>81</v>
      </c>
      <c r="AO16" t="s">
        <v>81</v>
      </c>
      <c r="AP16" t="s">
        <v>81</v>
      </c>
      <c r="AQ16" t="s">
        <v>81</v>
      </c>
      <c r="AR16" t="s">
        <v>81</v>
      </c>
      <c r="AS16" t="s">
        <v>204</v>
      </c>
    </row>
    <row r="17" spans="1:45">
      <c r="A17" t="s">
        <v>549</v>
      </c>
      <c r="B17" t="s">
        <v>557</v>
      </c>
      <c r="C17" t="s">
        <v>557</v>
      </c>
      <c r="D17" t="s">
        <v>225</v>
      </c>
      <c r="E17" t="s">
        <v>84</v>
      </c>
      <c r="F17" t="s">
        <v>200</v>
      </c>
      <c r="G17" t="s">
        <v>200</v>
      </c>
      <c r="H17" t="s">
        <v>211</v>
      </c>
      <c r="I17" t="s">
        <v>566</v>
      </c>
      <c r="J17" t="s">
        <v>81</v>
      </c>
      <c r="K17" t="s">
        <v>81</v>
      </c>
      <c r="L17" t="s">
        <v>81</v>
      </c>
      <c r="M17" t="s">
        <v>81</v>
      </c>
      <c r="N17" t="s">
        <v>81</v>
      </c>
      <c r="O17" t="s">
        <v>81</v>
      </c>
      <c r="P17" t="s">
        <v>81</v>
      </c>
      <c r="Q17" t="s">
        <v>81</v>
      </c>
      <c r="R17" t="s">
        <v>81</v>
      </c>
      <c r="S17" t="s">
        <v>81</v>
      </c>
      <c r="T17" t="s">
        <v>81</v>
      </c>
      <c r="U17" t="s">
        <v>81</v>
      </c>
      <c r="V17" t="s">
        <v>81</v>
      </c>
      <c r="W17" t="s">
        <v>81</v>
      </c>
      <c r="X17" t="s">
        <v>81</v>
      </c>
      <c r="Y17" t="s">
        <v>81</v>
      </c>
      <c r="Z17" t="s">
        <v>81</v>
      </c>
      <c r="AA17" t="s">
        <v>81</v>
      </c>
      <c r="AB17" t="s">
        <v>81</v>
      </c>
      <c r="AC17" t="s">
        <v>81</v>
      </c>
      <c r="AD17" t="s">
        <v>81</v>
      </c>
      <c r="AE17" t="s">
        <v>81</v>
      </c>
      <c r="AF17" t="s">
        <v>81</v>
      </c>
      <c r="AG17" t="s">
        <v>81</v>
      </c>
      <c r="AH17" t="s">
        <v>81</v>
      </c>
      <c r="AI17" t="s">
        <v>81</v>
      </c>
      <c r="AJ17" t="s">
        <v>224</v>
      </c>
      <c r="AK17" t="s">
        <v>81</v>
      </c>
      <c r="AL17" t="s">
        <v>81</v>
      </c>
      <c r="AM17" t="s">
        <v>81</v>
      </c>
      <c r="AN17" t="s">
        <v>81</v>
      </c>
      <c r="AO17" t="s">
        <v>81</v>
      </c>
      <c r="AP17" t="s">
        <v>81</v>
      </c>
      <c r="AQ17" t="s">
        <v>81</v>
      </c>
      <c r="AR17" t="s">
        <v>81</v>
      </c>
      <c r="AS17" t="s">
        <v>204</v>
      </c>
    </row>
    <row r="18" spans="1:45">
      <c r="A18" t="s">
        <v>549</v>
      </c>
      <c r="B18" t="s">
        <v>557</v>
      </c>
      <c r="C18" t="s">
        <v>557</v>
      </c>
      <c r="D18" t="s">
        <v>225</v>
      </c>
      <c r="E18" t="s">
        <v>84</v>
      </c>
      <c r="F18" t="s">
        <v>200</v>
      </c>
      <c r="G18" t="s">
        <v>200</v>
      </c>
      <c r="H18" t="s">
        <v>214</v>
      </c>
      <c r="I18" t="s">
        <v>567</v>
      </c>
      <c r="J18" t="s">
        <v>81</v>
      </c>
      <c r="K18" t="s">
        <v>81</v>
      </c>
      <c r="L18" t="s">
        <v>81</v>
      </c>
      <c r="M18" t="s">
        <v>81</v>
      </c>
      <c r="N18" t="s">
        <v>81</v>
      </c>
      <c r="O18" t="s">
        <v>81</v>
      </c>
      <c r="P18" t="s">
        <v>81</v>
      </c>
      <c r="Q18" t="s">
        <v>81</v>
      </c>
      <c r="R18" t="s">
        <v>81</v>
      </c>
      <c r="S18" t="s">
        <v>81</v>
      </c>
      <c r="T18" t="s">
        <v>81</v>
      </c>
      <c r="U18" t="s">
        <v>81</v>
      </c>
      <c r="V18" t="s">
        <v>81</v>
      </c>
      <c r="W18" t="s">
        <v>81</v>
      </c>
      <c r="X18" t="s">
        <v>81</v>
      </c>
      <c r="Y18" t="s">
        <v>81</v>
      </c>
      <c r="Z18" t="s">
        <v>81</v>
      </c>
      <c r="AA18" t="s">
        <v>81</v>
      </c>
      <c r="AB18" t="s">
        <v>81</v>
      </c>
      <c r="AC18" t="s">
        <v>81</v>
      </c>
      <c r="AD18" t="s">
        <v>81</v>
      </c>
      <c r="AE18" t="s">
        <v>81</v>
      </c>
      <c r="AF18" t="s">
        <v>81</v>
      </c>
      <c r="AG18" t="s">
        <v>81</v>
      </c>
      <c r="AH18" t="s">
        <v>81</v>
      </c>
      <c r="AI18" t="s">
        <v>81</v>
      </c>
      <c r="AJ18" t="s">
        <v>224</v>
      </c>
      <c r="AK18" t="s">
        <v>81</v>
      </c>
      <c r="AL18" t="s">
        <v>81</v>
      </c>
      <c r="AM18" t="s">
        <v>81</v>
      </c>
      <c r="AN18" t="s">
        <v>81</v>
      </c>
      <c r="AO18" t="s">
        <v>81</v>
      </c>
      <c r="AP18" t="s">
        <v>81</v>
      </c>
      <c r="AQ18" t="s">
        <v>81</v>
      </c>
      <c r="AR18" t="s">
        <v>81</v>
      </c>
      <c r="AS18" t="s">
        <v>204</v>
      </c>
    </row>
    <row r="19" spans="1:45">
      <c r="A19" t="s">
        <v>549</v>
      </c>
      <c r="B19" t="s">
        <v>557</v>
      </c>
      <c r="C19" t="s">
        <v>557</v>
      </c>
      <c r="D19" t="s">
        <v>225</v>
      </c>
      <c r="E19" t="s">
        <v>84</v>
      </c>
      <c r="F19" t="s">
        <v>200</v>
      </c>
      <c r="G19" t="s">
        <v>200</v>
      </c>
      <c r="H19" t="s">
        <v>216</v>
      </c>
      <c r="I19" t="s">
        <v>568</v>
      </c>
      <c r="J19" t="s">
        <v>81</v>
      </c>
      <c r="K19" t="s">
        <v>81</v>
      </c>
      <c r="L19" t="s">
        <v>81</v>
      </c>
      <c r="M19" t="s">
        <v>81</v>
      </c>
      <c r="N19" t="s">
        <v>81</v>
      </c>
      <c r="O19" t="s">
        <v>81</v>
      </c>
      <c r="P19" t="s">
        <v>81</v>
      </c>
      <c r="Q19" t="s">
        <v>81</v>
      </c>
      <c r="R19" t="s">
        <v>81</v>
      </c>
      <c r="S19" t="s">
        <v>81</v>
      </c>
      <c r="T19" t="s">
        <v>81</v>
      </c>
      <c r="U19" t="s">
        <v>81</v>
      </c>
      <c r="V19" t="s">
        <v>81</v>
      </c>
      <c r="W19" t="s">
        <v>81</v>
      </c>
      <c r="X19" t="s">
        <v>81</v>
      </c>
      <c r="Y19" t="s">
        <v>81</v>
      </c>
      <c r="Z19" t="s">
        <v>81</v>
      </c>
      <c r="AA19" t="s">
        <v>81</v>
      </c>
      <c r="AB19" t="s">
        <v>81</v>
      </c>
      <c r="AC19" t="s">
        <v>81</v>
      </c>
      <c r="AD19" t="s">
        <v>81</v>
      </c>
      <c r="AE19" t="s">
        <v>81</v>
      </c>
      <c r="AF19" t="s">
        <v>81</v>
      </c>
      <c r="AG19" t="s">
        <v>81</v>
      </c>
      <c r="AH19" t="s">
        <v>81</v>
      </c>
      <c r="AI19" t="s">
        <v>81</v>
      </c>
      <c r="AJ19" t="s">
        <v>201</v>
      </c>
      <c r="AK19" t="s">
        <v>81</v>
      </c>
      <c r="AL19" t="s">
        <v>81</v>
      </c>
      <c r="AM19" t="s">
        <v>81</v>
      </c>
      <c r="AN19" t="s">
        <v>81</v>
      </c>
      <c r="AO19" t="s">
        <v>81</v>
      </c>
      <c r="AP19" t="s">
        <v>81</v>
      </c>
      <c r="AQ19" t="s">
        <v>81</v>
      </c>
      <c r="AR19" t="s">
        <v>81</v>
      </c>
      <c r="AS19" t="s">
        <v>201</v>
      </c>
    </row>
    <row r="20" spans="1:45">
      <c r="A20" t="s">
        <v>549</v>
      </c>
      <c r="B20" t="s">
        <v>557</v>
      </c>
      <c r="C20" t="s">
        <v>557</v>
      </c>
      <c r="D20" t="s">
        <v>225</v>
      </c>
      <c r="E20" t="s">
        <v>84</v>
      </c>
      <c r="F20" t="s">
        <v>200</v>
      </c>
      <c r="G20" t="s">
        <v>200</v>
      </c>
      <c r="H20" t="s">
        <v>173</v>
      </c>
      <c r="I20" t="s">
        <v>569</v>
      </c>
      <c r="J20" t="s">
        <v>81</v>
      </c>
      <c r="K20" t="s">
        <v>81</v>
      </c>
      <c r="L20" t="s">
        <v>81</v>
      </c>
      <c r="M20" t="s">
        <v>81</v>
      </c>
      <c r="N20" t="s">
        <v>81</v>
      </c>
      <c r="O20" t="s">
        <v>81</v>
      </c>
      <c r="P20" t="s">
        <v>81</v>
      </c>
      <c r="Q20" t="s">
        <v>81</v>
      </c>
      <c r="R20" t="s">
        <v>81</v>
      </c>
      <c r="S20" t="s">
        <v>81</v>
      </c>
      <c r="T20" t="s">
        <v>81</v>
      </c>
      <c r="U20" t="s">
        <v>81</v>
      </c>
      <c r="V20" t="s">
        <v>81</v>
      </c>
      <c r="W20" t="s">
        <v>81</v>
      </c>
      <c r="X20" t="s">
        <v>81</v>
      </c>
      <c r="Y20" t="s">
        <v>81</v>
      </c>
      <c r="Z20" t="s">
        <v>81</v>
      </c>
      <c r="AA20" t="s">
        <v>81</v>
      </c>
      <c r="AB20" t="s">
        <v>81</v>
      </c>
      <c r="AC20" t="s">
        <v>81</v>
      </c>
      <c r="AD20" t="s">
        <v>81</v>
      </c>
      <c r="AE20" t="s">
        <v>81</v>
      </c>
      <c r="AF20" t="s">
        <v>81</v>
      </c>
      <c r="AG20" t="s">
        <v>81</v>
      </c>
      <c r="AH20" t="s">
        <v>81</v>
      </c>
      <c r="AI20" t="s">
        <v>81</v>
      </c>
      <c r="AJ20" t="s">
        <v>201</v>
      </c>
      <c r="AK20" t="s">
        <v>81</v>
      </c>
      <c r="AL20" t="s">
        <v>81</v>
      </c>
      <c r="AM20" t="s">
        <v>81</v>
      </c>
      <c r="AN20" t="s">
        <v>81</v>
      </c>
      <c r="AO20" t="s">
        <v>81</v>
      </c>
      <c r="AP20" t="s">
        <v>81</v>
      </c>
      <c r="AQ20" t="s">
        <v>81</v>
      </c>
      <c r="AR20" t="s">
        <v>81</v>
      </c>
      <c r="AS20" t="s">
        <v>201</v>
      </c>
    </row>
    <row r="21" spans="1:45">
      <c r="A21" t="s">
        <v>549</v>
      </c>
      <c r="B21" t="s">
        <v>557</v>
      </c>
      <c r="C21" t="s">
        <v>557</v>
      </c>
      <c r="D21" t="s">
        <v>225</v>
      </c>
      <c r="E21" t="s">
        <v>84</v>
      </c>
      <c r="F21" t="s">
        <v>200</v>
      </c>
      <c r="G21" t="s">
        <v>200</v>
      </c>
      <c r="H21" t="s">
        <v>172</v>
      </c>
      <c r="I21" t="s">
        <v>570</v>
      </c>
      <c r="J21" t="s">
        <v>81</v>
      </c>
      <c r="K21" t="s">
        <v>81</v>
      </c>
      <c r="L21" t="s">
        <v>81</v>
      </c>
      <c r="M21" t="s">
        <v>81</v>
      </c>
      <c r="N21" t="s">
        <v>81</v>
      </c>
      <c r="O21" t="s">
        <v>81</v>
      </c>
      <c r="P21" t="s">
        <v>81</v>
      </c>
      <c r="Q21" t="s">
        <v>81</v>
      </c>
      <c r="R21" t="s">
        <v>81</v>
      </c>
      <c r="S21" t="s">
        <v>81</v>
      </c>
      <c r="T21" t="s">
        <v>81</v>
      </c>
      <c r="U21" t="s">
        <v>81</v>
      </c>
      <c r="V21" t="s">
        <v>81</v>
      </c>
      <c r="W21" t="s">
        <v>81</v>
      </c>
      <c r="X21" t="s">
        <v>81</v>
      </c>
      <c r="Y21" t="s">
        <v>81</v>
      </c>
      <c r="Z21" t="s">
        <v>81</v>
      </c>
      <c r="AA21" t="s">
        <v>81</v>
      </c>
      <c r="AB21" t="s">
        <v>81</v>
      </c>
      <c r="AC21" t="s">
        <v>81</v>
      </c>
      <c r="AD21" t="s">
        <v>81</v>
      </c>
      <c r="AE21" t="s">
        <v>81</v>
      </c>
      <c r="AF21" t="s">
        <v>81</v>
      </c>
      <c r="AG21" t="s">
        <v>81</v>
      </c>
      <c r="AH21" t="s">
        <v>81</v>
      </c>
      <c r="AI21" t="s">
        <v>81</v>
      </c>
      <c r="AJ21" t="s">
        <v>224</v>
      </c>
      <c r="AK21" t="s">
        <v>81</v>
      </c>
      <c r="AL21" t="s">
        <v>81</v>
      </c>
      <c r="AM21" t="s">
        <v>81</v>
      </c>
      <c r="AN21" t="s">
        <v>81</v>
      </c>
      <c r="AO21" t="s">
        <v>81</v>
      </c>
      <c r="AP21" t="s">
        <v>81</v>
      </c>
      <c r="AQ21" t="s">
        <v>81</v>
      </c>
      <c r="AR21" t="s">
        <v>81</v>
      </c>
      <c r="AS21" t="s">
        <v>204</v>
      </c>
    </row>
    <row r="22" spans="1:45">
      <c r="A22" t="s">
        <v>174</v>
      </c>
      <c r="B22" t="s">
        <v>329</v>
      </c>
      <c r="C22" t="s">
        <v>329</v>
      </c>
      <c r="D22" t="s">
        <v>199</v>
      </c>
      <c r="E22" t="s">
        <v>84</v>
      </c>
      <c r="F22" t="s">
        <v>200</v>
      </c>
      <c r="G22" t="s">
        <v>200</v>
      </c>
      <c r="H22" t="s">
        <v>172</v>
      </c>
      <c r="I22" t="s">
        <v>563</v>
      </c>
      <c r="J22" t="s">
        <v>81</v>
      </c>
      <c r="K22" t="s">
        <v>81</v>
      </c>
      <c r="L22" t="s">
        <v>81</v>
      </c>
      <c r="M22" t="s">
        <v>81</v>
      </c>
      <c r="N22" t="s">
        <v>81</v>
      </c>
      <c r="O22" t="s">
        <v>81</v>
      </c>
      <c r="P22" t="s">
        <v>81</v>
      </c>
      <c r="Q22" t="s">
        <v>81</v>
      </c>
      <c r="R22" t="s">
        <v>81</v>
      </c>
      <c r="S22" t="s">
        <v>81</v>
      </c>
      <c r="T22" t="s">
        <v>81</v>
      </c>
      <c r="U22" t="s">
        <v>81</v>
      </c>
      <c r="V22" t="s">
        <v>81</v>
      </c>
      <c r="W22" t="s">
        <v>81</v>
      </c>
      <c r="X22" t="s">
        <v>81</v>
      </c>
      <c r="Y22" t="s">
        <v>81</v>
      </c>
      <c r="Z22" t="s">
        <v>81</v>
      </c>
      <c r="AA22" t="s">
        <v>81</v>
      </c>
      <c r="AB22" t="s">
        <v>81</v>
      </c>
      <c r="AC22" t="s">
        <v>81</v>
      </c>
      <c r="AD22" t="s">
        <v>81</v>
      </c>
      <c r="AE22" t="s">
        <v>81</v>
      </c>
      <c r="AF22" t="s">
        <v>81</v>
      </c>
      <c r="AG22" t="s">
        <v>81</v>
      </c>
      <c r="AH22" t="s">
        <v>81</v>
      </c>
      <c r="AI22" t="s">
        <v>81</v>
      </c>
      <c r="AJ22" t="s">
        <v>201</v>
      </c>
      <c r="AK22" t="s">
        <v>81</v>
      </c>
      <c r="AL22" t="s">
        <v>81</v>
      </c>
      <c r="AM22" t="s">
        <v>81</v>
      </c>
      <c r="AN22" t="s">
        <v>81</v>
      </c>
      <c r="AO22" t="s">
        <v>81</v>
      </c>
      <c r="AP22" t="s">
        <v>81</v>
      </c>
      <c r="AQ22" t="s">
        <v>81</v>
      </c>
      <c r="AR22" t="s">
        <v>81</v>
      </c>
      <c r="AS22" t="s">
        <v>201</v>
      </c>
    </row>
    <row r="23" spans="1:45">
      <c r="A23" t="s">
        <v>174</v>
      </c>
      <c r="B23" t="s">
        <v>329</v>
      </c>
      <c r="C23" t="s">
        <v>329</v>
      </c>
      <c r="D23" t="s">
        <v>199</v>
      </c>
      <c r="E23" t="s">
        <v>84</v>
      </c>
      <c r="F23" t="s">
        <v>200</v>
      </c>
      <c r="G23" t="s">
        <v>200</v>
      </c>
      <c r="H23" t="s">
        <v>205</v>
      </c>
      <c r="I23" t="s">
        <v>564</v>
      </c>
      <c r="J23" t="s">
        <v>212</v>
      </c>
      <c r="K23" t="s">
        <v>245</v>
      </c>
      <c r="L23" t="s">
        <v>81</v>
      </c>
      <c r="M23" t="s">
        <v>81</v>
      </c>
      <c r="N23" t="s">
        <v>81</v>
      </c>
      <c r="O23" t="s">
        <v>81</v>
      </c>
      <c r="P23" t="s">
        <v>81</v>
      </c>
      <c r="Q23" t="s">
        <v>81</v>
      </c>
      <c r="R23" t="s">
        <v>81</v>
      </c>
      <c r="S23" t="s">
        <v>81</v>
      </c>
      <c r="T23" t="s">
        <v>81</v>
      </c>
      <c r="U23" t="s">
        <v>81</v>
      </c>
      <c r="V23" t="s">
        <v>81</v>
      </c>
      <c r="W23" t="s">
        <v>81</v>
      </c>
      <c r="X23" t="s">
        <v>81</v>
      </c>
      <c r="Y23" t="s">
        <v>81</v>
      </c>
      <c r="Z23" t="s">
        <v>81</v>
      </c>
      <c r="AA23" t="s">
        <v>81</v>
      </c>
      <c r="AB23" t="s">
        <v>81</v>
      </c>
      <c r="AC23" t="s">
        <v>81</v>
      </c>
      <c r="AD23" t="s">
        <v>212</v>
      </c>
      <c r="AE23" t="s">
        <v>81</v>
      </c>
      <c r="AF23" t="s">
        <v>81</v>
      </c>
      <c r="AG23" t="s">
        <v>81</v>
      </c>
      <c r="AH23" t="s">
        <v>81</v>
      </c>
      <c r="AI23" t="s">
        <v>81</v>
      </c>
      <c r="AJ23" t="s">
        <v>201</v>
      </c>
      <c r="AK23" t="s">
        <v>572</v>
      </c>
      <c r="AL23" t="s">
        <v>81</v>
      </c>
      <c r="AM23" t="s">
        <v>573</v>
      </c>
      <c r="AN23" t="s">
        <v>213</v>
      </c>
      <c r="AO23" t="s">
        <v>574</v>
      </c>
      <c r="AP23" t="s">
        <v>369</v>
      </c>
      <c r="AQ23" t="s">
        <v>203</v>
      </c>
      <c r="AR23" t="s">
        <v>203</v>
      </c>
      <c r="AS23" t="s">
        <v>231</v>
      </c>
    </row>
    <row r="24" spans="1:45">
      <c r="A24" t="s">
        <v>174</v>
      </c>
      <c r="B24" t="s">
        <v>329</v>
      </c>
      <c r="C24" t="s">
        <v>329</v>
      </c>
      <c r="D24" t="s">
        <v>199</v>
      </c>
      <c r="E24" t="s">
        <v>84</v>
      </c>
      <c r="F24" t="s">
        <v>200</v>
      </c>
      <c r="G24" t="s">
        <v>200</v>
      </c>
      <c r="H24" t="s">
        <v>208</v>
      </c>
      <c r="I24" t="s">
        <v>565</v>
      </c>
      <c r="J24" t="s">
        <v>228</v>
      </c>
      <c r="K24" t="s">
        <v>227</v>
      </c>
      <c r="L24" t="s">
        <v>81</v>
      </c>
      <c r="M24" t="s">
        <v>81</v>
      </c>
      <c r="N24" t="s">
        <v>81</v>
      </c>
      <c r="O24" t="s">
        <v>81</v>
      </c>
      <c r="P24" t="s">
        <v>81</v>
      </c>
      <c r="Q24" t="s">
        <v>81</v>
      </c>
      <c r="R24" t="s">
        <v>81</v>
      </c>
      <c r="S24" t="s">
        <v>81</v>
      </c>
      <c r="T24" t="s">
        <v>81</v>
      </c>
      <c r="U24" t="s">
        <v>81</v>
      </c>
      <c r="V24" t="s">
        <v>81</v>
      </c>
      <c r="W24" t="s">
        <v>81</v>
      </c>
      <c r="X24" t="s">
        <v>81</v>
      </c>
      <c r="Y24" t="s">
        <v>81</v>
      </c>
      <c r="Z24" t="s">
        <v>81</v>
      </c>
      <c r="AA24" t="s">
        <v>81</v>
      </c>
      <c r="AB24" t="s">
        <v>81</v>
      </c>
      <c r="AC24" t="s">
        <v>81</v>
      </c>
      <c r="AD24" t="s">
        <v>228</v>
      </c>
      <c r="AE24" t="s">
        <v>81</v>
      </c>
      <c r="AF24" t="s">
        <v>81</v>
      </c>
      <c r="AG24" t="s">
        <v>81</v>
      </c>
      <c r="AH24" t="s">
        <v>81</v>
      </c>
      <c r="AI24" t="s">
        <v>81</v>
      </c>
      <c r="AJ24" t="s">
        <v>201</v>
      </c>
      <c r="AK24" t="s">
        <v>405</v>
      </c>
      <c r="AL24" t="s">
        <v>81</v>
      </c>
      <c r="AM24" t="s">
        <v>339</v>
      </c>
      <c r="AN24" t="s">
        <v>381</v>
      </c>
      <c r="AO24" t="s">
        <v>81</v>
      </c>
      <c r="AP24" t="s">
        <v>81</v>
      </c>
      <c r="AQ24" t="s">
        <v>203</v>
      </c>
      <c r="AR24" t="s">
        <v>81</v>
      </c>
      <c r="AS24" t="s">
        <v>204</v>
      </c>
    </row>
    <row r="25" spans="1:45">
      <c r="A25" t="s">
        <v>174</v>
      </c>
      <c r="B25" t="s">
        <v>329</v>
      </c>
      <c r="C25" t="s">
        <v>329</v>
      </c>
      <c r="D25" t="s">
        <v>199</v>
      </c>
      <c r="E25" t="s">
        <v>84</v>
      </c>
      <c r="F25" t="s">
        <v>200</v>
      </c>
      <c r="G25" t="s">
        <v>200</v>
      </c>
      <c r="H25" t="s">
        <v>211</v>
      </c>
      <c r="I25" t="s">
        <v>566</v>
      </c>
      <c r="J25" t="s">
        <v>261</v>
      </c>
      <c r="K25" t="s">
        <v>293</v>
      </c>
      <c r="L25" t="s">
        <v>81</v>
      </c>
      <c r="M25" t="s">
        <v>81</v>
      </c>
      <c r="N25" t="s">
        <v>81</v>
      </c>
      <c r="O25" t="s">
        <v>81</v>
      </c>
      <c r="P25" t="s">
        <v>81</v>
      </c>
      <c r="Q25" t="s">
        <v>81</v>
      </c>
      <c r="R25" t="s">
        <v>81</v>
      </c>
      <c r="S25" t="s">
        <v>81</v>
      </c>
      <c r="T25" t="s">
        <v>81</v>
      </c>
      <c r="U25" t="s">
        <v>81</v>
      </c>
      <c r="V25" t="s">
        <v>81</v>
      </c>
      <c r="W25" t="s">
        <v>81</v>
      </c>
      <c r="X25" t="s">
        <v>81</v>
      </c>
      <c r="Y25" t="s">
        <v>81</v>
      </c>
      <c r="Z25" t="s">
        <v>81</v>
      </c>
      <c r="AA25" t="s">
        <v>81</v>
      </c>
      <c r="AB25" t="s">
        <v>81</v>
      </c>
      <c r="AC25" t="s">
        <v>81</v>
      </c>
      <c r="AD25" t="s">
        <v>261</v>
      </c>
      <c r="AE25" t="s">
        <v>81</v>
      </c>
      <c r="AF25" t="s">
        <v>81</v>
      </c>
      <c r="AG25" t="s">
        <v>81</v>
      </c>
      <c r="AH25" t="s">
        <v>81</v>
      </c>
      <c r="AI25" t="s">
        <v>81</v>
      </c>
      <c r="AJ25" t="s">
        <v>201</v>
      </c>
      <c r="AK25" t="s">
        <v>358</v>
      </c>
      <c r="AL25" t="s">
        <v>81</v>
      </c>
      <c r="AM25" t="s">
        <v>324</v>
      </c>
      <c r="AN25" t="s">
        <v>327</v>
      </c>
      <c r="AO25" t="s">
        <v>575</v>
      </c>
      <c r="AP25" t="s">
        <v>342</v>
      </c>
      <c r="AQ25" t="s">
        <v>203</v>
      </c>
      <c r="AR25" t="s">
        <v>203</v>
      </c>
      <c r="AS25" t="s">
        <v>231</v>
      </c>
    </row>
    <row r="26" spans="1:45">
      <c r="A26" t="s">
        <v>174</v>
      </c>
      <c r="B26" t="s">
        <v>329</v>
      </c>
      <c r="C26" t="s">
        <v>329</v>
      </c>
      <c r="D26" t="s">
        <v>199</v>
      </c>
      <c r="E26" t="s">
        <v>84</v>
      </c>
      <c r="F26" t="s">
        <v>200</v>
      </c>
      <c r="G26" t="s">
        <v>200</v>
      </c>
      <c r="H26" t="s">
        <v>214</v>
      </c>
      <c r="I26" t="s">
        <v>567</v>
      </c>
      <c r="J26" t="s">
        <v>207</v>
      </c>
      <c r="K26" t="s">
        <v>81</v>
      </c>
      <c r="L26" t="s">
        <v>81</v>
      </c>
      <c r="M26" t="s">
        <v>81</v>
      </c>
      <c r="N26" t="s">
        <v>81</v>
      </c>
      <c r="O26" t="s">
        <v>81</v>
      </c>
      <c r="P26" t="s">
        <v>81</v>
      </c>
      <c r="Q26" t="s">
        <v>81</v>
      </c>
      <c r="R26" t="s">
        <v>81</v>
      </c>
      <c r="S26" t="s">
        <v>81</v>
      </c>
      <c r="T26" t="s">
        <v>81</v>
      </c>
      <c r="U26" t="s">
        <v>81</v>
      </c>
      <c r="V26" t="s">
        <v>81</v>
      </c>
      <c r="W26" t="s">
        <v>81</v>
      </c>
      <c r="X26" t="s">
        <v>81</v>
      </c>
      <c r="Y26" t="s">
        <v>81</v>
      </c>
      <c r="Z26" t="s">
        <v>81</v>
      </c>
      <c r="AA26" t="s">
        <v>81</v>
      </c>
      <c r="AB26" t="s">
        <v>81</v>
      </c>
      <c r="AC26" t="s">
        <v>81</v>
      </c>
      <c r="AD26" t="s">
        <v>207</v>
      </c>
      <c r="AE26" t="s">
        <v>81</v>
      </c>
      <c r="AF26" t="s">
        <v>81</v>
      </c>
      <c r="AG26" t="s">
        <v>81</v>
      </c>
      <c r="AH26" t="s">
        <v>81</v>
      </c>
      <c r="AI26" t="s">
        <v>81</v>
      </c>
      <c r="AJ26" t="s">
        <v>201</v>
      </c>
      <c r="AK26" t="s">
        <v>391</v>
      </c>
      <c r="AL26" t="s">
        <v>81</v>
      </c>
      <c r="AM26" t="s">
        <v>576</v>
      </c>
      <c r="AN26" t="s">
        <v>299</v>
      </c>
      <c r="AO26" t="s">
        <v>81</v>
      </c>
      <c r="AP26" t="s">
        <v>81</v>
      </c>
      <c r="AQ26" t="s">
        <v>203</v>
      </c>
      <c r="AR26" t="s">
        <v>81</v>
      </c>
      <c r="AS26" t="s">
        <v>204</v>
      </c>
    </row>
    <row r="27" spans="1:45">
      <c r="A27" t="s">
        <v>174</v>
      </c>
      <c r="B27" t="s">
        <v>329</v>
      </c>
      <c r="C27" t="s">
        <v>329</v>
      </c>
      <c r="D27" t="s">
        <v>199</v>
      </c>
      <c r="E27" t="s">
        <v>84</v>
      </c>
      <c r="F27" t="s">
        <v>200</v>
      </c>
      <c r="G27" t="s">
        <v>200</v>
      </c>
      <c r="H27" t="s">
        <v>216</v>
      </c>
      <c r="I27" t="s">
        <v>568</v>
      </c>
      <c r="J27" t="s">
        <v>228</v>
      </c>
      <c r="K27" t="s">
        <v>221</v>
      </c>
      <c r="L27" t="s">
        <v>81</v>
      </c>
      <c r="M27" t="s">
        <v>81</v>
      </c>
      <c r="N27" t="s">
        <v>81</v>
      </c>
      <c r="O27" t="s">
        <v>81</v>
      </c>
      <c r="P27" t="s">
        <v>81</v>
      </c>
      <c r="Q27" t="s">
        <v>81</v>
      </c>
      <c r="R27" t="s">
        <v>81</v>
      </c>
      <c r="S27" t="s">
        <v>81</v>
      </c>
      <c r="T27" t="s">
        <v>81</v>
      </c>
      <c r="U27" t="s">
        <v>81</v>
      </c>
      <c r="V27" t="s">
        <v>81</v>
      </c>
      <c r="W27" t="s">
        <v>81</v>
      </c>
      <c r="X27" t="s">
        <v>81</v>
      </c>
      <c r="Y27" t="s">
        <v>81</v>
      </c>
      <c r="Z27" t="s">
        <v>81</v>
      </c>
      <c r="AA27" t="s">
        <v>81</v>
      </c>
      <c r="AB27" t="s">
        <v>81</v>
      </c>
      <c r="AC27" t="s">
        <v>81</v>
      </c>
      <c r="AD27" t="s">
        <v>228</v>
      </c>
      <c r="AE27" t="s">
        <v>81</v>
      </c>
      <c r="AF27" t="s">
        <v>81</v>
      </c>
      <c r="AG27" t="s">
        <v>81</v>
      </c>
      <c r="AH27" t="s">
        <v>81</v>
      </c>
      <c r="AI27" t="s">
        <v>81</v>
      </c>
      <c r="AJ27" t="s">
        <v>201</v>
      </c>
      <c r="AK27" t="s">
        <v>577</v>
      </c>
      <c r="AL27" t="s">
        <v>81</v>
      </c>
      <c r="AM27" t="s">
        <v>281</v>
      </c>
      <c r="AN27" t="s">
        <v>334</v>
      </c>
      <c r="AO27" t="s">
        <v>578</v>
      </c>
      <c r="AP27" t="s">
        <v>314</v>
      </c>
      <c r="AQ27" t="s">
        <v>203</v>
      </c>
      <c r="AR27" t="s">
        <v>203</v>
      </c>
      <c r="AS27" t="s">
        <v>284</v>
      </c>
    </row>
    <row r="28" spans="1:45">
      <c r="A28" t="s">
        <v>174</v>
      </c>
      <c r="B28" t="s">
        <v>329</v>
      </c>
      <c r="C28" t="s">
        <v>329</v>
      </c>
      <c r="D28" t="s">
        <v>199</v>
      </c>
      <c r="E28" t="s">
        <v>84</v>
      </c>
      <c r="F28" t="s">
        <v>200</v>
      </c>
      <c r="G28" t="s">
        <v>200</v>
      </c>
      <c r="H28" t="s">
        <v>173</v>
      </c>
      <c r="I28" t="s">
        <v>569</v>
      </c>
      <c r="J28" t="s">
        <v>81</v>
      </c>
      <c r="K28" t="s">
        <v>81</v>
      </c>
      <c r="L28" t="s">
        <v>81</v>
      </c>
      <c r="M28" t="s">
        <v>81</v>
      </c>
      <c r="N28" t="s">
        <v>81</v>
      </c>
      <c r="O28" t="s">
        <v>81</v>
      </c>
      <c r="P28" t="s">
        <v>81</v>
      </c>
      <c r="Q28" t="s">
        <v>81</v>
      </c>
      <c r="R28" t="s">
        <v>81</v>
      </c>
      <c r="S28" t="s">
        <v>280</v>
      </c>
      <c r="T28" t="s">
        <v>227</v>
      </c>
      <c r="U28" t="s">
        <v>81</v>
      </c>
      <c r="V28" t="s">
        <v>81</v>
      </c>
      <c r="W28" t="s">
        <v>81</v>
      </c>
      <c r="X28" t="s">
        <v>81</v>
      </c>
      <c r="Y28" t="s">
        <v>81</v>
      </c>
      <c r="Z28" t="s">
        <v>81</v>
      </c>
      <c r="AA28" t="s">
        <v>81</v>
      </c>
      <c r="AB28" t="s">
        <v>81</v>
      </c>
      <c r="AC28" t="s">
        <v>81</v>
      </c>
      <c r="AD28" t="s">
        <v>300</v>
      </c>
      <c r="AE28" t="s">
        <v>81</v>
      </c>
      <c r="AF28" t="s">
        <v>81</v>
      </c>
      <c r="AG28" t="s">
        <v>81</v>
      </c>
      <c r="AH28" t="s">
        <v>81</v>
      </c>
      <c r="AI28" t="s">
        <v>81</v>
      </c>
      <c r="AJ28" t="s">
        <v>201</v>
      </c>
      <c r="AK28" t="s">
        <v>579</v>
      </c>
      <c r="AL28" t="s">
        <v>81</v>
      </c>
      <c r="AM28" t="s">
        <v>269</v>
      </c>
      <c r="AN28" t="s">
        <v>381</v>
      </c>
      <c r="AO28" t="s">
        <v>81</v>
      </c>
      <c r="AP28" t="s">
        <v>81</v>
      </c>
      <c r="AQ28" t="s">
        <v>203</v>
      </c>
      <c r="AR28" t="s">
        <v>81</v>
      </c>
      <c r="AS28" t="s">
        <v>204</v>
      </c>
    </row>
    <row r="29" spans="1:45">
      <c r="A29" t="s">
        <v>174</v>
      </c>
      <c r="B29" t="s">
        <v>329</v>
      </c>
      <c r="C29" t="s">
        <v>329</v>
      </c>
      <c r="D29" t="s">
        <v>199</v>
      </c>
      <c r="E29" t="s">
        <v>84</v>
      </c>
      <c r="F29" t="s">
        <v>200</v>
      </c>
      <c r="G29" t="s">
        <v>200</v>
      </c>
      <c r="H29" t="s">
        <v>172</v>
      </c>
      <c r="I29" t="s">
        <v>570</v>
      </c>
      <c r="J29" t="s">
        <v>238</v>
      </c>
      <c r="K29" t="s">
        <v>227</v>
      </c>
      <c r="L29" t="s">
        <v>81</v>
      </c>
      <c r="M29" t="s">
        <v>81</v>
      </c>
      <c r="N29" t="s">
        <v>81</v>
      </c>
      <c r="O29" t="s">
        <v>81</v>
      </c>
      <c r="P29" t="s">
        <v>81</v>
      </c>
      <c r="Q29" t="s">
        <v>81</v>
      </c>
      <c r="R29" t="s">
        <v>81</v>
      </c>
      <c r="S29" t="s">
        <v>81</v>
      </c>
      <c r="T29" t="s">
        <v>81</v>
      </c>
      <c r="U29" t="s">
        <v>81</v>
      </c>
      <c r="V29" t="s">
        <v>81</v>
      </c>
      <c r="W29" t="s">
        <v>81</v>
      </c>
      <c r="X29" t="s">
        <v>81</v>
      </c>
      <c r="Y29" t="s">
        <v>81</v>
      </c>
      <c r="Z29" t="s">
        <v>81</v>
      </c>
      <c r="AA29" t="s">
        <v>81</v>
      </c>
      <c r="AB29" t="s">
        <v>81</v>
      </c>
      <c r="AC29" t="s">
        <v>81</v>
      </c>
      <c r="AD29" t="s">
        <v>238</v>
      </c>
      <c r="AE29" t="s">
        <v>81</v>
      </c>
      <c r="AF29" t="s">
        <v>81</v>
      </c>
      <c r="AG29" t="s">
        <v>81</v>
      </c>
      <c r="AH29" t="s">
        <v>81</v>
      </c>
      <c r="AI29" t="s">
        <v>81</v>
      </c>
      <c r="AJ29" t="s">
        <v>201</v>
      </c>
      <c r="AK29" t="s">
        <v>321</v>
      </c>
      <c r="AL29" t="s">
        <v>81</v>
      </c>
      <c r="AM29" t="s">
        <v>255</v>
      </c>
      <c r="AN29" t="s">
        <v>298</v>
      </c>
      <c r="AO29" t="s">
        <v>81</v>
      </c>
      <c r="AP29" t="s">
        <v>81</v>
      </c>
      <c r="AQ29" t="s">
        <v>203</v>
      </c>
      <c r="AR29" t="s">
        <v>81</v>
      </c>
      <c r="AS29" t="s">
        <v>204</v>
      </c>
    </row>
    <row r="30" spans="1:45">
      <c r="A30" t="s">
        <v>164</v>
      </c>
      <c r="B30" t="s">
        <v>337</v>
      </c>
      <c r="C30" t="s">
        <v>337</v>
      </c>
      <c r="D30" t="s">
        <v>306</v>
      </c>
      <c r="E30" t="s">
        <v>84</v>
      </c>
      <c r="F30" t="s">
        <v>200</v>
      </c>
      <c r="G30" t="s">
        <v>200</v>
      </c>
      <c r="H30" t="s">
        <v>172</v>
      </c>
      <c r="I30" t="s">
        <v>563</v>
      </c>
      <c r="J30" t="s">
        <v>81</v>
      </c>
      <c r="K30" t="s">
        <v>81</v>
      </c>
      <c r="L30" t="s">
        <v>81</v>
      </c>
      <c r="M30" t="s">
        <v>232</v>
      </c>
      <c r="N30" t="s">
        <v>233</v>
      </c>
      <c r="O30" t="s">
        <v>81</v>
      </c>
      <c r="P30" t="s">
        <v>81</v>
      </c>
      <c r="Q30" t="s">
        <v>81</v>
      </c>
      <c r="R30" t="s">
        <v>81</v>
      </c>
      <c r="S30" t="s">
        <v>81</v>
      </c>
      <c r="T30" t="s">
        <v>81</v>
      </c>
      <c r="U30" t="s">
        <v>81</v>
      </c>
      <c r="V30" t="s">
        <v>81</v>
      </c>
      <c r="W30" t="s">
        <v>81</v>
      </c>
      <c r="X30" t="s">
        <v>81</v>
      </c>
      <c r="Y30" t="s">
        <v>81</v>
      </c>
      <c r="Z30" t="s">
        <v>81</v>
      </c>
      <c r="AA30" t="s">
        <v>81</v>
      </c>
      <c r="AB30" t="s">
        <v>81</v>
      </c>
      <c r="AC30" t="s">
        <v>81</v>
      </c>
      <c r="AD30" t="s">
        <v>218</v>
      </c>
      <c r="AE30" t="s">
        <v>81</v>
      </c>
      <c r="AF30" t="s">
        <v>81</v>
      </c>
      <c r="AG30" t="s">
        <v>81</v>
      </c>
      <c r="AH30" t="s">
        <v>81</v>
      </c>
      <c r="AI30" t="s">
        <v>81</v>
      </c>
      <c r="AJ30" t="s">
        <v>201</v>
      </c>
      <c r="AK30" t="s">
        <v>210</v>
      </c>
      <c r="AL30" t="s">
        <v>81</v>
      </c>
      <c r="AM30" t="s">
        <v>282</v>
      </c>
      <c r="AN30" t="s">
        <v>256</v>
      </c>
      <c r="AO30" t="s">
        <v>81</v>
      </c>
      <c r="AP30" t="s">
        <v>81</v>
      </c>
      <c r="AQ30" t="s">
        <v>203</v>
      </c>
      <c r="AR30" t="s">
        <v>81</v>
      </c>
      <c r="AS30" t="s">
        <v>204</v>
      </c>
    </row>
    <row r="31" spans="1:45">
      <c r="A31" t="s">
        <v>164</v>
      </c>
      <c r="B31" t="s">
        <v>337</v>
      </c>
      <c r="C31" t="s">
        <v>337</v>
      </c>
      <c r="D31" t="s">
        <v>306</v>
      </c>
      <c r="E31" t="s">
        <v>84</v>
      </c>
      <c r="F31" t="s">
        <v>200</v>
      </c>
      <c r="G31" t="s">
        <v>200</v>
      </c>
      <c r="H31" t="s">
        <v>205</v>
      </c>
      <c r="I31" t="s">
        <v>564</v>
      </c>
      <c r="J31" t="s">
        <v>81</v>
      </c>
      <c r="K31" t="s">
        <v>81</v>
      </c>
      <c r="L31" t="s">
        <v>81</v>
      </c>
      <c r="M31" t="s">
        <v>81</v>
      </c>
      <c r="N31" t="s">
        <v>81</v>
      </c>
      <c r="O31" t="s">
        <v>81</v>
      </c>
      <c r="P31" t="s">
        <v>81</v>
      </c>
      <c r="Q31" t="s">
        <v>81</v>
      </c>
      <c r="R31" t="s">
        <v>81</v>
      </c>
      <c r="S31" t="s">
        <v>81</v>
      </c>
      <c r="T31" t="s">
        <v>81</v>
      </c>
      <c r="U31" t="s">
        <v>81</v>
      </c>
      <c r="V31" t="s">
        <v>81</v>
      </c>
      <c r="W31" t="s">
        <v>81</v>
      </c>
      <c r="X31" t="s">
        <v>81</v>
      </c>
      <c r="Y31" t="s">
        <v>81</v>
      </c>
      <c r="Z31" t="s">
        <v>81</v>
      </c>
      <c r="AA31" t="s">
        <v>81</v>
      </c>
      <c r="AB31" t="s">
        <v>81</v>
      </c>
      <c r="AC31" t="s">
        <v>81</v>
      </c>
      <c r="AD31" t="s">
        <v>81</v>
      </c>
      <c r="AE31" t="s">
        <v>81</v>
      </c>
      <c r="AF31" t="s">
        <v>81</v>
      </c>
      <c r="AG31" t="s">
        <v>81</v>
      </c>
      <c r="AH31" t="s">
        <v>81</v>
      </c>
      <c r="AI31" t="s">
        <v>81</v>
      </c>
      <c r="AJ31" t="s">
        <v>224</v>
      </c>
      <c r="AK31" t="s">
        <v>81</v>
      </c>
      <c r="AL31" t="s">
        <v>81</v>
      </c>
      <c r="AM31" t="s">
        <v>81</v>
      </c>
      <c r="AN31" t="s">
        <v>81</v>
      </c>
      <c r="AO31" t="s">
        <v>81</v>
      </c>
      <c r="AP31" t="s">
        <v>81</v>
      </c>
      <c r="AQ31" t="s">
        <v>81</v>
      </c>
      <c r="AR31" t="s">
        <v>81</v>
      </c>
      <c r="AS31" t="s">
        <v>204</v>
      </c>
    </row>
    <row r="32" spans="1:45">
      <c r="A32" t="s">
        <v>164</v>
      </c>
      <c r="B32" t="s">
        <v>337</v>
      </c>
      <c r="C32" t="s">
        <v>337</v>
      </c>
      <c r="D32" t="s">
        <v>306</v>
      </c>
      <c r="E32" t="s">
        <v>84</v>
      </c>
      <c r="F32" t="s">
        <v>200</v>
      </c>
      <c r="G32" t="s">
        <v>200</v>
      </c>
      <c r="H32" t="s">
        <v>208</v>
      </c>
      <c r="I32" t="s">
        <v>565</v>
      </c>
      <c r="J32" t="s">
        <v>264</v>
      </c>
      <c r="K32" t="s">
        <v>305</v>
      </c>
      <c r="L32" t="s">
        <v>81</v>
      </c>
      <c r="M32" t="s">
        <v>81</v>
      </c>
      <c r="N32" t="s">
        <v>81</v>
      </c>
      <c r="O32" t="s">
        <v>81</v>
      </c>
      <c r="P32" t="s">
        <v>81</v>
      </c>
      <c r="Q32" t="s">
        <v>81</v>
      </c>
      <c r="R32" t="s">
        <v>81</v>
      </c>
      <c r="S32" t="s">
        <v>81</v>
      </c>
      <c r="T32" t="s">
        <v>81</v>
      </c>
      <c r="U32" t="s">
        <v>81</v>
      </c>
      <c r="V32" t="s">
        <v>81</v>
      </c>
      <c r="W32" t="s">
        <v>81</v>
      </c>
      <c r="X32" t="s">
        <v>81</v>
      </c>
      <c r="Y32" t="s">
        <v>81</v>
      </c>
      <c r="Z32" t="s">
        <v>81</v>
      </c>
      <c r="AA32" t="s">
        <v>81</v>
      </c>
      <c r="AB32" t="s">
        <v>81</v>
      </c>
      <c r="AC32" t="s">
        <v>81</v>
      </c>
      <c r="AD32" t="s">
        <v>264</v>
      </c>
      <c r="AE32" t="s">
        <v>81</v>
      </c>
      <c r="AF32" t="s">
        <v>81</v>
      </c>
      <c r="AG32" t="s">
        <v>81</v>
      </c>
      <c r="AH32" t="s">
        <v>81</v>
      </c>
      <c r="AI32" t="s">
        <v>81</v>
      </c>
      <c r="AJ32" t="s">
        <v>201</v>
      </c>
      <c r="AK32" t="s">
        <v>580</v>
      </c>
      <c r="AL32" t="s">
        <v>81</v>
      </c>
      <c r="AM32" t="s">
        <v>341</v>
      </c>
      <c r="AN32" t="s">
        <v>581</v>
      </c>
      <c r="AO32" t="s">
        <v>81</v>
      </c>
      <c r="AP32" t="s">
        <v>81</v>
      </c>
      <c r="AQ32" t="s">
        <v>203</v>
      </c>
      <c r="AR32" t="s">
        <v>81</v>
      </c>
      <c r="AS32" t="s">
        <v>204</v>
      </c>
    </row>
    <row r="33" spans="1:45">
      <c r="A33" t="s">
        <v>164</v>
      </c>
      <c r="B33" t="s">
        <v>337</v>
      </c>
      <c r="C33" t="s">
        <v>337</v>
      </c>
      <c r="D33" t="s">
        <v>306</v>
      </c>
      <c r="E33" t="s">
        <v>84</v>
      </c>
      <c r="F33" t="s">
        <v>200</v>
      </c>
      <c r="G33" t="s">
        <v>200</v>
      </c>
      <c r="H33" t="s">
        <v>211</v>
      </c>
      <c r="I33" t="s">
        <v>566</v>
      </c>
      <c r="J33" t="s">
        <v>239</v>
      </c>
      <c r="K33" t="s">
        <v>81</v>
      </c>
      <c r="L33" t="s">
        <v>81</v>
      </c>
      <c r="M33" t="s">
        <v>81</v>
      </c>
      <c r="N33" t="s">
        <v>81</v>
      </c>
      <c r="O33" t="s">
        <v>81</v>
      </c>
      <c r="P33" t="s">
        <v>81</v>
      </c>
      <c r="Q33" t="s">
        <v>81</v>
      </c>
      <c r="R33" t="s">
        <v>81</v>
      </c>
      <c r="S33" t="s">
        <v>81</v>
      </c>
      <c r="T33" t="s">
        <v>81</v>
      </c>
      <c r="U33" t="s">
        <v>81</v>
      </c>
      <c r="V33" t="s">
        <v>81</v>
      </c>
      <c r="W33" t="s">
        <v>81</v>
      </c>
      <c r="X33" t="s">
        <v>81</v>
      </c>
      <c r="Y33" t="s">
        <v>81</v>
      </c>
      <c r="Z33" t="s">
        <v>81</v>
      </c>
      <c r="AA33" t="s">
        <v>81</v>
      </c>
      <c r="AB33" t="s">
        <v>81</v>
      </c>
      <c r="AC33" t="s">
        <v>81</v>
      </c>
      <c r="AD33" t="s">
        <v>239</v>
      </c>
      <c r="AE33" t="s">
        <v>81</v>
      </c>
      <c r="AF33" t="s">
        <v>81</v>
      </c>
      <c r="AG33" t="s">
        <v>81</v>
      </c>
      <c r="AH33" t="s">
        <v>81</v>
      </c>
      <c r="AI33" t="s">
        <v>81</v>
      </c>
      <c r="AJ33" t="s">
        <v>201</v>
      </c>
      <c r="AK33" t="s">
        <v>354</v>
      </c>
      <c r="AL33" t="s">
        <v>81</v>
      </c>
      <c r="AM33" t="s">
        <v>240</v>
      </c>
      <c r="AN33" t="s">
        <v>257</v>
      </c>
      <c r="AO33" t="s">
        <v>81</v>
      </c>
      <c r="AP33" t="s">
        <v>81</v>
      </c>
      <c r="AQ33" t="s">
        <v>203</v>
      </c>
      <c r="AR33" t="s">
        <v>81</v>
      </c>
      <c r="AS33" t="s">
        <v>204</v>
      </c>
    </row>
    <row r="34" spans="1:45">
      <c r="A34" t="s">
        <v>164</v>
      </c>
      <c r="B34" t="s">
        <v>337</v>
      </c>
      <c r="C34" t="s">
        <v>337</v>
      </c>
      <c r="D34" t="s">
        <v>306</v>
      </c>
      <c r="E34" t="s">
        <v>84</v>
      </c>
      <c r="F34" t="s">
        <v>200</v>
      </c>
      <c r="G34" t="s">
        <v>200</v>
      </c>
      <c r="H34" t="s">
        <v>214</v>
      </c>
      <c r="I34" t="s">
        <v>567</v>
      </c>
      <c r="J34" t="s">
        <v>353</v>
      </c>
      <c r="K34" t="s">
        <v>221</v>
      </c>
      <c r="L34" t="s">
        <v>81</v>
      </c>
      <c r="M34" t="s">
        <v>81</v>
      </c>
      <c r="N34" t="s">
        <v>81</v>
      </c>
      <c r="O34" t="s">
        <v>81</v>
      </c>
      <c r="P34" t="s">
        <v>81</v>
      </c>
      <c r="Q34" t="s">
        <v>81</v>
      </c>
      <c r="R34" t="s">
        <v>81</v>
      </c>
      <c r="S34" t="s">
        <v>81</v>
      </c>
      <c r="T34" t="s">
        <v>81</v>
      </c>
      <c r="U34" t="s">
        <v>81</v>
      </c>
      <c r="V34" t="s">
        <v>81</v>
      </c>
      <c r="W34" t="s">
        <v>81</v>
      </c>
      <c r="X34" t="s">
        <v>81</v>
      </c>
      <c r="Y34" t="s">
        <v>81</v>
      </c>
      <c r="Z34" t="s">
        <v>81</v>
      </c>
      <c r="AA34" t="s">
        <v>81</v>
      </c>
      <c r="AB34" t="s">
        <v>81</v>
      </c>
      <c r="AC34" t="s">
        <v>81</v>
      </c>
      <c r="AD34" t="s">
        <v>353</v>
      </c>
      <c r="AE34" t="s">
        <v>81</v>
      </c>
      <c r="AF34" t="s">
        <v>81</v>
      </c>
      <c r="AG34" t="s">
        <v>81</v>
      </c>
      <c r="AH34" t="s">
        <v>81</v>
      </c>
      <c r="AI34" t="s">
        <v>81</v>
      </c>
      <c r="AJ34" t="s">
        <v>201</v>
      </c>
      <c r="AK34" t="s">
        <v>582</v>
      </c>
      <c r="AL34" t="s">
        <v>81</v>
      </c>
      <c r="AM34" t="s">
        <v>571</v>
      </c>
      <c r="AN34" t="s">
        <v>583</v>
      </c>
      <c r="AO34" t="s">
        <v>81</v>
      </c>
      <c r="AP34" t="s">
        <v>81</v>
      </c>
      <c r="AQ34" t="s">
        <v>203</v>
      </c>
      <c r="AR34" t="s">
        <v>81</v>
      </c>
      <c r="AS34" t="s">
        <v>222</v>
      </c>
    </row>
    <row r="35" spans="1:45">
      <c r="A35" t="s">
        <v>164</v>
      </c>
      <c r="B35" t="s">
        <v>337</v>
      </c>
      <c r="C35" t="s">
        <v>337</v>
      </c>
      <c r="D35" t="s">
        <v>306</v>
      </c>
      <c r="E35" t="s">
        <v>84</v>
      </c>
      <c r="F35" t="s">
        <v>200</v>
      </c>
      <c r="G35" t="s">
        <v>200</v>
      </c>
      <c r="H35" t="s">
        <v>216</v>
      </c>
      <c r="I35" t="s">
        <v>568</v>
      </c>
      <c r="J35" t="s">
        <v>264</v>
      </c>
      <c r="K35" t="s">
        <v>221</v>
      </c>
      <c r="L35" t="s">
        <v>81</v>
      </c>
      <c r="M35" t="s">
        <v>81</v>
      </c>
      <c r="N35" t="s">
        <v>81</v>
      </c>
      <c r="O35" t="s">
        <v>81</v>
      </c>
      <c r="P35" t="s">
        <v>81</v>
      </c>
      <c r="Q35" t="s">
        <v>81</v>
      </c>
      <c r="R35" t="s">
        <v>81</v>
      </c>
      <c r="S35" t="s">
        <v>81</v>
      </c>
      <c r="T35" t="s">
        <v>81</v>
      </c>
      <c r="U35" t="s">
        <v>81</v>
      </c>
      <c r="V35" t="s">
        <v>81</v>
      </c>
      <c r="W35" t="s">
        <v>81</v>
      </c>
      <c r="X35" t="s">
        <v>81</v>
      </c>
      <c r="Y35" t="s">
        <v>81</v>
      </c>
      <c r="Z35" t="s">
        <v>81</v>
      </c>
      <c r="AA35" t="s">
        <v>81</v>
      </c>
      <c r="AB35" t="s">
        <v>81</v>
      </c>
      <c r="AC35" t="s">
        <v>81</v>
      </c>
      <c r="AD35" t="s">
        <v>264</v>
      </c>
      <c r="AE35" t="s">
        <v>81</v>
      </c>
      <c r="AF35" t="s">
        <v>81</v>
      </c>
      <c r="AG35" t="s">
        <v>81</v>
      </c>
      <c r="AH35" t="s">
        <v>81</v>
      </c>
      <c r="AI35" t="s">
        <v>81</v>
      </c>
      <c r="AJ35" t="s">
        <v>201</v>
      </c>
      <c r="AK35" t="s">
        <v>584</v>
      </c>
      <c r="AL35" t="s">
        <v>81</v>
      </c>
      <c r="AM35" t="s">
        <v>325</v>
      </c>
      <c r="AN35" t="s">
        <v>314</v>
      </c>
      <c r="AO35" t="s">
        <v>81</v>
      </c>
      <c r="AP35" t="s">
        <v>81</v>
      </c>
      <c r="AQ35" t="s">
        <v>203</v>
      </c>
      <c r="AR35" t="s">
        <v>81</v>
      </c>
      <c r="AS35" t="s">
        <v>204</v>
      </c>
    </row>
    <row r="36" spans="1:45">
      <c r="A36" t="s">
        <v>164</v>
      </c>
      <c r="B36" t="s">
        <v>337</v>
      </c>
      <c r="C36" t="s">
        <v>337</v>
      </c>
      <c r="D36" t="s">
        <v>306</v>
      </c>
      <c r="E36" t="s">
        <v>84</v>
      </c>
      <c r="F36" t="s">
        <v>200</v>
      </c>
      <c r="G36" t="s">
        <v>200</v>
      </c>
      <c r="H36" t="s">
        <v>173</v>
      </c>
      <c r="I36" t="s">
        <v>569</v>
      </c>
      <c r="J36" t="s">
        <v>81</v>
      </c>
      <c r="K36" t="s">
        <v>81</v>
      </c>
      <c r="L36" t="s">
        <v>81</v>
      </c>
      <c r="M36" t="s">
        <v>81</v>
      </c>
      <c r="N36" t="s">
        <v>81</v>
      </c>
      <c r="O36" t="s">
        <v>81</v>
      </c>
      <c r="P36" t="s">
        <v>81</v>
      </c>
      <c r="Q36" t="s">
        <v>81</v>
      </c>
      <c r="R36" t="s">
        <v>81</v>
      </c>
      <c r="S36" t="s">
        <v>81</v>
      </c>
      <c r="T36" t="s">
        <v>81</v>
      </c>
      <c r="U36" t="s">
        <v>81</v>
      </c>
      <c r="V36" t="s">
        <v>81</v>
      </c>
      <c r="W36" t="s">
        <v>81</v>
      </c>
      <c r="X36" t="s">
        <v>81</v>
      </c>
      <c r="Y36" t="s">
        <v>81</v>
      </c>
      <c r="Z36" t="s">
        <v>81</v>
      </c>
      <c r="AA36" t="s">
        <v>81</v>
      </c>
      <c r="AB36" t="s">
        <v>81</v>
      </c>
      <c r="AC36" t="s">
        <v>81</v>
      </c>
      <c r="AD36" t="s">
        <v>81</v>
      </c>
      <c r="AE36" t="s">
        <v>81</v>
      </c>
      <c r="AF36" t="s">
        <v>81</v>
      </c>
      <c r="AG36" t="s">
        <v>81</v>
      </c>
      <c r="AH36" t="s">
        <v>81</v>
      </c>
      <c r="AI36" t="s">
        <v>81</v>
      </c>
      <c r="AJ36" t="s">
        <v>201</v>
      </c>
      <c r="AK36" t="s">
        <v>81</v>
      </c>
      <c r="AL36" t="s">
        <v>81</v>
      </c>
      <c r="AM36" t="s">
        <v>81</v>
      </c>
      <c r="AN36" t="s">
        <v>81</v>
      </c>
      <c r="AO36" t="s">
        <v>81</v>
      </c>
      <c r="AP36" t="s">
        <v>81</v>
      </c>
      <c r="AQ36" t="s">
        <v>81</v>
      </c>
      <c r="AR36" t="s">
        <v>81</v>
      </c>
      <c r="AS36" t="s">
        <v>201</v>
      </c>
    </row>
    <row r="37" spans="1:45">
      <c r="A37" t="s">
        <v>164</v>
      </c>
      <c r="B37" t="s">
        <v>337</v>
      </c>
      <c r="C37" t="s">
        <v>337</v>
      </c>
      <c r="D37" t="s">
        <v>306</v>
      </c>
      <c r="E37" t="s">
        <v>84</v>
      </c>
      <c r="F37" t="s">
        <v>200</v>
      </c>
      <c r="G37" t="s">
        <v>200</v>
      </c>
      <c r="H37" t="s">
        <v>172</v>
      </c>
      <c r="I37" t="s">
        <v>570</v>
      </c>
      <c r="J37" t="s">
        <v>81</v>
      </c>
      <c r="K37" t="s">
        <v>81</v>
      </c>
      <c r="L37" t="s">
        <v>81</v>
      </c>
      <c r="M37" t="s">
        <v>81</v>
      </c>
      <c r="N37" t="s">
        <v>81</v>
      </c>
      <c r="O37" t="s">
        <v>81</v>
      </c>
      <c r="P37" t="s">
        <v>81</v>
      </c>
      <c r="Q37" t="s">
        <v>81</v>
      </c>
      <c r="R37" t="s">
        <v>81</v>
      </c>
      <c r="S37" t="s">
        <v>81</v>
      </c>
      <c r="T37" t="s">
        <v>81</v>
      </c>
      <c r="U37" t="s">
        <v>81</v>
      </c>
      <c r="V37" t="s">
        <v>81</v>
      </c>
      <c r="W37" t="s">
        <v>81</v>
      </c>
      <c r="X37" t="s">
        <v>81</v>
      </c>
      <c r="Y37" t="s">
        <v>81</v>
      </c>
      <c r="Z37" t="s">
        <v>81</v>
      </c>
      <c r="AA37" t="s">
        <v>81</v>
      </c>
      <c r="AB37" t="s">
        <v>81</v>
      </c>
      <c r="AC37" t="s">
        <v>81</v>
      </c>
      <c r="AD37" t="s">
        <v>81</v>
      </c>
      <c r="AE37" t="s">
        <v>81</v>
      </c>
      <c r="AF37" t="s">
        <v>81</v>
      </c>
      <c r="AG37" t="s">
        <v>81</v>
      </c>
      <c r="AH37" t="s">
        <v>81</v>
      </c>
      <c r="AI37" t="s">
        <v>81</v>
      </c>
      <c r="AJ37" t="s">
        <v>224</v>
      </c>
      <c r="AK37" t="s">
        <v>81</v>
      </c>
      <c r="AL37" t="s">
        <v>81</v>
      </c>
      <c r="AM37" t="s">
        <v>81</v>
      </c>
      <c r="AN37" t="s">
        <v>81</v>
      </c>
      <c r="AO37" t="s">
        <v>81</v>
      </c>
      <c r="AP37" t="s">
        <v>81</v>
      </c>
      <c r="AQ37" t="s">
        <v>81</v>
      </c>
      <c r="AR37" t="s">
        <v>81</v>
      </c>
      <c r="AS37" t="s">
        <v>204</v>
      </c>
    </row>
    <row r="38" spans="1:45">
      <c r="A38" t="s">
        <v>153</v>
      </c>
      <c r="B38" t="s">
        <v>351</v>
      </c>
      <c r="C38" t="s">
        <v>351</v>
      </c>
      <c r="D38" t="s">
        <v>352</v>
      </c>
      <c r="E38" t="s">
        <v>84</v>
      </c>
      <c r="F38" t="s">
        <v>200</v>
      </c>
      <c r="G38" t="s">
        <v>200</v>
      </c>
      <c r="H38" t="s">
        <v>172</v>
      </c>
      <c r="I38" t="s">
        <v>563</v>
      </c>
      <c r="J38" t="s">
        <v>81</v>
      </c>
      <c r="K38" t="s">
        <v>81</v>
      </c>
      <c r="L38" t="s">
        <v>81</v>
      </c>
      <c r="M38" t="s">
        <v>250</v>
      </c>
      <c r="N38" t="s">
        <v>250</v>
      </c>
      <c r="O38" t="s">
        <v>81</v>
      </c>
      <c r="P38" t="s">
        <v>81</v>
      </c>
      <c r="Q38" t="s">
        <v>81</v>
      </c>
      <c r="R38" t="s">
        <v>81</v>
      </c>
      <c r="S38" t="s">
        <v>81</v>
      </c>
      <c r="T38" t="s">
        <v>81</v>
      </c>
      <c r="U38" t="s">
        <v>81</v>
      </c>
      <c r="V38" t="s">
        <v>81</v>
      </c>
      <c r="W38" t="s">
        <v>81</v>
      </c>
      <c r="X38" t="s">
        <v>81</v>
      </c>
      <c r="Y38" t="s">
        <v>81</v>
      </c>
      <c r="Z38" t="s">
        <v>81</v>
      </c>
      <c r="AA38" t="s">
        <v>81</v>
      </c>
      <c r="AB38" t="s">
        <v>81</v>
      </c>
      <c r="AC38" t="s">
        <v>81</v>
      </c>
      <c r="AD38" t="s">
        <v>202</v>
      </c>
      <c r="AE38" t="s">
        <v>81</v>
      </c>
      <c r="AF38" t="s">
        <v>81</v>
      </c>
      <c r="AG38" t="s">
        <v>81</v>
      </c>
      <c r="AH38" t="s">
        <v>81</v>
      </c>
      <c r="AI38" t="s">
        <v>81</v>
      </c>
      <c r="AJ38" t="s">
        <v>201</v>
      </c>
      <c r="AK38" t="s">
        <v>267</v>
      </c>
      <c r="AL38" t="s">
        <v>81</v>
      </c>
      <c r="AM38" t="s">
        <v>345</v>
      </c>
      <c r="AN38" t="s">
        <v>275</v>
      </c>
      <c r="AO38" t="s">
        <v>248</v>
      </c>
      <c r="AP38" t="s">
        <v>355</v>
      </c>
      <c r="AQ38" t="s">
        <v>203</v>
      </c>
      <c r="AR38" t="s">
        <v>203</v>
      </c>
      <c r="AS38" t="s">
        <v>231</v>
      </c>
    </row>
    <row r="39" spans="1:45">
      <c r="A39" t="s">
        <v>153</v>
      </c>
      <c r="B39" t="s">
        <v>351</v>
      </c>
      <c r="C39" t="s">
        <v>351</v>
      </c>
      <c r="D39" t="s">
        <v>352</v>
      </c>
      <c r="E39" t="s">
        <v>84</v>
      </c>
      <c r="F39" t="s">
        <v>200</v>
      </c>
      <c r="G39" t="s">
        <v>200</v>
      </c>
      <c r="H39" t="s">
        <v>205</v>
      </c>
      <c r="I39" t="s">
        <v>564</v>
      </c>
      <c r="J39" t="s">
        <v>81</v>
      </c>
      <c r="K39" t="s">
        <v>81</v>
      </c>
      <c r="L39" t="s">
        <v>81</v>
      </c>
      <c r="M39" t="s">
        <v>81</v>
      </c>
      <c r="N39" t="s">
        <v>81</v>
      </c>
      <c r="O39" t="s">
        <v>81</v>
      </c>
      <c r="P39" t="s">
        <v>81</v>
      </c>
      <c r="Q39" t="s">
        <v>81</v>
      </c>
      <c r="R39" t="s">
        <v>81</v>
      </c>
      <c r="S39" t="s">
        <v>81</v>
      </c>
      <c r="T39" t="s">
        <v>81</v>
      </c>
      <c r="U39" t="s">
        <v>81</v>
      </c>
      <c r="V39" t="s">
        <v>81</v>
      </c>
      <c r="W39" t="s">
        <v>81</v>
      </c>
      <c r="X39" t="s">
        <v>81</v>
      </c>
      <c r="Y39" t="s">
        <v>81</v>
      </c>
      <c r="Z39" t="s">
        <v>81</v>
      </c>
      <c r="AA39" t="s">
        <v>81</v>
      </c>
      <c r="AB39" t="s">
        <v>81</v>
      </c>
      <c r="AC39" t="s">
        <v>81</v>
      </c>
      <c r="AD39" t="s">
        <v>81</v>
      </c>
      <c r="AE39" t="s">
        <v>81</v>
      </c>
      <c r="AF39" t="s">
        <v>81</v>
      </c>
      <c r="AG39" t="s">
        <v>81</v>
      </c>
      <c r="AH39" t="s">
        <v>81</v>
      </c>
      <c r="AI39" t="s">
        <v>81</v>
      </c>
      <c r="AJ39" t="s">
        <v>224</v>
      </c>
      <c r="AK39" t="s">
        <v>81</v>
      </c>
      <c r="AL39" t="s">
        <v>81</v>
      </c>
      <c r="AM39" t="s">
        <v>81</v>
      </c>
      <c r="AN39" t="s">
        <v>81</v>
      </c>
      <c r="AO39" t="s">
        <v>81</v>
      </c>
      <c r="AP39" t="s">
        <v>81</v>
      </c>
      <c r="AQ39" t="s">
        <v>81</v>
      </c>
      <c r="AR39" t="s">
        <v>81</v>
      </c>
      <c r="AS39" t="s">
        <v>204</v>
      </c>
    </row>
    <row r="40" spans="1:45">
      <c r="A40" t="s">
        <v>153</v>
      </c>
      <c r="B40" t="s">
        <v>351</v>
      </c>
      <c r="C40" t="s">
        <v>351</v>
      </c>
      <c r="D40" t="s">
        <v>352</v>
      </c>
      <c r="E40" t="s">
        <v>84</v>
      </c>
      <c r="F40" t="s">
        <v>200</v>
      </c>
      <c r="G40" t="s">
        <v>200</v>
      </c>
      <c r="H40" t="s">
        <v>208</v>
      </c>
      <c r="I40" t="s">
        <v>565</v>
      </c>
      <c r="J40" t="s">
        <v>219</v>
      </c>
      <c r="K40" t="s">
        <v>250</v>
      </c>
      <c r="L40" t="s">
        <v>81</v>
      </c>
      <c r="M40" t="s">
        <v>81</v>
      </c>
      <c r="N40" t="s">
        <v>81</v>
      </c>
      <c r="O40" t="s">
        <v>81</v>
      </c>
      <c r="P40" t="s">
        <v>81</v>
      </c>
      <c r="Q40" t="s">
        <v>81</v>
      </c>
      <c r="R40" t="s">
        <v>81</v>
      </c>
      <c r="S40" t="s">
        <v>81</v>
      </c>
      <c r="T40" t="s">
        <v>81</v>
      </c>
      <c r="U40" t="s">
        <v>81</v>
      </c>
      <c r="V40" t="s">
        <v>81</v>
      </c>
      <c r="W40" t="s">
        <v>81</v>
      </c>
      <c r="X40" t="s">
        <v>81</v>
      </c>
      <c r="Y40" t="s">
        <v>81</v>
      </c>
      <c r="Z40" t="s">
        <v>81</v>
      </c>
      <c r="AA40" t="s">
        <v>81</v>
      </c>
      <c r="AB40" t="s">
        <v>81</v>
      </c>
      <c r="AC40" t="s">
        <v>81</v>
      </c>
      <c r="AD40" t="s">
        <v>219</v>
      </c>
      <c r="AE40" t="s">
        <v>81</v>
      </c>
      <c r="AF40" t="s">
        <v>81</v>
      </c>
      <c r="AG40" t="s">
        <v>81</v>
      </c>
      <c r="AH40" t="s">
        <v>81</v>
      </c>
      <c r="AI40" t="s">
        <v>81</v>
      </c>
      <c r="AJ40" t="s">
        <v>201</v>
      </c>
      <c r="AK40" t="s">
        <v>585</v>
      </c>
      <c r="AL40" t="s">
        <v>81</v>
      </c>
      <c r="AM40" t="s">
        <v>388</v>
      </c>
      <c r="AN40" t="s">
        <v>355</v>
      </c>
      <c r="AO40" t="s">
        <v>81</v>
      </c>
      <c r="AP40" t="s">
        <v>81</v>
      </c>
      <c r="AQ40" t="s">
        <v>203</v>
      </c>
      <c r="AR40" t="s">
        <v>81</v>
      </c>
      <c r="AS40" t="s">
        <v>204</v>
      </c>
    </row>
    <row r="41" spans="1:45">
      <c r="A41" t="s">
        <v>153</v>
      </c>
      <c r="B41" t="s">
        <v>351</v>
      </c>
      <c r="C41" t="s">
        <v>351</v>
      </c>
      <c r="D41" t="s">
        <v>352</v>
      </c>
      <c r="E41" t="s">
        <v>84</v>
      </c>
      <c r="F41" t="s">
        <v>200</v>
      </c>
      <c r="G41" t="s">
        <v>200</v>
      </c>
      <c r="H41" t="s">
        <v>211</v>
      </c>
      <c r="I41" t="s">
        <v>566</v>
      </c>
      <c r="J41" t="s">
        <v>244</v>
      </c>
      <c r="K41" t="s">
        <v>81</v>
      </c>
      <c r="L41" t="s">
        <v>81</v>
      </c>
      <c r="M41" t="s">
        <v>81</v>
      </c>
      <c r="N41" t="s">
        <v>81</v>
      </c>
      <c r="O41" t="s">
        <v>81</v>
      </c>
      <c r="P41" t="s">
        <v>81</v>
      </c>
      <c r="Q41" t="s">
        <v>81</v>
      </c>
      <c r="R41" t="s">
        <v>81</v>
      </c>
      <c r="S41" t="s">
        <v>81</v>
      </c>
      <c r="T41" t="s">
        <v>81</v>
      </c>
      <c r="U41" t="s">
        <v>81</v>
      </c>
      <c r="V41" t="s">
        <v>81</v>
      </c>
      <c r="W41" t="s">
        <v>81</v>
      </c>
      <c r="X41" t="s">
        <v>81</v>
      </c>
      <c r="Y41" t="s">
        <v>81</v>
      </c>
      <c r="Z41" t="s">
        <v>81</v>
      </c>
      <c r="AA41" t="s">
        <v>81</v>
      </c>
      <c r="AB41" t="s">
        <v>81</v>
      </c>
      <c r="AC41" t="s">
        <v>81</v>
      </c>
      <c r="AD41" t="s">
        <v>244</v>
      </c>
      <c r="AE41" t="s">
        <v>81</v>
      </c>
      <c r="AF41" t="s">
        <v>81</v>
      </c>
      <c r="AG41" t="s">
        <v>81</v>
      </c>
      <c r="AH41" t="s">
        <v>81</v>
      </c>
      <c r="AI41" t="s">
        <v>81</v>
      </c>
      <c r="AJ41" t="s">
        <v>201</v>
      </c>
      <c r="AK41" t="s">
        <v>295</v>
      </c>
      <c r="AL41" t="s">
        <v>81</v>
      </c>
      <c r="AM41" t="s">
        <v>586</v>
      </c>
      <c r="AN41" t="s">
        <v>330</v>
      </c>
      <c r="AO41" t="s">
        <v>81</v>
      </c>
      <c r="AP41" t="s">
        <v>81</v>
      </c>
      <c r="AQ41" t="s">
        <v>203</v>
      </c>
      <c r="AR41" t="s">
        <v>81</v>
      </c>
      <c r="AS41" t="s">
        <v>204</v>
      </c>
    </row>
    <row r="42" spans="1:45">
      <c r="A42" t="s">
        <v>153</v>
      </c>
      <c r="B42" t="s">
        <v>351</v>
      </c>
      <c r="C42" t="s">
        <v>351</v>
      </c>
      <c r="D42" t="s">
        <v>352</v>
      </c>
      <c r="E42" t="s">
        <v>84</v>
      </c>
      <c r="F42" t="s">
        <v>200</v>
      </c>
      <c r="G42" t="s">
        <v>200</v>
      </c>
      <c r="H42" t="s">
        <v>214</v>
      </c>
      <c r="I42" t="s">
        <v>567</v>
      </c>
      <c r="J42" t="s">
        <v>81</v>
      </c>
      <c r="K42" t="s">
        <v>81</v>
      </c>
      <c r="L42" t="s">
        <v>81</v>
      </c>
      <c r="M42" t="s">
        <v>81</v>
      </c>
      <c r="N42" t="s">
        <v>81</v>
      </c>
      <c r="O42" t="s">
        <v>81</v>
      </c>
      <c r="P42" t="s">
        <v>81</v>
      </c>
      <c r="Q42" t="s">
        <v>81</v>
      </c>
      <c r="R42" t="s">
        <v>81</v>
      </c>
      <c r="S42" t="s">
        <v>81</v>
      </c>
      <c r="T42" t="s">
        <v>81</v>
      </c>
      <c r="U42" t="s">
        <v>81</v>
      </c>
      <c r="V42" t="s">
        <v>81</v>
      </c>
      <c r="W42" t="s">
        <v>81</v>
      </c>
      <c r="X42" t="s">
        <v>81</v>
      </c>
      <c r="Y42" t="s">
        <v>81</v>
      </c>
      <c r="Z42" t="s">
        <v>81</v>
      </c>
      <c r="AA42" t="s">
        <v>81</v>
      </c>
      <c r="AB42" t="s">
        <v>81</v>
      </c>
      <c r="AC42" t="s">
        <v>81</v>
      </c>
      <c r="AD42" t="s">
        <v>81</v>
      </c>
      <c r="AE42" t="s">
        <v>81</v>
      </c>
      <c r="AF42" t="s">
        <v>81</v>
      </c>
      <c r="AG42" t="s">
        <v>81</v>
      </c>
      <c r="AH42" t="s">
        <v>81</v>
      </c>
      <c r="AI42" t="s">
        <v>81</v>
      </c>
      <c r="AJ42" t="s">
        <v>201</v>
      </c>
      <c r="AK42" t="s">
        <v>81</v>
      </c>
      <c r="AL42" t="s">
        <v>81</v>
      </c>
      <c r="AM42" t="s">
        <v>356</v>
      </c>
      <c r="AN42" t="s">
        <v>81</v>
      </c>
      <c r="AO42" t="s">
        <v>81</v>
      </c>
      <c r="AP42" t="s">
        <v>81</v>
      </c>
      <c r="AQ42" t="s">
        <v>203</v>
      </c>
      <c r="AR42" t="s">
        <v>81</v>
      </c>
      <c r="AS42" t="s">
        <v>204</v>
      </c>
    </row>
    <row r="43" spans="1:45">
      <c r="A43" t="s">
        <v>153</v>
      </c>
      <c r="B43" t="s">
        <v>351</v>
      </c>
      <c r="C43" t="s">
        <v>351</v>
      </c>
      <c r="D43" t="s">
        <v>352</v>
      </c>
      <c r="E43" t="s">
        <v>84</v>
      </c>
      <c r="F43" t="s">
        <v>200</v>
      </c>
      <c r="G43" t="s">
        <v>200</v>
      </c>
      <c r="H43" t="s">
        <v>216</v>
      </c>
      <c r="I43" t="s">
        <v>568</v>
      </c>
      <c r="J43" t="s">
        <v>286</v>
      </c>
      <c r="K43" t="s">
        <v>221</v>
      </c>
      <c r="L43" t="s">
        <v>81</v>
      </c>
      <c r="M43" t="s">
        <v>81</v>
      </c>
      <c r="N43" t="s">
        <v>81</v>
      </c>
      <c r="O43" t="s">
        <v>81</v>
      </c>
      <c r="P43" t="s">
        <v>81</v>
      </c>
      <c r="Q43" t="s">
        <v>81</v>
      </c>
      <c r="R43" t="s">
        <v>81</v>
      </c>
      <c r="S43" t="s">
        <v>81</v>
      </c>
      <c r="T43" t="s">
        <v>81</v>
      </c>
      <c r="U43" t="s">
        <v>81</v>
      </c>
      <c r="V43" t="s">
        <v>81</v>
      </c>
      <c r="W43" t="s">
        <v>81</v>
      </c>
      <c r="X43" t="s">
        <v>81</v>
      </c>
      <c r="Y43" t="s">
        <v>81</v>
      </c>
      <c r="Z43" t="s">
        <v>81</v>
      </c>
      <c r="AA43" t="s">
        <v>81</v>
      </c>
      <c r="AB43" t="s">
        <v>81</v>
      </c>
      <c r="AC43" t="s">
        <v>81</v>
      </c>
      <c r="AD43" t="s">
        <v>286</v>
      </c>
      <c r="AE43" t="s">
        <v>81</v>
      </c>
      <c r="AF43" t="s">
        <v>81</v>
      </c>
      <c r="AG43" t="s">
        <v>81</v>
      </c>
      <c r="AH43" t="s">
        <v>81</v>
      </c>
      <c r="AI43" t="s">
        <v>81</v>
      </c>
      <c r="AJ43" t="s">
        <v>201</v>
      </c>
      <c r="AK43" t="s">
        <v>297</v>
      </c>
      <c r="AL43" t="s">
        <v>81</v>
      </c>
      <c r="AM43" t="s">
        <v>384</v>
      </c>
      <c r="AN43" t="s">
        <v>583</v>
      </c>
      <c r="AO43" t="s">
        <v>81</v>
      </c>
      <c r="AP43" t="s">
        <v>81</v>
      </c>
      <c r="AQ43" t="s">
        <v>203</v>
      </c>
      <c r="AR43" t="s">
        <v>81</v>
      </c>
      <c r="AS43" t="s">
        <v>204</v>
      </c>
    </row>
    <row r="44" spans="1:45">
      <c r="A44" t="s">
        <v>153</v>
      </c>
      <c r="B44" t="s">
        <v>351</v>
      </c>
      <c r="C44" t="s">
        <v>351</v>
      </c>
      <c r="D44" t="s">
        <v>352</v>
      </c>
      <c r="E44" t="s">
        <v>84</v>
      </c>
      <c r="F44" t="s">
        <v>200</v>
      </c>
      <c r="G44" t="s">
        <v>200</v>
      </c>
      <c r="H44" t="s">
        <v>173</v>
      </c>
      <c r="I44" t="s">
        <v>569</v>
      </c>
      <c r="J44" t="s">
        <v>81</v>
      </c>
      <c r="K44" t="s">
        <v>81</v>
      </c>
      <c r="L44" t="s">
        <v>81</v>
      </c>
      <c r="M44" t="s">
        <v>81</v>
      </c>
      <c r="N44" t="s">
        <v>81</v>
      </c>
      <c r="O44" t="s">
        <v>81</v>
      </c>
      <c r="P44" t="s">
        <v>81</v>
      </c>
      <c r="Q44" t="s">
        <v>81</v>
      </c>
      <c r="R44" t="s">
        <v>81</v>
      </c>
      <c r="S44" t="s">
        <v>239</v>
      </c>
      <c r="T44" t="s">
        <v>227</v>
      </c>
      <c r="U44" t="s">
        <v>81</v>
      </c>
      <c r="V44" t="s">
        <v>81</v>
      </c>
      <c r="W44" t="s">
        <v>81</v>
      </c>
      <c r="X44" t="s">
        <v>81</v>
      </c>
      <c r="Y44" t="s">
        <v>81</v>
      </c>
      <c r="Z44" t="s">
        <v>81</v>
      </c>
      <c r="AA44" t="s">
        <v>81</v>
      </c>
      <c r="AB44" t="s">
        <v>81</v>
      </c>
      <c r="AC44" t="s">
        <v>81</v>
      </c>
      <c r="AD44" t="s">
        <v>219</v>
      </c>
      <c r="AE44" t="s">
        <v>81</v>
      </c>
      <c r="AF44" t="s">
        <v>81</v>
      </c>
      <c r="AG44" t="s">
        <v>81</v>
      </c>
      <c r="AH44" t="s">
        <v>81</v>
      </c>
      <c r="AI44" t="s">
        <v>81</v>
      </c>
      <c r="AJ44" t="s">
        <v>201</v>
      </c>
      <c r="AK44" t="s">
        <v>403</v>
      </c>
      <c r="AL44" t="s">
        <v>81</v>
      </c>
      <c r="AM44" t="s">
        <v>408</v>
      </c>
      <c r="AN44" t="s">
        <v>381</v>
      </c>
      <c r="AO44" t="s">
        <v>81</v>
      </c>
      <c r="AP44" t="s">
        <v>81</v>
      </c>
      <c r="AQ44" t="s">
        <v>203</v>
      </c>
      <c r="AR44" t="s">
        <v>81</v>
      </c>
      <c r="AS44" t="s">
        <v>204</v>
      </c>
    </row>
    <row r="45" spans="1:45">
      <c r="A45" t="s">
        <v>153</v>
      </c>
      <c r="B45" t="s">
        <v>351</v>
      </c>
      <c r="C45" t="s">
        <v>351</v>
      </c>
      <c r="D45" t="s">
        <v>352</v>
      </c>
      <c r="E45" t="s">
        <v>84</v>
      </c>
      <c r="F45" t="s">
        <v>200</v>
      </c>
      <c r="G45" t="s">
        <v>200</v>
      </c>
      <c r="H45" t="s">
        <v>172</v>
      </c>
      <c r="I45" t="s">
        <v>570</v>
      </c>
      <c r="J45" t="s">
        <v>206</v>
      </c>
      <c r="K45" t="s">
        <v>265</v>
      </c>
      <c r="L45" t="s">
        <v>81</v>
      </c>
      <c r="M45" t="s">
        <v>81</v>
      </c>
      <c r="N45" t="s">
        <v>81</v>
      </c>
      <c r="O45" t="s">
        <v>81</v>
      </c>
      <c r="P45" t="s">
        <v>81</v>
      </c>
      <c r="Q45" t="s">
        <v>81</v>
      </c>
      <c r="R45" t="s">
        <v>81</v>
      </c>
      <c r="S45" t="s">
        <v>81</v>
      </c>
      <c r="T45" t="s">
        <v>81</v>
      </c>
      <c r="U45" t="s">
        <v>81</v>
      </c>
      <c r="V45" t="s">
        <v>81</v>
      </c>
      <c r="W45" t="s">
        <v>81</v>
      </c>
      <c r="X45" t="s">
        <v>81</v>
      </c>
      <c r="Y45" t="s">
        <v>81</v>
      </c>
      <c r="Z45" t="s">
        <v>81</v>
      </c>
      <c r="AA45" t="s">
        <v>81</v>
      </c>
      <c r="AB45" t="s">
        <v>81</v>
      </c>
      <c r="AC45" t="s">
        <v>81</v>
      </c>
      <c r="AD45" t="s">
        <v>206</v>
      </c>
      <c r="AE45" t="s">
        <v>81</v>
      </c>
      <c r="AF45" t="s">
        <v>81</v>
      </c>
      <c r="AG45" t="s">
        <v>81</v>
      </c>
      <c r="AH45" t="s">
        <v>81</v>
      </c>
      <c r="AI45" t="s">
        <v>81</v>
      </c>
      <c r="AJ45" t="s">
        <v>201</v>
      </c>
      <c r="AK45" t="s">
        <v>368</v>
      </c>
      <c r="AL45" t="s">
        <v>81</v>
      </c>
      <c r="AM45" t="s">
        <v>229</v>
      </c>
      <c r="AN45" t="s">
        <v>234</v>
      </c>
      <c r="AO45" t="s">
        <v>326</v>
      </c>
      <c r="AP45" t="s">
        <v>587</v>
      </c>
      <c r="AQ45" t="s">
        <v>203</v>
      </c>
      <c r="AR45" t="s">
        <v>203</v>
      </c>
      <c r="AS45" t="s">
        <v>231</v>
      </c>
    </row>
    <row r="46" spans="1:45">
      <c r="A46" t="s">
        <v>154</v>
      </c>
      <c r="B46" t="s">
        <v>359</v>
      </c>
      <c r="C46" t="s">
        <v>359</v>
      </c>
      <c r="D46" t="s">
        <v>225</v>
      </c>
      <c r="E46" t="s">
        <v>84</v>
      </c>
      <c r="F46" t="s">
        <v>200</v>
      </c>
      <c r="G46" t="s">
        <v>200</v>
      </c>
      <c r="H46" t="s">
        <v>172</v>
      </c>
      <c r="I46" t="s">
        <v>563</v>
      </c>
      <c r="J46" t="s">
        <v>81</v>
      </c>
      <c r="K46" t="s">
        <v>81</v>
      </c>
      <c r="L46" t="s">
        <v>81</v>
      </c>
      <c r="M46" t="s">
        <v>81</v>
      </c>
      <c r="N46" t="s">
        <v>81</v>
      </c>
      <c r="O46" t="s">
        <v>81</v>
      </c>
      <c r="P46" t="s">
        <v>81</v>
      </c>
      <c r="Q46" t="s">
        <v>81</v>
      </c>
      <c r="R46" t="s">
        <v>81</v>
      </c>
      <c r="S46" t="s">
        <v>81</v>
      </c>
      <c r="T46" t="s">
        <v>81</v>
      </c>
      <c r="U46" t="s">
        <v>81</v>
      </c>
      <c r="V46" t="s">
        <v>81</v>
      </c>
      <c r="W46" t="s">
        <v>81</v>
      </c>
      <c r="X46" t="s">
        <v>81</v>
      </c>
      <c r="Y46" t="s">
        <v>81</v>
      </c>
      <c r="Z46" t="s">
        <v>81</v>
      </c>
      <c r="AA46" t="s">
        <v>81</v>
      </c>
      <c r="AB46" t="s">
        <v>81</v>
      </c>
      <c r="AC46" t="s">
        <v>81</v>
      </c>
      <c r="AD46" t="s">
        <v>81</v>
      </c>
      <c r="AE46" t="s">
        <v>81</v>
      </c>
      <c r="AF46" t="s">
        <v>81</v>
      </c>
      <c r="AG46" t="s">
        <v>81</v>
      </c>
      <c r="AH46" t="s">
        <v>81</v>
      </c>
      <c r="AI46" t="s">
        <v>81</v>
      </c>
      <c r="AJ46" t="s">
        <v>201</v>
      </c>
      <c r="AK46" t="s">
        <v>81</v>
      </c>
      <c r="AL46" t="s">
        <v>81</v>
      </c>
      <c r="AM46" t="s">
        <v>81</v>
      </c>
      <c r="AN46" t="s">
        <v>81</v>
      </c>
      <c r="AO46" t="s">
        <v>81</v>
      </c>
      <c r="AP46" t="s">
        <v>81</v>
      </c>
      <c r="AQ46" t="s">
        <v>81</v>
      </c>
      <c r="AR46" t="s">
        <v>81</v>
      </c>
      <c r="AS46" t="s">
        <v>201</v>
      </c>
    </row>
    <row r="47" spans="1:45">
      <c r="A47" t="s">
        <v>154</v>
      </c>
      <c r="B47" t="s">
        <v>359</v>
      </c>
      <c r="C47" t="s">
        <v>359</v>
      </c>
      <c r="D47" t="s">
        <v>225</v>
      </c>
      <c r="E47" t="s">
        <v>84</v>
      </c>
      <c r="F47" t="s">
        <v>200</v>
      </c>
      <c r="G47" t="s">
        <v>200</v>
      </c>
      <c r="H47" t="s">
        <v>205</v>
      </c>
      <c r="I47" t="s">
        <v>564</v>
      </c>
      <c r="J47" t="s">
        <v>212</v>
      </c>
      <c r="K47" t="s">
        <v>226</v>
      </c>
      <c r="L47" t="s">
        <v>81</v>
      </c>
      <c r="M47" t="s">
        <v>81</v>
      </c>
      <c r="N47" t="s">
        <v>81</v>
      </c>
      <c r="O47" t="s">
        <v>81</v>
      </c>
      <c r="P47" t="s">
        <v>81</v>
      </c>
      <c r="Q47" t="s">
        <v>81</v>
      </c>
      <c r="R47" t="s">
        <v>81</v>
      </c>
      <c r="S47" t="s">
        <v>81</v>
      </c>
      <c r="T47" t="s">
        <v>81</v>
      </c>
      <c r="U47" t="s">
        <v>81</v>
      </c>
      <c r="V47" t="s">
        <v>81</v>
      </c>
      <c r="W47" t="s">
        <v>81</v>
      </c>
      <c r="X47" t="s">
        <v>81</v>
      </c>
      <c r="Y47" t="s">
        <v>81</v>
      </c>
      <c r="Z47" t="s">
        <v>81</v>
      </c>
      <c r="AA47" t="s">
        <v>81</v>
      </c>
      <c r="AB47" t="s">
        <v>81</v>
      </c>
      <c r="AC47" t="s">
        <v>81</v>
      </c>
      <c r="AD47" t="s">
        <v>212</v>
      </c>
      <c r="AE47" t="s">
        <v>81</v>
      </c>
      <c r="AF47" t="s">
        <v>81</v>
      </c>
      <c r="AG47" t="s">
        <v>81</v>
      </c>
      <c r="AH47" t="s">
        <v>81</v>
      </c>
      <c r="AI47" t="s">
        <v>81</v>
      </c>
      <c r="AJ47" t="s">
        <v>201</v>
      </c>
      <c r="AK47" t="s">
        <v>394</v>
      </c>
      <c r="AL47" t="s">
        <v>81</v>
      </c>
      <c r="AM47" t="s">
        <v>262</v>
      </c>
      <c r="AN47" t="s">
        <v>252</v>
      </c>
      <c r="AO47" t="s">
        <v>81</v>
      </c>
      <c r="AP47" t="s">
        <v>81</v>
      </c>
      <c r="AQ47" t="s">
        <v>203</v>
      </c>
      <c r="AR47" t="s">
        <v>81</v>
      </c>
      <c r="AS47" t="s">
        <v>204</v>
      </c>
    </row>
    <row r="48" spans="1:45">
      <c r="A48" t="s">
        <v>154</v>
      </c>
      <c r="B48" t="s">
        <v>359</v>
      </c>
      <c r="C48" t="s">
        <v>359</v>
      </c>
      <c r="D48" t="s">
        <v>225</v>
      </c>
      <c r="E48" t="s">
        <v>84</v>
      </c>
      <c r="F48" t="s">
        <v>200</v>
      </c>
      <c r="G48" t="s">
        <v>200</v>
      </c>
      <c r="H48" t="s">
        <v>208</v>
      </c>
      <c r="I48" t="s">
        <v>565</v>
      </c>
      <c r="J48" t="s">
        <v>309</v>
      </c>
      <c r="K48" t="s">
        <v>227</v>
      </c>
      <c r="L48" t="s">
        <v>81</v>
      </c>
      <c r="M48" t="s">
        <v>81</v>
      </c>
      <c r="N48" t="s">
        <v>81</v>
      </c>
      <c r="O48" t="s">
        <v>81</v>
      </c>
      <c r="P48" t="s">
        <v>81</v>
      </c>
      <c r="Q48" t="s">
        <v>81</v>
      </c>
      <c r="R48" t="s">
        <v>81</v>
      </c>
      <c r="S48" t="s">
        <v>81</v>
      </c>
      <c r="T48" t="s">
        <v>81</v>
      </c>
      <c r="U48" t="s">
        <v>81</v>
      </c>
      <c r="V48" t="s">
        <v>81</v>
      </c>
      <c r="W48" t="s">
        <v>81</v>
      </c>
      <c r="X48" t="s">
        <v>81</v>
      </c>
      <c r="Y48" t="s">
        <v>81</v>
      </c>
      <c r="Z48" t="s">
        <v>81</v>
      </c>
      <c r="AA48" t="s">
        <v>81</v>
      </c>
      <c r="AB48" t="s">
        <v>81</v>
      </c>
      <c r="AC48" t="s">
        <v>81</v>
      </c>
      <c r="AD48" t="s">
        <v>309</v>
      </c>
      <c r="AE48" t="s">
        <v>81</v>
      </c>
      <c r="AF48" t="s">
        <v>81</v>
      </c>
      <c r="AG48" t="s">
        <v>81</v>
      </c>
      <c r="AH48" t="s">
        <v>81</v>
      </c>
      <c r="AI48" t="s">
        <v>81</v>
      </c>
      <c r="AJ48" t="s">
        <v>201</v>
      </c>
      <c r="AK48" t="s">
        <v>589</v>
      </c>
      <c r="AL48" t="s">
        <v>81</v>
      </c>
      <c r="AM48" t="s">
        <v>312</v>
      </c>
      <c r="AN48" t="s">
        <v>243</v>
      </c>
      <c r="AO48" t="s">
        <v>81</v>
      </c>
      <c r="AP48" t="s">
        <v>81</v>
      </c>
      <c r="AQ48" t="s">
        <v>203</v>
      </c>
      <c r="AR48" t="s">
        <v>81</v>
      </c>
      <c r="AS48" t="s">
        <v>204</v>
      </c>
    </row>
    <row r="49" spans="1:45">
      <c r="A49" t="s">
        <v>154</v>
      </c>
      <c r="B49" t="s">
        <v>359</v>
      </c>
      <c r="C49" t="s">
        <v>359</v>
      </c>
      <c r="D49" t="s">
        <v>225</v>
      </c>
      <c r="E49" t="s">
        <v>84</v>
      </c>
      <c r="F49" t="s">
        <v>200</v>
      </c>
      <c r="G49" t="s">
        <v>200</v>
      </c>
      <c r="H49" t="s">
        <v>211</v>
      </c>
      <c r="I49" t="s">
        <v>566</v>
      </c>
      <c r="J49" t="s">
        <v>238</v>
      </c>
      <c r="K49" t="s">
        <v>227</v>
      </c>
      <c r="L49" t="s">
        <v>81</v>
      </c>
      <c r="M49" t="s">
        <v>81</v>
      </c>
      <c r="N49" t="s">
        <v>81</v>
      </c>
      <c r="O49" t="s">
        <v>81</v>
      </c>
      <c r="P49" t="s">
        <v>81</v>
      </c>
      <c r="Q49" t="s">
        <v>81</v>
      </c>
      <c r="R49" t="s">
        <v>81</v>
      </c>
      <c r="S49" t="s">
        <v>81</v>
      </c>
      <c r="T49" t="s">
        <v>81</v>
      </c>
      <c r="U49" t="s">
        <v>81</v>
      </c>
      <c r="V49" t="s">
        <v>81</v>
      </c>
      <c r="W49" t="s">
        <v>81</v>
      </c>
      <c r="X49" t="s">
        <v>81</v>
      </c>
      <c r="Y49" t="s">
        <v>81</v>
      </c>
      <c r="Z49" t="s">
        <v>81</v>
      </c>
      <c r="AA49" t="s">
        <v>81</v>
      </c>
      <c r="AB49" t="s">
        <v>81</v>
      </c>
      <c r="AC49" t="s">
        <v>81</v>
      </c>
      <c r="AD49" t="s">
        <v>238</v>
      </c>
      <c r="AE49" t="s">
        <v>81</v>
      </c>
      <c r="AF49" t="s">
        <v>81</v>
      </c>
      <c r="AG49" t="s">
        <v>81</v>
      </c>
      <c r="AH49" t="s">
        <v>81</v>
      </c>
      <c r="AI49" t="s">
        <v>81</v>
      </c>
      <c r="AJ49" t="s">
        <v>201</v>
      </c>
      <c r="AK49" t="s">
        <v>590</v>
      </c>
      <c r="AL49" t="s">
        <v>81</v>
      </c>
      <c r="AM49" t="s">
        <v>236</v>
      </c>
      <c r="AN49" t="s">
        <v>315</v>
      </c>
      <c r="AO49" t="s">
        <v>81</v>
      </c>
      <c r="AP49" t="s">
        <v>81</v>
      </c>
      <c r="AQ49" t="s">
        <v>203</v>
      </c>
      <c r="AR49" t="s">
        <v>81</v>
      </c>
      <c r="AS49" t="s">
        <v>204</v>
      </c>
    </row>
    <row r="50" spans="1:45">
      <c r="A50" t="s">
        <v>154</v>
      </c>
      <c r="B50" t="s">
        <v>359</v>
      </c>
      <c r="C50" t="s">
        <v>359</v>
      </c>
      <c r="D50" t="s">
        <v>225</v>
      </c>
      <c r="E50" t="s">
        <v>84</v>
      </c>
      <c r="F50" t="s">
        <v>200</v>
      </c>
      <c r="G50" t="s">
        <v>200</v>
      </c>
      <c r="H50" t="s">
        <v>214</v>
      </c>
      <c r="I50" t="s">
        <v>567</v>
      </c>
      <c r="J50" t="s">
        <v>285</v>
      </c>
      <c r="K50" t="s">
        <v>293</v>
      </c>
      <c r="L50" t="s">
        <v>81</v>
      </c>
      <c r="M50" t="s">
        <v>81</v>
      </c>
      <c r="N50" t="s">
        <v>81</v>
      </c>
      <c r="O50" t="s">
        <v>81</v>
      </c>
      <c r="P50" t="s">
        <v>81</v>
      </c>
      <c r="Q50" t="s">
        <v>81</v>
      </c>
      <c r="R50" t="s">
        <v>81</v>
      </c>
      <c r="S50" t="s">
        <v>81</v>
      </c>
      <c r="T50" t="s">
        <v>81</v>
      </c>
      <c r="U50" t="s">
        <v>81</v>
      </c>
      <c r="V50" t="s">
        <v>81</v>
      </c>
      <c r="W50" t="s">
        <v>81</v>
      </c>
      <c r="X50" t="s">
        <v>81</v>
      </c>
      <c r="Y50" t="s">
        <v>81</v>
      </c>
      <c r="Z50" t="s">
        <v>81</v>
      </c>
      <c r="AA50" t="s">
        <v>81</v>
      </c>
      <c r="AB50" t="s">
        <v>81</v>
      </c>
      <c r="AC50" t="s">
        <v>81</v>
      </c>
      <c r="AD50" t="s">
        <v>285</v>
      </c>
      <c r="AE50" t="s">
        <v>81</v>
      </c>
      <c r="AF50" t="s">
        <v>81</v>
      </c>
      <c r="AG50" t="s">
        <v>81</v>
      </c>
      <c r="AH50" t="s">
        <v>81</v>
      </c>
      <c r="AI50" t="s">
        <v>81</v>
      </c>
      <c r="AJ50" t="s">
        <v>201</v>
      </c>
      <c r="AK50" t="s">
        <v>591</v>
      </c>
      <c r="AL50" t="s">
        <v>81</v>
      </c>
      <c r="AM50" t="s">
        <v>288</v>
      </c>
      <c r="AN50" t="s">
        <v>372</v>
      </c>
      <c r="AO50" t="s">
        <v>81</v>
      </c>
      <c r="AP50" t="s">
        <v>81</v>
      </c>
      <c r="AQ50" t="s">
        <v>203</v>
      </c>
      <c r="AR50" t="s">
        <v>81</v>
      </c>
      <c r="AS50" t="s">
        <v>204</v>
      </c>
    </row>
    <row r="51" spans="1:45">
      <c r="A51" t="s">
        <v>154</v>
      </c>
      <c r="B51" t="s">
        <v>359</v>
      </c>
      <c r="C51" t="s">
        <v>359</v>
      </c>
      <c r="D51" t="s">
        <v>225</v>
      </c>
      <c r="E51" t="s">
        <v>84</v>
      </c>
      <c r="F51" t="s">
        <v>200</v>
      </c>
      <c r="G51" t="s">
        <v>200</v>
      </c>
      <c r="H51" t="s">
        <v>216</v>
      </c>
      <c r="I51" t="s">
        <v>568</v>
      </c>
      <c r="J51" t="s">
        <v>202</v>
      </c>
      <c r="K51" t="s">
        <v>221</v>
      </c>
      <c r="L51" t="s">
        <v>81</v>
      </c>
      <c r="M51" t="s">
        <v>81</v>
      </c>
      <c r="N51" t="s">
        <v>81</v>
      </c>
      <c r="O51" t="s">
        <v>81</v>
      </c>
      <c r="P51" t="s">
        <v>81</v>
      </c>
      <c r="Q51" t="s">
        <v>81</v>
      </c>
      <c r="R51" t="s">
        <v>81</v>
      </c>
      <c r="S51" t="s">
        <v>81</v>
      </c>
      <c r="T51" t="s">
        <v>81</v>
      </c>
      <c r="U51" t="s">
        <v>81</v>
      </c>
      <c r="V51" t="s">
        <v>81</v>
      </c>
      <c r="W51" t="s">
        <v>81</v>
      </c>
      <c r="X51" t="s">
        <v>81</v>
      </c>
      <c r="Y51" t="s">
        <v>81</v>
      </c>
      <c r="Z51" t="s">
        <v>81</v>
      </c>
      <c r="AA51" t="s">
        <v>81</v>
      </c>
      <c r="AB51" t="s">
        <v>81</v>
      </c>
      <c r="AC51" t="s">
        <v>81</v>
      </c>
      <c r="AD51" t="s">
        <v>202</v>
      </c>
      <c r="AE51" t="s">
        <v>81</v>
      </c>
      <c r="AF51" t="s">
        <v>81</v>
      </c>
      <c r="AG51" t="s">
        <v>81</v>
      </c>
      <c r="AH51" t="s">
        <v>81</v>
      </c>
      <c r="AI51" t="s">
        <v>81</v>
      </c>
      <c r="AJ51" t="s">
        <v>201</v>
      </c>
      <c r="AK51" t="s">
        <v>277</v>
      </c>
      <c r="AL51" t="s">
        <v>81</v>
      </c>
      <c r="AM51" t="s">
        <v>320</v>
      </c>
      <c r="AN51" t="s">
        <v>592</v>
      </c>
      <c r="AO51" t="s">
        <v>81</v>
      </c>
      <c r="AP51" t="s">
        <v>81</v>
      </c>
      <c r="AQ51" t="s">
        <v>203</v>
      </c>
      <c r="AR51" t="s">
        <v>81</v>
      </c>
      <c r="AS51" t="s">
        <v>204</v>
      </c>
    </row>
    <row r="52" spans="1:45">
      <c r="A52" t="s">
        <v>154</v>
      </c>
      <c r="B52" t="s">
        <v>359</v>
      </c>
      <c r="C52" t="s">
        <v>359</v>
      </c>
      <c r="D52" t="s">
        <v>225</v>
      </c>
      <c r="E52" t="s">
        <v>84</v>
      </c>
      <c r="F52" t="s">
        <v>200</v>
      </c>
      <c r="G52" t="s">
        <v>200</v>
      </c>
      <c r="H52" t="s">
        <v>173</v>
      </c>
      <c r="I52" t="s">
        <v>569</v>
      </c>
      <c r="J52" t="s">
        <v>81</v>
      </c>
      <c r="K52" t="s">
        <v>81</v>
      </c>
      <c r="L52" t="s">
        <v>81</v>
      </c>
      <c r="M52" t="s">
        <v>81</v>
      </c>
      <c r="N52" t="s">
        <v>81</v>
      </c>
      <c r="O52" t="s">
        <v>81</v>
      </c>
      <c r="P52" t="s">
        <v>81</v>
      </c>
      <c r="Q52" t="s">
        <v>81</v>
      </c>
      <c r="R52" t="s">
        <v>81</v>
      </c>
      <c r="S52" t="s">
        <v>241</v>
      </c>
      <c r="T52" t="s">
        <v>227</v>
      </c>
      <c r="U52" t="s">
        <v>81</v>
      </c>
      <c r="V52" t="s">
        <v>81</v>
      </c>
      <c r="W52" t="s">
        <v>81</v>
      </c>
      <c r="X52" t="s">
        <v>81</v>
      </c>
      <c r="Y52" t="s">
        <v>81</v>
      </c>
      <c r="Z52" t="s">
        <v>81</v>
      </c>
      <c r="AA52" t="s">
        <v>81</v>
      </c>
      <c r="AB52" t="s">
        <v>81</v>
      </c>
      <c r="AC52" t="s">
        <v>81</v>
      </c>
      <c r="AD52" t="s">
        <v>286</v>
      </c>
      <c r="AE52" t="s">
        <v>81</v>
      </c>
      <c r="AF52" t="s">
        <v>81</v>
      </c>
      <c r="AG52" t="s">
        <v>81</v>
      </c>
      <c r="AH52" t="s">
        <v>81</v>
      </c>
      <c r="AI52" t="s">
        <v>81</v>
      </c>
      <c r="AJ52" t="s">
        <v>201</v>
      </c>
      <c r="AK52" t="s">
        <v>593</v>
      </c>
      <c r="AL52" t="s">
        <v>81</v>
      </c>
      <c r="AM52" t="s">
        <v>291</v>
      </c>
      <c r="AN52" t="s">
        <v>315</v>
      </c>
      <c r="AO52" t="s">
        <v>81</v>
      </c>
      <c r="AP52" t="s">
        <v>81</v>
      </c>
      <c r="AQ52" t="s">
        <v>203</v>
      </c>
      <c r="AR52" t="s">
        <v>81</v>
      </c>
      <c r="AS52" t="s">
        <v>204</v>
      </c>
    </row>
    <row r="53" spans="1:45">
      <c r="A53" t="s">
        <v>154</v>
      </c>
      <c r="B53" t="s">
        <v>359</v>
      </c>
      <c r="C53" t="s">
        <v>359</v>
      </c>
      <c r="D53" t="s">
        <v>225</v>
      </c>
      <c r="E53" t="s">
        <v>84</v>
      </c>
      <c r="F53" t="s">
        <v>200</v>
      </c>
      <c r="G53" t="s">
        <v>200</v>
      </c>
      <c r="H53" t="s">
        <v>172</v>
      </c>
      <c r="I53" t="s">
        <v>570</v>
      </c>
      <c r="J53" t="s">
        <v>267</v>
      </c>
      <c r="K53" t="s">
        <v>227</v>
      </c>
      <c r="L53" t="s">
        <v>81</v>
      </c>
      <c r="M53" t="s">
        <v>81</v>
      </c>
      <c r="N53" t="s">
        <v>81</v>
      </c>
      <c r="O53" t="s">
        <v>81</v>
      </c>
      <c r="P53" t="s">
        <v>81</v>
      </c>
      <c r="Q53" t="s">
        <v>81</v>
      </c>
      <c r="R53" t="s">
        <v>81</v>
      </c>
      <c r="S53" t="s">
        <v>81</v>
      </c>
      <c r="T53" t="s">
        <v>81</v>
      </c>
      <c r="U53" t="s">
        <v>81</v>
      </c>
      <c r="V53" t="s">
        <v>81</v>
      </c>
      <c r="W53" t="s">
        <v>81</v>
      </c>
      <c r="X53" t="s">
        <v>81</v>
      </c>
      <c r="Y53" t="s">
        <v>81</v>
      </c>
      <c r="Z53" t="s">
        <v>81</v>
      </c>
      <c r="AA53" t="s">
        <v>81</v>
      </c>
      <c r="AB53" t="s">
        <v>81</v>
      </c>
      <c r="AC53" t="s">
        <v>81</v>
      </c>
      <c r="AD53" t="s">
        <v>267</v>
      </c>
      <c r="AE53" t="s">
        <v>81</v>
      </c>
      <c r="AF53" t="s">
        <v>81</v>
      </c>
      <c r="AG53" t="s">
        <v>81</v>
      </c>
      <c r="AH53" t="s">
        <v>81</v>
      </c>
      <c r="AI53" t="s">
        <v>81</v>
      </c>
      <c r="AJ53" t="s">
        <v>201</v>
      </c>
      <c r="AK53" t="s">
        <v>594</v>
      </c>
      <c r="AL53" t="s">
        <v>81</v>
      </c>
      <c r="AM53" t="s">
        <v>307</v>
      </c>
      <c r="AN53" t="s">
        <v>298</v>
      </c>
      <c r="AO53" t="s">
        <v>81</v>
      </c>
      <c r="AP53" t="s">
        <v>81</v>
      </c>
      <c r="AQ53" t="s">
        <v>203</v>
      </c>
      <c r="AR53" t="s">
        <v>81</v>
      </c>
      <c r="AS53" t="s">
        <v>204</v>
      </c>
    </row>
    <row r="54" spans="1:45">
      <c r="A54" t="s">
        <v>550</v>
      </c>
      <c r="B54" t="s">
        <v>558</v>
      </c>
      <c r="C54" t="s">
        <v>558</v>
      </c>
      <c r="D54" t="s">
        <v>225</v>
      </c>
      <c r="E54" t="s">
        <v>84</v>
      </c>
      <c r="F54" t="s">
        <v>200</v>
      </c>
      <c r="G54" t="s">
        <v>200</v>
      </c>
      <c r="H54" t="s">
        <v>172</v>
      </c>
      <c r="I54" t="s">
        <v>563</v>
      </c>
      <c r="J54" t="s">
        <v>81</v>
      </c>
      <c r="K54" t="s">
        <v>81</v>
      </c>
      <c r="L54" t="s">
        <v>81</v>
      </c>
      <c r="M54" t="s">
        <v>81</v>
      </c>
      <c r="N54" t="s">
        <v>81</v>
      </c>
      <c r="O54" t="s">
        <v>81</v>
      </c>
      <c r="P54" t="s">
        <v>81</v>
      </c>
      <c r="Q54" t="s">
        <v>81</v>
      </c>
      <c r="R54" t="s">
        <v>81</v>
      </c>
      <c r="S54" t="s">
        <v>81</v>
      </c>
      <c r="T54" t="s">
        <v>81</v>
      </c>
      <c r="U54" t="s">
        <v>81</v>
      </c>
      <c r="V54" t="s">
        <v>81</v>
      </c>
      <c r="W54" t="s">
        <v>81</v>
      </c>
      <c r="X54" t="s">
        <v>81</v>
      </c>
      <c r="Y54" t="s">
        <v>81</v>
      </c>
      <c r="Z54" t="s">
        <v>81</v>
      </c>
      <c r="AA54" t="s">
        <v>81</v>
      </c>
      <c r="AB54" t="s">
        <v>81</v>
      </c>
      <c r="AC54" t="s">
        <v>81</v>
      </c>
      <c r="AD54" t="s">
        <v>81</v>
      </c>
      <c r="AE54" t="s">
        <v>81</v>
      </c>
      <c r="AF54" t="s">
        <v>81</v>
      </c>
      <c r="AG54" t="s">
        <v>81</v>
      </c>
      <c r="AH54" t="s">
        <v>81</v>
      </c>
      <c r="AI54" t="s">
        <v>81</v>
      </c>
      <c r="AJ54" t="s">
        <v>201</v>
      </c>
      <c r="AK54" t="s">
        <v>81</v>
      </c>
      <c r="AL54" t="s">
        <v>81</v>
      </c>
      <c r="AM54" t="s">
        <v>81</v>
      </c>
      <c r="AN54" t="s">
        <v>81</v>
      </c>
      <c r="AO54" t="s">
        <v>81</v>
      </c>
      <c r="AP54" t="s">
        <v>81</v>
      </c>
      <c r="AQ54" t="s">
        <v>81</v>
      </c>
      <c r="AR54" t="s">
        <v>81</v>
      </c>
      <c r="AS54" t="s">
        <v>201</v>
      </c>
    </row>
    <row r="55" spans="1:45">
      <c r="A55" t="s">
        <v>550</v>
      </c>
      <c r="B55" t="s">
        <v>558</v>
      </c>
      <c r="C55" t="s">
        <v>558</v>
      </c>
      <c r="D55" t="s">
        <v>225</v>
      </c>
      <c r="E55" t="s">
        <v>84</v>
      </c>
      <c r="F55" t="s">
        <v>200</v>
      </c>
      <c r="G55" t="s">
        <v>200</v>
      </c>
      <c r="H55" t="s">
        <v>205</v>
      </c>
      <c r="I55" t="s">
        <v>564</v>
      </c>
      <c r="J55" t="s">
        <v>81</v>
      </c>
      <c r="K55" t="s">
        <v>81</v>
      </c>
      <c r="L55" t="s">
        <v>81</v>
      </c>
      <c r="M55" t="s">
        <v>81</v>
      </c>
      <c r="N55" t="s">
        <v>81</v>
      </c>
      <c r="O55" t="s">
        <v>81</v>
      </c>
      <c r="P55" t="s">
        <v>81</v>
      </c>
      <c r="Q55" t="s">
        <v>81</v>
      </c>
      <c r="R55" t="s">
        <v>81</v>
      </c>
      <c r="S55" t="s">
        <v>81</v>
      </c>
      <c r="T55" t="s">
        <v>81</v>
      </c>
      <c r="U55" t="s">
        <v>81</v>
      </c>
      <c r="V55" t="s">
        <v>81</v>
      </c>
      <c r="W55" t="s">
        <v>81</v>
      </c>
      <c r="X55" t="s">
        <v>81</v>
      </c>
      <c r="Y55" t="s">
        <v>81</v>
      </c>
      <c r="Z55" t="s">
        <v>81</v>
      </c>
      <c r="AA55" t="s">
        <v>81</v>
      </c>
      <c r="AB55" t="s">
        <v>81</v>
      </c>
      <c r="AC55" t="s">
        <v>81</v>
      </c>
      <c r="AD55" t="s">
        <v>81</v>
      </c>
      <c r="AE55" t="s">
        <v>81</v>
      </c>
      <c r="AF55" t="s">
        <v>81</v>
      </c>
      <c r="AG55" t="s">
        <v>81</v>
      </c>
      <c r="AH55" t="s">
        <v>81</v>
      </c>
      <c r="AI55" t="s">
        <v>81</v>
      </c>
      <c r="AJ55" t="s">
        <v>224</v>
      </c>
      <c r="AK55" t="s">
        <v>81</v>
      </c>
      <c r="AL55" t="s">
        <v>81</v>
      </c>
      <c r="AM55" t="s">
        <v>81</v>
      </c>
      <c r="AN55" t="s">
        <v>81</v>
      </c>
      <c r="AO55" t="s">
        <v>81</v>
      </c>
      <c r="AP55" t="s">
        <v>81</v>
      </c>
      <c r="AQ55" t="s">
        <v>81</v>
      </c>
      <c r="AR55" t="s">
        <v>81</v>
      </c>
      <c r="AS55" t="s">
        <v>204</v>
      </c>
    </row>
    <row r="56" spans="1:45">
      <c r="A56" t="s">
        <v>550</v>
      </c>
      <c r="B56" t="s">
        <v>558</v>
      </c>
      <c r="C56" t="s">
        <v>558</v>
      </c>
      <c r="D56" t="s">
        <v>225</v>
      </c>
      <c r="E56" t="s">
        <v>84</v>
      </c>
      <c r="F56" t="s">
        <v>200</v>
      </c>
      <c r="G56" t="s">
        <v>200</v>
      </c>
      <c r="H56" t="s">
        <v>208</v>
      </c>
      <c r="I56" t="s">
        <v>565</v>
      </c>
      <c r="J56" t="s">
        <v>81</v>
      </c>
      <c r="K56" t="s">
        <v>81</v>
      </c>
      <c r="L56" t="s">
        <v>81</v>
      </c>
      <c r="M56" t="s">
        <v>81</v>
      </c>
      <c r="N56" t="s">
        <v>81</v>
      </c>
      <c r="O56" t="s">
        <v>81</v>
      </c>
      <c r="P56" t="s">
        <v>81</v>
      </c>
      <c r="Q56" t="s">
        <v>81</v>
      </c>
      <c r="R56" t="s">
        <v>81</v>
      </c>
      <c r="S56" t="s">
        <v>81</v>
      </c>
      <c r="T56" t="s">
        <v>81</v>
      </c>
      <c r="U56" t="s">
        <v>81</v>
      </c>
      <c r="V56" t="s">
        <v>81</v>
      </c>
      <c r="W56" t="s">
        <v>81</v>
      </c>
      <c r="X56" t="s">
        <v>81</v>
      </c>
      <c r="Y56" t="s">
        <v>81</v>
      </c>
      <c r="Z56" t="s">
        <v>81</v>
      </c>
      <c r="AA56" t="s">
        <v>81</v>
      </c>
      <c r="AB56" t="s">
        <v>81</v>
      </c>
      <c r="AC56" t="s">
        <v>81</v>
      </c>
      <c r="AD56" t="s">
        <v>81</v>
      </c>
      <c r="AE56" t="s">
        <v>81</v>
      </c>
      <c r="AF56" t="s">
        <v>81</v>
      </c>
      <c r="AG56" t="s">
        <v>81</v>
      </c>
      <c r="AH56" t="s">
        <v>81</v>
      </c>
      <c r="AI56" t="s">
        <v>81</v>
      </c>
      <c r="AJ56" t="s">
        <v>224</v>
      </c>
      <c r="AK56" t="s">
        <v>81</v>
      </c>
      <c r="AL56" t="s">
        <v>81</v>
      </c>
      <c r="AM56" t="s">
        <v>81</v>
      </c>
      <c r="AN56" t="s">
        <v>81</v>
      </c>
      <c r="AO56" t="s">
        <v>81</v>
      </c>
      <c r="AP56" t="s">
        <v>81</v>
      </c>
      <c r="AQ56" t="s">
        <v>81</v>
      </c>
      <c r="AR56" t="s">
        <v>81</v>
      </c>
      <c r="AS56" t="s">
        <v>204</v>
      </c>
    </row>
    <row r="57" spans="1:45">
      <c r="A57" t="s">
        <v>550</v>
      </c>
      <c r="B57" t="s">
        <v>558</v>
      </c>
      <c r="C57" t="s">
        <v>558</v>
      </c>
      <c r="D57" t="s">
        <v>225</v>
      </c>
      <c r="E57" t="s">
        <v>84</v>
      </c>
      <c r="F57" t="s">
        <v>200</v>
      </c>
      <c r="G57" t="s">
        <v>200</v>
      </c>
      <c r="H57" t="s">
        <v>211</v>
      </c>
      <c r="I57" t="s">
        <v>566</v>
      </c>
      <c r="J57" t="s">
        <v>232</v>
      </c>
      <c r="K57" t="s">
        <v>226</v>
      </c>
      <c r="L57" t="s">
        <v>81</v>
      </c>
      <c r="M57" t="s">
        <v>81</v>
      </c>
      <c r="N57" t="s">
        <v>81</v>
      </c>
      <c r="O57" t="s">
        <v>81</v>
      </c>
      <c r="P57" t="s">
        <v>81</v>
      </c>
      <c r="Q57" t="s">
        <v>81</v>
      </c>
      <c r="R57" t="s">
        <v>81</v>
      </c>
      <c r="S57" t="s">
        <v>81</v>
      </c>
      <c r="T57" t="s">
        <v>81</v>
      </c>
      <c r="U57" t="s">
        <v>81</v>
      </c>
      <c r="V57" t="s">
        <v>81</v>
      </c>
      <c r="W57" t="s">
        <v>81</v>
      </c>
      <c r="X57" t="s">
        <v>81</v>
      </c>
      <c r="Y57" t="s">
        <v>81</v>
      </c>
      <c r="Z57" t="s">
        <v>81</v>
      </c>
      <c r="AA57" t="s">
        <v>81</v>
      </c>
      <c r="AB57" t="s">
        <v>81</v>
      </c>
      <c r="AC57" t="s">
        <v>81</v>
      </c>
      <c r="AD57" t="s">
        <v>232</v>
      </c>
      <c r="AE57" t="s">
        <v>81</v>
      </c>
      <c r="AF57" t="s">
        <v>81</v>
      </c>
      <c r="AG57" t="s">
        <v>81</v>
      </c>
      <c r="AH57" t="s">
        <v>81</v>
      </c>
      <c r="AI57" t="s">
        <v>81</v>
      </c>
      <c r="AJ57" t="s">
        <v>201</v>
      </c>
      <c r="AK57" t="s">
        <v>249</v>
      </c>
      <c r="AL57" t="s">
        <v>81</v>
      </c>
      <c r="AM57" t="s">
        <v>375</v>
      </c>
      <c r="AN57" t="s">
        <v>410</v>
      </c>
      <c r="AO57" t="s">
        <v>81</v>
      </c>
      <c r="AP57" t="s">
        <v>81</v>
      </c>
      <c r="AQ57" t="s">
        <v>203</v>
      </c>
      <c r="AR57" t="s">
        <v>81</v>
      </c>
      <c r="AS57" t="s">
        <v>204</v>
      </c>
    </row>
    <row r="58" spans="1:45">
      <c r="A58" t="s">
        <v>550</v>
      </c>
      <c r="B58" t="s">
        <v>558</v>
      </c>
      <c r="C58" t="s">
        <v>558</v>
      </c>
      <c r="D58" t="s">
        <v>225</v>
      </c>
      <c r="E58" t="s">
        <v>84</v>
      </c>
      <c r="F58" t="s">
        <v>200</v>
      </c>
      <c r="G58" t="s">
        <v>200</v>
      </c>
      <c r="H58" t="s">
        <v>214</v>
      </c>
      <c r="I58" t="s">
        <v>567</v>
      </c>
      <c r="J58" t="s">
        <v>228</v>
      </c>
      <c r="K58" t="s">
        <v>227</v>
      </c>
      <c r="L58" t="s">
        <v>81</v>
      </c>
      <c r="M58" t="s">
        <v>81</v>
      </c>
      <c r="N58" t="s">
        <v>81</v>
      </c>
      <c r="O58" t="s">
        <v>81</v>
      </c>
      <c r="P58" t="s">
        <v>81</v>
      </c>
      <c r="Q58" t="s">
        <v>81</v>
      </c>
      <c r="R58" t="s">
        <v>81</v>
      </c>
      <c r="S58" t="s">
        <v>81</v>
      </c>
      <c r="T58" t="s">
        <v>81</v>
      </c>
      <c r="U58" t="s">
        <v>81</v>
      </c>
      <c r="V58" t="s">
        <v>81</v>
      </c>
      <c r="W58" t="s">
        <v>81</v>
      </c>
      <c r="X58" t="s">
        <v>81</v>
      </c>
      <c r="Y58" t="s">
        <v>81</v>
      </c>
      <c r="Z58" t="s">
        <v>81</v>
      </c>
      <c r="AA58" t="s">
        <v>81</v>
      </c>
      <c r="AB58" t="s">
        <v>81</v>
      </c>
      <c r="AC58" t="s">
        <v>81</v>
      </c>
      <c r="AD58" t="s">
        <v>228</v>
      </c>
      <c r="AE58" t="s">
        <v>81</v>
      </c>
      <c r="AF58" t="s">
        <v>81</v>
      </c>
      <c r="AG58" t="s">
        <v>81</v>
      </c>
      <c r="AH58" t="s">
        <v>81</v>
      </c>
      <c r="AI58" t="s">
        <v>81</v>
      </c>
      <c r="AJ58" t="s">
        <v>201</v>
      </c>
      <c r="AK58" t="s">
        <v>377</v>
      </c>
      <c r="AL58" t="s">
        <v>81</v>
      </c>
      <c r="AM58" t="s">
        <v>339</v>
      </c>
      <c r="AN58" t="s">
        <v>350</v>
      </c>
      <c r="AO58" t="s">
        <v>81</v>
      </c>
      <c r="AP58" t="s">
        <v>81</v>
      </c>
      <c r="AQ58" t="s">
        <v>203</v>
      </c>
      <c r="AR58" t="s">
        <v>81</v>
      </c>
      <c r="AS58" t="s">
        <v>204</v>
      </c>
    </row>
    <row r="59" spans="1:45">
      <c r="A59" t="s">
        <v>550</v>
      </c>
      <c r="B59" t="s">
        <v>558</v>
      </c>
      <c r="C59" t="s">
        <v>558</v>
      </c>
      <c r="D59" t="s">
        <v>225</v>
      </c>
      <c r="E59" t="s">
        <v>84</v>
      </c>
      <c r="F59" t="s">
        <v>200</v>
      </c>
      <c r="G59" t="s">
        <v>200</v>
      </c>
      <c r="H59" t="s">
        <v>216</v>
      </c>
      <c r="I59" t="s">
        <v>568</v>
      </c>
      <c r="J59" t="s">
        <v>241</v>
      </c>
      <c r="K59" t="s">
        <v>250</v>
      </c>
      <c r="L59" t="s">
        <v>81</v>
      </c>
      <c r="M59" t="s">
        <v>81</v>
      </c>
      <c r="N59" t="s">
        <v>81</v>
      </c>
      <c r="O59" t="s">
        <v>81</v>
      </c>
      <c r="P59" t="s">
        <v>81</v>
      </c>
      <c r="Q59" t="s">
        <v>81</v>
      </c>
      <c r="R59" t="s">
        <v>81</v>
      </c>
      <c r="S59" t="s">
        <v>81</v>
      </c>
      <c r="T59" t="s">
        <v>81</v>
      </c>
      <c r="U59" t="s">
        <v>81</v>
      </c>
      <c r="V59" t="s">
        <v>81</v>
      </c>
      <c r="W59" t="s">
        <v>81</v>
      </c>
      <c r="X59" t="s">
        <v>81</v>
      </c>
      <c r="Y59" t="s">
        <v>81</v>
      </c>
      <c r="Z59" t="s">
        <v>81</v>
      </c>
      <c r="AA59" t="s">
        <v>81</v>
      </c>
      <c r="AB59" t="s">
        <v>81</v>
      </c>
      <c r="AC59" t="s">
        <v>81</v>
      </c>
      <c r="AD59" t="s">
        <v>241</v>
      </c>
      <c r="AE59" t="s">
        <v>81</v>
      </c>
      <c r="AF59" t="s">
        <v>81</v>
      </c>
      <c r="AG59" t="s">
        <v>81</v>
      </c>
      <c r="AH59" t="s">
        <v>81</v>
      </c>
      <c r="AI59" t="s">
        <v>81</v>
      </c>
      <c r="AJ59" t="s">
        <v>201</v>
      </c>
      <c r="AK59" t="s">
        <v>251</v>
      </c>
      <c r="AL59" t="s">
        <v>81</v>
      </c>
      <c r="AM59" t="s">
        <v>336</v>
      </c>
      <c r="AN59" t="s">
        <v>355</v>
      </c>
      <c r="AO59" t="s">
        <v>81</v>
      </c>
      <c r="AP59" t="s">
        <v>81</v>
      </c>
      <c r="AQ59" t="s">
        <v>203</v>
      </c>
      <c r="AR59" t="s">
        <v>81</v>
      </c>
      <c r="AS59" t="s">
        <v>204</v>
      </c>
    </row>
    <row r="60" spans="1:45">
      <c r="A60" t="s">
        <v>550</v>
      </c>
      <c r="B60" t="s">
        <v>558</v>
      </c>
      <c r="C60" t="s">
        <v>558</v>
      </c>
      <c r="D60" t="s">
        <v>225</v>
      </c>
      <c r="E60" t="s">
        <v>84</v>
      </c>
      <c r="F60" t="s">
        <v>200</v>
      </c>
      <c r="G60" t="s">
        <v>200</v>
      </c>
      <c r="H60" t="s">
        <v>173</v>
      </c>
      <c r="I60" t="s">
        <v>569</v>
      </c>
      <c r="J60" t="s">
        <v>81</v>
      </c>
      <c r="K60" t="s">
        <v>81</v>
      </c>
      <c r="L60" t="s">
        <v>81</v>
      </c>
      <c r="M60" t="s">
        <v>81</v>
      </c>
      <c r="N60" t="s">
        <v>81</v>
      </c>
      <c r="O60" t="s">
        <v>81</v>
      </c>
      <c r="P60" t="s">
        <v>81</v>
      </c>
      <c r="Q60" t="s">
        <v>81</v>
      </c>
      <c r="R60" t="s">
        <v>238</v>
      </c>
      <c r="S60" t="s">
        <v>81</v>
      </c>
      <c r="T60" t="s">
        <v>373</v>
      </c>
      <c r="U60" t="s">
        <v>81</v>
      </c>
      <c r="V60" t="s">
        <v>81</v>
      </c>
      <c r="W60" t="s">
        <v>81</v>
      </c>
      <c r="X60" t="s">
        <v>81</v>
      </c>
      <c r="Y60" t="s">
        <v>81</v>
      </c>
      <c r="Z60" t="s">
        <v>81</v>
      </c>
      <c r="AA60" t="s">
        <v>81</v>
      </c>
      <c r="AB60" t="s">
        <v>81</v>
      </c>
      <c r="AC60" t="s">
        <v>81</v>
      </c>
      <c r="AD60" t="s">
        <v>218</v>
      </c>
      <c r="AE60" t="s">
        <v>81</v>
      </c>
      <c r="AF60" t="s">
        <v>81</v>
      </c>
      <c r="AG60" t="s">
        <v>81</v>
      </c>
      <c r="AH60" t="s">
        <v>81</v>
      </c>
      <c r="AI60" t="s">
        <v>81</v>
      </c>
      <c r="AJ60" t="s">
        <v>201</v>
      </c>
      <c r="AK60" t="s">
        <v>389</v>
      </c>
      <c r="AL60" t="s">
        <v>81</v>
      </c>
      <c r="AM60" t="s">
        <v>595</v>
      </c>
      <c r="AN60" t="s">
        <v>596</v>
      </c>
      <c r="AO60" t="s">
        <v>81</v>
      </c>
      <c r="AP60" t="s">
        <v>81</v>
      </c>
      <c r="AQ60" t="s">
        <v>203</v>
      </c>
      <c r="AR60" t="s">
        <v>81</v>
      </c>
      <c r="AS60" t="s">
        <v>204</v>
      </c>
    </row>
    <row r="61" spans="1:45">
      <c r="A61" t="s">
        <v>550</v>
      </c>
      <c r="B61" t="s">
        <v>558</v>
      </c>
      <c r="C61" t="s">
        <v>558</v>
      </c>
      <c r="D61" t="s">
        <v>225</v>
      </c>
      <c r="E61" t="s">
        <v>84</v>
      </c>
      <c r="F61" t="s">
        <v>200</v>
      </c>
      <c r="G61" t="s">
        <v>200</v>
      </c>
      <c r="H61" t="s">
        <v>172</v>
      </c>
      <c r="I61" t="s">
        <v>570</v>
      </c>
      <c r="J61" t="s">
        <v>81</v>
      </c>
      <c r="K61" t="s">
        <v>81</v>
      </c>
      <c r="L61" t="s">
        <v>81</v>
      </c>
      <c r="M61" t="s">
        <v>81</v>
      </c>
      <c r="N61" t="s">
        <v>81</v>
      </c>
      <c r="O61" t="s">
        <v>81</v>
      </c>
      <c r="P61" t="s">
        <v>81</v>
      </c>
      <c r="Q61" t="s">
        <v>81</v>
      </c>
      <c r="R61" t="s">
        <v>81</v>
      </c>
      <c r="S61" t="s">
        <v>81</v>
      </c>
      <c r="T61" t="s">
        <v>81</v>
      </c>
      <c r="U61" t="s">
        <v>81</v>
      </c>
      <c r="V61" t="s">
        <v>81</v>
      </c>
      <c r="W61" t="s">
        <v>81</v>
      </c>
      <c r="X61" t="s">
        <v>81</v>
      </c>
      <c r="Y61" t="s">
        <v>81</v>
      </c>
      <c r="Z61" t="s">
        <v>81</v>
      </c>
      <c r="AA61" t="s">
        <v>81</v>
      </c>
      <c r="AB61" t="s">
        <v>81</v>
      </c>
      <c r="AC61" t="s">
        <v>81</v>
      </c>
      <c r="AD61" t="s">
        <v>81</v>
      </c>
      <c r="AE61" t="s">
        <v>81</v>
      </c>
      <c r="AF61" t="s">
        <v>81</v>
      </c>
      <c r="AG61" t="s">
        <v>81</v>
      </c>
      <c r="AH61" t="s">
        <v>81</v>
      </c>
      <c r="AI61" t="s">
        <v>81</v>
      </c>
      <c r="AJ61" t="s">
        <v>224</v>
      </c>
      <c r="AK61" t="s">
        <v>81</v>
      </c>
      <c r="AL61" t="s">
        <v>81</v>
      </c>
      <c r="AM61" t="s">
        <v>81</v>
      </c>
      <c r="AN61" t="s">
        <v>81</v>
      </c>
      <c r="AO61" t="s">
        <v>81</v>
      </c>
      <c r="AP61" t="s">
        <v>81</v>
      </c>
      <c r="AQ61" t="s">
        <v>81</v>
      </c>
      <c r="AR61" t="s">
        <v>81</v>
      </c>
      <c r="AS61" t="s">
        <v>204</v>
      </c>
    </row>
    <row r="62" spans="1:45">
      <c r="A62" t="s">
        <v>162</v>
      </c>
      <c r="B62" t="s">
        <v>366</v>
      </c>
      <c r="C62" t="s">
        <v>366</v>
      </c>
      <c r="D62" t="s">
        <v>199</v>
      </c>
      <c r="E62" t="s">
        <v>84</v>
      </c>
      <c r="F62" t="s">
        <v>200</v>
      </c>
      <c r="G62" t="s">
        <v>200</v>
      </c>
      <c r="H62" t="s">
        <v>172</v>
      </c>
      <c r="I62" t="s">
        <v>563</v>
      </c>
      <c r="J62" t="s">
        <v>81</v>
      </c>
      <c r="K62" t="s">
        <v>81</v>
      </c>
      <c r="L62" t="s">
        <v>81</v>
      </c>
      <c r="M62" t="s">
        <v>207</v>
      </c>
      <c r="N62" t="s">
        <v>81</v>
      </c>
      <c r="O62" t="s">
        <v>81</v>
      </c>
      <c r="P62" t="s">
        <v>81</v>
      </c>
      <c r="Q62" t="s">
        <v>81</v>
      </c>
      <c r="R62" t="s">
        <v>81</v>
      </c>
      <c r="S62" t="s">
        <v>81</v>
      </c>
      <c r="T62" t="s">
        <v>81</v>
      </c>
      <c r="U62" t="s">
        <v>81</v>
      </c>
      <c r="V62" t="s">
        <v>81</v>
      </c>
      <c r="W62" t="s">
        <v>81</v>
      </c>
      <c r="X62" t="s">
        <v>81</v>
      </c>
      <c r="Y62" t="s">
        <v>81</v>
      </c>
      <c r="Z62" t="s">
        <v>81</v>
      </c>
      <c r="AA62" t="s">
        <v>81</v>
      </c>
      <c r="AB62" t="s">
        <v>81</v>
      </c>
      <c r="AC62" t="s">
        <v>81</v>
      </c>
      <c r="AD62" t="s">
        <v>207</v>
      </c>
      <c r="AE62" t="s">
        <v>81</v>
      </c>
      <c r="AF62" t="s">
        <v>81</v>
      </c>
      <c r="AG62" t="s">
        <v>81</v>
      </c>
      <c r="AH62" t="s">
        <v>81</v>
      </c>
      <c r="AI62" t="s">
        <v>81</v>
      </c>
      <c r="AJ62" t="s">
        <v>201</v>
      </c>
      <c r="AK62" t="s">
        <v>360</v>
      </c>
      <c r="AL62" t="s">
        <v>81</v>
      </c>
      <c r="AM62" t="s">
        <v>397</v>
      </c>
      <c r="AN62" t="s">
        <v>220</v>
      </c>
      <c r="AO62" t="s">
        <v>81</v>
      </c>
      <c r="AP62" t="s">
        <v>597</v>
      </c>
      <c r="AQ62" t="s">
        <v>203</v>
      </c>
      <c r="AR62" t="s">
        <v>81</v>
      </c>
      <c r="AS62" t="s">
        <v>222</v>
      </c>
    </row>
    <row r="63" spans="1:45">
      <c r="A63" t="s">
        <v>162</v>
      </c>
      <c r="B63" t="s">
        <v>366</v>
      </c>
      <c r="C63" t="s">
        <v>366</v>
      </c>
      <c r="D63" t="s">
        <v>199</v>
      </c>
      <c r="E63" t="s">
        <v>84</v>
      </c>
      <c r="F63" t="s">
        <v>200</v>
      </c>
      <c r="G63" t="s">
        <v>200</v>
      </c>
      <c r="H63" t="s">
        <v>205</v>
      </c>
      <c r="I63" t="s">
        <v>564</v>
      </c>
      <c r="J63" t="s">
        <v>227</v>
      </c>
      <c r="K63" t="s">
        <v>81</v>
      </c>
      <c r="L63" t="s">
        <v>81</v>
      </c>
      <c r="M63" t="s">
        <v>81</v>
      </c>
      <c r="N63" t="s">
        <v>81</v>
      </c>
      <c r="O63" t="s">
        <v>81</v>
      </c>
      <c r="P63" t="s">
        <v>81</v>
      </c>
      <c r="Q63" t="s">
        <v>81</v>
      </c>
      <c r="R63" t="s">
        <v>81</v>
      </c>
      <c r="S63" t="s">
        <v>81</v>
      </c>
      <c r="T63" t="s">
        <v>81</v>
      </c>
      <c r="U63" t="s">
        <v>81</v>
      </c>
      <c r="V63" t="s">
        <v>81</v>
      </c>
      <c r="W63" t="s">
        <v>81</v>
      </c>
      <c r="X63" t="s">
        <v>81</v>
      </c>
      <c r="Y63" t="s">
        <v>81</v>
      </c>
      <c r="Z63" t="s">
        <v>81</v>
      </c>
      <c r="AA63" t="s">
        <v>81</v>
      </c>
      <c r="AB63" t="s">
        <v>81</v>
      </c>
      <c r="AC63" t="s">
        <v>81</v>
      </c>
      <c r="AD63" t="s">
        <v>227</v>
      </c>
      <c r="AE63" t="s">
        <v>81</v>
      </c>
      <c r="AF63" t="s">
        <v>81</v>
      </c>
      <c r="AG63" t="s">
        <v>81</v>
      </c>
      <c r="AH63" t="s">
        <v>81</v>
      </c>
      <c r="AI63" t="s">
        <v>81</v>
      </c>
      <c r="AJ63" t="s">
        <v>201</v>
      </c>
      <c r="AK63" t="s">
        <v>285</v>
      </c>
      <c r="AL63" t="s">
        <v>81</v>
      </c>
      <c r="AM63" t="s">
        <v>404</v>
      </c>
      <c r="AN63" t="s">
        <v>313</v>
      </c>
      <c r="AO63" t="s">
        <v>81</v>
      </c>
      <c r="AP63" t="s">
        <v>81</v>
      </c>
      <c r="AQ63" t="s">
        <v>203</v>
      </c>
      <c r="AR63" t="s">
        <v>81</v>
      </c>
      <c r="AS63" t="s">
        <v>204</v>
      </c>
    </row>
    <row r="64" spans="1:45">
      <c r="A64" t="s">
        <v>162</v>
      </c>
      <c r="B64" t="s">
        <v>366</v>
      </c>
      <c r="C64" t="s">
        <v>366</v>
      </c>
      <c r="D64" t="s">
        <v>199</v>
      </c>
      <c r="E64" t="s">
        <v>84</v>
      </c>
      <c r="F64" t="s">
        <v>200</v>
      </c>
      <c r="G64" t="s">
        <v>200</v>
      </c>
      <c r="H64" t="s">
        <v>208</v>
      </c>
      <c r="I64" t="s">
        <v>565</v>
      </c>
      <c r="J64" t="s">
        <v>81</v>
      </c>
      <c r="K64" t="s">
        <v>81</v>
      </c>
      <c r="L64" t="s">
        <v>81</v>
      </c>
      <c r="M64" t="s">
        <v>81</v>
      </c>
      <c r="N64" t="s">
        <v>81</v>
      </c>
      <c r="O64" t="s">
        <v>81</v>
      </c>
      <c r="P64" t="s">
        <v>81</v>
      </c>
      <c r="Q64" t="s">
        <v>81</v>
      </c>
      <c r="R64" t="s">
        <v>81</v>
      </c>
      <c r="S64" t="s">
        <v>81</v>
      </c>
      <c r="T64" t="s">
        <v>81</v>
      </c>
      <c r="U64" t="s">
        <v>81</v>
      </c>
      <c r="V64" t="s">
        <v>81</v>
      </c>
      <c r="W64" t="s">
        <v>81</v>
      </c>
      <c r="X64" t="s">
        <v>81</v>
      </c>
      <c r="Y64" t="s">
        <v>81</v>
      </c>
      <c r="Z64" t="s">
        <v>81</v>
      </c>
      <c r="AA64" t="s">
        <v>81</v>
      </c>
      <c r="AB64" t="s">
        <v>81</v>
      </c>
      <c r="AC64" t="s">
        <v>81</v>
      </c>
      <c r="AD64" t="s">
        <v>81</v>
      </c>
      <c r="AE64" t="s">
        <v>81</v>
      </c>
      <c r="AF64" t="s">
        <v>81</v>
      </c>
      <c r="AG64" t="s">
        <v>81</v>
      </c>
      <c r="AH64" t="s">
        <v>81</v>
      </c>
      <c r="AI64" t="s">
        <v>81</v>
      </c>
      <c r="AJ64" t="s">
        <v>224</v>
      </c>
      <c r="AK64" t="s">
        <v>81</v>
      </c>
      <c r="AL64" t="s">
        <v>81</v>
      </c>
      <c r="AM64" t="s">
        <v>81</v>
      </c>
      <c r="AN64" t="s">
        <v>81</v>
      </c>
      <c r="AO64" t="s">
        <v>81</v>
      </c>
      <c r="AP64" t="s">
        <v>81</v>
      </c>
      <c r="AQ64" t="s">
        <v>81</v>
      </c>
      <c r="AR64" t="s">
        <v>81</v>
      </c>
      <c r="AS64" t="s">
        <v>204</v>
      </c>
    </row>
    <row r="65" spans="1:45">
      <c r="A65" t="s">
        <v>162</v>
      </c>
      <c r="B65" t="s">
        <v>366</v>
      </c>
      <c r="C65" t="s">
        <v>366</v>
      </c>
      <c r="D65" t="s">
        <v>199</v>
      </c>
      <c r="E65" t="s">
        <v>84</v>
      </c>
      <c r="F65" t="s">
        <v>200</v>
      </c>
      <c r="G65" t="s">
        <v>200</v>
      </c>
      <c r="H65" t="s">
        <v>211</v>
      </c>
      <c r="I65" t="s">
        <v>566</v>
      </c>
      <c r="J65" t="s">
        <v>232</v>
      </c>
      <c r="K65" t="s">
        <v>250</v>
      </c>
      <c r="L65" t="s">
        <v>81</v>
      </c>
      <c r="M65" t="s">
        <v>81</v>
      </c>
      <c r="N65" t="s">
        <v>81</v>
      </c>
      <c r="O65" t="s">
        <v>81</v>
      </c>
      <c r="P65" t="s">
        <v>81</v>
      </c>
      <c r="Q65" t="s">
        <v>81</v>
      </c>
      <c r="R65" t="s">
        <v>81</v>
      </c>
      <c r="S65" t="s">
        <v>81</v>
      </c>
      <c r="T65" t="s">
        <v>81</v>
      </c>
      <c r="U65" t="s">
        <v>81</v>
      </c>
      <c r="V65" t="s">
        <v>81</v>
      </c>
      <c r="W65" t="s">
        <v>81</v>
      </c>
      <c r="X65" t="s">
        <v>81</v>
      </c>
      <c r="Y65" t="s">
        <v>81</v>
      </c>
      <c r="Z65" t="s">
        <v>81</v>
      </c>
      <c r="AA65" t="s">
        <v>81</v>
      </c>
      <c r="AB65" t="s">
        <v>81</v>
      </c>
      <c r="AC65" t="s">
        <v>81</v>
      </c>
      <c r="AD65" t="s">
        <v>232</v>
      </c>
      <c r="AE65" t="s">
        <v>81</v>
      </c>
      <c r="AF65" t="s">
        <v>81</v>
      </c>
      <c r="AG65" t="s">
        <v>81</v>
      </c>
      <c r="AH65" t="s">
        <v>81</v>
      </c>
      <c r="AI65" t="s">
        <v>81</v>
      </c>
      <c r="AJ65" t="s">
        <v>201</v>
      </c>
      <c r="AK65" t="s">
        <v>598</v>
      </c>
      <c r="AL65" t="s">
        <v>81</v>
      </c>
      <c r="AM65" t="s">
        <v>599</v>
      </c>
      <c r="AN65" t="s">
        <v>230</v>
      </c>
      <c r="AO65" t="s">
        <v>323</v>
      </c>
      <c r="AP65" t="s">
        <v>294</v>
      </c>
      <c r="AQ65" t="s">
        <v>203</v>
      </c>
      <c r="AR65" t="s">
        <v>203</v>
      </c>
      <c r="AS65" t="s">
        <v>284</v>
      </c>
    </row>
    <row r="66" spans="1:45">
      <c r="A66" t="s">
        <v>162</v>
      </c>
      <c r="B66" t="s">
        <v>366</v>
      </c>
      <c r="C66" t="s">
        <v>366</v>
      </c>
      <c r="D66" t="s">
        <v>199</v>
      </c>
      <c r="E66" t="s">
        <v>84</v>
      </c>
      <c r="F66" t="s">
        <v>200</v>
      </c>
      <c r="G66" t="s">
        <v>200</v>
      </c>
      <c r="H66" t="s">
        <v>214</v>
      </c>
      <c r="I66" t="s">
        <v>567</v>
      </c>
      <c r="J66" t="s">
        <v>238</v>
      </c>
      <c r="K66" t="s">
        <v>239</v>
      </c>
      <c r="L66" t="s">
        <v>81</v>
      </c>
      <c r="M66" t="s">
        <v>81</v>
      </c>
      <c r="N66" t="s">
        <v>81</v>
      </c>
      <c r="O66" t="s">
        <v>81</v>
      </c>
      <c r="P66" t="s">
        <v>81</v>
      </c>
      <c r="Q66" t="s">
        <v>81</v>
      </c>
      <c r="R66" t="s">
        <v>81</v>
      </c>
      <c r="S66" t="s">
        <v>81</v>
      </c>
      <c r="T66" t="s">
        <v>81</v>
      </c>
      <c r="U66" t="s">
        <v>81</v>
      </c>
      <c r="V66" t="s">
        <v>81</v>
      </c>
      <c r="W66" t="s">
        <v>81</v>
      </c>
      <c r="X66" t="s">
        <v>81</v>
      </c>
      <c r="Y66" t="s">
        <v>81</v>
      </c>
      <c r="Z66" t="s">
        <v>81</v>
      </c>
      <c r="AA66" t="s">
        <v>81</v>
      </c>
      <c r="AB66" t="s">
        <v>81</v>
      </c>
      <c r="AC66" t="s">
        <v>81</v>
      </c>
      <c r="AD66" t="s">
        <v>238</v>
      </c>
      <c r="AE66" t="s">
        <v>81</v>
      </c>
      <c r="AF66" t="s">
        <v>81</v>
      </c>
      <c r="AG66" t="s">
        <v>81</v>
      </c>
      <c r="AH66" t="s">
        <v>81</v>
      </c>
      <c r="AI66" t="s">
        <v>81</v>
      </c>
      <c r="AJ66" t="s">
        <v>201</v>
      </c>
      <c r="AK66" t="s">
        <v>272</v>
      </c>
      <c r="AL66" t="s">
        <v>81</v>
      </c>
      <c r="AM66" t="s">
        <v>296</v>
      </c>
      <c r="AN66" t="s">
        <v>81</v>
      </c>
      <c r="AO66" t="s">
        <v>81</v>
      </c>
      <c r="AP66" t="s">
        <v>81</v>
      </c>
      <c r="AQ66" t="s">
        <v>203</v>
      </c>
      <c r="AR66" t="s">
        <v>81</v>
      </c>
      <c r="AS66" t="s">
        <v>204</v>
      </c>
    </row>
    <row r="67" spans="1:45">
      <c r="A67" t="s">
        <v>162</v>
      </c>
      <c r="B67" t="s">
        <v>366</v>
      </c>
      <c r="C67" t="s">
        <v>366</v>
      </c>
      <c r="D67" t="s">
        <v>199</v>
      </c>
      <c r="E67" t="s">
        <v>84</v>
      </c>
      <c r="F67" t="s">
        <v>200</v>
      </c>
      <c r="G67" t="s">
        <v>200</v>
      </c>
      <c r="H67" t="s">
        <v>216</v>
      </c>
      <c r="I67" t="s">
        <v>568</v>
      </c>
      <c r="J67" t="s">
        <v>280</v>
      </c>
      <c r="K67" t="s">
        <v>81</v>
      </c>
      <c r="L67" t="s">
        <v>81</v>
      </c>
      <c r="M67" t="s">
        <v>81</v>
      </c>
      <c r="N67" t="s">
        <v>81</v>
      </c>
      <c r="O67" t="s">
        <v>81</v>
      </c>
      <c r="P67" t="s">
        <v>81</v>
      </c>
      <c r="Q67" t="s">
        <v>81</v>
      </c>
      <c r="R67" t="s">
        <v>81</v>
      </c>
      <c r="S67" t="s">
        <v>81</v>
      </c>
      <c r="T67" t="s">
        <v>81</v>
      </c>
      <c r="U67" t="s">
        <v>81</v>
      </c>
      <c r="V67" t="s">
        <v>81</v>
      </c>
      <c r="W67" t="s">
        <v>81</v>
      </c>
      <c r="X67" t="s">
        <v>81</v>
      </c>
      <c r="Y67" t="s">
        <v>81</v>
      </c>
      <c r="Z67" t="s">
        <v>81</v>
      </c>
      <c r="AA67" t="s">
        <v>81</v>
      </c>
      <c r="AB67" t="s">
        <v>81</v>
      </c>
      <c r="AC67" t="s">
        <v>81</v>
      </c>
      <c r="AD67" t="s">
        <v>280</v>
      </c>
      <c r="AE67" t="s">
        <v>81</v>
      </c>
      <c r="AF67" t="s">
        <v>81</v>
      </c>
      <c r="AG67" t="s">
        <v>81</v>
      </c>
      <c r="AH67" t="s">
        <v>81</v>
      </c>
      <c r="AI67" t="s">
        <v>81</v>
      </c>
      <c r="AJ67" t="s">
        <v>201</v>
      </c>
      <c r="AK67" t="s">
        <v>376</v>
      </c>
      <c r="AL67" t="s">
        <v>600</v>
      </c>
      <c r="AM67" t="s">
        <v>361</v>
      </c>
      <c r="AN67" t="s">
        <v>220</v>
      </c>
      <c r="AO67" t="s">
        <v>220</v>
      </c>
      <c r="AP67" t="s">
        <v>223</v>
      </c>
      <c r="AQ67" t="s">
        <v>203</v>
      </c>
      <c r="AR67" t="s">
        <v>203</v>
      </c>
      <c r="AS67" t="s">
        <v>284</v>
      </c>
    </row>
    <row r="68" spans="1:45">
      <c r="A68" t="s">
        <v>162</v>
      </c>
      <c r="B68" t="s">
        <v>366</v>
      </c>
      <c r="C68" t="s">
        <v>366</v>
      </c>
      <c r="D68" t="s">
        <v>199</v>
      </c>
      <c r="E68" t="s">
        <v>84</v>
      </c>
      <c r="F68" t="s">
        <v>200</v>
      </c>
      <c r="G68" t="s">
        <v>200</v>
      </c>
      <c r="H68" t="s">
        <v>173</v>
      </c>
      <c r="I68" t="s">
        <v>569</v>
      </c>
      <c r="J68" t="s">
        <v>81</v>
      </c>
      <c r="K68" t="s">
        <v>81</v>
      </c>
      <c r="L68" t="s">
        <v>81</v>
      </c>
      <c r="M68" t="s">
        <v>81</v>
      </c>
      <c r="N68" t="s">
        <v>81</v>
      </c>
      <c r="O68" t="s">
        <v>81</v>
      </c>
      <c r="P68" t="s">
        <v>81</v>
      </c>
      <c r="Q68" t="s">
        <v>81</v>
      </c>
      <c r="R68" t="s">
        <v>81</v>
      </c>
      <c r="S68" t="s">
        <v>81</v>
      </c>
      <c r="T68" t="s">
        <v>81</v>
      </c>
      <c r="U68" t="s">
        <v>81</v>
      </c>
      <c r="V68" t="s">
        <v>81</v>
      </c>
      <c r="W68" t="s">
        <v>81</v>
      </c>
      <c r="X68" t="s">
        <v>81</v>
      </c>
      <c r="Y68" t="s">
        <v>81</v>
      </c>
      <c r="Z68" t="s">
        <v>81</v>
      </c>
      <c r="AA68" t="s">
        <v>81</v>
      </c>
      <c r="AB68" t="s">
        <v>81</v>
      </c>
      <c r="AC68" t="s">
        <v>81</v>
      </c>
      <c r="AD68" t="s">
        <v>81</v>
      </c>
      <c r="AE68" t="s">
        <v>81</v>
      </c>
      <c r="AF68" t="s">
        <v>81</v>
      </c>
      <c r="AG68" t="s">
        <v>81</v>
      </c>
      <c r="AH68" t="s">
        <v>81</v>
      </c>
      <c r="AI68" t="s">
        <v>81</v>
      </c>
      <c r="AJ68" t="s">
        <v>201</v>
      </c>
      <c r="AK68" t="s">
        <v>81</v>
      </c>
      <c r="AL68" t="s">
        <v>81</v>
      </c>
      <c r="AM68" t="s">
        <v>81</v>
      </c>
      <c r="AN68" t="s">
        <v>81</v>
      </c>
      <c r="AO68" t="s">
        <v>81</v>
      </c>
      <c r="AP68" t="s">
        <v>81</v>
      </c>
      <c r="AQ68" t="s">
        <v>81</v>
      </c>
      <c r="AR68" t="s">
        <v>81</v>
      </c>
      <c r="AS68" t="s">
        <v>201</v>
      </c>
    </row>
    <row r="69" spans="1:45">
      <c r="A69" t="s">
        <v>162</v>
      </c>
      <c r="B69" t="s">
        <v>366</v>
      </c>
      <c r="C69" t="s">
        <v>366</v>
      </c>
      <c r="D69" t="s">
        <v>199</v>
      </c>
      <c r="E69" t="s">
        <v>84</v>
      </c>
      <c r="F69" t="s">
        <v>200</v>
      </c>
      <c r="G69" t="s">
        <v>200</v>
      </c>
      <c r="H69" t="s">
        <v>172</v>
      </c>
      <c r="I69" t="s">
        <v>570</v>
      </c>
      <c r="J69" t="s">
        <v>207</v>
      </c>
      <c r="K69" t="s">
        <v>81</v>
      </c>
      <c r="L69" t="s">
        <v>81</v>
      </c>
      <c r="M69" t="s">
        <v>81</v>
      </c>
      <c r="N69" t="s">
        <v>81</v>
      </c>
      <c r="O69" t="s">
        <v>81</v>
      </c>
      <c r="P69" t="s">
        <v>81</v>
      </c>
      <c r="Q69" t="s">
        <v>81</v>
      </c>
      <c r="R69" t="s">
        <v>81</v>
      </c>
      <c r="S69" t="s">
        <v>81</v>
      </c>
      <c r="T69" t="s">
        <v>81</v>
      </c>
      <c r="U69" t="s">
        <v>81</v>
      </c>
      <c r="V69" t="s">
        <v>81</v>
      </c>
      <c r="W69" t="s">
        <v>81</v>
      </c>
      <c r="X69" t="s">
        <v>81</v>
      </c>
      <c r="Y69" t="s">
        <v>81</v>
      </c>
      <c r="Z69" t="s">
        <v>81</v>
      </c>
      <c r="AA69" t="s">
        <v>81</v>
      </c>
      <c r="AB69" t="s">
        <v>81</v>
      </c>
      <c r="AC69" t="s">
        <v>81</v>
      </c>
      <c r="AD69" t="s">
        <v>207</v>
      </c>
      <c r="AE69" t="s">
        <v>81</v>
      </c>
      <c r="AF69" t="s">
        <v>81</v>
      </c>
      <c r="AG69" t="s">
        <v>81</v>
      </c>
      <c r="AH69" t="s">
        <v>81</v>
      </c>
      <c r="AI69" t="s">
        <v>81</v>
      </c>
      <c r="AJ69" t="s">
        <v>201</v>
      </c>
      <c r="AK69" t="s">
        <v>399</v>
      </c>
      <c r="AL69" t="s">
        <v>81</v>
      </c>
      <c r="AM69" t="s">
        <v>400</v>
      </c>
      <c r="AN69" t="s">
        <v>283</v>
      </c>
      <c r="AO69" t="s">
        <v>81</v>
      </c>
      <c r="AP69" t="s">
        <v>81</v>
      </c>
      <c r="AQ69" t="s">
        <v>203</v>
      </c>
      <c r="AR69" t="s">
        <v>81</v>
      </c>
      <c r="AS69" t="s">
        <v>204</v>
      </c>
    </row>
    <row r="70" spans="1:45">
      <c r="A70" t="s">
        <v>155</v>
      </c>
      <c r="B70" t="s">
        <v>370</v>
      </c>
      <c r="C70" t="s">
        <v>370</v>
      </c>
      <c r="D70" t="s">
        <v>10</v>
      </c>
      <c r="E70" t="s">
        <v>84</v>
      </c>
      <c r="F70" t="s">
        <v>200</v>
      </c>
      <c r="G70" t="s">
        <v>200</v>
      </c>
      <c r="H70" t="s">
        <v>172</v>
      </c>
      <c r="I70" t="s">
        <v>563</v>
      </c>
      <c r="J70" t="s">
        <v>81</v>
      </c>
      <c r="K70" t="s">
        <v>81</v>
      </c>
      <c r="L70" t="s">
        <v>81</v>
      </c>
      <c r="M70" t="s">
        <v>81</v>
      </c>
      <c r="N70" t="s">
        <v>81</v>
      </c>
      <c r="O70" t="s">
        <v>81</v>
      </c>
      <c r="P70" t="s">
        <v>81</v>
      </c>
      <c r="Q70" t="s">
        <v>81</v>
      </c>
      <c r="R70" t="s">
        <v>81</v>
      </c>
      <c r="S70" t="s">
        <v>81</v>
      </c>
      <c r="T70" t="s">
        <v>81</v>
      </c>
      <c r="U70" t="s">
        <v>81</v>
      </c>
      <c r="V70" t="s">
        <v>81</v>
      </c>
      <c r="W70" t="s">
        <v>81</v>
      </c>
      <c r="X70" t="s">
        <v>81</v>
      </c>
      <c r="Y70" t="s">
        <v>81</v>
      </c>
      <c r="Z70" t="s">
        <v>81</v>
      </c>
      <c r="AA70" t="s">
        <v>81</v>
      </c>
      <c r="AB70" t="s">
        <v>81</v>
      </c>
      <c r="AC70" t="s">
        <v>81</v>
      </c>
      <c r="AD70" t="s">
        <v>81</v>
      </c>
      <c r="AE70" t="s">
        <v>81</v>
      </c>
      <c r="AF70" t="s">
        <v>81</v>
      </c>
      <c r="AG70" t="s">
        <v>81</v>
      </c>
      <c r="AH70" t="s">
        <v>81</v>
      </c>
      <c r="AI70" t="s">
        <v>81</v>
      </c>
      <c r="AJ70" t="s">
        <v>201</v>
      </c>
      <c r="AK70" t="s">
        <v>81</v>
      </c>
      <c r="AL70" t="s">
        <v>81</v>
      </c>
      <c r="AM70" t="s">
        <v>81</v>
      </c>
      <c r="AN70" t="s">
        <v>81</v>
      </c>
      <c r="AO70" t="s">
        <v>81</v>
      </c>
      <c r="AP70" t="s">
        <v>81</v>
      </c>
      <c r="AQ70" t="s">
        <v>81</v>
      </c>
      <c r="AR70" t="s">
        <v>81</v>
      </c>
      <c r="AS70" t="s">
        <v>201</v>
      </c>
    </row>
    <row r="71" spans="1:45">
      <c r="A71" t="s">
        <v>155</v>
      </c>
      <c r="B71" t="s">
        <v>370</v>
      </c>
      <c r="C71" t="s">
        <v>370</v>
      </c>
      <c r="D71" t="s">
        <v>10</v>
      </c>
      <c r="E71" t="s">
        <v>84</v>
      </c>
      <c r="F71" t="s">
        <v>200</v>
      </c>
      <c r="G71" t="s">
        <v>200</v>
      </c>
      <c r="H71" t="s">
        <v>205</v>
      </c>
      <c r="I71" t="s">
        <v>564</v>
      </c>
      <c r="J71" t="s">
        <v>81</v>
      </c>
      <c r="K71" t="s">
        <v>81</v>
      </c>
      <c r="L71" t="s">
        <v>81</v>
      </c>
      <c r="M71" t="s">
        <v>81</v>
      </c>
      <c r="N71" t="s">
        <v>81</v>
      </c>
      <c r="O71" t="s">
        <v>81</v>
      </c>
      <c r="P71" t="s">
        <v>81</v>
      </c>
      <c r="Q71" t="s">
        <v>81</v>
      </c>
      <c r="R71" t="s">
        <v>81</v>
      </c>
      <c r="S71" t="s">
        <v>81</v>
      </c>
      <c r="T71" t="s">
        <v>81</v>
      </c>
      <c r="U71" t="s">
        <v>81</v>
      </c>
      <c r="V71" t="s">
        <v>81</v>
      </c>
      <c r="W71" t="s">
        <v>81</v>
      </c>
      <c r="X71" t="s">
        <v>81</v>
      </c>
      <c r="Y71" t="s">
        <v>81</v>
      </c>
      <c r="Z71" t="s">
        <v>81</v>
      </c>
      <c r="AA71" t="s">
        <v>81</v>
      </c>
      <c r="AB71" t="s">
        <v>81</v>
      </c>
      <c r="AC71" t="s">
        <v>81</v>
      </c>
      <c r="AD71" t="s">
        <v>81</v>
      </c>
      <c r="AE71" t="s">
        <v>81</v>
      </c>
      <c r="AF71" t="s">
        <v>81</v>
      </c>
      <c r="AG71" t="s">
        <v>81</v>
      </c>
      <c r="AH71" t="s">
        <v>81</v>
      </c>
      <c r="AI71" t="s">
        <v>81</v>
      </c>
      <c r="AJ71" t="s">
        <v>224</v>
      </c>
      <c r="AK71" t="s">
        <v>81</v>
      </c>
      <c r="AL71" t="s">
        <v>81</v>
      </c>
      <c r="AM71" t="s">
        <v>81</v>
      </c>
      <c r="AN71" t="s">
        <v>81</v>
      </c>
      <c r="AO71" t="s">
        <v>81</v>
      </c>
      <c r="AP71" t="s">
        <v>81</v>
      </c>
      <c r="AQ71" t="s">
        <v>81</v>
      </c>
      <c r="AR71" t="s">
        <v>81</v>
      </c>
      <c r="AS71" t="s">
        <v>204</v>
      </c>
    </row>
    <row r="72" spans="1:45">
      <c r="A72" t="s">
        <v>155</v>
      </c>
      <c r="B72" t="s">
        <v>370</v>
      </c>
      <c r="C72" t="s">
        <v>370</v>
      </c>
      <c r="D72" t="s">
        <v>10</v>
      </c>
      <c r="E72" t="s">
        <v>84</v>
      </c>
      <c r="F72" t="s">
        <v>200</v>
      </c>
      <c r="G72" t="s">
        <v>200</v>
      </c>
      <c r="H72" t="s">
        <v>208</v>
      </c>
      <c r="I72" t="s">
        <v>565</v>
      </c>
      <c r="J72" t="s">
        <v>81</v>
      </c>
      <c r="K72" t="s">
        <v>81</v>
      </c>
      <c r="L72" t="s">
        <v>81</v>
      </c>
      <c r="M72" t="s">
        <v>81</v>
      </c>
      <c r="N72" t="s">
        <v>81</v>
      </c>
      <c r="O72" t="s">
        <v>81</v>
      </c>
      <c r="P72" t="s">
        <v>81</v>
      </c>
      <c r="Q72" t="s">
        <v>81</v>
      </c>
      <c r="R72" t="s">
        <v>81</v>
      </c>
      <c r="S72" t="s">
        <v>81</v>
      </c>
      <c r="T72" t="s">
        <v>81</v>
      </c>
      <c r="U72" t="s">
        <v>81</v>
      </c>
      <c r="V72" t="s">
        <v>81</v>
      </c>
      <c r="W72" t="s">
        <v>81</v>
      </c>
      <c r="X72" t="s">
        <v>81</v>
      </c>
      <c r="Y72" t="s">
        <v>81</v>
      </c>
      <c r="Z72" t="s">
        <v>81</v>
      </c>
      <c r="AA72" t="s">
        <v>81</v>
      </c>
      <c r="AB72" t="s">
        <v>81</v>
      </c>
      <c r="AC72" t="s">
        <v>81</v>
      </c>
      <c r="AD72" t="s">
        <v>81</v>
      </c>
      <c r="AE72" t="s">
        <v>81</v>
      </c>
      <c r="AF72" t="s">
        <v>81</v>
      </c>
      <c r="AG72" t="s">
        <v>81</v>
      </c>
      <c r="AH72" t="s">
        <v>81</v>
      </c>
      <c r="AI72" t="s">
        <v>81</v>
      </c>
      <c r="AJ72" t="s">
        <v>224</v>
      </c>
      <c r="AK72" t="s">
        <v>81</v>
      </c>
      <c r="AL72" t="s">
        <v>81</v>
      </c>
      <c r="AM72" t="s">
        <v>81</v>
      </c>
      <c r="AN72" t="s">
        <v>81</v>
      </c>
      <c r="AO72" t="s">
        <v>81</v>
      </c>
      <c r="AP72" t="s">
        <v>81</v>
      </c>
      <c r="AQ72" t="s">
        <v>81</v>
      </c>
      <c r="AR72" t="s">
        <v>81</v>
      </c>
      <c r="AS72" t="s">
        <v>204</v>
      </c>
    </row>
    <row r="73" spans="1:45">
      <c r="A73" t="s">
        <v>155</v>
      </c>
      <c r="B73" t="s">
        <v>370</v>
      </c>
      <c r="C73" t="s">
        <v>370</v>
      </c>
      <c r="D73" t="s">
        <v>10</v>
      </c>
      <c r="E73" t="s">
        <v>84</v>
      </c>
      <c r="F73" t="s">
        <v>200</v>
      </c>
      <c r="G73" t="s">
        <v>200</v>
      </c>
      <c r="H73" t="s">
        <v>211</v>
      </c>
      <c r="I73" t="s">
        <v>566</v>
      </c>
      <c r="J73" t="s">
        <v>81</v>
      </c>
      <c r="K73" t="s">
        <v>81</v>
      </c>
      <c r="L73" t="s">
        <v>81</v>
      </c>
      <c r="M73" t="s">
        <v>81</v>
      </c>
      <c r="N73" t="s">
        <v>81</v>
      </c>
      <c r="O73" t="s">
        <v>81</v>
      </c>
      <c r="P73" t="s">
        <v>81</v>
      </c>
      <c r="Q73" t="s">
        <v>81</v>
      </c>
      <c r="R73" t="s">
        <v>81</v>
      </c>
      <c r="S73" t="s">
        <v>81</v>
      </c>
      <c r="T73" t="s">
        <v>81</v>
      </c>
      <c r="U73" t="s">
        <v>81</v>
      </c>
      <c r="V73" t="s">
        <v>81</v>
      </c>
      <c r="W73" t="s">
        <v>81</v>
      </c>
      <c r="X73" t="s">
        <v>81</v>
      </c>
      <c r="Y73" t="s">
        <v>81</v>
      </c>
      <c r="Z73" t="s">
        <v>81</v>
      </c>
      <c r="AA73" t="s">
        <v>81</v>
      </c>
      <c r="AB73" t="s">
        <v>81</v>
      </c>
      <c r="AC73" t="s">
        <v>81</v>
      </c>
      <c r="AD73" t="s">
        <v>81</v>
      </c>
      <c r="AE73" t="s">
        <v>81</v>
      </c>
      <c r="AF73" t="s">
        <v>81</v>
      </c>
      <c r="AG73" t="s">
        <v>81</v>
      </c>
      <c r="AH73" t="s">
        <v>81</v>
      </c>
      <c r="AI73" t="s">
        <v>81</v>
      </c>
      <c r="AJ73" t="s">
        <v>224</v>
      </c>
      <c r="AK73" t="s">
        <v>81</v>
      </c>
      <c r="AL73" t="s">
        <v>81</v>
      </c>
      <c r="AM73" t="s">
        <v>81</v>
      </c>
      <c r="AN73" t="s">
        <v>81</v>
      </c>
      <c r="AO73" t="s">
        <v>81</v>
      </c>
      <c r="AP73" t="s">
        <v>81</v>
      </c>
      <c r="AQ73" t="s">
        <v>81</v>
      </c>
      <c r="AR73" t="s">
        <v>81</v>
      </c>
      <c r="AS73" t="s">
        <v>204</v>
      </c>
    </row>
    <row r="74" spans="1:45">
      <c r="A74" t="s">
        <v>155</v>
      </c>
      <c r="B74" t="s">
        <v>370</v>
      </c>
      <c r="C74" t="s">
        <v>370</v>
      </c>
      <c r="D74" t="s">
        <v>10</v>
      </c>
      <c r="E74" t="s">
        <v>84</v>
      </c>
      <c r="F74" t="s">
        <v>200</v>
      </c>
      <c r="G74" t="s">
        <v>200</v>
      </c>
      <c r="H74" t="s">
        <v>214</v>
      </c>
      <c r="I74" t="s">
        <v>567</v>
      </c>
      <c r="J74" t="s">
        <v>81</v>
      </c>
      <c r="K74" t="s">
        <v>81</v>
      </c>
      <c r="L74" t="s">
        <v>81</v>
      </c>
      <c r="M74" t="s">
        <v>81</v>
      </c>
      <c r="N74" t="s">
        <v>81</v>
      </c>
      <c r="O74" t="s">
        <v>81</v>
      </c>
      <c r="P74" t="s">
        <v>81</v>
      </c>
      <c r="Q74" t="s">
        <v>81</v>
      </c>
      <c r="R74" t="s">
        <v>81</v>
      </c>
      <c r="S74" t="s">
        <v>81</v>
      </c>
      <c r="T74" t="s">
        <v>81</v>
      </c>
      <c r="U74" t="s">
        <v>81</v>
      </c>
      <c r="V74" t="s">
        <v>81</v>
      </c>
      <c r="W74" t="s">
        <v>81</v>
      </c>
      <c r="X74" t="s">
        <v>81</v>
      </c>
      <c r="Y74" t="s">
        <v>81</v>
      </c>
      <c r="Z74" t="s">
        <v>81</v>
      </c>
      <c r="AA74" t="s">
        <v>81</v>
      </c>
      <c r="AB74" t="s">
        <v>81</v>
      </c>
      <c r="AC74" t="s">
        <v>81</v>
      </c>
      <c r="AD74" t="s">
        <v>81</v>
      </c>
      <c r="AE74" t="s">
        <v>81</v>
      </c>
      <c r="AF74" t="s">
        <v>81</v>
      </c>
      <c r="AG74" t="s">
        <v>81</v>
      </c>
      <c r="AH74" t="s">
        <v>81</v>
      </c>
      <c r="AI74" t="s">
        <v>81</v>
      </c>
      <c r="AJ74" t="s">
        <v>224</v>
      </c>
      <c r="AK74" t="s">
        <v>81</v>
      </c>
      <c r="AL74" t="s">
        <v>81</v>
      </c>
      <c r="AM74" t="s">
        <v>81</v>
      </c>
      <c r="AN74" t="s">
        <v>81</v>
      </c>
      <c r="AO74" t="s">
        <v>81</v>
      </c>
      <c r="AP74" t="s">
        <v>81</v>
      </c>
      <c r="AQ74" t="s">
        <v>81</v>
      </c>
      <c r="AR74" t="s">
        <v>81</v>
      </c>
      <c r="AS74" t="s">
        <v>204</v>
      </c>
    </row>
    <row r="75" spans="1:45">
      <c r="A75" t="s">
        <v>155</v>
      </c>
      <c r="B75" t="s">
        <v>370</v>
      </c>
      <c r="C75" t="s">
        <v>370</v>
      </c>
      <c r="D75" t="s">
        <v>10</v>
      </c>
      <c r="E75" t="s">
        <v>84</v>
      </c>
      <c r="F75" t="s">
        <v>200</v>
      </c>
      <c r="G75" t="s">
        <v>200</v>
      </c>
      <c r="H75" t="s">
        <v>216</v>
      </c>
      <c r="I75" t="s">
        <v>568</v>
      </c>
      <c r="J75" t="s">
        <v>81</v>
      </c>
      <c r="K75" t="s">
        <v>81</v>
      </c>
      <c r="L75" t="s">
        <v>81</v>
      </c>
      <c r="M75" t="s">
        <v>81</v>
      </c>
      <c r="N75" t="s">
        <v>81</v>
      </c>
      <c r="O75" t="s">
        <v>81</v>
      </c>
      <c r="P75" t="s">
        <v>81</v>
      </c>
      <c r="Q75" t="s">
        <v>81</v>
      </c>
      <c r="R75" t="s">
        <v>81</v>
      </c>
      <c r="S75" t="s">
        <v>81</v>
      </c>
      <c r="T75" t="s">
        <v>81</v>
      </c>
      <c r="U75" t="s">
        <v>81</v>
      </c>
      <c r="V75" t="s">
        <v>81</v>
      </c>
      <c r="W75" t="s">
        <v>81</v>
      </c>
      <c r="X75" t="s">
        <v>81</v>
      </c>
      <c r="Y75" t="s">
        <v>81</v>
      </c>
      <c r="Z75" t="s">
        <v>81</v>
      </c>
      <c r="AA75" t="s">
        <v>81</v>
      </c>
      <c r="AB75" t="s">
        <v>81</v>
      </c>
      <c r="AC75" t="s">
        <v>81</v>
      </c>
      <c r="AD75" t="s">
        <v>81</v>
      </c>
      <c r="AE75" t="s">
        <v>81</v>
      </c>
      <c r="AF75" t="s">
        <v>81</v>
      </c>
      <c r="AG75" t="s">
        <v>81</v>
      </c>
      <c r="AH75" t="s">
        <v>81</v>
      </c>
      <c r="AI75" t="s">
        <v>81</v>
      </c>
      <c r="AJ75" t="s">
        <v>201</v>
      </c>
      <c r="AK75" t="s">
        <v>81</v>
      </c>
      <c r="AL75" t="s">
        <v>81</v>
      </c>
      <c r="AM75" t="s">
        <v>81</v>
      </c>
      <c r="AN75" t="s">
        <v>81</v>
      </c>
      <c r="AO75" t="s">
        <v>81</v>
      </c>
      <c r="AP75" t="s">
        <v>81</v>
      </c>
      <c r="AQ75" t="s">
        <v>81</v>
      </c>
      <c r="AR75" t="s">
        <v>81</v>
      </c>
      <c r="AS75" t="s">
        <v>201</v>
      </c>
    </row>
    <row r="76" spans="1:45">
      <c r="A76" t="s">
        <v>155</v>
      </c>
      <c r="B76" t="s">
        <v>370</v>
      </c>
      <c r="C76" t="s">
        <v>370</v>
      </c>
      <c r="D76" t="s">
        <v>10</v>
      </c>
      <c r="E76" t="s">
        <v>84</v>
      </c>
      <c r="F76" t="s">
        <v>200</v>
      </c>
      <c r="G76" t="s">
        <v>200</v>
      </c>
      <c r="H76" t="s">
        <v>173</v>
      </c>
      <c r="I76" t="s">
        <v>569</v>
      </c>
      <c r="J76" t="s">
        <v>81</v>
      </c>
      <c r="K76" t="s">
        <v>81</v>
      </c>
      <c r="L76" t="s">
        <v>81</v>
      </c>
      <c r="M76" t="s">
        <v>81</v>
      </c>
      <c r="N76" t="s">
        <v>81</v>
      </c>
      <c r="O76" t="s">
        <v>81</v>
      </c>
      <c r="P76" t="s">
        <v>81</v>
      </c>
      <c r="Q76" t="s">
        <v>81</v>
      </c>
      <c r="R76" t="s">
        <v>81</v>
      </c>
      <c r="S76" t="s">
        <v>81</v>
      </c>
      <c r="T76" t="s">
        <v>81</v>
      </c>
      <c r="U76" t="s">
        <v>81</v>
      </c>
      <c r="V76" t="s">
        <v>81</v>
      </c>
      <c r="W76" t="s">
        <v>81</v>
      </c>
      <c r="X76" t="s">
        <v>81</v>
      </c>
      <c r="Y76" t="s">
        <v>81</v>
      </c>
      <c r="Z76" t="s">
        <v>81</v>
      </c>
      <c r="AA76" t="s">
        <v>81</v>
      </c>
      <c r="AB76" t="s">
        <v>81</v>
      </c>
      <c r="AC76" t="s">
        <v>81</v>
      </c>
      <c r="AD76" t="s">
        <v>81</v>
      </c>
      <c r="AE76" t="s">
        <v>81</v>
      </c>
      <c r="AF76" t="s">
        <v>81</v>
      </c>
      <c r="AG76" t="s">
        <v>81</v>
      </c>
      <c r="AH76" t="s">
        <v>81</v>
      </c>
      <c r="AI76" t="s">
        <v>81</v>
      </c>
      <c r="AJ76" t="s">
        <v>201</v>
      </c>
      <c r="AK76" t="s">
        <v>81</v>
      </c>
      <c r="AL76" t="s">
        <v>81</v>
      </c>
      <c r="AM76" t="s">
        <v>81</v>
      </c>
      <c r="AN76" t="s">
        <v>81</v>
      </c>
      <c r="AO76" t="s">
        <v>81</v>
      </c>
      <c r="AP76" t="s">
        <v>81</v>
      </c>
      <c r="AQ76" t="s">
        <v>81</v>
      </c>
      <c r="AR76" t="s">
        <v>81</v>
      </c>
      <c r="AS76" t="s">
        <v>201</v>
      </c>
    </row>
    <row r="77" spans="1:45">
      <c r="A77" t="s">
        <v>155</v>
      </c>
      <c r="B77" t="s">
        <v>370</v>
      </c>
      <c r="C77" t="s">
        <v>370</v>
      </c>
      <c r="D77" t="s">
        <v>10</v>
      </c>
      <c r="E77" t="s">
        <v>84</v>
      </c>
      <c r="F77" t="s">
        <v>200</v>
      </c>
      <c r="G77" t="s">
        <v>200</v>
      </c>
      <c r="H77" t="s">
        <v>172</v>
      </c>
      <c r="I77" t="s">
        <v>570</v>
      </c>
      <c r="J77" t="s">
        <v>241</v>
      </c>
      <c r="K77" t="s">
        <v>362</v>
      </c>
      <c r="L77" t="s">
        <v>81</v>
      </c>
      <c r="M77" t="s">
        <v>81</v>
      </c>
      <c r="N77" t="s">
        <v>81</v>
      </c>
      <c r="O77" t="s">
        <v>81</v>
      </c>
      <c r="P77" t="s">
        <v>81</v>
      </c>
      <c r="Q77" t="s">
        <v>81</v>
      </c>
      <c r="R77" t="s">
        <v>81</v>
      </c>
      <c r="S77" t="s">
        <v>81</v>
      </c>
      <c r="T77" t="s">
        <v>81</v>
      </c>
      <c r="U77" t="s">
        <v>81</v>
      </c>
      <c r="V77" t="s">
        <v>81</v>
      </c>
      <c r="W77" t="s">
        <v>81</v>
      </c>
      <c r="X77" t="s">
        <v>81</v>
      </c>
      <c r="Y77" t="s">
        <v>81</v>
      </c>
      <c r="Z77" t="s">
        <v>81</v>
      </c>
      <c r="AA77" t="s">
        <v>81</v>
      </c>
      <c r="AB77" t="s">
        <v>81</v>
      </c>
      <c r="AC77" t="s">
        <v>81</v>
      </c>
      <c r="AD77" t="s">
        <v>241</v>
      </c>
      <c r="AE77" t="s">
        <v>81</v>
      </c>
      <c r="AF77" t="s">
        <v>81</v>
      </c>
      <c r="AG77" t="s">
        <v>81</v>
      </c>
      <c r="AH77" t="s">
        <v>81</v>
      </c>
      <c r="AI77" t="s">
        <v>81</v>
      </c>
      <c r="AJ77" t="s">
        <v>201</v>
      </c>
      <c r="AK77" t="s">
        <v>301</v>
      </c>
      <c r="AL77" t="s">
        <v>81</v>
      </c>
      <c r="AM77" t="s">
        <v>390</v>
      </c>
      <c r="AN77" t="s">
        <v>402</v>
      </c>
      <c r="AO77" t="s">
        <v>302</v>
      </c>
      <c r="AP77" t="s">
        <v>303</v>
      </c>
      <c r="AQ77" t="s">
        <v>203</v>
      </c>
      <c r="AR77" t="s">
        <v>203</v>
      </c>
      <c r="AS77" t="s">
        <v>231</v>
      </c>
    </row>
    <row r="78" spans="1:45">
      <c r="A78" t="s">
        <v>175</v>
      </c>
      <c r="B78" t="s">
        <v>379</v>
      </c>
      <c r="C78" t="s">
        <v>379</v>
      </c>
      <c r="D78" t="s">
        <v>225</v>
      </c>
      <c r="E78" t="s">
        <v>84</v>
      </c>
      <c r="F78" t="s">
        <v>200</v>
      </c>
      <c r="G78" t="s">
        <v>200</v>
      </c>
      <c r="H78" t="s">
        <v>172</v>
      </c>
      <c r="I78" t="s">
        <v>563</v>
      </c>
      <c r="J78" t="s">
        <v>81</v>
      </c>
      <c r="K78" t="s">
        <v>81</v>
      </c>
      <c r="L78" t="s">
        <v>81</v>
      </c>
      <c r="M78" t="s">
        <v>270</v>
      </c>
      <c r="N78" t="s">
        <v>233</v>
      </c>
      <c r="O78" t="s">
        <v>81</v>
      </c>
      <c r="P78" t="s">
        <v>81</v>
      </c>
      <c r="Q78" t="s">
        <v>81</v>
      </c>
      <c r="R78" t="s">
        <v>81</v>
      </c>
      <c r="S78" t="s">
        <v>81</v>
      </c>
      <c r="T78" t="s">
        <v>81</v>
      </c>
      <c r="U78" t="s">
        <v>81</v>
      </c>
      <c r="V78" t="s">
        <v>81</v>
      </c>
      <c r="W78" t="s">
        <v>81</v>
      </c>
      <c r="X78" t="s">
        <v>81</v>
      </c>
      <c r="Y78" t="s">
        <v>81</v>
      </c>
      <c r="Z78" t="s">
        <v>81</v>
      </c>
      <c r="AA78" t="s">
        <v>81</v>
      </c>
      <c r="AB78" t="s">
        <v>81</v>
      </c>
      <c r="AC78" t="s">
        <v>81</v>
      </c>
      <c r="AD78" t="s">
        <v>215</v>
      </c>
      <c r="AE78" t="s">
        <v>81</v>
      </c>
      <c r="AF78" t="s">
        <v>81</v>
      </c>
      <c r="AG78" t="s">
        <v>81</v>
      </c>
      <c r="AH78" t="s">
        <v>81</v>
      </c>
      <c r="AI78" t="s">
        <v>81</v>
      </c>
      <c r="AJ78" t="s">
        <v>201</v>
      </c>
      <c r="AK78" t="s">
        <v>601</v>
      </c>
      <c r="AL78" t="s">
        <v>81</v>
      </c>
      <c r="AM78" t="s">
        <v>602</v>
      </c>
      <c r="AN78" t="s">
        <v>263</v>
      </c>
      <c r="AO78" t="s">
        <v>81</v>
      </c>
      <c r="AP78" t="s">
        <v>81</v>
      </c>
      <c r="AQ78" t="s">
        <v>203</v>
      </c>
      <c r="AR78" t="s">
        <v>81</v>
      </c>
      <c r="AS78" t="s">
        <v>204</v>
      </c>
    </row>
    <row r="79" spans="1:45">
      <c r="A79" t="s">
        <v>175</v>
      </c>
      <c r="B79" t="s">
        <v>379</v>
      </c>
      <c r="C79" t="s">
        <v>379</v>
      </c>
      <c r="D79" t="s">
        <v>225</v>
      </c>
      <c r="E79" t="s">
        <v>84</v>
      </c>
      <c r="F79" t="s">
        <v>200</v>
      </c>
      <c r="G79" t="s">
        <v>200</v>
      </c>
      <c r="H79" t="s">
        <v>205</v>
      </c>
      <c r="I79" t="s">
        <v>564</v>
      </c>
      <c r="J79" t="s">
        <v>209</v>
      </c>
      <c r="K79" t="s">
        <v>226</v>
      </c>
      <c r="L79" t="s">
        <v>81</v>
      </c>
      <c r="M79" t="s">
        <v>81</v>
      </c>
      <c r="N79" t="s">
        <v>81</v>
      </c>
      <c r="O79" t="s">
        <v>81</v>
      </c>
      <c r="P79" t="s">
        <v>81</v>
      </c>
      <c r="Q79" t="s">
        <v>81</v>
      </c>
      <c r="R79" t="s">
        <v>81</v>
      </c>
      <c r="S79" t="s">
        <v>81</v>
      </c>
      <c r="T79" t="s">
        <v>81</v>
      </c>
      <c r="U79" t="s">
        <v>81</v>
      </c>
      <c r="V79" t="s">
        <v>81</v>
      </c>
      <c r="W79" t="s">
        <v>81</v>
      </c>
      <c r="X79" t="s">
        <v>81</v>
      </c>
      <c r="Y79" t="s">
        <v>81</v>
      </c>
      <c r="Z79" t="s">
        <v>81</v>
      </c>
      <c r="AA79" t="s">
        <v>81</v>
      </c>
      <c r="AB79" t="s">
        <v>81</v>
      </c>
      <c r="AC79" t="s">
        <v>81</v>
      </c>
      <c r="AD79" t="s">
        <v>209</v>
      </c>
      <c r="AE79" t="s">
        <v>81</v>
      </c>
      <c r="AF79" t="s">
        <v>81</v>
      </c>
      <c r="AG79" t="s">
        <v>81</v>
      </c>
      <c r="AH79" t="s">
        <v>81</v>
      </c>
      <c r="AI79" t="s">
        <v>81</v>
      </c>
      <c r="AJ79" t="s">
        <v>201</v>
      </c>
      <c r="AK79" t="s">
        <v>603</v>
      </c>
      <c r="AL79" t="s">
        <v>81</v>
      </c>
      <c r="AM79" t="s">
        <v>604</v>
      </c>
      <c r="AN79" t="s">
        <v>253</v>
      </c>
      <c r="AO79" t="s">
        <v>81</v>
      </c>
      <c r="AP79" t="s">
        <v>81</v>
      </c>
      <c r="AQ79" t="s">
        <v>203</v>
      </c>
      <c r="AR79" t="s">
        <v>81</v>
      </c>
      <c r="AS79" t="s">
        <v>204</v>
      </c>
    </row>
    <row r="80" spans="1:45">
      <c r="A80" t="s">
        <v>175</v>
      </c>
      <c r="B80" t="s">
        <v>379</v>
      </c>
      <c r="C80" t="s">
        <v>379</v>
      </c>
      <c r="D80" t="s">
        <v>225</v>
      </c>
      <c r="E80" t="s">
        <v>84</v>
      </c>
      <c r="F80" t="s">
        <v>200</v>
      </c>
      <c r="G80" t="s">
        <v>200</v>
      </c>
      <c r="H80" t="s">
        <v>208</v>
      </c>
      <c r="I80" t="s">
        <v>565</v>
      </c>
      <c r="J80" t="s">
        <v>81</v>
      </c>
      <c r="K80" t="s">
        <v>81</v>
      </c>
      <c r="L80" t="s">
        <v>81</v>
      </c>
      <c r="M80" t="s">
        <v>81</v>
      </c>
      <c r="N80" t="s">
        <v>81</v>
      </c>
      <c r="O80" t="s">
        <v>81</v>
      </c>
      <c r="P80" t="s">
        <v>81</v>
      </c>
      <c r="Q80" t="s">
        <v>81</v>
      </c>
      <c r="R80" t="s">
        <v>81</v>
      </c>
      <c r="S80" t="s">
        <v>81</v>
      </c>
      <c r="T80" t="s">
        <v>81</v>
      </c>
      <c r="U80" t="s">
        <v>81</v>
      </c>
      <c r="V80" t="s">
        <v>81</v>
      </c>
      <c r="W80" t="s">
        <v>81</v>
      </c>
      <c r="X80" t="s">
        <v>81</v>
      </c>
      <c r="Y80" t="s">
        <v>81</v>
      </c>
      <c r="Z80" t="s">
        <v>81</v>
      </c>
      <c r="AA80" t="s">
        <v>81</v>
      </c>
      <c r="AB80" t="s">
        <v>81</v>
      </c>
      <c r="AC80" t="s">
        <v>81</v>
      </c>
      <c r="AD80" t="s">
        <v>81</v>
      </c>
      <c r="AE80" t="s">
        <v>81</v>
      </c>
      <c r="AF80" t="s">
        <v>81</v>
      </c>
      <c r="AG80" t="s">
        <v>81</v>
      </c>
      <c r="AH80" t="s">
        <v>81</v>
      </c>
      <c r="AI80" t="s">
        <v>81</v>
      </c>
      <c r="AJ80" t="s">
        <v>224</v>
      </c>
      <c r="AK80" t="s">
        <v>81</v>
      </c>
      <c r="AL80" t="s">
        <v>81</v>
      </c>
      <c r="AM80" t="s">
        <v>81</v>
      </c>
      <c r="AN80" t="s">
        <v>81</v>
      </c>
      <c r="AO80" t="s">
        <v>81</v>
      </c>
      <c r="AP80" t="s">
        <v>81</v>
      </c>
      <c r="AQ80" t="s">
        <v>81</v>
      </c>
      <c r="AR80" t="s">
        <v>81</v>
      </c>
      <c r="AS80" t="s">
        <v>204</v>
      </c>
    </row>
    <row r="81" spans="1:45">
      <c r="A81" t="s">
        <v>175</v>
      </c>
      <c r="B81" t="s">
        <v>379</v>
      </c>
      <c r="C81" t="s">
        <v>379</v>
      </c>
      <c r="D81" t="s">
        <v>225</v>
      </c>
      <c r="E81" t="s">
        <v>84</v>
      </c>
      <c r="F81" t="s">
        <v>200</v>
      </c>
      <c r="G81" t="s">
        <v>200</v>
      </c>
      <c r="H81" t="s">
        <v>211</v>
      </c>
      <c r="I81" t="s">
        <v>566</v>
      </c>
      <c r="J81" t="s">
        <v>280</v>
      </c>
      <c r="K81" t="s">
        <v>233</v>
      </c>
      <c r="L81" t="s">
        <v>81</v>
      </c>
      <c r="M81" t="s">
        <v>81</v>
      </c>
      <c r="N81" t="s">
        <v>81</v>
      </c>
      <c r="O81" t="s">
        <v>81</v>
      </c>
      <c r="P81" t="s">
        <v>81</v>
      </c>
      <c r="Q81" t="s">
        <v>81</v>
      </c>
      <c r="R81" t="s">
        <v>81</v>
      </c>
      <c r="S81" t="s">
        <v>81</v>
      </c>
      <c r="T81" t="s">
        <v>81</v>
      </c>
      <c r="U81" t="s">
        <v>81</v>
      </c>
      <c r="V81" t="s">
        <v>81</v>
      </c>
      <c r="W81" t="s">
        <v>81</v>
      </c>
      <c r="X81" t="s">
        <v>81</v>
      </c>
      <c r="Y81" t="s">
        <v>81</v>
      </c>
      <c r="Z81" t="s">
        <v>81</v>
      </c>
      <c r="AA81" t="s">
        <v>81</v>
      </c>
      <c r="AB81" t="s">
        <v>81</v>
      </c>
      <c r="AC81" t="s">
        <v>81</v>
      </c>
      <c r="AD81" t="s">
        <v>280</v>
      </c>
      <c r="AE81" t="s">
        <v>81</v>
      </c>
      <c r="AF81" t="s">
        <v>81</v>
      </c>
      <c r="AG81" t="s">
        <v>81</v>
      </c>
      <c r="AH81" t="s">
        <v>81</v>
      </c>
      <c r="AI81" t="s">
        <v>81</v>
      </c>
      <c r="AJ81" t="s">
        <v>201</v>
      </c>
      <c r="AK81" t="s">
        <v>331</v>
      </c>
      <c r="AL81" t="s">
        <v>81</v>
      </c>
      <c r="AM81" t="s">
        <v>220</v>
      </c>
      <c r="AN81" t="s">
        <v>346</v>
      </c>
      <c r="AO81" t="s">
        <v>81</v>
      </c>
      <c r="AP81" t="s">
        <v>81</v>
      </c>
      <c r="AQ81" t="s">
        <v>203</v>
      </c>
      <c r="AR81" t="s">
        <v>81</v>
      </c>
      <c r="AS81" t="s">
        <v>204</v>
      </c>
    </row>
    <row r="82" spans="1:45">
      <c r="A82" t="s">
        <v>175</v>
      </c>
      <c r="B82" t="s">
        <v>379</v>
      </c>
      <c r="C82" t="s">
        <v>379</v>
      </c>
      <c r="D82" t="s">
        <v>225</v>
      </c>
      <c r="E82" t="s">
        <v>84</v>
      </c>
      <c r="F82" t="s">
        <v>200</v>
      </c>
      <c r="G82" t="s">
        <v>200</v>
      </c>
      <c r="H82" t="s">
        <v>214</v>
      </c>
      <c r="I82" t="s">
        <v>567</v>
      </c>
      <c r="J82" t="s">
        <v>206</v>
      </c>
      <c r="K82" t="s">
        <v>217</v>
      </c>
      <c r="L82" t="s">
        <v>81</v>
      </c>
      <c r="M82" t="s">
        <v>81</v>
      </c>
      <c r="N82" t="s">
        <v>81</v>
      </c>
      <c r="O82" t="s">
        <v>81</v>
      </c>
      <c r="P82" t="s">
        <v>81</v>
      </c>
      <c r="Q82" t="s">
        <v>81</v>
      </c>
      <c r="R82" t="s">
        <v>81</v>
      </c>
      <c r="S82" t="s">
        <v>81</v>
      </c>
      <c r="T82" t="s">
        <v>81</v>
      </c>
      <c r="U82" t="s">
        <v>81</v>
      </c>
      <c r="V82" t="s">
        <v>81</v>
      </c>
      <c r="W82" t="s">
        <v>81</v>
      </c>
      <c r="X82" t="s">
        <v>81</v>
      </c>
      <c r="Y82" t="s">
        <v>81</v>
      </c>
      <c r="Z82" t="s">
        <v>81</v>
      </c>
      <c r="AA82" t="s">
        <v>81</v>
      </c>
      <c r="AB82" t="s">
        <v>81</v>
      </c>
      <c r="AC82" t="s">
        <v>81</v>
      </c>
      <c r="AD82" t="s">
        <v>206</v>
      </c>
      <c r="AE82" t="s">
        <v>81</v>
      </c>
      <c r="AF82" t="s">
        <v>81</v>
      </c>
      <c r="AG82" t="s">
        <v>81</v>
      </c>
      <c r="AH82" t="s">
        <v>81</v>
      </c>
      <c r="AI82" t="s">
        <v>81</v>
      </c>
      <c r="AJ82" t="s">
        <v>201</v>
      </c>
      <c r="AK82" t="s">
        <v>332</v>
      </c>
      <c r="AL82" t="s">
        <v>81</v>
      </c>
      <c r="AM82" t="s">
        <v>271</v>
      </c>
      <c r="AN82" t="s">
        <v>274</v>
      </c>
      <c r="AO82" t="s">
        <v>81</v>
      </c>
      <c r="AP82" t="s">
        <v>81</v>
      </c>
      <c r="AQ82" t="s">
        <v>203</v>
      </c>
      <c r="AR82" t="s">
        <v>81</v>
      </c>
      <c r="AS82" t="s">
        <v>204</v>
      </c>
    </row>
    <row r="83" spans="1:45">
      <c r="A83" t="s">
        <v>175</v>
      </c>
      <c r="B83" t="s">
        <v>379</v>
      </c>
      <c r="C83" t="s">
        <v>379</v>
      </c>
      <c r="D83" t="s">
        <v>225</v>
      </c>
      <c r="E83" t="s">
        <v>84</v>
      </c>
      <c r="F83" t="s">
        <v>200</v>
      </c>
      <c r="G83" t="s">
        <v>200</v>
      </c>
      <c r="H83" t="s">
        <v>216</v>
      </c>
      <c r="I83" t="s">
        <v>568</v>
      </c>
      <c r="J83" t="s">
        <v>232</v>
      </c>
      <c r="K83" t="s">
        <v>217</v>
      </c>
      <c r="L83" t="s">
        <v>81</v>
      </c>
      <c r="M83" t="s">
        <v>81</v>
      </c>
      <c r="N83" t="s">
        <v>81</v>
      </c>
      <c r="O83" t="s">
        <v>81</v>
      </c>
      <c r="P83" t="s">
        <v>81</v>
      </c>
      <c r="Q83" t="s">
        <v>81</v>
      </c>
      <c r="R83" t="s">
        <v>81</v>
      </c>
      <c r="S83" t="s">
        <v>81</v>
      </c>
      <c r="T83" t="s">
        <v>81</v>
      </c>
      <c r="U83" t="s">
        <v>81</v>
      </c>
      <c r="V83" t="s">
        <v>81</v>
      </c>
      <c r="W83" t="s">
        <v>81</v>
      </c>
      <c r="X83" t="s">
        <v>81</v>
      </c>
      <c r="Y83" t="s">
        <v>81</v>
      </c>
      <c r="Z83" t="s">
        <v>81</v>
      </c>
      <c r="AA83" t="s">
        <v>81</v>
      </c>
      <c r="AB83" t="s">
        <v>81</v>
      </c>
      <c r="AC83" t="s">
        <v>81</v>
      </c>
      <c r="AD83" t="s">
        <v>232</v>
      </c>
      <c r="AE83" t="s">
        <v>81</v>
      </c>
      <c r="AF83" t="s">
        <v>81</v>
      </c>
      <c r="AG83" t="s">
        <v>81</v>
      </c>
      <c r="AH83" t="s">
        <v>81</v>
      </c>
      <c r="AI83" t="s">
        <v>81</v>
      </c>
      <c r="AJ83" t="s">
        <v>201</v>
      </c>
      <c r="AK83" t="s">
        <v>276</v>
      </c>
      <c r="AL83" t="s">
        <v>81</v>
      </c>
      <c r="AM83" t="s">
        <v>393</v>
      </c>
      <c r="AN83" t="s">
        <v>395</v>
      </c>
      <c r="AO83" t="s">
        <v>81</v>
      </c>
      <c r="AP83" t="s">
        <v>81</v>
      </c>
      <c r="AQ83" t="s">
        <v>203</v>
      </c>
      <c r="AR83" t="s">
        <v>81</v>
      </c>
      <c r="AS83" t="s">
        <v>204</v>
      </c>
    </row>
    <row r="84" spans="1:45">
      <c r="A84" t="s">
        <v>175</v>
      </c>
      <c r="B84" t="s">
        <v>379</v>
      </c>
      <c r="C84" t="s">
        <v>379</v>
      </c>
      <c r="D84" t="s">
        <v>225</v>
      </c>
      <c r="E84" t="s">
        <v>84</v>
      </c>
      <c r="F84" t="s">
        <v>200</v>
      </c>
      <c r="G84" t="s">
        <v>200</v>
      </c>
      <c r="H84" t="s">
        <v>173</v>
      </c>
      <c r="I84" t="s">
        <v>569</v>
      </c>
      <c r="J84" t="s">
        <v>81</v>
      </c>
      <c r="K84" t="s">
        <v>81</v>
      </c>
      <c r="L84" t="s">
        <v>81</v>
      </c>
      <c r="M84" t="s">
        <v>81</v>
      </c>
      <c r="N84" t="s">
        <v>81</v>
      </c>
      <c r="O84" t="s">
        <v>81</v>
      </c>
      <c r="P84" t="s">
        <v>81</v>
      </c>
      <c r="Q84" t="s">
        <v>81</v>
      </c>
      <c r="R84" t="s">
        <v>81</v>
      </c>
      <c r="S84" t="s">
        <v>232</v>
      </c>
      <c r="T84" t="s">
        <v>226</v>
      </c>
      <c r="U84" t="s">
        <v>81</v>
      </c>
      <c r="V84" t="s">
        <v>81</v>
      </c>
      <c r="W84" t="s">
        <v>81</v>
      </c>
      <c r="X84" t="s">
        <v>81</v>
      </c>
      <c r="Y84" t="s">
        <v>81</v>
      </c>
      <c r="Z84" t="s">
        <v>81</v>
      </c>
      <c r="AA84" t="s">
        <v>81</v>
      </c>
      <c r="AB84" t="s">
        <v>81</v>
      </c>
      <c r="AC84" t="s">
        <v>81</v>
      </c>
      <c r="AD84" t="s">
        <v>209</v>
      </c>
      <c r="AE84" t="s">
        <v>81</v>
      </c>
      <c r="AF84" t="s">
        <v>81</v>
      </c>
      <c r="AG84" t="s">
        <v>81</v>
      </c>
      <c r="AH84" t="s">
        <v>81</v>
      </c>
      <c r="AI84" t="s">
        <v>81</v>
      </c>
      <c r="AJ84" t="s">
        <v>201</v>
      </c>
      <c r="AK84" t="s">
        <v>407</v>
      </c>
      <c r="AL84" t="s">
        <v>81</v>
      </c>
      <c r="AM84" t="s">
        <v>605</v>
      </c>
      <c r="AN84" t="s">
        <v>252</v>
      </c>
      <c r="AO84" t="s">
        <v>81</v>
      </c>
      <c r="AP84" t="s">
        <v>81</v>
      </c>
      <c r="AQ84" t="s">
        <v>203</v>
      </c>
      <c r="AR84" t="s">
        <v>81</v>
      </c>
      <c r="AS84" t="s">
        <v>204</v>
      </c>
    </row>
    <row r="85" spans="1:45">
      <c r="A85" t="s">
        <v>175</v>
      </c>
      <c r="B85" t="s">
        <v>379</v>
      </c>
      <c r="C85" t="s">
        <v>379</v>
      </c>
      <c r="D85" t="s">
        <v>225</v>
      </c>
      <c r="E85" t="s">
        <v>84</v>
      </c>
      <c r="F85" t="s">
        <v>200</v>
      </c>
      <c r="G85" t="s">
        <v>200</v>
      </c>
      <c r="H85" t="s">
        <v>172</v>
      </c>
      <c r="I85" t="s">
        <v>570</v>
      </c>
      <c r="J85" t="s">
        <v>209</v>
      </c>
      <c r="K85" t="s">
        <v>233</v>
      </c>
      <c r="L85" t="s">
        <v>81</v>
      </c>
      <c r="M85" t="s">
        <v>81</v>
      </c>
      <c r="N85" t="s">
        <v>81</v>
      </c>
      <c r="O85" t="s">
        <v>81</v>
      </c>
      <c r="P85" t="s">
        <v>81</v>
      </c>
      <c r="Q85" t="s">
        <v>81</v>
      </c>
      <c r="R85" t="s">
        <v>81</v>
      </c>
      <c r="S85" t="s">
        <v>81</v>
      </c>
      <c r="T85" t="s">
        <v>81</v>
      </c>
      <c r="U85" t="s">
        <v>81</v>
      </c>
      <c r="V85" t="s">
        <v>81</v>
      </c>
      <c r="W85" t="s">
        <v>81</v>
      </c>
      <c r="X85" t="s">
        <v>81</v>
      </c>
      <c r="Y85" t="s">
        <v>81</v>
      </c>
      <c r="Z85" t="s">
        <v>81</v>
      </c>
      <c r="AA85" t="s">
        <v>81</v>
      </c>
      <c r="AB85" t="s">
        <v>81</v>
      </c>
      <c r="AC85" t="s">
        <v>81</v>
      </c>
      <c r="AD85" t="s">
        <v>209</v>
      </c>
      <c r="AE85" t="s">
        <v>81</v>
      </c>
      <c r="AF85" t="s">
        <v>81</v>
      </c>
      <c r="AG85" t="s">
        <v>81</v>
      </c>
      <c r="AH85" t="s">
        <v>81</v>
      </c>
      <c r="AI85" t="s">
        <v>81</v>
      </c>
      <c r="AJ85" t="s">
        <v>201</v>
      </c>
      <c r="AK85" t="s">
        <v>385</v>
      </c>
      <c r="AL85" t="s">
        <v>81</v>
      </c>
      <c r="AM85" t="s">
        <v>606</v>
      </c>
      <c r="AN85" t="s">
        <v>260</v>
      </c>
      <c r="AO85" t="s">
        <v>81</v>
      </c>
      <c r="AP85" t="s">
        <v>81</v>
      </c>
      <c r="AQ85" t="s">
        <v>203</v>
      </c>
      <c r="AR85" t="s">
        <v>81</v>
      </c>
      <c r="AS85" t="s">
        <v>204</v>
      </c>
    </row>
    <row r="86" spans="1:45">
      <c r="A86" t="s">
        <v>176</v>
      </c>
      <c r="B86" t="s">
        <v>386</v>
      </c>
      <c r="C86" t="s">
        <v>387</v>
      </c>
      <c r="D86" t="s">
        <v>225</v>
      </c>
      <c r="E86" t="s">
        <v>84</v>
      </c>
      <c r="F86" t="s">
        <v>200</v>
      </c>
      <c r="G86" t="s">
        <v>200</v>
      </c>
      <c r="H86" t="s">
        <v>172</v>
      </c>
      <c r="I86" t="s">
        <v>563</v>
      </c>
      <c r="J86" t="s">
        <v>81</v>
      </c>
      <c r="K86" t="s">
        <v>81</v>
      </c>
      <c r="L86" t="s">
        <v>81</v>
      </c>
      <c r="M86" t="s">
        <v>270</v>
      </c>
      <c r="N86" t="s">
        <v>227</v>
      </c>
      <c r="O86" t="s">
        <v>81</v>
      </c>
      <c r="P86" t="s">
        <v>81</v>
      </c>
      <c r="Q86" t="s">
        <v>81</v>
      </c>
      <c r="R86" t="s">
        <v>81</v>
      </c>
      <c r="S86" t="s">
        <v>81</v>
      </c>
      <c r="T86" t="s">
        <v>81</v>
      </c>
      <c r="U86" t="s">
        <v>81</v>
      </c>
      <c r="V86" t="s">
        <v>81</v>
      </c>
      <c r="W86" t="s">
        <v>81</v>
      </c>
      <c r="X86" t="s">
        <v>81</v>
      </c>
      <c r="Y86" t="s">
        <v>81</v>
      </c>
      <c r="Z86" t="s">
        <v>81</v>
      </c>
      <c r="AA86" t="s">
        <v>81</v>
      </c>
      <c r="AB86" t="s">
        <v>81</v>
      </c>
      <c r="AC86" t="s">
        <v>81</v>
      </c>
      <c r="AD86" t="s">
        <v>264</v>
      </c>
      <c r="AE86" t="s">
        <v>81</v>
      </c>
      <c r="AF86" t="s">
        <v>81</v>
      </c>
      <c r="AG86" t="s">
        <v>81</v>
      </c>
      <c r="AH86" t="s">
        <v>81</v>
      </c>
      <c r="AI86" t="s">
        <v>81</v>
      </c>
      <c r="AJ86" t="s">
        <v>201</v>
      </c>
      <c r="AK86" t="s">
        <v>349</v>
      </c>
      <c r="AL86" t="s">
        <v>81</v>
      </c>
      <c r="AM86" t="s">
        <v>310</v>
      </c>
      <c r="AN86" t="s">
        <v>338</v>
      </c>
      <c r="AO86" t="s">
        <v>607</v>
      </c>
      <c r="AP86" t="s">
        <v>317</v>
      </c>
      <c r="AQ86" t="s">
        <v>203</v>
      </c>
      <c r="AR86" t="s">
        <v>203</v>
      </c>
      <c r="AS86" t="s">
        <v>231</v>
      </c>
    </row>
    <row r="87" spans="1:45">
      <c r="A87" t="s">
        <v>176</v>
      </c>
      <c r="B87" t="s">
        <v>386</v>
      </c>
      <c r="C87" t="s">
        <v>387</v>
      </c>
      <c r="D87" t="s">
        <v>225</v>
      </c>
      <c r="E87" t="s">
        <v>84</v>
      </c>
      <c r="F87" t="s">
        <v>200</v>
      </c>
      <c r="G87" t="s">
        <v>200</v>
      </c>
      <c r="H87" t="s">
        <v>205</v>
      </c>
      <c r="I87" t="s">
        <v>564</v>
      </c>
      <c r="J87" t="s">
        <v>212</v>
      </c>
      <c r="K87" t="s">
        <v>226</v>
      </c>
      <c r="L87" t="s">
        <v>81</v>
      </c>
      <c r="M87" t="s">
        <v>81</v>
      </c>
      <c r="N87" t="s">
        <v>81</v>
      </c>
      <c r="O87" t="s">
        <v>81</v>
      </c>
      <c r="P87" t="s">
        <v>81</v>
      </c>
      <c r="Q87" t="s">
        <v>81</v>
      </c>
      <c r="R87" t="s">
        <v>81</v>
      </c>
      <c r="S87" t="s">
        <v>81</v>
      </c>
      <c r="T87" t="s">
        <v>81</v>
      </c>
      <c r="U87" t="s">
        <v>81</v>
      </c>
      <c r="V87" t="s">
        <v>81</v>
      </c>
      <c r="W87" t="s">
        <v>81</v>
      </c>
      <c r="X87" t="s">
        <v>81</v>
      </c>
      <c r="Y87" t="s">
        <v>81</v>
      </c>
      <c r="Z87" t="s">
        <v>81</v>
      </c>
      <c r="AA87" t="s">
        <v>81</v>
      </c>
      <c r="AB87" t="s">
        <v>81</v>
      </c>
      <c r="AC87" t="s">
        <v>81</v>
      </c>
      <c r="AD87" t="s">
        <v>212</v>
      </c>
      <c r="AE87" t="s">
        <v>81</v>
      </c>
      <c r="AF87" t="s">
        <v>81</v>
      </c>
      <c r="AG87" t="s">
        <v>81</v>
      </c>
      <c r="AH87" t="s">
        <v>81</v>
      </c>
      <c r="AI87" t="s">
        <v>81</v>
      </c>
      <c r="AJ87" t="s">
        <v>201</v>
      </c>
      <c r="AK87" t="s">
        <v>608</v>
      </c>
      <c r="AL87" t="s">
        <v>81</v>
      </c>
      <c r="AM87" t="s">
        <v>364</v>
      </c>
      <c r="AN87" t="s">
        <v>266</v>
      </c>
      <c r="AO87" t="s">
        <v>242</v>
      </c>
      <c r="AP87" t="s">
        <v>348</v>
      </c>
      <c r="AQ87" t="s">
        <v>203</v>
      </c>
      <c r="AR87" t="s">
        <v>203</v>
      </c>
      <c r="AS87" t="s">
        <v>231</v>
      </c>
    </row>
    <row r="88" spans="1:45">
      <c r="A88" t="s">
        <v>176</v>
      </c>
      <c r="B88" t="s">
        <v>386</v>
      </c>
      <c r="C88" t="s">
        <v>387</v>
      </c>
      <c r="D88" t="s">
        <v>225</v>
      </c>
      <c r="E88" t="s">
        <v>84</v>
      </c>
      <c r="F88" t="s">
        <v>200</v>
      </c>
      <c r="G88" t="s">
        <v>200</v>
      </c>
      <c r="H88" t="s">
        <v>208</v>
      </c>
      <c r="I88" t="s">
        <v>565</v>
      </c>
      <c r="J88" t="s">
        <v>241</v>
      </c>
      <c r="K88" t="s">
        <v>227</v>
      </c>
      <c r="L88" t="s">
        <v>81</v>
      </c>
      <c r="M88" t="s">
        <v>81</v>
      </c>
      <c r="N88" t="s">
        <v>81</v>
      </c>
      <c r="O88" t="s">
        <v>81</v>
      </c>
      <c r="P88" t="s">
        <v>81</v>
      </c>
      <c r="Q88" t="s">
        <v>81</v>
      </c>
      <c r="R88" t="s">
        <v>81</v>
      </c>
      <c r="S88" t="s">
        <v>81</v>
      </c>
      <c r="T88" t="s">
        <v>81</v>
      </c>
      <c r="U88" t="s">
        <v>81</v>
      </c>
      <c r="V88" t="s">
        <v>81</v>
      </c>
      <c r="W88" t="s">
        <v>81</v>
      </c>
      <c r="X88" t="s">
        <v>81</v>
      </c>
      <c r="Y88" t="s">
        <v>81</v>
      </c>
      <c r="Z88" t="s">
        <v>81</v>
      </c>
      <c r="AA88" t="s">
        <v>81</v>
      </c>
      <c r="AB88" t="s">
        <v>81</v>
      </c>
      <c r="AC88" t="s">
        <v>81</v>
      </c>
      <c r="AD88" t="s">
        <v>241</v>
      </c>
      <c r="AE88" t="s">
        <v>81</v>
      </c>
      <c r="AF88" t="s">
        <v>81</v>
      </c>
      <c r="AG88" t="s">
        <v>81</v>
      </c>
      <c r="AH88" t="s">
        <v>81</v>
      </c>
      <c r="AI88" t="s">
        <v>81</v>
      </c>
      <c r="AJ88" t="s">
        <v>201</v>
      </c>
      <c r="AK88" t="s">
        <v>286</v>
      </c>
      <c r="AL88" t="s">
        <v>81</v>
      </c>
      <c r="AM88" t="s">
        <v>609</v>
      </c>
      <c r="AN88" t="s">
        <v>259</v>
      </c>
      <c r="AO88" t="s">
        <v>304</v>
      </c>
      <c r="AP88" t="s">
        <v>381</v>
      </c>
      <c r="AQ88" t="s">
        <v>203</v>
      </c>
      <c r="AR88" t="s">
        <v>203</v>
      </c>
      <c r="AS88" t="s">
        <v>231</v>
      </c>
    </row>
    <row r="89" spans="1:45">
      <c r="A89" t="s">
        <v>176</v>
      </c>
      <c r="B89" t="s">
        <v>386</v>
      </c>
      <c r="C89" t="s">
        <v>387</v>
      </c>
      <c r="D89" t="s">
        <v>225</v>
      </c>
      <c r="E89" t="s">
        <v>84</v>
      </c>
      <c r="F89" t="s">
        <v>200</v>
      </c>
      <c r="G89" t="s">
        <v>200</v>
      </c>
      <c r="H89" t="s">
        <v>211</v>
      </c>
      <c r="I89" t="s">
        <v>566</v>
      </c>
      <c r="J89" t="s">
        <v>81</v>
      </c>
      <c r="K89" t="s">
        <v>81</v>
      </c>
      <c r="L89" t="s">
        <v>81</v>
      </c>
      <c r="M89" t="s">
        <v>81</v>
      </c>
      <c r="N89" t="s">
        <v>81</v>
      </c>
      <c r="O89" t="s">
        <v>81</v>
      </c>
      <c r="P89" t="s">
        <v>81</v>
      </c>
      <c r="Q89" t="s">
        <v>81</v>
      </c>
      <c r="R89" t="s">
        <v>81</v>
      </c>
      <c r="S89" t="s">
        <v>81</v>
      </c>
      <c r="T89" t="s">
        <v>81</v>
      </c>
      <c r="U89" t="s">
        <v>81</v>
      </c>
      <c r="V89" t="s">
        <v>81</v>
      </c>
      <c r="W89" t="s">
        <v>81</v>
      </c>
      <c r="X89" t="s">
        <v>81</v>
      </c>
      <c r="Y89" t="s">
        <v>81</v>
      </c>
      <c r="Z89" t="s">
        <v>81</v>
      </c>
      <c r="AA89" t="s">
        <v>81</v>
      </c>
      <c r="AB89" t="s">
        <v>81</v>
      </c>
      <c r="AC89" t="s">
        <v>81</v>
      </c>
      <c r="AD89" t="s">
        <v>81</v>
      </c>
      <c r="AE89" t="s">
        <v>81</v>
      </c>
      <c r="AF89" t="s">
        <v>81</v>
      </c>
      <c r="AG89" t="s">
        <v>81</v>
      </c>
      <c r="AH89" t="s">
        <v>81</v>
      </c>
      <c r="AI89" t="s">
        <v>81</v>
      </c>
      <c r="AJ89" t="s">
        <v>201</v>
      </c>
      <c r="AK89" t="s">
        <v>81</v>
      </c>
      <c r="AL89" t="s">
        <v>81</v>
      </c>
      <c r="AM89" t="s">
        <v>408</v>
      </c>
      <c r="AN89" t="s">
        <v>81</v>
      </c>
      <c r="AO89" t="s">
        <v>348</v>
      </c>
      <c r="AP89" t="s">
        <v>81</v>
      </c>
      <c r="AQ89" t="s">
        <v>203</v>
      </c>
      <c r="AR89" t="s">
        <v>203</v>
      </c>
      <c r="AS89" t="s">
        <v>222</v>
      </c>
    </row>
    <row r="90" spans="1:45">
      <c r="A90" t="s">
        <v>176</v>
      </c>
      <c r="B90" t="s">
        <v>386</v>
      </c>
      <c r="C90" t="s">
        <v>387</v>
      </c>
      <c r="D90" t="s">
        <v>225</v>
      </c>
      <c r="E90" t="s">
        <v>84</v>
      </c>
      <c r="F90" t="s">
        <v>200</v>
      </c>
      <c r="G90" t="s">
        <v>200</v>
      </c>
      <c r="H90" t="s">
        <v>214</v>
      </c>
      <c r="I90" t="s">
        <v>567</v>
      </c>
      <c r="J90" t="s">
        <v>261</v>
      </c>
      <c r="K90" t="s">
        <v>239</v>
      </c>
      <c r="L90" t="s">
        <v>81</v>
      </c>
      <c r="M90" t="s">
        <v>81</v>
      </c>
      <c r="N90" t="s">
        <v>81</v>
      </c>
      <c r="O90" t="s">
        <v>81</v>
      </c>
      <c r="P90" t="s">
        <v>81</v>
      </c>
      <c r="Q90" t="s">
        <v>81</v>
      </c>
      <c r="R90" t="s">
        <v>81</v>
      </c>
      <c r="S90" t="s">
        <v>81</v>
      </c>
      <c r="T90" t="s">
        <v>81</v>
      </c>
      <c r="U90" t="s">
        <v>81</v>
      </c>
      <c r="V90" t="s">
        <v>81</v>
      </c>
      <c r="W90" t="s">
        <v>81</v>
      </c>
      <c r="X90" t="s">
        <v>81</v>
      </c>
      <c r="Y90" t="s">
        <v>81</v>
      </c>
      <c r="Z90" t="s">
        <v>81</v>
      </c>
      <c r="AA90" t="s">
        <v>81</v>
      </c>
      <c r="AB90" t="s">
        <v>81</v>
      </c>
      <c r="AC90" t="s">
        <v>81</v>
      </c>
      <c r="AD90" t="s">
        <v>261</v>
      </c>
      <c r="AE90" t="s">
        <v>81</v>
      </c>
      <c r="AF90" t="s">
        <v>81</v>
      </c>
      <c r="AG90" t="s">
        <v>81</v>
      </c>
      <c r="AH90" t="s">
        <v>81</v>
      </c>
      <c r="AI90" t="s">
        <v>81</v>
      </c>
      <c r="AJ90" t="s">
        <v>201</v>
      </c>
      <c r="AK90" t="s">
        <v>610</v>
      </c>
      <c r="AL90" t="s">
        <v>81</v>
      </c>
      <c r="AM90" t="s">
        <v>611</v>
      </c>
      <c r="AN90" t="s">
        <v>246</v>
      </c>
      <c r="AO90" t="s">
        <v>304</v>
      </c>
      <c r="AP90" t="s">
        <v>81</v>
      </c>
      <c r="AQ90" t="s">
        <v>203</v>
      </c>
      <c r="AR90" t="s">
        <v>203</v>
      </c>
      <c r="AS90" t="s">
        <v>231</v>
      </c>
    </row>
    <row r="91" spans="1:45">
      <c r="A91" t="s">
        <v>176</v>
      </c>
      <c r="B91" t="s">
        <v>386</v>
      </c>
      <c r="C91" t="s">
        <v>387</v>
      </c>
      <c r="D91" t="s">
        <v>225</v>
      </c>
      <c r="E91" t="s">
        <v>84</v>
      </c>
      <c r="F91" t="s">
        <v>200</v>
      </c>
      <c r="G91" t="s">
        <v>200</v>
      </c>
      <c r="H91" t="s">
        <v>216</v>
      </c>
      <c r="I91" t="s">
        <v>568</v>
      </c>
      <c r="J91" t="s">
        <v>202</v>
      </c>
      <c r="K91" t="s">
        <v>239</v>
      </c>
      <c r="L91" t="s">
        <v>81</v>
      </c>
      <c r="M91" t="s">
        <v>81</v>
      </c>
      <c r="N91" t="s">
        <v>81</v>
      </c>
      <c r="O91" t="s">
        <v>81</v>
      </c>
      <c r="P91" t="s">
        <v>81</v>
      </c>
      <c r="Q91" t="s">
        <v>81</v>
      </c>
      <c r="R91" t="s">
        <v>81</v>
      </c>
      <c r="S91" t="s">
        <v>81</v>
      </c>
      <c r="T91" t="s">
        <v>81</v>
      </c>
      <c r="U91" t="s">
        <v>81</v>
      </c>
      <c r="V91" t="s">
        <v>81</v>
      </c>
      <c r="W91" t="s">
        <v>81</v>
      </c>
      <c r="X91" t="s">
        <v>81</v>
      </c>
      <c r="Y91" t="s">
        <v>81</v>
      </c>
      <c r="Z91" t="s">
        <v>81</v>
      </c>
      <c r="AA91" t="s">
        <v>81</v>
      </c>
      <c r="AB91" t="s">
        <v>81</v>
      </c>
      <c r="AC91" t="s">
        <v>81</v>
      </c>
      <c r="AD91" t="s">
        <v>202</v>
      </c>
      <c r="AE91" t="s">
        <v>81</v>
      </c>
      <c r="AF91" t="s">
        <v>81</v>
      </c>
      <c r="AG91" t="s">
        <v>81</v>
      </c>
      <c r="AH91" t="s">
        <v>81</v>
      </c>
      <c r="AI91" t="s">
        <v>81</v>
      </c>
      <c r="AJ91" t="s">
        <v>201</v>
      </c>
      <c r="AK91" t="s">
        <v>272</v>
      </c>
      <c r="AL91" t="s">
        <v>396</v>
      </c>
      <c r="AM91" t="s">
        <v>339</v>
      </c>
      <c r="AN91" t="s">
        <v>409</v>
      </c>
      <c r="AO91" t="s">
        <v>81</v>
      </c>
      <c r="AP91" t="s">
        <v>81</v>
      </c>
      <c r="AQ91" t="s">
        <v>203</v>
      </c>
      <c r="AR91" t="s">
        <v>81</v>
      </c>
      <c r="AS91" t="s">
        <v>204</v>
      </c>
    </row>
    <row r="92" spans="1:45">
      <c r="A92" t="s">
        <v>176</v>
      </c>
      <c r="B92" t="s">
        <v>386</v>
      </c>
      <c r="C92" t="s">
        <v>387</v>
      </c>
      <c r="D92" t="s">
        <v>225</v>
      </c>
      <c r="E92" t="s">
        <v>84</v>
      </c>
      <c r="F92" t="s">
        <v>200</v>
      </c>
      <c r="G92" t="s">
        <v>200</v>
      </c>
      <c r="H92" t="s">
        <v>173</v>
      </c>
      <c r="I92" t="s">
        <v>569</v>
      </c>
      <c r="J92" t="s">
        <v>81</v>
      </c>
      <c r="K92" t="s">
        <v>81</v>
      </c>
      <c r="L92" t="s">
        <v>81</v>
      </c>
      <c r="M92" t="s">
        <v>81</v>
      </c>
      <c r="N92" t="s">
        <v>81</v>
      </c>
      <c r="O92" t="s">
        <v>81</v>
      </c>
      <c r="P92" t="s">
        <v>81</v>
      </c>
      <c r="Q92" t="s">
        <v>81</v>
      </c>
      <c r="R92" t="s">
        <v>81</v>
      </c>
      <c r="S92" t="s">
        <v>81</v>
      </c>
      <c r="T92" t="s">
        <v>81</v>
      </c>
      <c r="U92" t="s">
        <v>81</v>
      </c>
      <c r="V92" t="s">
        <v>81</v>
      </c>
      <c r="W92" t="s">
        <v>81</v>
      </c>
      <c r="X92" t="s">
        <v>81</v>
      </c>
      <c r="Y92" t="s">
        <v>81</v>
      </c>
      <c r="Z92" t="s">
        <v>81</v>
      </c>
      <c r="AA92" t="s">
        <v>81</v>
      </c>
      <c r="AB92" t="s">
        <v>81</v>
      </c>
      <c r="AC92" t="s">
        <v>81</v>
      </c>
      <c r="AD92" t="s">
        <v>81</v>
      </c>
      <c r="AE92" t="s">
        <v>81</v>
      </c>
      <c r="AF92" t="s">
        <v>81</v>
      </c>
      <c r="AG92" t="s">
        <v>81</v>
      </c>
      <c r="AH92" t="s">
        <v>81</v>
      </c>
      <c r="AI92" t="s">
        <v>81</v>
      </c>
      <c r="AJ92" t="s">
        <v>201</v>
      </c>
      <c r="AK92" t="s">
        <v>81</v>
      </c>
      <c r="AL92" t="s">
        <v>81</v>
      </c>
      <c r="AM92" t="s">
        <v>81</v>
      </c>
      <c r="AN92" t="s">
        <v>81</v>
      </c>
      <c r="AO92" t="s">
        <v>81</v>
      </c>
      <c r="AP92" t="s">
        <v>81</v>
      </c>
      <c r="AQ92" t="s">
        <v>81</v>
      </c>
      <c r="AR92" t="s">
        <v>81</v>
      </c>
      <c r="AS92" t="s">
        <v>201</v>
      </c>
    </row>
    <row r="93" spans="1:45">
      <c r="A93" t="s">
        <v>176</v>
      </c>
      <c r="B93" t="s">
        <v>386</v>
      </c>
      <c r="C93" t="s">
        <v>387</v>
      </c>
      <c r="D93" t="s">
        <v>225</v>
      </c>
      <c r="E93" t="s">
        <v>84</v>
      </c>
      <c r="F93" t="s">
        <v>200</v>
      </c>
      <c r="G93" t="s">
        <v>200</v>
      </c>
      <c r="H93" t="s">
        <v>172</v>
      </c>
      <c r="I93" t="s">
        <v>570</v>
      </c>
      <c r="J93" t="s">
        <v>81</v>
      </c>
      <c r="K93" t="s">
        <v>81</v>
      </c>
      <c r="L93" t="s">
        <v>81</v>
      </c>
      <c r="M93" t="s">
        <v>81</v>
      </c>
      <c r="N93" t="s">
        <v>81</v>
      </c>
      <c r="O93" t="s">
        <v>81</v>
      </c>
      <c r="P93" t="s">
        <v>81</v>
      </c>
      <c r="Q93" t="s">
        <v>81</v>
      </c>
      <c r="R93" t="s">
        <v>81</v>
      </c>
      <c r="S93" t="s">
        <v>81</v>
      </c>
      <c r="T93" t="s">
        <v>81</v>
      </c>
      <c r="U93" t="s">
        <v>81</v>
      </c>
      <c r="V93" t="s">
        <v>81</v>
      </c>
      <c r="W93" t="s">
        <v>81</v>
      </c>
      <c r="X93" t="s">
        <v>81</v>
      </c>
      <c r="Y93" t="s">
        <v>81</v>
      </c>
      <c r="Z93" t="s">
        <v>81</v>
      </c>
      <c r="AA93" t="s">
        <v>81</v>
      </c>
      <c r="AB93" t="s">
        <v>81</v>
      </c>
      <c r="AC93" t="s">
        <v>81</v>
      </c>
      <c r="AD93" t="s">
        <v>81</v>
      </c>
      <c r="AE93" t="s">
        <v>81</v>
      </c>
      <c r="AF93" t="s">
        <v>81</v>
      </c>
      <c r="AG93" t="s">
        <v>81</v>
      </c>
      <c r="AH93" t="s">
        <v>81</v>
      </c>
      <c r="AI93" t="s">
        <v>81</v>
      </c>
      <c r="AJ93" t="s">
        <v>224</v>
      </c>
      <c r="AK93" t="s">
        <v>81</v>
      </c>
      <c r="AL93" t="s">
        <v>81</v>
      </c>
      <c r="AM93" t="s">
        <v>81</v>
      </c>
      <c r="AN93" t="s">
        <v>81</v>
      </c>
      <c r="AO93" t="s">
        <v>81</v>
      </c>
      <c r="AP93" t="s">
        <v>81</v>
      </c>
      <c r="AQ93" t="s">
        <v>81</v>
      </c>
      <c r="AR93" t="s">
        <v>81</v>
      </c>
      <c r="AS93" t="s">
        <v>204</v>
      </c>
    </row>
    <row r="94" spans="1:45">
      <c r="A94" t="s">
        <v>163</v>
      </c>
      <c r="B94" t="s">
        <v>398</v>
      </c>
      <c r="C94" t="s">
        <v>398</v>
      </c>
      <c r="D94" t="s">
        <v>306</v>
      </c>
      <c r="E94" t="s">
        <v>84</v>
      </c>
      <c r="F94" t="s">
        <v>200</v>
      </c>
      <c r="G94" t="s">
        <v>200</v>
      </c>
      <c r="H94" t="s">
        <v>172</v>
      </c>
      <c r="I94" t="s">
        <v>563</v>
      </c>
      <c r="J94" t="s">
        <v>81</v>
      </c>
      <c r="K94" t="s">
        <v>81</v>
      </c>
      <c r="L94" t="s">
        <v>81</v>
      </c>
      <c r="M94" t="s">
        <v>81</v>
      </c>
      <c r="N94" t="s">
        <v>81</v>
      </c>
      <c r="O94" t="s">
        <v>81</v>
      </c>
      <c r="P94" t="s">
        <v>81</v>
      </c>
      <c r="Q94" t="s">
        <v>81</v>
      </c>
      <c r="R94" t="s">
        <v>81</v>
      </c>
      <c r="S94" t="s">
        <v>81</v>
      </c>
      <c r="T94" t="s">
        <v>81</v>
      </c>
      <c r="U94" t="s">
        <v>81</v>
      </c>
      <c r="V94" t="s">
        <v>81</v>
      </c>
      <c r="W94" t="s">
        <v>81</v>
      </c>
      <c r="X94" t="s">
        <v>81</v>
      </c>
      <c r="Y94" t="s">
        <v>81</v>
      </c>
      <c r="Z94" t="s">
        <v>81</v>
      </c>
      <c r="AA94" t="s">
        <v>81</v>
      </c>
      <c r="AB94" t="s">
        <v>81</v>
      </c>
      <c r="AC94" t="s">
        <v>81</v>
      </c>
      <c r="AD94" t="s">
        <v>81</v>
      </c>
      <c r="AE94" t="s">
        <v>81</v>
      </c>
      <c r="AF94" t="s">
        <v>81</v>
      </c>
      <c r="AG94" t="s">
        <v>81</v>
      </c>
      <c r="AH94" t="s">
        <v>81</v>
      </c>
      <c r="AI94" t="s">
        <v>81</v>
      </c>
      <c r="AJ94" t="s">
        <v>201</v>
      </c>
      <c r="AK94" t="s">
        <v>81</v>
      </c>
      <c r="AL94" t="s">
        <v>81</v>
      </c>
      <c r="AM94" t="s">
        <v>81</v>
      </c>
      <c r="AN94" t="s">
        <v>81</v>
      </c>
      <c r="AO94" t="s">
        <v>81</v>
      </c>
      <c r="AP94" t="s">
        <v>81</v>
      </c>
      <c r="AQ94" t="s">
        <v>81</v>
      </c>
      <c r="AR94" t="s">
        <v>81</v>
      </c>
      <c r="AS94" t="s">
        <v>201</v>
      </c>
    </row>
    <row r="95" spans="1:45">
      <c r="A95" t="s">
        <v>163</v>
      </c>
      <c r="B95" t="s">
        <v>398</v>
      </c>
      <c r="C95" t="s">
        <v>398</v>
      </c>
      <c r="D95" t="s">
        <v>306</v>
      </c>
      <c r="E95" t="s">
        <v>84</v>
      </c>
      <c r="F95" t="s">
        <v>200</v>
      </c>
      <c r="G95" t="s">
        <v>200</v>
      </c>
      <c r="H95" t="s">
        <v>205</v>
      </c>
      <c r="I95" t="s">
        <v>564</v>
      </c>
      <c r="J95" t="s">
        <v>285</v>
      </c>
      <c r="K95" t="s">
        <v>233</v>
      </c>
      <c r="L95" t="s">
        <v>81</v>
      </c>
      <c r="M95" t="s">
        <v>81</v>
      </c>
      <c r="N95" t="s">
        <v>81</v>
      </c>
      <c r="O95" t="s">
        <v>81</v>
      </c>
      <c r="P95" t="s">
        <v>81</v>
      </c>
      <c r="Q95" t="s">
        <v>81</v>
      </c>
      <c r="R95" t="s">
        <v>81</v>
      </c>
      <c r="S95" t="s">
        <v>81</v>
      </c>
      <c r="T95" t="s">
        <v>81</v>
      </c>
      <c r="U95" t="s">
        <v>81</v>
      </c>
      <c r="V95" t="s">
        <v>81</v>
      </c>
      <c r="W95" t="s">
        <v>81</v>
      </c>
      <c r="X95" t="s">
        <v>81</v>
      </c>
      <c r="Y95" t="s">
        <v>81</v>
      </c>
      <c r="Z95" t="s">
        <v>81</v>
      </c>
      <c r="AA95" t="s">
        <v>81</v>
      </c>
      <c r="AB95" t="s">
        <v>81</v>
      </c>
      <c r="AC95" t="s">
        <v>81</v>
      </c>
      <c r="AD95" t="s">
        <v>285</v>
      </c>
      <c r="AE95" t="s">
        <v>81</v>
      </c>
      <c r="AF95" t="s">
        <v>81</v>
      </c>
      <c r="AG95" t="s">
        <v>81</v>
      </c>
      <c r="AH95" t="s">
        <v>81</v>
      </c>
      <c r="AI95" t="s">
        <v>81</v>
      </c>
      <c r="AJ95" t="s">
        <v>201</v>
      </c>
      <c r="AK95" t="s">
        <v>202</v>
      </c>
      <c r="AL95" t="s">
        <v>81</v>
      </c>
      <c r="AM95" t="s">
        <v>347</v>
      </c>
      <c r="AN95" t="s">
        <v>151</v>
      </c>
      <c r="AO95" t="s">
        <v>273</v>
      </c>
      <c r="AP95" t="s">
        <v>258</v>
      </c>
      <c r="AQ95" t="s">
        <v>203</v>
      </c>
      <c r="AR95" t="s">
        <v>203</v>
      </c>
      <c r="AS95" t="s">
        <v>231</v>
      </c>
    </row>
    <row r="96" spans="1:45">
      <c r="A96" t="s">
        <v>163</v>
      </c>
      <c r="B96" t="s">
        <v>398</v>
      </c>
      <c r="C96" t="s">
        <v>398</v>
      </c>
      <c r="D96" t="s">
        <v>306</v>
      </c>
      <c r="E96" t="s">
        <v>84</v>
      </c>
      <c r="F96" t="s">
        <v>200</v>
      </c>
      <c r="G96" t="s">
        <v>200</v>
      </c>
      <c r="H96" t="s">
        <v>208</v>
      </c>
      <c r="I96" t="s">
        <v>565</v>
      </c>
      <c r="J96" t="s">
        <v>81</v>
      </c>
      <c r="K96" t="s">
        <v>81</v>
      </c>
      <c r="L96" t="s">
        <v>81</v>
      </c>
      <c r="M96" t="s">
        <v>81</v>
      </c>
      <c r="N96" t="s">
        <v>81</v>
      </c>
      <c r="O96" t="s">
        <v>81</v>
      </c>
      <c r="P96" t="s">
        <v>81</v>
      </c>
      <c r="Q96" t="s">
        <v>81</v>
      </c>
      <c r="R96" t="s">
        <v>81</v>
      </c>
      <c r="S96" t="s">
        <v>81</v>
      </c>
      <c r="T96" t="s">
        <v>81</v>
      </c>
      <c r="U96" t="s">
        <v>81</v>
      </c>
      <c r="V96" t="s">
        <v>81</v>
      </c>
      <c r="W96" t="s">
        <v>81</v>
      </c>
      <c r="X96" t="s">
        <v>81</v>
      </c>
      <c r="Y96" t="s">
        <v>81</v>
      </c>
      <c r="Z96" t="s">
        <v>81</v>
      </c>
      <c r="AA96" t="s">
        <v>81</v>
      </c>
      <c r="AB96" t="s">
        <v>81</v>
      </c>
      <c r="AC96" t="s">
        <v>81</v>
      </c>
      <c r="AD96" t="s">
        <v>81</v>
      </c>
      <c r="AE96" t="s">
        <v>81</v>
      </c>
      <c r="AF96" t="s">
        <v>81</v>
      </c>
      <c r="AG96" t="s">
        <v>81</v>
      </c>
      <c r="AH96" t="s">
        <v>81</v>
      </c>
      <c r="AI96" t="s">
        <v>81</v>
      </c>
      <c r="AJ96" t="s">
        <v>224</v>
      </c>
      <c r="AK96" t="s">
        <v>81</v>
      </c>
      <c r="AL96" t="s">
        <v>81</v>
      </c>
      <c r="AM96" t="s">
        <v>81</v>
      </c>
      <c r="AN96" t="s">
        <v>81</v>
      </c>
      <c r="AO96" t="s">
        <v>81</v>
      </c>
      <c r="AP96" t="s">
        <v>81</v>
      </c>
      <c r="AQ96" t="s">
        <v>81</v>
      </c>
      <c r="AR96" t="s">
        <v>81</v>
      </c>
      <c r="AS96" t="s">
        <v>204</v>
      </c>
    </row>
    <row r="97" spans="1:45">
      <c r="A97" t="s">
        <v>163</v>
      </c>
      <c r="B97" t="s">
        <v>398</v>
      </c>
      <c r="C97" t="s">
        <v>398</v>
      </c>
      <c r="D97" t="s">
        <v>306</v>
      </c>
      <c r="E97" t="s">
        <v>84</v>
      </c>
      <c r="F97" t="s">
        <v>200</v>
      </c>
      <c r="G97" t="s">
        <v>200</v>
      </c>
      <c r="H97" t="s">
        <v>211</v>
      </c>
      <c r="I97" t="s">
        <v>566</v>
      </c>
      <c r="J97" t="s">
        <v>81</v>
      </c>
      <c r="K97" t="s">
        <v>81</v>
      </c>
      <c r="L97" t="s">
        <v>81</v>
      </c>
      <c r="M97" t="s">
        <v>81</v>
      </c>
      <c r="N97" t="s">
        <v>81</v>
      </c>
      <c r="O97" t="s">
        <v>81</v>
      </c>
      <c r="P97" t="s">
        <v>81</v>
      </c>
      <c r="Q97" t="s">
        <v>81</v>
      </c>
      <c r="R97" t="s">
        <v>81</v>
      </c>
      <c r="S97" t="s">
        <v>81</v>
      </c>
      <c r="T97" t="s">
        <v>81</v>
      </c>
      <c r="U97" t="s">
        <v>81</v>
      </c>
      <c r="V97" t="s">
        <v>81</v>
      </c>
      <c r="W97" t="s">
        <v>81</v>
      </c>
      <c r="X97" t="s">
        <v>81</v>
      </c>
      <c r="Y97" t="s">
        <v>81</v>
      </c>
      <c r="Z97" t="s">
        <v>81</v>
      </c>
      <c r="AA97" t="s">
        <v>81</v>
      </c>
      <c r="AB97" t="s">
        <v>81</v>
      </c>
      <c r="AC97" t="s">
        <v>81</v>
      </c>
      <c r="AD97" t="s">
        <v>81</v>
      </c>
      <c r="AE97" t="s">
        <v>81</v>
      </c>
      <c r="AF97" t="s">
        <v>81</v>
      </c>
      <c r="AG97" t="s">
        <v>81</v>
      </c>
      <c r="AH97" t="s">
        <v>81</v>
      </c>
      <c r="AI97" t="s">
        <v>81</v>
      </c>
      <c r="AJ97" t="s">
        <v>224</v>
      </c>
      <c r="AK97" t="s">
        <v>81</v>
      </c>
      <c r="AL97" t="s">
        <v>81</v>
      </c>
      <c r="AM97" t="s">
        <v>81</v>
      </c>
      <c r="AN97" t="s">
        <v>81</v>
      </c>
      <c r="AO97" t="s">
        <v>81</v>
      </c>
      <c r="AP97" t="s">
        <v>81</v>
      </c>
      <c r="AQ97" t="s">
        <v>81</v>
      </c>
      <c r="AR97" t="s">
        <v>81</v>
      </c>
      <c r="AS97" t="s">
        <v>204</v>
      </c>
    </row>
    <row r="98" spans="1:45">
      <c r="A98" t="s">
        <v>163</v>
      </c>
      <c r="B98" t="s">
        <v>398</v>
      </c>
      <c r="C98" t="s">
        <v>398</v>
      </c>
      <c r="D98" t="s">
        <v>306</v>
      </c>
      <c r="E98" t="s">
        <v>84</v>
      </c>
      <c r="F98" t="s">
        <v>200</v>
      </c>
      <c r="G98" t="s">
        <v>200</v>
      </c>
      <c r="H98" t="s">
        <v>214</v>
      </c>
      <c r="I98" t="s">
        <v>567</v>
      </c>
      <c r="J98" t="s">
        <v>81</v>
      </c>
      <c r="K98" t="s">
        <v>81</v>
      </c>
      <c r="L98" t="s">
        <v>81</v>
      </c>
      <c r="M98" t="s">
        <v>81</v>
      </c>
      <c r="N98" t="s">
        <v>81</v>
      </c>
      <c r="O98" t="s">
        <v>81</v>
      </c>
      <c r="P98" t="s">
        <v>81</v>
      </c>
      <c r="Q98" t="s">
        <v>81</v>
      </c>
      <c r="R98" t="s">
        <v>81</v>
      </c>
      <c r="S98" t="s">
        <v>81</v>
      </c>
      <c r="T98" t="s">
        <v>81</v>
      </c>
      <c r="U98" t="s">
        <v>81</v>
      </c>
      <c r="V98" t="s">
        <v>81</v>
      </c>
      <c r="W98" t="s">
        <v>81</v>
      </c>
      <c r="X98" t="s">
        <v>81</v>
      </c>
      <c r="Y98" t="s">
        <v>81</v>
      </c>
      <c r="Z98" t="s">
        <v>81</v>
      </c>
      <c r="AA98" t="s">
        <v>81</v>
      </c>
      <c r="AB98" t="s">
        <v>81</v>
      </c>
      <c r="AC98" t="s">
        <v>81</v>
      </c>
      <c r="AD98" t="s">
        <v>81</v>
      </c>
      <c r="AE98" t="s">
        <v>81</v>
      </c>
      <c r="AF98" t="s">
        <v>81</v>
      </c>
      <c r="AG98" t="s">
        <v>81</v>
      </c>
      <c r="AH98" t="s">
        <v>81</v>
      </c>
      <c r="AI98" t="s">
        <v>81</v>
      </c>
      <c r="AJ98" t="s">
        <v>224</v>
      </c>
      <c r="AK98" t="s">
        <v>81</v>
      </c>
      <c r="AL98" t="s">
        <v>81</v>
      </c>
      <c r="AM98" t="s">
        <v>81</v>
      </c>
      <c r="AN98" t="s">
        <v>81</v>
      </c>
      <c r="AO98" t="s">
        <v>81</v>
      </c>
      <c r="AP98" t="s">
        <v>81</v>
      </c>
      <c r="AQ98" t="s">
        <v>81</v>
      </c>
      <c r="AR98" t="s">
        <v>81</v>
      </c>
      <c r="AS98" t="s">
        <v>204</v>
      </c>
    </row>
    <row r="99" spans="1:45">
      <c r="A99" t="s">
        <v>163</v>
      </c>
      <c r="B99" t="s">
        <v>398</v>
      </c>
      <c r="C99" t="s">
        <v>398</v>
      </c>
      <c r="D99" t="s">
        <v>306</v>
      </c>
      <c r="E99" t="s">
        <v>84</v>
      </c>
      <c r="F99" t="s">
        <v>200</v>
      </c>
      <c r="G99" t="s">
        <v>200</v>
      </c>
      <c r="H99" t="s">
        <v>216</v>
      </c>
      <c r="I99" t="s">
        <v>568</v>
      </c>
      <c r="J99" t="s">
        <v>81</v>
      </c>
      <c r="K99" t="s">
        <v>81</v>
      </c>
      <c r="L99" t="s">
        <v>81</v>
      </c>
      <c r="M99" t="s">
        <v>81</v>
      </c>
      <c r="N99" t="s">
        <v>81</v>
      </c>
      <c r="O99" t="s">
        <v>81</v>
      </c>
      <c r="P99" t="s">
        <v>81</v>
      </c>
      <c r="Q99" t="s">
        <v>81</v>
      </c>
      <c r="R99" t="s">
        <v>81</v>
      </c>
      <c r="S99" t="s">
        <v>81</v>
      </c>
      <c r="T99" t="s">
        <v>81</v>
      </c>
      <c r="U99" t="s">
        <v>81</v>
      </c>
      <c r="V99" t="s">
        <v>81</v>
      </c>
      <c r="W99" t="s">
        <v>81</v>
      </c>
      <c r="X99" t="s">
        <v>81</v>
      </c>
      <c r="Y99" t="s">
        <v>81</v>
      </c>
      <c r="Z99" t="s">
        <v>81</v>
      </c>
      <c r="AA99" t="s">
        <v>81</v>
      </c>
      <c r="AB99" t="s">
        <v>81</v>
      </c>
      <c r="AC99" t="s">
        <v>81</v>
      </c>
      <c r="AD99" t="s">
        <v>81</v>
      </c>
      <c r="AE99" t="s">
        <v>81</v>
      </c>
      <c r="AF99" t="s">
        <v>81</v>
      </c>
      <c r="AG99" t="s">
        <v>81</v>
      </c>
      <c r="AH99" t="s">
        <v>81</v>
      </c>
      <c r="AI99" t="s">
        <v>81</v>
      </c>
      <c r="AJ99" t="s">
        <v>201</v>
      </c>
      <c r="AK99" t="s">
        <v>81</v>
      </c>
      <c r="AL99" t="s">
        <v>81</v>
      </c>
      <c r="AM99" t="s">
        <v>81</v>
      </c>
      <c r="AN99" t="s">
        <v>81</v>
      </c>
      <c r="AO99" t="s">
        <v>81</v>
      </c>
      <c r="AP99" t="s">
        <v>81</v>
      </c>
      <c r="AQ99" t="s">
        <v>81</v>
      </c>
      <c r="AR99" t="s">
        <v>81</v>
      </c>
      <c r="AS99" t="s">
        <v>201</v>
      </c>
    </row>
    <row r="100" spans="1:45">
      <c r="A100" t="s">
        <v>163</v>
      </c>
      <c r="B100" t="s">
        <v>398</v>
      </c>
      <c r="C100" t="s">
        <v>398</v>
      </c>
      <c r="D100" t="s">
        <v>306</v>
      </c>
      <c r="E100" t="s">
        <v>84</v>
      </c>
      <c r="F100" t="s">
        <v>200</v>
      </c>
      <c r="G100" t="s">
        <v>200</v>
      </c>
      <c r="H100" t="s">
        <v>173</v>
      </c>
      <c r="I100" t="s">
        <v>569</v>
      </c>
      <c r="J100" t="s">
        <v>81</v>
      </c>
      <c r="K100" t="s">
        <v>81</v>
      </c>
      <c r="L100" t="s">
        <v>81</v>
      </c>
      <c r="M100" t="s">
        <v>81</v>
      </c>
      <c r="N100" t="s">
        <v>81</v>
      </c>
      <c r="O100" t="s">
        <v>81</v>
      </c>
      <c r="P100" t="s">
        <v>81</v>
      </c>
      <c r="Q100" t="s">
        <v>81</v>
      </c>
      <c r="R100" t="s">
        <v>81</v>
      </c>
      <c r="S100" t="s">
        <v>81</v>
      </c>
      <c r="T100" t="s">
        <v>81</v>
      </c>
      <c r="U100" t="s">
        <v>81</v>
      </c>
      <c r="V100" t="s">
        <v>81</v>
      </c>
      <c r="W100" t="s">
        <v>81</v>
      </c>
      <c r="X100" t="s">
        <v>81</v>
      </c>
      <c r="Y100" t="s">
        <v>81</v>
      </c>
      <c r="Z100" t="s">
        <v>81</v>
      </c>
      <c r="AA100" t="s">
        <v>81</v>
      </c>
      <c r="AB100" t="s">
        <v>81</v>
      </c>
      <c r="AC100" t="s">
        <v>81</v>
      </c>
      <c r="AD100" t="s">
        <v>81</v>
      </c>
      <c r="AE100" t="s">
        <v>81</v>
      </c>
      <c r="AF100" t="s">
        <v>81</v>
      </c>
      <c r="AG100" t="s">
        <v>81</v>
      </c>
      <c r="AH100" t="s">
        <v>81</v>
      </c>
      <c r="AI100" t="s">
        <v>81</v>
      </c>
      <c r="AJ100" t="s">
        <v>201</v>
      </c>
      <c r="AK100" t="s">
        <v>81</v>
      </c>
      <c r="AL100" t="s">
        <v>81</v>
      </c>
      <c r="AM100" t="s">
        <v>81</v>
      </c>
      <c r="AN100" t="s">
        <v>81</v>
      </c>
      <c r="AO100" t="s">
        <v>81</v>
      </c>
      <c r="AP100" t="s">
        <v>81</v>
      </c>
      <c r="AQ100" t="s">
        <v>81</v>
      </c>
      <c r="AR100" t="s">
        <v>81</v>
      </c>
      <c r="AS100" t="s">
        <v>201</v>
      </c>
    </row>
    <row r="101" spans="1:45">
      <c r="A101" t="s">
        <v>163</v>
      </c>
      <c r="B101" t="s">
        <v>398</v>
      </c>
      <c r="C101" t="s">
        <v>398</v>
      </c>
      <c r="D101" t="s">
        <v>306</v>
      </c>
      <c r="E101" t="s">
        <v>84</v>
      </c>
      <c r="F101" t="s">
        <v>200</v>
      </c>
      <c r="G101" t="s">
        <v>200</v>
      </c>
      <c r="H101" t="s">
        <v>172</v>
      </c>
      <c r="I101" t="s">
        <v>570</v>
      </c>
      <c r="J101" t="s">
        <v>81</v>
      </c>
      <c r="K101" t="s">
        <v>81</v>
      </c>
      <c r="L101" t="s">
        <v>81</v>
      </c>
      <c r="M101" t="s">
        <v>81</v>
      </c>
      <c r="N101" t="s">
        <v>81</v>
      </c>
      <c r="O101" t="s">
        <v>81</v>
      </c>
      <c r="P101" t="s">
        <v>81</v>
      </c>
      <c r="Q101" t="s">
        <v>81</v>
      </c>
      <c r="R101" t="s">
        <v>81</v>
      </c>
      <c r="S101" t="s">
        <v>81</v>
      </c>
      <c r="T101" t="s">
        <v>81</v>
      </c>
      <c r="U101" t="s">
        <v>81</v>
      </c>
      <c r="V101" t="s">
        <v>81</v>
      </c>
      <c r="W101" t="s">
        <v>81</v>
      </c>
      <c r="X101" t="s">
        <v>81</v>
      </c>
      <c r="Y101" t="s">
        <v>81</v>
      </c>
      <c r="Z101" t="s">
        <v>81</v>
      </c>
      <c r="AA101" t="s">
        <v>81</v>
      </c>
      <c r="AB101" t="s">
        <v>81</v>
      </c>
      <c r="AC101" t="s">
        <v>81</v>
      </c>
      <c r="AD101" t="s">
        <v>81</v>
      </c>
      <c r="AE101" t="s">
        <v>81</v>
      </c>
      <c r="AF101" t="s">
        <v>81</v>
      </c>
      <c r="AG101" t="s">
        <v>81</v>
      </c>
      <c r="AH101" t="s">
        <v>81</v>
      </c>
      <c r="AI101" t="s">
        <v>81</v>
      </c>
      <c r="AJ101" t="s">
        <v>224</v>
      </c>
      <c r="AK101" t="s">
        <v>81</v>
      </c>
      <c r="AL101" t="s">
        <v>81</v>
      </c>
      <c r="AM101" t="s">
        <v>81</v>
      </c>
      <c r="AN101" t="s">
        <v>81</v>
      </c>
      <c r="AO101" t="s">
        <v>81</v>
      </c>
      <c r="AP101" t="s">
        <v>81</v>
      </c>
      <c r="AQ101" t="s">
        <v>81</v>
      </c>
      <c r="AR101" t="s">
        <v>81</v>
      </c>
      <c r="AS101" t="s">
        <v>204</v>
      </c>
    </row>
    <row r="102" spans="1:45">
      <c r="A102" t="s">
        <v>551</v>
      </c>
      <c r="B102" t="s">
        <v>560</v>
      </c>
      <c r="C102" t="s">
        <v>560</v>
      </c>
      <c r="D102" t="s">
        <v>199</v>
      </c>
      <c r="E102" t="s">
        <v>84</v>
      </c>
      <c r="F102" t="s">
        <v>200</v>
      </c>
      <c r="G102" t="s">
        <v>200</v>
      </c>
      <c r="H102" t="s">
        <v>172</v>
      </c>
      <c r="I102" t="s">
        <v>563</v>
      </c>
      <c r="J102" t="s">
        <v>81</v>
      </c>
      <c r="K102" t="s">
        <v>81</v>
      </c>
      <c r="L102" t="s">
        <v>81</v>
      </c>
      <c r="M102" t="s">
        <v>81</v>
      </c>
      <c r="N102" t="s">
        <v>81</v>
      </c>
      <c r="O102" t="s">
        <v>81</v>
      </c>
      <c r="P102" t="s">
        <v>81</v>
      </c>
      <c r="Q102" t="s">
        <v>81</v>
      </c>
      <c r="R102" t="s">
        <v>81</v>
      </c>
      <c r="S102" t="s">
        <v>81</v>
      </c>
      <c r="T102" t="s">
        <v>81</v>
      </c>
      <c r="U102" t="s">
        <v>81</v>
      </c>
      <c r="V102" t="s">
        <v>81</v>
      </c>
      <c r="W102" t="s">
        <v>81</v>
      </c>
      <c r="X102" t="s">
        <v>81</v>
      </c>
      <c r="Y102" t="s">
        <v>81</v>
      </c>
      <c r="Z102" t="s">
        <v>81</v>
      </c>
      <c r="AA102" t="s">
        <v>81</v>
      </c>
      <c r="AB102" t="s">
        <v>81</v>
      </c>
      <c r="AC102" t="s">
        <v>81</v>
      </c>
      <c r="AD102" t="s">
        <v>81</v>
      </c>
      <c r="AE102" t="s">
        <v>81</v>
      </c>
      <c r="AF102" t="s">
        <v>81</v>
      </c>
      <c r="AG102" t="s">
        <v>81</v>
      </c>
      <c r="AH102" t="s">
        <v>81</v>
      </c>
      <c r="AI102" t="s">
        <v>81</v>
      </c>
      <c r="AJ102" t="s">
        <v>201</v>
      </c>
      <c r="AK102" t="s">
        <v>81</v>
      </c>
      <c r="AL102" t="s">
        <v>81</v>
      </c>
      <c r="AM102" t="s">
        <v>81</v>
      </c>
      <c r="AN102" t="s">
        <v>81</v>
      </c>
      <c r="AO102" t="s">
        <v>81</v>
      </c>
      <c r="AP102" t="s">
        <v>81</v>
      </c>
      <c r="AQ102" t="s">
        <v>81</v>
      </c>
      <c r="AR102" t="s">
        <v>81</v>
      </c>
      <c r="AS102" t="s">
        <v>201</v>
      </c>
    </row>
    <row r="103" spans="1:45">
      <c r="A103" t="s">
        <v>551</v>
      </c>
      <c r="B103" t="s">
        <v>560</v>
      </c>
      <c r="C103" t="s">
        <v>560</v>
      </c>
      <c r="D103" t="s">
        <v>199</v>
      </c>
      <c r="E103" t="s">
        <v>84</v>
      </c>
      <c r="F103" t="s">
        <v>200</v>
      </c>
      <c r="G103" t="s">
        <v>200</v>
      </c>
      <c r="H103" t="s">
        <v>205</v>
      </c>
      <c r="I103" t="s">
        <v>564</v>
      </c>
      <c r="J103" t="s">
        <v>81</v>
      </c>
      <c r="K103" t="s">
        <v>81</v>
      </c>
      <c r="L103" t="s">
        <v>81</v>
      </c>
      <c r="M103" t="s">
        <v>81</v>
      </c>
      <c r="N103" t="s">
        <v>81</v>
      </c>
      <c r="O103" t="s">
        <v>81</v>
      </c>
      <c r="P103" t="s">
        <v>81</v>
      </c>
      <c r="Q103" t="s">
        <v>81</v>
      </c>
      <c r="R103" t="s">
        <v>81</v>
      </c>
      <c r="S103" t="s">
        <v>81</v>
      </c>
      <c r="T103" t="s">
        <v>81</v>
      </c>
      <c r="U103" t="s">
        <v>81</v>
      </c>
      <c r="V103" t="s">
        <v>81</v>
      </c>
      <c r="W103" t="s">
        <v>81</v>
      </c>
      <c r="X103" t="s">
        <v>81</v>
      </c>
      <c r="Y103" t="s">
        <v>81</v>
      </c>
      <c r="Z103" t="s">
        <v>81</v>
      </c>
      <c r="AA103" t="s">
        <v>81</v>
      </c>
      <c r="AB103" t="s">
        <v>81</v>
      </c>
      <c r="AC103" t="s">
        <v>81</v>
      </c>
      <c r="AD103" t="s">
        <v>81</v>
      </c>
      <c r="AE103" t="s">
        <v>81</v>
      </c>
      <c r="AF103" t="s">
        <v>81</v>
      </c>
      <c r="AG103" t="s">
        <v>81</v>
      </c>
      <c r="AH103" t="s">
        <v>81</v>
      </c>
      <c r="AI103" t="s">
        <v>81</v>
      </c>
      <c r="AJ103" t="s">
        <v>224</v>
      </c>
      <c r="AK103" t="s">
        <v>81</v>
      </c>
      <c r="AL103" t="s">
        <v>81</v>
      </c>
      <c r="AM103" t="s">
        <v>81</v>
      </c>
      <c r="AN103" t="s">
        <v>81</v>
      </c>
      <c r="AO103" t="s">
        <v>81</v>
      </c>
      <c r="AP103" t="s">
        <v>81</v>
      </c>
      <c r="AQ103" t="s">
        <v>81</v>
      </c>
      <c r="AR103" t="s">
        <v>81</v>
      </c>
      <c r="AS103" t="s">
        <v>204</v>
      </c>
    </row>
    <row r="104" spans="1:45">
      <c r="A104" t="s">
        <v>551</v>
      </c>
      <c r="B104" t="s">
        <v>560</v>
      </c>
      <c r="C104" t="s">
        <v>560</v>
      </c>
      <c r="D104" t="s">
        <v>199</v>
      </c>
      <c r="E104" t="s">
        <v>84</v>
      </c>
      <c r="F104" t="s">
        <v>200</v>
      </c>
      <c r="G104" t="s">
        <v>200</v>
      </c>
      <c r="H104" t="s">
        <v>208</v>
      </c>
      <c r="I104" t="s">
        <v>565</v>
      </c>
      <c r="J104" t="s">
        <v>81</v>
      </c>
      <c r="K104" t="s">
        <v>81</v>
      </c>
      <c r="L104" t="s">
        <v>81</v>
      </c>
      <c r="M104" t="s">
        <v>81</v>
      </c>
      <c r="N104" t="s">
        <v>81</v>
      </c>
      <c r="O104" t="s">
        <v>81</v>
      </c>
      <c r="P104" t="s">
        <v>81</v>
      </c>
      <c r="Q104" t="s">
        <v>81</v>
      </c>
      <c r="R104" t="s">
        <v>81</v>
      </c>
      <c r="S104" t="s">
        <v>81</v>
      </c>
      <c r="T104" t="s">
        <v>81</v>
      </c>
      <c r="U104" t="s">
        <v>81</v>
      </c>
      <c r="V104" t="s">
        <v>81</v>
      </c>
      <c r="W104" t="s">
        <v>81</v>
      </c>
      <c r="X104" t="s">
        <v>81</v>
      </c>
      <c r="Y104" t="s">
        <v>81</v>
      </c>
      <c r="Z104" t="s">
        <v>81</v>
      </c>
      <c r="AA104" t="s">
        <v>81</v>
      </c>
      <c r="AB104" t="s">
        <v>81</v>
      </c>
      <c r="AC104" t="s">
        <v>81</v>
      </c>
      <c r="AD104" t="s">
        <v>81</v>
      </c>
      <c r="AE104" t="s">
        <v>81</v>
      </c>
      <c r="AF104" t="s">
        <v>81</v>
      </c>
      <c r="AG104" t="s">
        <v>81</v>
      </c>
      <c r="AH104" t="s">
        <v>81</v>
      </c>
      <c r="AI104" t="s">
        <v>81</v>
      </c>
      <c r="AJ104" t="s">
        <v>224</v>
      </c>
      <c r="AK104" t="s">
        <v>81</v>
      </c>
      <c r="AL104" t="s">
        <v>81</v>
      </c>
      <c r="AM104" t="s">
        <v>81</v>
      </c>
      <c r="AN104" t="s">
        <v>81</v>
      </c>
      <c r="AO104" t="s">
        <v>81</v>
      </c>
      <c r="AP104" t="s">
        <v>81</v>
      </c>
      <c r="AQ104" t="s">
        <v>81</v>
      </c>
      <c r="AR104" t="s">
        <v>81</v>
      </c>
      <c r="AS104" t="s">
        <v>204</v>
      </c>
    </row>
    <row r="105" spans="1:45">
      <c r="A105" t="s">
        <v>551</v>
      </c>
      <c r="B105" t="s">
        <v>560</v>
      </c>
      <c r="C105" t="s">
        <v>560</v>
      </c>
      <c r="D105" t="s">
        <v>199</v>
      </c>
      <c r="E105" t="s">
        <v>84</v>
      </c>
      <c r="F105" t="s">
        <v>200</v>
      </c>
      <c r="G105" t="s">
        <v>200</v>
      </c>
      <c r="H105" t="s">
        <v>211</v>
      </c>
      <c r="I105" t="s">
        <v>566</v>
      </c>
      <c r="J105" t="s">
        <v>81</v>
      </c>
      <c r="K105" t="s">
        <v>81</v>
      </c>
      <c r="L105" t="s">
        <v>81</v>
      </c>
      <c r="M105" t="s">
        <v>81</v>
      </c>
      <c r="N105" t="s">
        <v>81</v>
      </c>
      <c r="O105" t="s">
        <v>81</v>
      </c>
      <c r="P105" t="s">
        <v>81</v>
      </c>
      <c r="Q105" t="s">
        <v>81</v>
      </c>
      <c r="R105" t="s">
        <v>81</v>
      </c>
      <c r="S105" t="s">
        <v>81</v>
      </c>
      <c r="T105" t="s">
        <v>81</v>
      </c>
      <c r="U105" t="s">
        <v>81</v>
      </c>
      <c r="V105" t="s">
        <v>81</v>
      </c>
      <c r="W105" t="s">
        <v>81</v>
      </c>
      <c r="X105" t="s">
        <v>81</v>
      </c>
      <c r="Y105" t="s">
        <v>81</v>
      </c>
      <c r="Z105" t="s">
        <v>81</v>
      </c>
      <c r="AA105" t="s">
        <v>81</v>
      </c>
      <c r="AB105" t="s">
        <v>81</v>
      </c>
      <c r="AC105" t="s">
        <v>81</v>
      </c>
      <c r="AD105" t="s">
        <v>81</v>
      </c>
      <c r="AE105" t="s">
        <v>81</v>
      </c>
      <c r="AF105" t="s">
        <v>81</v>
      </c>
      <c r="AG105" t="s">
        <v>81</v>
      </c>
      <c r="AH105" t="s">
        <v>81</v>
      </c>
      <c r="AI105" t="s">
        <v>81</v>
      </c>
      <c r="AJ105" t="s">
        <v>224</v>
      </c>
      <c r="AK105" t="s">
        <v>81</v>
      </c>
      <c r="AL105" t="s">
        <v>81</v>
      </c>
      <c r="AM105" t="s">
        <v>81</v>
      </c>
      <c r="AN105" t="s">
        <v>81</v>
      </c>
      <c r="AO105" t="s">
        <v>81</v>
      </c>
      <c r="AP105" t="s">
        <v>81</v>
      </c>
      <c r="AQ105" t="s">
        <v>81</v>
      </c>
      <c r="AR105" t="s">
        <v>81</v>
      </c>
      <c r="AS105" t="s">
        <v>204</v>
      </c>
    </row>
    <row r="106" spans="1:45">
      <c r="A106" t="s">
        <v>551</v>
      </c>
      <c r="B106" t="s">
        <v>560</v>
      </c>
      <c r="C106" t="s">
        <v>560</v>
      </c>
      <c r="D106" t="s">
        <v>199</v>
      </c>
      <c r="E106" t="s">
        <v>84</v>
      </c>
      <c r="F106" t="s">
        <v>200</v>
      </c>
      <c r="G106" t="s">
        <v>200</v>
      </c>
      <c r="H106" t="s">
        <v>214</v>
      </c>
      <c r="I106" t="s">
        <v>567</v>
      </c>
      <c r="J106" t="s">
        <v>81</v>
      </c>
      <c r="K106" t="s">
        <v>81</v>
      </c>
      <c r="L106" t="s">
        <v>81</v>
      </c>
      <c r="M106" t="s">
        <v>81</v>
      </c>
      <c r="N106" t="s">
        <v>81</v>
      </c>
      <c r="O106" t="s">
        <v>81</v>
      </c>
      <c r="P106" t="s">
        <v>81</v>
      </c>
      <c r="Q106" t="s">
        <v>81</v>
      </c>
      <c r="R106" t="s">
        <v>81</v>
      </c>
      <c r="S106" t="s">
        <v>81</v>
      </c>
      <c r="T106" t="s">
        <v>81</v>
      </c>
      <c r="U106" t="s">
        <v>81</v>
      </c>
      <c r="V106" t="s">
        <v>81</v>
      </c>
      <c r="W106" t="s">
        <v>81</v>
      </c>
      <c r="X106" t="s">
        <v>81</v>
      </c>
      <c r="Y106" t="s">
        <v>81</v>
      </c>
      <c r="Z106" t="s">
        <v>81</v>
      </c>
      <c r="AA106" t="s">
        <v>81</v>
      </c>
      <c r="AB106" t="s">
        <v>81</v>
      </c>
      <c r="AC106" t="s">
        <v>81</v>
      </c>
      <c r="AD106" t="s">
        <v>81</v>
      </c>
      <c r="AE106" t="s">
        <v>81</v>
      </c>
      <c r="AF106" t="s">
        <v>81</v>
      </c>
      <c r="AG106" t="s">
        <v>81</v>
      </c>
      <c r="AH106" t="s">
        <v>81</v>
      </c>
      <c r="AI106" t="s">
        <v>81</v>
      </c>
      <c r="AJ106" t="s">
        <v>224</v>
      </c>
      <c r="AK106" t="s">
        <v>81</v>
      </c>
      <c r="AL106" t="s">
        <v>81</v>
      </c>
      <c r="AM106" t="s">
        <v>81</v>
      </c>
      <c r="AN106" t="s">
        <v>81</v>
      </c>
      <c r="AO106" t="s">
        <v>81</v>
      </c>
      <c r="AP106" t="s">
        <v>81</v>
      </c>
      <c r="AQ106" t="s">
        <v>81</v>
      </c>
      <c r="AR106" t="s">
        <v>81</v>
      </c>
      <c r="AS106" t="s">
        <v>204</v>
      </c>
    </row>
    <row r="107" spans="1:45">
      <c r="A107" t="s">
        <v>551</v>
      </c>
      <c r="B107" t="s">
        <v>560</v>
      </c>
      <c r="C107" t="s">
        <v>560</v>
      </c>
      <c r="D107" t="s">
        <v>199</v>
      </c>
      <c r="E107" t="s">
        <v>84</v>
      </c>
      <c r="F107" t="s">
        <v>200</v>
      </c>
      <c r="G107" t="s">
        <v>200</v>
      </c>
      <c r="H107" t="s">
        <v>216</v>
      </c>
      <c r="I107" t="s">
        <v>568</v>
      </c>
      <c r="J107" t="s">
        <v>244</v>
      </c>
      <c r="K107" t="s">
        <v>250</v>
      </c>
      <c r="L107" t="s">
        <v>81</v>
      </c>
      <c r="M107" t="s">
        <v>81</v>
      </c>
      <c r="N107" t="s">
        <v>81</v>
      </c>
      <c r="O107" t="s">
        <v>81</v>
      </c>
      <c r="P107" t="s">
        <v>81</v>
      </c>
      <c r="Q107" t="s">
        <v>81</v>
      </c>
      <c r="R107" t="s">
        <v>81</v>
      </c>
      <c r="S107" t="s">
        <v>81</v>
      </c>
      <c r="T107" t="s">
        <v>81</v>
      </c>
      <c r="U107" t="s">
        <v>81</v>
      </c>
      <c r="V107" t="s">
        <v>81</v>
      </c>
      <c r="W107" t="s">
        <v>81</v>
      </c>
      <c r="X107" t="s">
        <v>81</v>
      </c>
      <c r="Y107" t="s">
        <v>81</v>
      </c>
      <c r="Z107" t="s">
        <v>81</v>
      </c>
      <c r="AA107" t="s">
        <v>81</v>
      </c>
      <c r="AB107" t="s">
        <v>81</v>
      </c>
      <c r="AC107" t="s">
        <v>81</v>
      </c>
      <c r="AD107" t="s">
        <v>244</v>
      </c>
      <c r="AE107" t="s">
        <v>81</v>
      </c>
      <c r="AF107" t="s">
        <v>81</v>
      </c>
      <c r="AG107" t="s">
        <v>81</v>
      </c>
      <c r="AH107" t="s">
        <v>81</v>
      </c>
      <c r="AI107" t="s">
        <v>81</v>
      </c>
      <c r="AJ107" t="s">
        <v>201</v>
      </c>
      <c r="AK107" t="s">
        <v>295</v>
      </c>
      <c r="AL107" t="s">
        <v>81</v>
      </c>
      <c r="AM107" t="s">
        <v>392</v>
      </c>
      <c r="AN107" t="s">
        <v>268</v>
      </c>
      <c r="AO107" t="s">
        <v>81</v>
      </c>
      <c r="AP107" t="s">
        <v>81</v>
      </c>
      <c r="AQ107" t="s">
        <v>203</v>
      </c>
      <c r="AR107" t="s">
        <v>81</v>
      </c>
      <c r="AS107" t="s">
        <v>204</v>
      </c>
    </row>
    <row r="108" spans="1:45">
      <c r="A108" t="s">
        <v>551</v>
      </c>
      <c r="B108" t="s">
        <v>560</v>
      </c>
      <c r="C108" t="s">
        <v>560</v>
      </c>
      <c r="D108" t="s">
        <v>199</v>
      </c>
      <c r="E108" t="s">
        <v>84</v>
      </c>
      <c r="F108" t="s">
        <v>200</v>
      </c>
      <c r="G108" t="s">
        <v>200</v>
      </c>
      <c r="H108" t="s">
        <v>173</v>
      </c>
      <c r="I108" t="s">
        <v>569</v>
      </c>
      <c r="J108" t="s">
        <v>81</v>
      </c>
      <c r="K108" t="s">
        <v>81</v>
      </c>
      <c r="L108" t="s">
        <v>81</v>
      </c>
      <c r="M108" t="s">
        <v>81</v>
      </c>
      <c r="N108" t="s">
        <v>81</v>
      </c>
      <c r="O108" t="s">
        <v>81</v>
      </c>
      <c r="P108" t="s">
        <v>81</v>
      </c>
      <c r="Q108" t="s">
        <v>81</v>
      </c>
      <c r="R108" t="s">
        <v>81</v>
      </c>
      <c r="S108" t="s">
        <v>305</v>
      </c>
      <c r="T108" t="s">
        <v>233</v>
      </c>
      <c r="U108" t="s">
        <v>81</v>
      </c>
      <c r="V108" t="s">
        <v>81</v>
      </c>
      <c r="W108" t="s">
        <v>81</v>
      </c>
      <c r="X108" t="s">
        <v>81</v>
      </c>
      <c r="Y108" t="s">
        <v>81</v>
      </c>
      <c r="Z108" t="s">
        <v>81</v>
      </c>
      <c r="AA108" t="s">
        <v>81</v>
      </c>
      <c r="AB108" t="s">
        <v>81</v>
      </c>
      <c r="AC108" t="s">
        <v>81</v>
      </c>
      <c r="AD108" t="s">
        <v>280</v>
      </c>
      <c r="AE108" t="s">
        <v>81</v>
      </c>
      <c r="AF108" t="s">
        <v>81</v>
      </c>
      <c r="AG108" t="s">
        <v>81</v>
      </c>
      <c r="AH108" t="s">
        <v>81</v>
      </c>
      <c r="AI108" t="s">
        <v>81</v>
      </c>
      <c r="AJ108" t="s">
        <v>201</v>
      </c>
      <c r="AK108" t="s">
        <v>318</v>
      </c>
      <c r="AL108" t="s">
        <v>81</v>
      </c>
      <c r="AM108" t="s">
        <v>299</v>
      </c>
      <c r="AN108" t="s">
        <v>263</v>
      </c>
      <c r="AO108" t="s">
        <v>81</v>
      </c>
      <c r="AP108" t="s">
        <v>81</v>
      </c>
      <c r="AQ108" t="s">
        <v>203</v>
      </c>
      <c r="AR108" t="s">
        <v>81</v>
      </c>
      <c r="AS108" t="s">
        <v>204</v>
      </c>
    </row>
    <row r="109" spans="1:45">
      <c r="A109" t="s">
        <v>551</v>
      </c>
      <c r="B109" t="s">
        <v>560</v>
      </c>
      <c r="C109" t="s">
        <v>560</v>
      </c>
      <c r="D109" t="s">
        <v>199</v>
      </c>
      <c r="E109" t="s">
        <v>84</v>
      </c>
      <c r="F109" t="s">
        <v>200</v>
      </c>
      <c r="G109" t="s">
        <v>200</v>
      </c>
      <c r="H109" t="s">
        <v>172</v>
      </c>
      <c r="I109" t="s">
        <v>570</v>
      </c>
      <c r="J109" t="s">
        <v>81</v>
      </c>
      <c r="K109" t="s">
        <v>81</v>
      </c>
      <c r="L109" t="s">
        <v>81</v>
      </c>
      <c r="M109" t="s">
        <v>81</v>
      </c>
      <c r="N109" t="s">
        <v>81</v>
      </c>
      <c r="O109" t="s">
        <v>81</v>
      </c>
      <c r="P109" t="s">
        <v>81</v>
      </c>
      <c r="Q109" t="s">
        <v>81</v>
      </c>
      <c r="R109" t="s">
        <v>81</v>
      </c>
      <c r="S109" t="s">
        <v>81</v>
      </c>
      <c r="T109" t="s">
        <v>81</v>
      </c>
      <c r="U109" t="s">
        <v>81</v>
      </c>
      <c r="V109" t="s">
        <v>81</v>
      </c>
      <c r="W109" t="s">
        <v>81</v>
      </c>
      <c r="X109" t="s">
        <v>81</v>
      </c>
      <c r="Y109" t="s">
        <v>81</v>
      </c>
      <c r="Z109" t="s">
        <v>81</v>
      </c>
      <c r="AA109" t="s">
        <v>81</v>
      </c>
      <c r="AB109" t="s">
        <v>81</v>
      </c>
      <c r="AC109" t="s">
        <v>81</v>
      </c>
      <c r="AD109" t="s">
        <v>81</v>
      </c>
      <c r="AE109" t="s">
        <v>81</v>
      </c>
      <c r="AF109" t="s">
        <v>81</v>
      </c>
      <c r="AG109" t="s">
        <v>81</v>
      </c>
      <c r="AH109" t="s">
        <v>81</v>
      </c>
      <c r="AI109" t="s">
        <v>81</v>
      </c>
      <c r="AJ109" t="s">
        <v>224</v>
      </c>
      <c r="AK109" t="s">
        <v>81</v>
      </c>
      <c r="AL109" t="s">
        <v>81</v>
      </c>
      <c r="AM109" t="s">
        <v>81</v>
      </c>
      <c r="AN109" t="s">
        <v>81</v>
      </c>
      <c r="AO109" t="s">
        <v>81</v>
      </c>
      <c r="AP109" t="s">
        <v>81</v>
      </c>
      <c r="AQ109" t="s">
        <v>81</v>
      </c>
      <c r="AR109" t="s">
        <v>81</v>
      </c>
      <c r="AS109" t="s">
        <v>204</v>
      </c>
    </row>
    <row r="110" spans="1:45">
      <c r="A110" t="s">
        <v>177</v>
      </c>
      <c r="B110" t="s">
        <v>406</v>
      </c>
      <c r="C110" t="s">
        <v>406</v>
      </c>
      <c r="D110" t="s">
        <v>225</v>
      </c>
      <c r="E110" t="s">
        <v>84</v>
      </c>
      <c r="F110" t="s">
        <v>200</v>
      </c>
      <c r="G110" t="s">
        <v>200</v>
      </c>
      <c r="H110" t="s">
        <v>172</v>
      </c>
      <c r="I110" t="s">
        <v>563</v>
      </c>
      <c r="J110" t="s">
        <v>81</v>
      </c>
      <c r="K110" t="s">
        <v>81</v>
      </c>
      <c r="L110" t="s">
        <v>81</v>
      </c>
      <c r="M110" t="s">
        <v>81</v>
      </c>
      <c r="N110" t="s">
        <v>81</v>
      </c>
      <c r="O110" t="s">
        <v>81</v>
      </c>
      <c r="P110" t="s">
        <v>81</v>
      </c>
      <c r="Q110" t="s">
        <v>81</v>
      </c>
      <c r="R110" t="s">
        <v>81</v>
      </c>
      <c r="S110" t="s">
        <v>81</v>
      </c>
      <c r="T110" t="s">
        <v>81</v>
      </c>
      <c r="U110" t="s">
        <v>81</v>
      </c>
      <c r="V110" t="s">
        <v>81</v>
      </c>
      <c r="W110" t="s">
        <v>81</v>
      </c>
      <c r="X110" t="s">
        <v>81</v>
      </c>
      <c r="Y110" t="s">
        <v>81</v>
      </c>
      <c r="Z110" t="s">
        <v>81</v>
      </c>
      <c r="AA110" t="s">
        <v>81</v>
      </c>
      <c r="AB110" t="s">
        <v>81</v>
      </c>
      <c r="AC110" t="s">
        <v>81</v>
      </c>
      <c r="AD110" t="s">
        <v>81</v>
      </c>
      <c r="AE110" t="s">
        <v>81</v>
      </c>
      <c r="AF110" t="s">
        <v>81</v>
      </c>
      <c r="AG110" t="s">
        <v>81</v>
      </c>
      <c r="AH110" t="s">
        <v>81</v>
      </c>
      <c r="AI110" t="s">
        <v>81</v>
      </c>
      <c r="AJ110" t="s">
        <v>201</v>
      </c>
      <c r="AK110" t="s">
        <v>81</v>
      </c>
      <c r="AL110" t="s">
        <v>81</v>
      </c>
      <c r="AM110" t="s">
        <v>81</v>
      </c>
      <c r="AN110" t="s">
        <v>81</v>
      </c>
      <c r="AO110" t="s">
        <v>81</v>
      </c>
      <c r="AP110" t="s">
        <v>81</v>
      </c>
      <c r="AQ110" t="s">
        <v>81</v>
      </c>
      <c r="AR110" t="s">
        <v>81</v>
      </c>
      <c r="AS110" t="s">
        <v>201</v>
      </c>
    </row>
    <row r="111" spans="1:45">
      <c r="A111" t="s">
        <v>177</v>
      </c>
      <c r="B111" t="s">
        <v>406</v>
      </c>
      <c r="C111" t="s">
        <v>406</v>
      </c>
      <c r="D111" t="s">
        <v>225</v>
      </c>
      <c r="E111" t="s">
        <v>84</v>
      </c>
      <c r="F111" t="s">
        <v>200</v>
      </c>
      <c r="G111" t="s">
        <v>200</v>
      </c>
      <c r="H111" t="s">
        <v>205</v>
      </c>
      <c r="I111" t="s">
        <v>564</v>
      </c>
      <c r="J111" t="s">
        <v>219</v>
      </c>
      <c r="K111" t="s">
        <v>265</v>
      </c>
      <c r="L111" t="s">
        <v>81</v>
      </c>
      <c r="M111" t="s">
        <v>81</v>
      </c>
      <c r="N111" t="s">
        <v>81</v>
      </c>
      <c r="O111" t="s">
        <v>81</v>
      </c>
      <c r="P111" t="s">
        <v>81</v>
      </c>
      <c r="Q111" t="s">
        <v>81</v>
      </c>
      <c r="R111" t="s">
        <v>81</v>
      </c>
      <c r="S111" t="s">
        <v>81</v>
      </c>
      <c r="T111" t="s">
        <v>81</v>
      </c>
      <c r="U111" t="s">
        <v>81</v>
      </c>
      <c r="V111" t="s">
        <v>81</v>
      </c>
      <c r="W111" t="s">
        <v>81</v>
      </c>
      <c r="X111" t="s">
        <v>81</v>
      </c>
      <c r="Y111" t="s">
        <v>81</v>
      </c>
      <c r="Z111" t="s">
        <v>81</v>
      </c>
      <c r="AA111" t="s">
        <v>81</v>
      </c>
      <c r="AB111" t="s">
        <v>81</v>
      </c>
      <c r="AC111" t="s">
        <v>81</v>
      </c>
      <c r="AD111" t="s">
        <v>219</v>
      </c>
      <c r="AE111" t="s">
        <v>81</v>
      </c>
      <c r="AF111" t="s">
        <v>81</v>
      </c>
      <c r="AG111" t="s">
        <v>81</v>
      </c>
      <c r="AH111" t="s">
        <v>81</v>
      </c>
      <c r="AI111" t="s">
        <v>81</v>
      </c>
      <c r="AJ111" t="s">
        <v>201</v>
      </c>
      <c r="AK111" t="s">
        <v>365</v>
      </c>
      <c r="AL111" t="s">
        <v>81</v>
      </c>
      <c r="AM111" t="s">
        <v>278</v>
      </c>
      <c r="AN111" t="s">
        <v>382</v>
      </c>
      <c r="AO111" t="s">
        <v>81</v>
      </c>
      <c r="AP111" t="s">
        <v>81</v>
      </c>
      <c r="AQ111" t="s">
        <v>203</v>
      </c>
      <c r="AR111" t="s">
        <v>81</v>
      </c>
      <c r="AS111" t="s">
        <v>204</v>
      </c>
    </row>
    <row r="112" spans="1:45">
      <c r="A112" t="s">
        <v>177</v>
      </c>
      <c r="B112" t="s">
        <v>406</v>
      </c>
      <c r="C112" t="s">
        <v>406</v>
      </c>
      <c r="D112" t="s">
        <v>225</v>
      </c>
      <c r="E112" t="s">
        <v>84</v>
      </c>
      <c r="F112" t="s">
        <v>200</v>
      </c>
      <c r="G112" t="s">
        <v>200</v>
      </c>
      <c r="H112" t="s">
        <v>208</v>
      </c>
      <c r="I112" t="s">
        <v>565</v>
      </c>
      <c r="J112" t="s">
        <v>206</v>
      </c>
      <c r="K112" t="s">
        <v>226</v>
      </c>
      <c r="L112" t="s">
        <v>81</v>
      </c>
      <c r="M112" t="s">
        <v>81</v>
      </c>
      <c r="N112" t="s">
        <v>81</v>
      </c>
      <c r="O112" t="s">
        <v>81</v>
      </c>
      <c r="P112" t="s">
        <v>81</v>
      </c>
      <c r="Q112" t="s">
        <v>81</v>
      </c>
      <c r="R112" t="s">
        <v>81</v>
      </c>
      <c r="S112" t="s">
        <v>81</v>
      </c>
      <c r="T112" t="s">
        <v>81</v>
      </c>
      <c r="U112" t="s">
        <v>81</v>
      </c>
      <c r="V112" t="s">
        <v>81</v>
      </c>
      <c r="W112" t="s">
        <v>81</v>
      </c>
      <c r="X112" t="s">
        <v>81</v>
      </c>
      <c r="Y112" t="s">
        <v>81</v>
      </c>
      <c r="Z112" t="s">
        <v>81</v>
      </c>
      <c r="AA112" t="s">
        <v>81</v>
      </c>
      <c r="AB112" t="s">
        <v>81</v>
      </c>
      <c r="AC112" t="s">
        <v>81</v>
      </c>
      <c r="AD112" t="s">
        <v>206</v>
      </c>
      <c r="AE112" t="s">
        <v>81</v>
      </c>
      <c r="AF112" t="s">
        <v>81</v>
      </c>
      <c r="AG112" t="s">
        <v>81</v>
      </c>
      <c r="AH112" t="s">
        <v>81</v>
      </c>
      <c r="AI112" t="s">
        <v>81</v>
      </c>
      <c r="AJ112" t="s">
        <v>201</v>
      </c>
      <c r="AK112" t="s">
        <v>401</v>
      </c>
      <c r="AL112" t="s">
        <v>81</v>
      </c>
      <c r="AM112" t="s">
        <v>363</v>
      </c>
      <c r="AN112" t="s">
        <v>311</v>
      </c>
      <c r="AO112" t="s">
        <v>237</v>
      </c>
      <c r="AP112" t="s">
        <v>322</v>
      </c>
      <c r="AQ112" t="s">
        <v>203</v>
      </c>
      <c r="AR112" t="s">
        <v>203</v>
      </c>
      <c r="AS112" t="s">
        <v>231</v>
      </c>
    </row>
    <row r="113" spans="1:45">
      <c r="A113" t="s">
        <v>177</v>
      </c>
      <c r="B113" t="s">
        <v>406</v>
      </c>
      <c r="C113" t="s">
        <v>406</v>
      </c>
      <c r="D113" t="s">
        <v>225</v>
      </c>
      <c r="E113" t="s">
        <v>84</v>
      </c>
      <c r="F113" t="s">
        <v>200</v>
      </c>
      <c r="G113" t="s">
        <v>200</v>
      </c>
      <c r="H113" t="s">
        <v>211</v>
      </c>
      <c r="I113" t="s">
        <v>566</v>
      </c>
      <c r="J113" t="s">
        <v>267</v>
      </c>
      <c r="K113" t="s">
        <v>250</v>
      </c>
      <c r="L113" t="s">
        <v>81</v>
      </c>
      <c r="M113" t="s">
        <v>81</v>
      </c>
      <c r="N113" t="s">
        <v>81</v>
      </c>
      <c r="O113" t="s">
        <v>81</v>
      </c>
      <c r="P113" t="s">
        <v>81</v>
      </c>
      <c r="Q113" t="s">
        <v>81</v>
      </c>
      <c r="R113" t="s">
        <v>81</v>
      </c>
      <c r="S113" t="s">
        <v>81</v>
      </c>
      <c r="T113" t="s">
        <v>81</v>
      </c>
      <c r="U113" t="s">
        <v>81</v>
      </c>
      <c r="V113" t="s">
        <v>81</v>
      </c>
      <c r="W113" t="s">
        <v>81</v>
      </c>
      <c r="X113" t="s">
        <v>81</v>
      </c>
      <c r="Y113" t="s">
        <v>81</v>
      </c>
      <c r="Z113" t="s">
        <v>81</v>
      </c>
      <c r="AA113" t="s">
        <v>81</v>
      </c>
      <c r="AB113" t="s">
        <v>81</v>
      </c>
      <c r="AC113" t="s">
        <v>81</v>
      </c>
      <c r="AD113" t="s">
        <v>267</v>
      </c>
      <c r="AE113" t="s">
        <v>81</v>
      </c>
      <c r="AF113" t="s">
        <v>81</v>
      </c>
      <c r="AG113" t="s">
        <v>81</v>
      </c>
      <c r="AH113" t="s">
        <v>81</v>
      </c>
      <c r="AI113" t="s">
        <v>81</v>
      </c>
      <c r="AJ113" t="s">
        <v>201</v>
      </c>
      <c r="AK113" t="s">
        <v>612</v>
      </c>
      <c r="AL113" t="s">
        <v>81</v>
      </c>
      <c r="AM113" t="s">
        <v>235</v>
      </c>
      <c r="AN113" t="s">
        <v>383</v>
      </c>
      <c r="AO113" t="s">
        <v>81</v>
      </c>
      <c r="AP113" t="s">
        <v>81</v>
      </c>
      <c r="AQ113" t="s">
        <v>203</v>
      </c>
      <c r="AR113" t="s">
        <v>81</v>
      </c>
      <c r="AS113" t="s">
        <v>204</v>
      </c>
    </row>
    <row r="114" spans="1:45">
      <c r="A114" t="s">
        <v>177</v>
      </c>
      <c r="B114" t="s">
        <v>406</v>
      </c>
      <c r="C114" t="s">
        <v>406</v>
      </c>
      <c r="D114" t="s">
        <v>225</v>
      </c>
      <c r="E114" t="s">
        <v>84</v>
      </c>
      <c r="F114" t="s">
        <v>200</v>
      </c>
      <c r="G114" t="s">
        <v>200</v>
      </c>
      <c r="H114" t="s">
        <v>214</v>
      </c>
      <c r="I114" t="s">
        <v>567</v>
      </c>
      <c r="J114" t="s">
        <v>217</v>
      </c>
      <c r="K114" t="s">
        <v>81</v>
      </c>
      <c r="L114" t="s">
        <v>81</v>
      </c>
      <c r="M114" t="s">
        <v>81</v>
      </c>
      <c r="N114" t="s">
        <v>81</v>
      </c>
      <c r="O114" t="s">
        <v>81</v>
      </c>
      <c r="P114" t="s">
        <v>81</v>
      </c>
      <c r="Q114" t="s">
        <v>81</v>
      </c>
      <c r="R114" t="s">
        <v>81</v>
      </c>
      <c r="S114" t="s">
        <v>81</v>
      </c>
      <c r="T114" t="s">
        <v>81</v>
      </c>
      <c r="U114" t="s">
        <v>81</v>
      </c>
      <c r="V114" t="s">
        <v>81</v>
      </c>
      <c r="W114" t="s">
        <v>81</v>
      </c>
      <c r="X114" t="s">
        <v>81</v>
      </c>
      <c r="Y114" t="s">
        <v>81</v>
      </c>
      <c r="Z114" t="s">
        <v>81</v>
      </c>
      <c r="AA114" t="s">
        <v>81</v>
      </c>
      <c r="AB114" t="s">
        <v>81</v>
      </c>
      <c r="AC114" t="s">
        <v>81</v>
      </c>
      <c r="AD114" t="s">
        <v>217</v>
      </c>
      <c r="AE114" t="s">
        <v>81</v>
      </c>
      <c r="AF114" t="s">
        <v>81</v>
      </c>
      <c r="AG114" t="s">
        <v>81</v>
      </c>
      <c r="AH114" t="s">
        <v>81</v>
      </c>
      <c r="AI114" t="s">
        <v>81</v>
      </c>
      <c r="AJ114" t="s">
        <v>201</v>
      </c>
      <c r="AK114" t="s">
        <v>340</v>
      </c>
      <c r="AL114" t="s">
        <v>81</v>
      </c>
      <c r="AM114" t="s">
        <v>279</v>
      </c>
      <c r="AN114" t="s">
        <v>344</v>
      </c>
      <c r="AO114" t="s">
        <v>81</v>
      </c>
      <c r="AP114" t="s">
        <v>81</v>
      </c>
      <c r="AQ114" t="s">
        <v>203</v>
      </c>
      <c r="AR114" t="s">
        <v>81</v>
      </c>
      <c r="AS114" t="s">
        <v>204</v>
      </c>
    </row>
    <row r="115" spans="1:45">
      <c r="A115" t="s">
        <v>177</v>
      </c>
      <c r="B115" t="s">
        <v>406</v>
      </c>
      <c r="C115" t="s">
        <v>406</v>
      </c>
      <c r="D115" t="s">
        <v>225</v>
      </c>
      <c r="E115" t="s">
        <v>84</v>
      </c>
      <c r="F115" t="s">
        <v>200</v>
      </c>
      <c r="G115" t="s">
        <v>200</v>
      </c>
      <c r="H115" t="s">
        <v>216</v>
      </c>
      <c r="I115" t="s">
        <v>568</v>
      </c>
      <c r="J115" t="s">
        <v>232</v>
      </c>
      <c r="K115" t="s">
        <v>81</v>
      </c>
      <c r="L115" t="s">
        <v>81</v>
      </c>
      <c r="M115" t="s">
        <v>81</v>
      </c>
      <c r="N115" t="s">
        <v>81</v>
      </c>
      <c r="O115" t="s">
        <v>81</v>
      </c>
      <c r="P115" t="s">
        <v>81</v>
      </c>
      <c r="Q115" t="s">
        <v>81</v>
      </c>
      <c r="R115" t="s">
        <v>81</v>
      </c>
      <c r="S115" t="s">
        <v>81</v>
      </c>
      <c r="T115" t="s">
        <v>81</v>
      </c>
      <c r="U115" t="s">
        <v>81</v>
      </c>
      <c r="V115" t="s">
        <v>81</v>
      </c>
      <c r="W115" t="s">
        <v>81</v>
      </c>
      <c r="X115" t="s">
        <v>81</v>
      </c>
      <c r="Y115" t="s">
        <v>81</v>
      </c>
      <c r="Z115" t="s">
        <v>81</v>
      </c>
      <c r="AA115" t="s">
        <v>81</v>
      </c>
      <c r="AB115" t="s">
        <v>81</v>
      </c>
      <c r="AC115" t="s">
        <v>81</v>
      </c>
      <c r="AD115" t="s">
        <v>232</v>
      </c>
      <c r="AE115" t="s">
        <v>81</v>
      </c>
      <c r="AF115" t="s">
        <v>81</v>
      </c>
      <c r="AG115" t="s">
        <v>81</v>
      </c>
      <c r="AH115" t="s">
        <v>81</v>
      </c>
      <c r="AI115" t="s">
        <v>81</v>
      </c>
      <c r="AJ115" t="s">
        <v>201</v>
      </c>
      <c r="AK115" t="s">
        <v>290</v>
      </c>
      <c r="AL115" t="s">
        <v>81</v>
      </c>
      <c r="AM115" t="s">
        <v>279</v>
      </c>
      <c r="AN115" t="s">
        <v>371</v>
      </c>
      <c r="AO115" t="s">
        <v>81</v>
      </c>
      <c r="AP115" t="s">
        <v>81</v>
      </c>
      <c r="AQ115" t="s">
        <v>203</v>
      </c>
      <c r="AR115" t="s">
        <v>81</v>
      </c>
      <c r="AS115" t="s">
        <v>204</v>
      </c>
    </row>
    <row r="116" spans="1:45">
      <c r="A116" t="s">
        <v>177</v>
      </c>
      <c r="B116" t="s">
        <v>406</v>
      </c>
      <c r="C116" t="s">
        <v>406</v>
      </c>
      <c r="D116" t="s">
        <v>225</v>
      </c>
      <c r="E116" t="s">
        <v>84</v>
      </c>
      <c r="F116" t="s">
        <v>200</v>
      </c>
      <c r="G116" t="s">
        <v>200</v>
      </c>
      <c r="H116" t="s">
        <v>173</v>
      </c>
      <c r="I116" t="s">
        <v>569</v>
      </c>
      <c r="J116" t="s">
        <v>81</v>
      </c>
      <c r="K116" t="s">
        <v>81</v>
      </c>
      <c r="L116" t="s">
        <v>81</v>
      </c>
      <c r="M116" t="s">
        <v>81</v>
      </c>
      <c r="N116" t="s">
        <v>81</v>
      </c>
      <c r="O116" t="s">
        <v>81</v>
      </c>
      <c r="P116" t="s">
        <v>81</v>
      </c>
      <c r="Q116" t="s">
        <v>81</v>
      </c>
      <c r="R116" t="s">
        <v>81</v>
      </c>
      <c r="S116" t="s">
        <v>239</v>
      </c>
      <c r="T116" t="s">
        <v>227</v>
      </c>
      <c r="U116" t="s">
        <v>81</v>
      </c>
      <c r="V116" t="s">
        <v>81</v>
      </c>
      <c r="W116" t="s">
        <v>81</v>
      </c>
      <c r="X116" t="s">
        <v>81</v>
      </c>
      <c r="Y116" t="s">
        <v>81</v>
      </c>
      <c r="Z116" t="s">
        <v>81</v>
      </c>
      <c r="AA116" t="s">
        <v>81</v>
      </c>
      <c r="AB116" t="s">
        <v>81</v>
      </c>
      <c r="AC116" t="s">
        <v>81</v>
      </c>
      <c r="AD116" t="s">
        <v>219</v>
      </c>
      <c r="AE116" t="s">
        <v>81</v>
      </c>
      <c r="AF116" t="s">
        <v>81</v>
      </c>
      <c r="AG116" t="s">
        <v>81</v>
      </c>
      <c r="AH116" t="s">
        <v>81</v>
      </c>
      <c r="AI116" t="s">
        <v>81</v>
      </c>
      <c r="AJ116" t="s">
        <v>201</v>
      </c>
      <c r="AK116" t="s">
        <v>333</v>
      </c>
      <c r="AL116" t="s">
        <v>81</v>
      </c>
      <c r="AM116" t="s">
        <v>588</v>
      </c>
      <c r="AN116" t="s">
        <v>257</v>
      </c>
      <c r="AO116" t="s">
        <v>237</v>
      </c>
      <c r="AP116" t="s">
        <v>292</v>
      </c>
      <c r="AQ116" t="s">
        <v>203</v>
      </c>
      <c r="AR116" t="s">
        <v>203</v>
      </c>
      <c r="AS116" t="s">
        <v>231</v>
      </c>
    </row>
    <row r="117" spans="1:45">
      <c r="A117" t="s">
        <v>177</v>
      </c>
      <c r="B117" t="s">
        <v>406</v>
      </c>
      <c r="C117" t="s">
        <v>406</v>
      </c>
      <c r="D117" t="s">
        <v>225</v>
      </c>
      <c r="E117" t="s">
        <v>84</v>
      </c>
      <c r="F117" t="s">
        <v>200</v>
      </c>
      <c r="G117" t="s">
        <v>200</v>
      </c>
      <c r="H117" t="s">
        <v>172</v>
      </c>
      <c r="I117" t="s">
        <v>570</v>
      </c>
      <c r="J117" t="s">
        <v>202</v>
      </c>
      <c r="K117" t="s">
        <v>227</v>
      </c>
      <c r="L117" t="s">
        <v>81</v>
      </c>
      <c r="M117" t="s">
        <v>81</v>
      </c>
      <c r="N117" t="s">
        <v>81</v>
      </c>
      <c r="O117" t="s">
        <v>81</v>
      </c>
      <c r="P117" t="s">
        <v>81</v>
      </c>
      <c r="Q117" t="s">
        <v>81</v>
      </c>
      <c r="R117" t="s">
        <v>81</v>
      </c>
      <c r="S117" t="s">
        <v>81</v>
      </c>
      <c r="T117" t="s">
        <v>81</v>
      </c>
      <c r="U117" t="s">
        <v>81</v>
      </c>
      <c r="V117" t="s">
        <v>81</v>
      </c>
      <c r="W117" t="s">
        <v>81</v>
      </c>
      <c r="X117" t="s">
        <v>81</v>
      </c>
      <c r="Y117" t="s">
        <v>81</v>
      </c>
      <c r="Z117" t="s">
        <v>81</v>
      </c>
      <c r="AA117" t="s">
        <v>81</v>
      </c>
      <c r="AB117" t="s">
        <v>81</v>
      </c>
      <c r="AC117" t="s">
        <v>81</v>
      </c>
      <c r="AD117" t="s">
        <v>202</v>
      </c>
      <c r="AE117" t="s">
        <v>81</v>
      </c>
      <c r="AF117" t="s">
        <v>81</v>
      </c>
      <c r="AG117" t="s">
        <v>81</v>
      </c>
      <c r="AH117" t="s">
        <v>81</v>
      </c>
      <c r="AI117" t="s">
        <v>81</v>
      </c>
      <c r="AJ117" t="s">
        <v>201</v>
      </c>
      <c r="AK117" t="s">
        <v>613</v>
      </c>
      <c r="AL117" t="s">
        <v>81</v>
      </c>
      <c r="AM117" t="s">
        <v>614</v>
      </c>
      <c r="AN117" t="s">
        <v>367</v>
      </c>
      <c r="AO117" t="s">
        <v>316</v>
      </c>
      <c r="AP117" t="s">
        <v>381</v>
      </c>
      <c r="AQ117" t="s">
        <v>203</v>
      </c>
      <c r="AR117" t="s">
        <v>203</v>
      </c>
      <c r="AS117" t="s">
        <v>231</v>
      </c>
    </row>
    <row r="118" spans="1:45">
      <c r="A118" t="s">
        <v>552</v>
      </c>
      <c r="B118" t="s">
        <v>615</v>
      </c>
      <c r="C118" t="s">
        <v>615</v>
      </c>
      <c r="D118" t="s">
        <v>199</v>
      </c>
      <c r="E118" t="s">
        <v>84</v>
      </c>
      <c r="F118" t="s">
        <v>200</v>
      </c>
      <c r="G118" t="s">
        <v>200</v>
      </c>
      <c r="H118" t="s">
        <v>172</v>
      </c>
      <c r="I118" t="s">
        <v>563</v>
      </c>
      <c r="J118" t="s">
        <v>81</v>
      </c>
      <c r="K118" t="s">
        <v>81</v>
      </c>
      <c r="L118" t="s">
        <v>81</v>
      </c>
      <c r="M118" t="s">
        <v>81</v>
      </c>
      <c r="N118" t="s">
        <v>81</v>
      </c>
      <c r="O118" t="s">
        <v>81</v>
      </c>
      <c r="P118" t="s">
        <v>81</v>
      </c>
      <c r="Q118" t="s">
        <v>81</v>
      </c>
      <c r="R118" t="s">
        <v>81</v>
      </c>
      <c r="S118" t="s">
        <v>81</v>
      </c>
      <c r="T118" t="s">
        <v>81</v>
      </c>
      <c r="U118" t="s">
        <v>81</v>
      </c>
      <c r="V118" t="s">
        <v>81</v>
      </c>
      <c r="W118" t="s">
        <v>81</v>
      </c>
      <c r="X118" t="s">
        <v>81</v>
      </c>
      <c r="Y118" t="s">
        <v>81</v>
      </c>
      <c r="Z118" t="s">
        <v>81</v>
      </c>
      <c r="AA118" t="s">
        <v>81</v>
      </c>
      <c r="AB118" t="s">
        <v>81</v>
      </c>
      <c r="AC118" t="s">
        <v>81</v>
      </c>
      <c r="AD118" t="s">
        <v>81</v>
      </c>
      <c r="AE118" t="s">
        <v>81</v>
      </c>
      <c r="AF118" t="s">
        <v>81</v>
      </c>
      <c r="AG118" t="s">
        <v>81</v>
      </c>
      <c r="AH118" t="s">
        <v>81</v>
      </c>
      <c r="AI118" t="s">
        <v>81</v>
      </c>
      <c r="AJ118" t="s">
        <v>201</v>
      </c>
      <c r="AK118" t="s">
        <v>81</v>
      </c>
      <c r="AL118" t="s">
        <v>81</v>
      </c>
      <c r="AM118" t="s">
        <v>81</v>
      </c>
      <c r="AN118" t="s">
        <v>81</v>
      </c>
      <c r="AO118" t="s">
        <v>81</v>
      </c>
      <c r="AP118" t="s">
        <v>81</v>
      </c>
      <c r="AQ118" t="s">
        <v>81</v>
      </c>
      <c r="AR118" t="s">
        <v>81</v>
      </c>
      <c r="AS118" t="s">
        <v>201</v>
      </c>
    </row>
    <row r="119" spans="1:45">
      <c r="A119" t="s">
        <v>552</v>
      </c>
      <c r="B119" t="s">
        <v>615</v>
      </c>
      <c r="C119" t="s">
        <v>615</v>
      </c>
      <c r="D119" t="s">
        <v>199</v>
      </c>
      <c r="E119" t="s">
        <v>84</v>
      </c>
      <c r="F119" t="s">
        <v>200</v>
      </c>
      <c r="G119" t="s">
        <v>200</v>
      </c>
      <c r="H119" t="s">
        <v>205</v>
      </c>
      <c r="I119" t="s">
        <v>564</v>
      </c>
      <c r="J119" t="s">
        <v>81</v>
      </c>
      <c r="K119" t="s">
        <v>81</v>
      </c>
      <c r="L119" t="s">
        <v>81</v>
      </c>
      <c r="M119" t="s">
        <v>81</v>
      </c>
      <c r="N119" t="s">
        <v>81</v>
      </c>
      <c r="O119" t="s">
        <v>81</v>
      </c>
      <c r="P119" t="s">
        <v>81</v>
      </c>
      <c r="Q119" t="s">
        <v>81</v>
      </c>
      <c r="R119" t="s">
        <v>81</v>
      </c>
      <c r="S119" t="s">
        <v>81</v>
      </c>
      <c r="T119" t="s">
        <v>81</v>
      </c>
      <c r="U119" t="s">
        <v>81</v>
      </c>
      <c r="V119" t="s">
        <v>81</v>
      </c>
      <c r="W119" t="s">
        <v>81</v>
      </c>
      <c r="X119" t="s">
        <v>81</v>
      </c>
      <c r="Y119" t="s">
        <v>81</v>
      </c>
      <c r="Z119" t="s">
        <v>81</v>
      </c>
      <c r="AA119" t="s">
        <v>81</v>
      </c>
      <c r="AB119" t="s">
        <v>81</v>
      </c>
      <c r="AC119" t="s">
        <v>81</v>
      </c>
      <c r="AD119" t="s">
        <v>81</v>
      </c>
      <c r="AE119" t="s">
        <v>81</v>
      </c>
      <c r="AF119" t="s">
        <v>81</v>
      </c>
      <c r="AG119" t="s">
        <v>81</v>
      </c>
      <c r="AH119" t="s">
        <v>81</v>
      </c>
      <c r="AI119" t="s">
        <v>81</v>
      </c>
      <c r="AJ119" t="s">
        <v>224</v>
      </c>
      <c r="AK119" t="s">
        <v>81</v>
      </c>
      <c r="AL119" t="s">
        <v>81</v>
      </c>
      <c r="AM119" t="s">
        <v>81</v>
      </c>
      <c r="AN119" t="s">
        <v>81</v>
      </c>
      <c r="AO119" t="s">
        <v>81</v>
      </c>
      <c r="AP119" t="s">
        <v>81</v>
      </c>
      <c r="AQ119" t="s">
        <v>81</v>
      </c>
      <c r="AR119" t="s">
        <v>81</v>
      </c>
      <c r="AS119" t="s">
        <v>204</v>
      </c>
    </row>
    <row r="120" spans="1:45">
      <c r="A120" t="s">
        <v>552</v>
      </c>
      <c r="B120" t="s">
        <v>615</v>
      </c>
      <c r="C120" t="s">
        <v>615</v>
      </c>
      <c r="D120" t="s">
        <v>199</v>
      </c>
      <c r="E120" t="s">
        <v>84</v>
      </c>
      <c r="F120" t="s">
        <v>200</v>
      </c>
      <c r="G120" t="s">
        <v>200</v>
      </c>
      <c r="H120" t="s">
        <v>208</v>
      </c>
      <c r="I120" t="s">
        <v>565</v>
      </c>
      <c r="J120" t="s">
        <v>239</v>
      </c>
      <c r="K120" t="s">
        <v>81</v>
      </c>
      <c r="L120" t="s">
        <v>81</v>
      </c>
      <c r="M120" t="s">
        <v>81</v>
      </c>
      <c r="N120" t="s">
        <v>81</v>
      </c>
      <c r="O120" t="s">
        <v>81</v>
      </c>
      <c r="P120" t="s">
        <v>81</v>
      </c>
      <c r="Q120" t="s">
        <v>81</v>
      </c>
      <c r="R120" t="s">
        <v>81</v>
      </c>
      <c r="S120" t="s">
        <v>81</v>
      </c>
      <c r="T120" t="s">
        <v>81</v>
      </c>
      <c r="U120" t="s">
        <v>81</v>
      </c>
      <c r="V120" t="s">
        <v>81</v>
      </c>
      <c r="W120" t="s">
        <v>81</v>
      </c>
      <c r="X120" t="s">
        <v>81</v>
      </c>
      <c r="Y120" t="s">
        <v>81</v>
      </c>
      <c r="Z120" t="s">
        <v>81</v>
      </c>
      <c r="AA120" t="s">
        <v>81</v>
      </c>
      <c r="AB120" t="s">
        <v>81</v>
      </c>
      <c r="AC120" t="s">
        <v>81</v>
      </c>
      <c r="AD120" t="s">
        <v>239</v>
      </c>
      <c r="AE120" t="s">
        <v>81</v>
      </c>
      <c r="AF120" t="s">
        <v>81</v>
      </c>
      <c r="AG120" t="s">
        <v>81</v>
      </c>
      <c r="AH120" t="s">
        <v>81</v>
      </c>
      <c r="AI120" t="s">
        <v>81</v>
      </c>
      <c r="AJ120" t="s">
        <v>201</v>
      </c>
      <c r="AK120" t="s">
        <v>343</v>
      </c>
      <c r="AL120" t="s">
        <v>81</v>
      </c>
      <c r="AM120" t="s">
        <v>374</v>
      </c>
      <c r="AN120" t="s">
        <v>289</v>
      </c>
      <c r="AO120" t="s">
        <v>81</v>
      </c>
      <c r="AP120" t="s">
        <v>81</v>
      </c>
      <c r="AQ120" t="s">
        <v>203</v>
      </c>
      <c r="AR120" t="s">
        <v>81</v>
      </c>
      <c r="AS120" t="s">
        <v>204</v>
      </c>
    </row>
    <row r="121" spans="1:45">
      <c r="A121" t="s">
        <v>552</v>
      </c>
      <c r="B121" t="s">
        <v>615</v>
      </c>
      <c r="C121" t="s">
        <v>615</v>
      </c>
      <c r="D121" t="s">
        <v>199</v>
      </c>
      <c r="E121" t="s">
        <v>84</v>
      </c>
      <c r="F121" t="s">
        <v>200</v>
      </c>
      <c r="G121" t="s">
        <v>200</v>
      </c>
      <c r="H121" t="s">
        <v>211</v>
      </c>
      <c r="I121" t="s">
        <v>566</v>
      </c>
      <c r="J121" t="s">
        <v>228</v>
      </c>
      <c r="K121" t="s">
        <v>245</v>
      </c>
      <c r="L121" t="s">
        <v>81</v>
      </c>
      <c r="M121" t="s">
        <v>81</v>
      </c>
      <c r="N121" t="s">
        <v>81</v>
      </c>
      <c r="O121" t="s">
        <v>81</v>
      </c>
      <c r="P121" t="s">
        <v>81</v>
      </c>
      <c r="Q121" t="s">
        <v>81</v>
      </c>
      <c r="R121" t="s">
        <v>81</v>
      </c>
      <c r="S121" t="s">
        <v>81</v>
      </c>
      <c r="T121" t="s">
        <v>81</v>
      </c>
      <c r="U121" t="s">
        <v>81</v>
      </c>
      <c r="V121" t="s">
        <v>81</v>
      </c>
      <c r="W121" t="s">
        <v>81</v>
      </c>
      <c r="X121" t="s">
        <v>81</v>
      </c>
      <c r="Y121" t="s">
        <v>81</v>
      </c>
      <c r="Z121" t="s">
        <v>81</v>
      </c>
      <c r="AA121" t="s">
        <v>81</v>
      </c>
      <c r="AB121" t="s">
        <v>81</v>
      </c>
      <c r="AC121" t="s">
        <v>81</v>
      </c>
      <c r="AD121" t="s">
        <v>228</v>
      </c>
      <c r="AE121" t="s">
        <v>81</v>
      </c>
      <c r="AF121" t="s">
        <v>81</v>
      </c>
      <c r="AG121" t="s">
        <v>81</v>
      </c>
      <c r="AH121" t="s">
        <v>81</v>
      </c>
      <c r="AI121" t="s">
        <v>81</v>
      </c>
      <c r="AJ121" t="s">
        <v>201</v>
      </c>
      <c r="AK121" t="s">
        <v>616</v>
      </c>
      <c r="AL121" t="s">
        <v>81</v>
      </c>
      <c r="AM121" t="s">
        <v>380</v>
      </c>
      <c r="AN121" t="s">
        <v>287</v>
      </c>
      <c r="AO121" t="s">
        <v>81</v>
      </c>
      <c r="AP121" t="s">
        <v>81</v>
      </c>
      <c r="AQ121" t="s">
        <v>203</v>
      </c>
      <c r="AR121" t="s">
        <v>81</v>
      </c>
      <c r="AS121" t="s">
        <v>204</v>
      </c>
    </row>
    <row r="122" spans="1:45">
      <c r="A122" t="s">
        <v>552</v>
      </c>
      <c r="B122" t="s">
        <v>615</v>
      </c>
      <c r="C122" t="s">
        <v>615</v>
      </c>
      <c r="D122" t="s">
        <v>199</v>
      </c>
      <c r="E122" t="s">
        <v>84</v>
      </c>
      <c r="F122" t="s">
        <v>200</v>
      </c>
      <c r="G122" t="s">
        <v>200</v>
      </c>
      <c r="H122" t="s">
        <v>214</v>
      </c>
      <c r="I122" t="s">
        <v>567</v>
      </c>
      <c r="J122" t="s">
        <v>206</v>
      </c>
      <c r="K122" t="s">
        <v>221</v>
      </c>
      <c r="L122" t="s">
        <v>81</v>
      </c>
      <c r="M122" t="s">
        <v>81</v>
      </c>
      <c r="N122" t="s">
        <v>81</v>
      </c>
      <c r="O122" t="s">
        <v>81</v>
      </c>
      <c r="P122" t="s">
        <v>81</v>
      </c>
      <c r="Q122" t="s">
        <v>81</v>
      </c>
      <c r="R122" t="s">
        <v>81</v>
      </c>
      <c r="S122" t="s">
        <v>81</v>
      </c>
      <c r="T122" t="s">
        <v>81</v>
      </c>
      <c r="U122" t="s">
        <v>81</v>
      </c>
      <c r="V122" t="s">
        <v>81</v>
      </c>
      <c r="W122" t="s">
        <v>81</v>
      </c>
      <c r="X122" t="s">
        <v>81</v>
      </c>
      <c r="Y122" t="s">
        <v>81</v>
      </c>
      <c r="Z122" t="s">
        <v>81</v>
      </c>
      <c r="AA122" t="s">
        <v>81</v>
      </c>
      <c r="AB122" t="s">
        <v>81</v>
      </c>
      <c r="AC122" t="s">
        <v>81</v>
      </c>
      <c r="AD122" t="s">
        <v>206</v>
      </c>
      <c r="AE122" t="s">
        <v>81</v>
      </c>
      <c r="AF122" t="s">
        <v>81</v>
      </c>
      <c r="AG122" t="s">
        <v>81</v>
      </c>
      <c r="AH122" t="s">
        <v>81</v>
      </c>
      <c r="AI122" t="s">
        <v>81</v>
      </c>
      <c r="AJ122" t="s">
        <v>201</v>
      </c>
      <c r="AK122" t="s">
        <v>357</v>
      </c>
      <c r="AL122" t="s">
        <v>81</v>
      </c>
      <c r="AM122" t="s">
        <v>341</v>
      </c>
      <c r="AN122" t="s">
        <v>254</v>
      </c>
      <c r="AO122" t="s">
        <v>319</v>
      </c>
      <c r="AP122" t="s">
        <v>247</v>
      </c>
      <c r="AQ122" t="s">
        <v>203</v>
      </c>
      <c r="AR122" t="s">
        <v>203</v>
      </c>
      <c r="AS122" t="s">
        <v>231</v>
      </c>
    </row>
    <row r="123" spans="1:45">
      <c r="A123" t="s">
        <v>552</v>
      </c>
      <c r="B123" t="s">
        <v>615</v>
      </c>
      <c r="C123" t="s">
        <v>615</v>
      </c>
      <c r="D123" t="s">
        <v>199</v>
      </c>
      <c r="E123" t="s">
        <v>84</v>
      </c>
      <c r="F123" t="s">
        <v>200</v>
      </c>
      <c r="G123" t="s">
        <v>200</v>
      </c>
      <c r="H123" t="s">
        <v>216</v>
      </c>
      <c r="I123" t="s">
        <v>568</v>
      </c>
      <c r="J123" t="s">
        <v>202</v>
      </c>
      <c r="K123" t="s">
        <v>221</v>
      </c>
      <c r="L123" t="s">
        <v>81</v>
      </c>
      <c r="M123" t="s">
        <v>81</v>
      </c>
      <c r="N123" t="s">
        <v>81</v>
      </c>
      <c r="O123" t="s">
        <v>81</v>
      </c>
      <c r="P123" t="s">
        <v>81</v>
      </c>
      <c r="Q123" t="s">
        <v>81</v>
      </c>
      <c r="R123" t="s">
        <v>81</v>
      </c>
      <c r="S123" t="s">
        <v>81</v>
      </c>
      <c r="T123" t="s">
        <v>81</v>
      </c>
      <c r="U123" t="s">
        <v>81</v>
      </c>
      <c r="V123" t="s">
        <v>81</v>
      </c>
      <c r="W123" t="s">
        <v>81</v>
      </c>
      <c r="X123" t="s">
        <v>81</v>
      </c>
      <c r="Y123" t="s">
        <v>81</v>
      </c>
      <c r="Z123" t="s">
        <v>81</v>
      </c>
      <c r="AA123" t="s">
        <v>81</v>
      </c>
      <c r="AB123" t="s">
        <v>81</v>
      </c>
      <c r="AC123" t="s">
        <v>81</v>
      </c>
      <c r="AD123" t="s">
        <v>202</v>
      </c>
      <c r="AE123" t="s">
        <v>81</v>
      </c>
      <c r="AF123" t="s">
        <v>81</v>
      </c>
      <c r="AG123" t="s">
        <v>81</v>
      </c>
      <c r="AH123" t="s">
        <v>81</v>
      </c>
      <c r="AI123" t="s">
        <v>81</v>
      </c>
      <c r="AJ123" t="s">
        <v>201</v>
      </c>
      <c r="AK123" t="s">
        <v>378</v>
      </c>
      <c r="AL123" t="s">
        <v>81</v>
      </c>
      <c r="AM123" t="s">
        <v>617</v>
      </c>
      <c r="AN123" t="s">
        <v>328</v>
      </c>
      <c r="AO123" t="s">
        <v>81</v>
      </c>
      <c r="AP123" t="s">
        <v>81</v>
      </c>
      <c r="AQ123" t="s">
        <v>203</v>
      </c>
      <c r="AR123" t="s">
        <v>81</v>
      </c>
      <c r="AS123" t="s">
        <v>204</v>
      </c>
    </row>
    <row r="124" spans="1:45">
      <c r="A124" t="s">
        <v>552</v>
      </c>
      <c r="B124" t="s">
        <v>615</v>
      </c>
      <c r="C124" t="s">
        <v>615</v>
      </c>
      <c r="D124" t="s">
        <v>199</v>
      </c>
      <c r="E124" t="s">
        <v>84</v>
      </c>
      <c r="F124" t="s">
        <v>200</v>
      </c>
      <c r="G124" t="s">
        <v>200</v>
      </c>
      <c r="H124" t="s">
        <v>173</v>
      </c>
      <c r="I124" t="s">
        <v>569</v>
      </c>
      <c r="J124" t="s">
        <v>81</v>
      </c>
      <c r="K124" t="s">
        <v>81</v>
      </c>
      <c r="L124" t="s">
        <v>81</v>
      </c>
      <c r="M124" t="s">
        <v>81</v>
      </c>
      <c r="N124" t="s">
        <v>81</v>
      </c>
      <c r="O124" t="s">
        <v>81</v>
      </c>
      <c r="P124" t="s">
        <v>81</v>
      </c>
      <c r="Q124" t="s">
        <v>81</v>
      </c>
      <c r="R124" t="s">
        <v>81</v>
      </c>
      <c r="S124" t="s">
        <v>270</v>
      </c>
      <c r="T124" t="s">
        <v>227</v>
      </c>
      <c r="U124" t="s">
        <v>81</v>
      </c>
      <c r="V124" t="s">
        <v>81</v>
      </c>
      <c r="W124" t="s">
        <v>81</v>
      </c>
      <c r="X124" t="s">
        <v>81</v>
      </c>
      <c r="Y124" t="s">
        <v>81</v>
      </c>
      <c r="Z124" t="s">
        <v>81</v>
      </c>
      <c r="AA124" t="s">
        <v>81</v>
      </c>
      <c r="AB124" t="s">
        <v>81</v>
      </c>
      <c r="AC124" t="s">
        <v>81</v>
      </c>
      <c r="AD124" t="s">
        <v>264</v>
      </c>
      <c r="AE124" t="s">
        <v>81</v>
      </c>
      <c r="AF124" t="s">
        <v>81</v>
      </c>
      <c r="AG124" t="s">
        <v>81</v>
      </c>
      <c r="AH124" t="s">
        <v>81</v>
      </c>
      <c r="AI124" t="s">
        <v>81</v>
      </c>
      <c r="AJ124" t="s">
        <v>201</v>
      </c>
      <c r="AK124" t="s">
        <v>308</v>
      </c>
      <c r="AL124" t="s">
        <v>81</v>
      </c>
      <c r="AM124" t="s">
        <v>341</v>
      </c>
      <c r="AN124" t="s">
        <v>298</v>
      </c>
      <c r="AO124" t="s">
        <v>81</v>
      </c>
      <c r="AP124" t="s">
        <v>81</v>
      </c>
      <c r="AQ124" t="s">
        <v>203</v>
      </c>
      <c r="AR124" t="s">
        <v>81</v>
      </c>
      <c r="AS124" t="s">
        <v>204</v>
      </c>
    </row>
    <row r="125" spans="1:45">
      <c r="A125" t="s">
        <v>552</v>
      </c>
      <c r="B125" t="s">
        <v>615</v>
      </c>
      <c r="C125" t="s">
        <v>615</v>
      </c>
      <c r="D125" t="s">
        <v>199</v>
      </c>
      <c r="E125" t="s">
        <v>84</v>
      </c>
      <c r="F125" t="s">
        <v>200</v>
      </c>
      <c r="G125" t="s">
        <v>200</v>
      </c>
      <c r="H125" t="s">
        <v>172</v>
      </c>
      <c r="I125" t="s">
        <v>570</v>
      </c>
      <c r="J125" t="s">
        <v>241</v>
      </c>
      <c r="K125" t="s">
        <v>227</v>
      </c>
      <c r="L125" t="s">
        <v>81</v>
      </c>
      <c r="M125" t="s">
        <v>81</v>
      </c>
      <c r="N125" t="s">
        <v>81</v>
      </c>
      <c r="O125" t="s">
        <v>81</v>
      </c>
      <c r="P125" t="s">
        <v>81</v>
      </c>
      <c r="Q125" t="s">
        <v>81</v>
      </c>
      <c r="R125" t="s">
        <v>81</v>
      </c>
      <c r="S125" t="s">
        <v>81</v>
      </c>
      <c r="T125" t="s">
        <v>81</v>
      </c>
      <c r="U125" t="s">
        <v>81</v>
      </c>
      <c r="V125" t="s">
        <v>81</v>
      </c>
      <c r="W125" t="s">
        <v>81</v>
      </c>
      <c r="X125" t="s">
        <v>81</v>
      </c>
      <c r="Y125" t="s">
        <v>81</v>
      </c>
      <c r="Z125" t="s">
        <v>81</v>
      </c>
      <c r="AA125" t="s">
        <v>81</v>
      </c>
      <c r="AB125" t="s">
        <v>81</v>
      </c>
      <c r="AC125" t="s">
        <v>81</v>
      </c>
      <c r="AD125" t="s">
        <v>241</v>
      </c>
      <c r="AE125" t="s">
        <v>81</v>
      </c>
      <c r="AF125" t="s">
        <v>81</v>
      </c>
      <c r="AG125" t="s">
        <v>81</v>
      </c>
      <c r="AH125" t="s">
        <v>81</v>
      </c>
      <c r="AI125" t="s">
        <v>81</v>
      </c>
      <c r="AJ125" t="s">
        <v>201</v>
      </c>
      <c r="AK125" t="s">
        <v>335</v>
      </c>
      <c r="AL125" t="s">
        <v>81</v>
      </c>
      <c r="AM125" t="s">
        <v>338</v>
      </c>
      <c r="AN125" t="s">
        <v>381</v>
      </c>
      <c r="AO125" t="s">
        <v>81</v>
      </c>
      <c r="AP125" t="s">
        <v>81</v>
      </c>
      <c r="AQ125" t="s">
        <v>203</v>
      </c>
      <c r="AR125" t="s">
        <v>81</v>
      </c>
      <c r="AS125" t="s">
        <v>204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J6:N1573"/>
  <sheetViews>
    <sheetView workbookViewId="0">
      <selection activeCell="J5" sqref="J5"/>
    </sheetView>
  </sheetViews>
  <sheetFormatPr baseColWidth="10" defaultRowHeight="14.5"/>
  <cols>
    <col min="1" max="1" width="46.1796875" bestFit="1" customWidth="1"/>
    <col min="2" max="2" width="17.453125" bestFit="1" customWidth="1"/>
    <col min="3" max="3" width="15.453125" bestFit="1" customWidth="1"/>
    <col min="4" max="4" width="30.453125" bestFit="1" customWidth="1"/>
    <col min="5" max="5" width="15.54296875" bestFit="1" customWidth="1"/>
    <col min="6" max="6" width="17.1796875" bestFit="1" customWidth="1"/>
    <col min="7" max="7" width="11.1796875" bestFit="1" customWidth="1"/>
    <col min="8" max="8" width="8.81640625" bestFit="1" customWidth="1"/>
    <col min="9" max="9" width="10.453125" bestFit="1" customWidth="1"/>
    <col min="10" max="10" width="8.81640625" bestFit="1" customWidth="1"/>
    <col min="11" max="11" width="7.453125" bestFit="1" customWidth="1"/>
    <col min="12" max="12" width="7" bestFit="1" customWidth="1"/>
    <col min="13" max="13" width="7.453125" bestFit="1" customWidth="1"/>
    <col min="14" max="14" width="7" bestFit="1" customWidth="1"/>
    <col min="15" max="15" width="17.1796875" bestFit="1" customWidth="1"/>
  </cols>
  <sheetData>
    <row r="6" spans="10:14">
      <c r="J6" s="64"/>
      <c r="K6" s="65"/>
      <c r="L6" s="59"/>
      <c r="M6" s="65"/>
      <c r="N6" s="59"/>
    </row>
    <row r="7" spans="10:14">
      <c r="J7" s="64"/>
      <c r="K7" s="65"/>
      <c r="L7" s="59"/>
      <c r="M7" s="65"/>
      <c r="N7" s="59"/>
    </row>
    <row r="8" spans="10:14">
      <c r="J8" s="64"/>
      <c r="K8" s="65"/>
      <c r="L8" s="59"/>
      <c r="M8" s="65"/>
      <c r="N8" s="59"/>
    </row>
    <row r="9" spans="10:14">
      <c r="J9" s="64"/>
      <c r="K9" s="65"/>
      <c r="L9" s="59"/>
      <c r="M9" s="65"/>
      <c r="N9" s="59"/>
    </row>
    <row r="10" spans="10:14">
      <c r="J10" s="64"/>
      <c r="K10" s="65"/>
      <c r="L10" s="59"/>
      <c r="M10" s="65"/>
      <c r="N10" s="59"/>
    </row>
    <row r="11" spans="10:14">
      <c r="J11" s="64"/>
      <c r="K11" s="65"/>
      <c r="L11" s="59"/>
      <c r="M11" s="65"/>
      <c r="N11" s="59"/>
    </row>
    <row r="12" spans="10:14">
      <c r="J12" s="64"/>
      <c r="K12" s="65"/>
      <c r="L12" s="59"/>
      <c r="M12" s="65"/>
      <c r="N12" s="59"/>
    </row>
    <row r="13" spans="10:14">
      <c r="J13" s="64"/>
      <c r="K13" s="65"/>
      <c r="L13" s="59"/>
      <c r="M13" s="65"/>
      <c r="N13" s="59"/>
    </row>
    <row r="14" spans="10:14">
      <c r="J14" s="64"/>
      <c r="K14" s="65"/>
      <c r="L14" s="59"/>
      <c r="M14" s="65"/>
      <c r="N14" s="59"/>
    </row>
    <row r="15" spans="10:14">
      <c r="J15" s="64"/>
      <c r="K15" s="65"/>
      <c r="L15" s="59"/>
      <c r="M15" s="65"/>
      <c r="N15" s="59"/>
    </row>
    <row r="16" spans="10:14">
      <c r="J16" s="64"/>
      <c r="K16" s="65"/>
      <c r="L16" s="59"/>
      <c r="M16" s="65"/>
      <c r="N16" s="59"/>
    </row>
    <row r="17" spans="10:14">
      <c r="J17" s="64"/>
      <c r="K17" s="65"/>
      <c r="L17" s="59"/>
      <c r="M17" s="65"/>
      <c r="N17" s="59"/>
    </row>
    <row r="18" spans="10:14">
      <c r="J18" s="64"/>
      <c r="K18" s="65"/>
      <c r="L18" s="59"/>
      <c r="M18" s="65"/>
      <c r="N18" s="59"/>
    </row>
    <row r="19" spans="10:14">
      <c r="J19" s="64"/>
      <c r="K19" s="65"/>
      <c r="L19" s="59"/>
      <c r="M19" s="65"/>
      <c r="N19" s="59"/>
    </row>
    <row r="20" spans="10:14">
      <c r="J20" s="64"/>
      <c r="K20" s="65"/>
      <c r="L20" s="59"/>
      <c r="M20" s="65"/>
      <c r="N20" s="59"/>
    </row>
    <row r="21" spans="10:14">
      <c r="J21" s="64"/>
      <c r="K21" s="65"/>
      <c r="L21" s="59"/>
      <c r="M21" s="65"/>
      <c r="N21" s="59"/>
    </row>
    <row r="22" spans="10:14">
      <c r="J22" s="64"/>
      <c r="K22" s="65"/>
      <c r="L22" s="59"/>
      <c r="M22" s="65"/>
      <c r="N22" s="59"/>
    </row>
    <row r="23" spans="10:14">
      <c r="J23" s="64"/>
      <c r="K23" s="65"/>
      <c r="L23" s="59"/>
      <c r="M23" s="65"/>
      <c r="N23" s="59"/>
    </row>
    <row r="24" spans="10:14">
      <c r="J24" s="64"/>
      <c r="K24" s="65"/>
      <c r="L24" s="59"/>
      <c r="M24" s="65"/>
      <c r="N24" s="59"/>
    </row>
    <row r="25" spans="10:14">
      <c r="J25" s="64"/>
      <c r="K25" s="65"/>
      <c r="L25" s="59"/>
      <c r="M25" s="65"/>
      <c r="N25" s="59"/>
    </row>
    <row r="26" spans="10:14">
      <c r="J26" s="64"/>
      <c r="K26" s="65"/>
      <c r="L26" s="59"/>
      <c r="M26" s="65"/>
      <c r="N26" s="59"/>
    </row>
    <row r="27" spans="10:14">
      <c r="J27" s="64"/>
      <c r="K27" s="65"/>
      <c r="L27" s="59"/>
      <c r="M27" s="65"/>
      <c r="N27" s="59"/>
    </row>
    <row r="28" spans="10:14">
      <c r="J28" s="64"/>
      <c r="K28" s="65"/>
      <c r="L28" s="59"/>
      <c r="M28" s="65"/>
      <c r="N28" s="59"/>
    </row>
    <row r="29" spans="10:14">
      <c r="J29" s="64"/>
      <c r="K29" s="65"/>
      <c r="L29" s="59"/>
      <c r="M29" s="65"/>
      <c r="N29" s="59"/>
    </row>
    <row r="30" spans="10:14">
      <c r="J30" s="64"/>
      <c r="K30" s="65"/>
      <c r="L30" s="59"/>
      <c r="M30" s="65"/>
      <c r="N30" s="59"/>
    </row>
    <row r="31" spans="10:14">
      <c r="J31" s="64"/>
      <c r="K31" s="65"/>
      <c r="L31" s="59"/>
      <c r="M31" s="65"/>
      <c r="N31" s="59"/>
    </row>
    <row r="32" spans="10:14">
      <c r="J32" s="64"/>
      <c r="K32" s="65"/>
      <c r="L32" s="59"/>
      <c r="M32" s="65"/>
      <c r="N32" s="59"/>
    </row>
    <row r="33" spans="10:14">
      <c r="J33" s="64"/>
      <c r="K33" s="65"/>
      <c r="L33" s="59"/>
      <c r="M33" s="65"/>
      <c r="N33" s="59"/>
    </row>
    <row r="34" spans="10:14">
      <c r="J34" s="64"/>
      <c r="K34" s="65"/>
      <c r="L34" s="59"/>
      <c r="M34" s="65"/>
      <c r="N34" s="59"/>
    </row>
    <row r="35" spans="10:14">
      <c r="J35" s="64"/>
      <c r="K35" s="65"/>
      <c r="L35" s="59"/>
      <c r="M35" s="65"/>
      <c r="N35" s="59"/>
    </row>
    <row r="36" spans="10:14">
      <c r="J36" s="64"/>
      <c r="K36" s="65"/>
      <c r="L36" s="59"/>
      <c r="M36" s="65"/>
      <c r="N36" s="59"/>
    </row>
    <row r="37" spans="10:14">
      <c r="J37" s="64"/>
      <c r="K37" s="65"/>
      <c r="L37" s="59"/>
      <c r="M37" s="65"/>
      <c r="N37" s="59"/>
    </row>
    <row r="38" spans="10:14">
      <c r="J38" s="64"/>
      <c r="K38" s="65"/>
      <c r="L38" s="59"/>
      <c r="M38" s="65"/>
      <c r="N38" s="59"/>
    </row>
    <row r="39" spans="10:14">
      <c r="J39" s="64"/>
      <c r="K39" s="65"/>
      <c r="L39" s="59"/>
      <c r="M39" s="65"/>
      <c r="N39" s="59"/>
    </row>
    <row r="40" spans="10:14">
      <c r="J40" s="64"/>
      <c r="K40" s="65"/>
      <c r="L40" s="59"/>
      <c r="M40" s="65"/>
      <c r="N40" s="59"/>
    </row>
    <row r="41" spans="10:14">
      <c r="J41" s="64"/>
      <c r="K41" s="65"/>
      <c r="L41" s="59"/>
      <c r="M41" s="65"/>
      <c r="N41" s="59"/>
    </row>
    <row r="42" spans="10:14">
      <c r="J42" s="64"/>
      <c r="K42" s="65"/>
      <c r="L42" s="59"/>
      <c r="M42" s="65"/>
      <c r="N42" s="59"/>
    </row>
    <row r="43" spans="10:14">
      <c r="J43" s="64"/>
      <c r="K43" s="65"/>
      <c r="L43" s="59"/>
      <c r="M43" s="65"/>
      <c r="N43" s="59"/>
    </row>
    <row r="44" spans="10:14">
      <c r="J44" s="64"/>
      <c r="K44" s="65"/>
      <c r="L44" s="59"/>
      <c r="M44" s="65"/>
      <c r="N44" s="59"/>
    </row>
    <row r="45" spans="10:14">
      <c r="J45" s="64"/>
      <c r="K45" s="65"/>
      <c r="L45" s="59"/>
      <c r="M45" s="65"/>
      <c r="N45" s="59"/>
    </row>
    <row r="46" spans="10:14">
      <c r="J46" s="64"/>
      <c r="K46" s="65"/>
      <c r="L46" s="59"/>
      <c r="M46" s="65"/>
      <c r="N46" s="59"/>
    </row>
    <row r="47" spans="10:14">
      <c r="J47" s="64"/>
      <c r="K47" s="65"/>
      <c r="L47" s="59"/>
      <c r="M47" s="65"/>
      <c r="N47" s="59"/>
    </row>
    <row r="48" spans="10:14">
      <c r="J48" s="64"/>
      <c r="K48" s="65"/>
      <c r="L48" s="59"/>
      <c r="M48" s="65"/>
      <c r="N48" s="59"/>
    </row>
    <row r="49" spans="10:14">
      <c r="J49" s="64"/>
      <c r="K49" s="65"/>
      <c r="L49" s="59"/>
      <c r="M49" s="65"/>
      <c r="N49" s="59"/>
    </row>
    <row r="50" spans="10:14">
      <c r="J50" s="64"/>
      <c r="K50" s="65"/>
      <c r="L50" s="59"/>
      <c r="M50" s="65"/>
      <c r="N50" s="59"/>
    </row>
    <row r="51" spans="10:14">
      <c r="J51" s="64"/>
      <c r="K51" s="65"/>
      <c r="L51" s="59"/>
      <c r="M51" s="65"/>
      <c r="N51" s="59"/>
    </row>
    <row r="52" spans="10:14">
      <c r="J52" s="64"/>
      <c r="K52" s="65"/>
      <c r="L52" s="59"/>
      <c r="M52" s="65"/>
      <c r="N52" s="59"/>
    </row>
    <row r="53" spans="10:14">
      <c r="J53" s="64"/>
      <c r="K53" s="65"/>
      <c r="L53" s="59"/>
      <c r="M53" s="65"/>
      <c r="N53" s="59"/>
    </row>
    <row r="54" spans="10:14">
      <c r="J54" s="64"/>
      <c r="K54" s="65"/>
      <c r="L54" s="59"/>
      <c r="M54" s="65"/>
      <c r="N54" s="59"/>
    </row>
    <row r="55" spans="10:14">
      <c r="J55" s="64"/>
      <c r="K55" s="65"/>
      <c r="L55" s="59"/>
      <c r="M55" s="65"/>
      <c r="N55" s="59"/>
    </row>
    <row r="56" spans="10:14">
      <c r="J56" s="64"/>
      <c r="K56" s="65"/>
      <c r="L56" s="59"/>
      <c r="M56" s="65"/>
      <c r="N56" s="59"/>
    </row>
    <row r="57" spans="10:14">
      <c r="J57" s="64"/>
      <c r="K57" s="65"/>
      <c r="L57" s="59"/>
      <c r="M57" s="65"/>
      <c r="N57" s="59"/>
    </row>
    <row r="58" spans="10:14">
      <c r="J58" s="64"/>
      <c r="K58" s="65"/>
      <c r="L58" s="59"/>
      <c r="M58" s="65"/>
      <c r="N58" s="59"/>
    </row>
    <row r="59" spans="10:14">
      <c r="J59" s="64"/>
      <c r="K59" s="65"/>
      <c r="L59" s="59"/>
      <c r="M59" s="65"/>
      <c r="N59" s="59"/>
    </row>
    <row r="60" spans="10:14">
      <c r="J60" s="64"/>
      <c r="K60" s="65"/>
      <c r="L60" s="59"/>
      <c r="M60" s="65"/>
      <c r="N60" s="59"/>
    </row>
    <row r="61" spans="10:14">
      <c r="J61" s="64"/>
      <c r="K61" s="65"/>
      <c r="L61" s="59"/>
      <c r="M61" s="65"/>
      <c r="N61" s="59"/>
    </row>
    <row r="62" spans="10:14">
      <c r="J62" s="64"/>
      <c r="K62" s="65"/>
      <c r="L62" s="59"/>
      <c r="M62" s="65"/>
      <c r="N62" s="59"/>
    </row>
    <row r="63" spans="10:14">
      <c r="J63" s="64"/>
      <c r="K63" s="65"/>
      <c r="L63" s="59"/>
      <c r="M63" s="65"/>
      <c r="N63" s="59"/>
    </row>
    <row r="64" spans="10:14">
      <c r="J64" s="64"/>
      <c r="K64" s="65"/>
      <c r="L64" s="59"/>
      <c r="M64" s="65"/>
      <c r="N64" s="59"/>
    </row>
    <row r="65" spans="10:14">
      <c r="J65" s="64"/>
      <c r="K65" s="65"/>
      <c r="L65" s="59"/>
      <c r="M65" s="65"/>
      <c r="N65" s="59"/>
    </row>
    <row r="66" spans="10:14">
      <c r="J66" s="64"/>
      <c r="K66" s="65"/>
      <c r="L66" s="59"/>
      <c r="M66" s="65"/>
      <c r="N66" s="59"/>
    </row>
    <row r="67" spans="10:14">
      <c r="J67" s="64"/>
      <c r="K67" s="65"/>
      <c r="L67" s="59"/>
      <c r="M67" s="65"/>
      <c r="N67" s="59"/>
    </row>
    <row r="68" spans="10:14">
      <c r="J68" s="64"/>
      <c r="K68" s="65"/>
      <c r="L68" s="59"/>
      <c r="M68" s="65"/>
      <c r="N68" s="59"/>
    </row>
    <row r="69" spans="10:14">
      <c r="J69" s="64"/>
      <c r="K69" s="65"/>
      <c r="L69" s="59"/>
      <c r="M69" s="65"/>
      <c r="N69" s="59"/>
    </row>
    <row r="70" spans="10:14">
      <c r="J70" s="64"/>
      <c r="K70" s="65"/>
      <c r="L70" s="59"/>
      <c r="M70" s="65"/>
      <c r="N70" s="59"/>
    </row>
    <row r="71" spans="10:14">
      <c r="J71" s="64"/>
      <c r="K71" s="65"/>
      <c r="L71" s="59"/>
      <c r="M71" s="65"/>
      <c r="N71" s="59"/>
    </row>
    <row r="72" spans="10:14">
      <c r="J72" s="64"/>
      <c r="K72" s="65"/>
      <c r="L72" s="59"/>
      <c r="M72" s="65"/>
      <c r="N72" s="59"/>
    </row>
    <row r="73" spans="10:14">
      <c r="J73" s="64"/>
      <c r="K73" s="65"/>
      <c r="L73" s="59"/>
      <c r="M73" s="65"/>
      <c r="N73" s="59"/>
    </row>
    <row r="74" spans="10:14">
      <c r="J74" s="64"/>
      <c r="K74" s="65"/>
      <c r="L74" s="59"/>
      <c r="M74" s="65"/>
      <c r="N74" s="59"/>
    </row>
    <row r="75" spans="10:14">
      <c r="J75" s="64"/>
      <c r="K75" s="65"/>
      <c r="L75" s="59"/>
      <c r="M75" s="65"/>
      <c r="N75" s="59"/>
    </row>
    <row r="76" spans="10:14">
      <c r="J76" s="64"/>
      <c r="K76" s="65"/>
      <c r="L76" s="59"/>
      <c r="M76" s="65"/>
      <c r="N76" s="59"/>
    </row>
    <row r="77" spans="10:14">
      <c r="J77" s="64"/>
      <c r="K77" s="65"/>
      <c r="L77" s="59"/>
      <c r="M77" s="65"/>
      <c r="N77" s="59"/>
    </row>
    <row r="78" spans="10:14">
      <c r="J78" s="64"/>
      <c r="K78" s="65"/>
      <c r="L78" s="59"/>
      <c r="M78" s="65"/>
      <c r="N78" s="59"/>
    </row>
    <row r="79" spans="10:14">
      <c r="J79" s="64"/>
      <c r="K79" s="65"/>
      <c r="L79" s="59"/>
      <c r="M79" s="65"/>
      <c r="N79" s="59"/>
    </row>
    <row r="80" spans="10:14">
      <c r="J80" s="64"/>
      <c r="K80" s="65"/>
      <c r="L80" s="59"/>
      <c r="M80" s="65"/>
      <c r="N80" s="59"/>
    </row>
    <row r="81" spans="10:14">
      <c r="J81" s="64"/>
      <c r="K81" s="65"/>
      <c r="L81" s="59"/>
      <c r="M81" s="65"/>
      <c r="N81" s="59"/>
    </row>
    <row r="82" spans="10:14">
      <c r="J82" s="64"/>
      <c r="K82" s="65"/>
      <c r="L82" s="59"/>
      <c r="M82" s="65"/>
      <c r="N82" s="59"/>
    </row>
    <row r="83" spans="10:14">
      <c r="J83" s="64"/>
      <c r="K83" s="65"/>
      <c r="L83" s="59"/>
      <c r="M83" s="65"/>
      <c r="N83" s="59"/>
    </row>
    <row r="84" spans="10:14">
      <c r="J84" s="64"/>
      <c r="K84" s="65"/>
      <c r="L84" s="59"/>
      <c r="M84" s="65"/>
      <c r="N84" s="59"/>
    </row>
    <row r="85" spans="10:14">
      <c r="J85" s="64"/>
      <c r="K85" s="65"/>
      <c r="L85" s="59"/>
      <c r="M85" s="65"/>
      <c r="N85" s="59"/>
    </row>
    <row r="86" spans="10:14">
      <c r="J86" s="64"/>
      <c r="K86" s="65"/>
      <c r="L86" s="59"/>
      <c r="M86" s="65"/>
      <c r="N86" s="59"/>
    </row>
    <row r="87" spans="10:14">
      <c r="J87" s="64"/>
      <c r="K87" s="65"/>
      <c r="L87" s="59"/>
      <c r="M87" s="65"/>
      <c r="N87" s="59"/>
    </row>
    <row r="88" spans="10:14">
      <c r="J88" s="64"/>
      <c r="K88" s="65"/>
      <c r="L88" s="59"/>
      <c r="M88" s="65"/>
      <c r="N88" s="59"/>
    </row>
    <row r="89" spans="10:14">
      <c r="J89" s="64"/>
      <c r="K89" s="65"/>
      <c r="L89" s="59"/>
      <c r="M89" s="65"/>
      <c r="N89" s="59"/>
    </row>
    <row r="90" spans="10:14">
      <c r="J90" s="64"/>
      <c r="K90" s="65"/>
      <c r="L90" s="59"/>
      <c r="M90" s="65"/>
      <c r="N90" s="59"/>
    </row>
    <row r="91" spans="10:14">
      <c r="J91" s="64"/>
      <c r="K91" s="65"/>
      <c r="L91" s="59"/>
      <c r="M91" s="65"/>
      <c r="N91" s="59"/>
    </row>
    <row r="92" spans="10:14">
      <c r="J92" s="64"/>
      <c r="K92" s="65"/>
      <c r="L92" s="59"/>
      <c r="M92" s="65"/>
      <c r="N92" s="59"/>
    </row>
    <row r="93" spans="10:14">
      <c r="J93" s="64"/>
      <c r="K93" s="65"/>
      <c r="L93" s="59"/>
      <c r="M93" s="65"/>
      <c r="N93" s="59"/>
    </row>
    <row r="94" spans="10:14">
      <c r="J94" s="64"/>
      <c r="K94" s="65"/>
      <c r="L94" s="59"/>
      <c r="M94" s="65"/>
      <c r="N94" s="59"/>
    </row>
    <row r="95" spans="10:14">
      <c r="J95" s="64"/>
      <c r="K95" s="65"/>
      <c r="L95" s="59"/>
      <c r="M95" s="65"/>
      <c r="N95" s="59"/>
    </row>
    <row r="96" spans="10:14">
      <c r="J96" s="64"/>
      <c r="K96" s="65"/>
      <c r="L96" s="59"/>
      <c r="M96" s="65"/>
      <c r="N96" s="59"/>
    </row>
    <row r="97" spans="10:14">
      <c r="J97" s="64"/>
      <c r="K97" s="65"/>
      <c r="L97" s="59"/>
      <c r="M97" s="65"/>
      <c r="N97" s="59"/>
    </row>
    <row r="98" spans="10:14">
      <c r="J98" s="64"/>
      <c r="K98" s="65"/>
      <c r="L98" s="59"/>
      <c r="M98" s="65"/>
      <c r="N98" s="59"/>
    </row>
    <row r="99" spans="10:14">
      <c r="J99" s="64"/>
      <c r="K99" s="65"/>
      <c r="L99" s="59"/>
      <c r="M99" s="65"/>
      <c r="N99" s="59"/>
    </row>
    <row r="100" spans="10:14">
      <c r="J100" s="64"/>
      <c r="K100" s="65"/>
      <c r="L100" s="59"/>
      <c r="M100" s="65"/>
      <c r="N100" s="59"/>
    </row>
    <row r="101" spans="10:14">
      <c r="J101" s="64"/>
      <c r="K101" s="65"/>
      <c r="L101" s="59"/>
      <c r="M101" s="65"/>
      <c r="N101" s="59"/>
    </row>
    <row r="102" spans="10:14">
      <c r="J102" s="64"/>
      <c r="K102" s="65"/>
      <c r="L102" s="59"/>
      <c r="M102" s="65"/>
      <c r="N102" s="59"/>
    </row>
    <row r="103" spans="10:14">
      <c r="J103" s="64"/>
      <c r="K103" s="65"/>
      <c r="L103" s="59"/>
      <c r="M103" s="65"/>
      <c r="N103" s="59"/>
    </row>
    <row r="104" spans="10:14">
      <c r="J104" s="64"/>
      <c r="K104" s="65"/>
      <c r="L104" s="59"/>
      <c r="M104" s="65"/>
      <c r="N104" s="59"/>
    </row>
    <row r="105" spans="10:14">
      <c r="J105" s="64"/>
      <c r="K105" s="65"/>
      <c r="L105" s="59"/>
      <c r="M105" s="65"/>
      <c r="N105" s="59"/>
    </row>
    <row r="106" spans="10:14">
      <c r="J106" s="64"/>
      <c r="K106" s="65"/>
      <c r="L106" s="59"/>
      <c r="M106" s="65"/>
      <c r="N106" s="59"/>
    </row>
    <row r="107" spans="10:14">
      <c r="J107" s="64"/>
      <c r="K107" s="65"/>
      <c r="L107" s="59"/>
      <c r="M107" s="65"/>
      <c r="N107" s="59"/>
    </row>
    <row r="108" spans="10:14">
      <c r="J108" s="64"/>
      <c r="K108" s="65"/>
      <c r="L108" s="59"/>
      <c r="M108" s="65"/>
      <c r="N108" s="59"/>
    </row>
    <row r="109" spans="10:14">
      <c r="J109" s="64"/>
      <c r="K109" s="65"/>
      <c r="L109" s="59"/>
      <c r="M109" s="65"/>
      <c r="N109" s="59"/>
    </row>
    <row r="110" spans="10:14">
      <c r="J110" s="64"/>
      <c r="K110" s="65"/>
      <c r="L110" s="59"/>
      <c r="M110" s="65"/>
      <c r="N110" s="59"/>
    </row>
    <row r="111" spans="10:14">
      <c r="J111" s="64"/>
      <c r="K111" s="65"/>
      <c r="L111" s="59"/>
      <c r="M111" s="65"/>
      <c r="N111" s="59"/>
    </row>
    <row r="112" spans="10:14">
      <c r="J112" s="64"/>
      <c r="K112" s="65"/>
      <c r="L112" s="59"/>
      <c r="M112" s="65"/>
      <c r="N112" s="59"/>
    </row>
    <row r="113" spans="10:14">
      <c r="J113" s="64"/>
      <c r="K113" s="65"/>
      <c r="L113" s="59"/>
      <c r="M113" s="65"/>
      <c r="N113" s="59"/>
    </row>
    <row r="114" spans="10:14">
      <c r="J114" s="64"/>
      <c r="K114" s="65"/>
      <c r="L114" s="59"/>
      <c r="M114" s="65"/>
      <c r="N114" s="59"/>
    </row>
    <row r="115" spans="10:14">
      <c r="J115" s="64"/>
      <c r="K115" s="65"/>
      <c r="L115" s="59"/>
      <c r="M115" s="65"/>
      <c r="N115" s="59"/>
    </row>
    <row r="116" spans="10:14">
      <c r="J116" s="64"/>
      <c r="K116" s="65"/>
      <c r="L116" s="59"/>
      <c r="M116" s="65"/>
      <c r="N116" s="59"/>
    </row>
    <row r="117" spans="10:14">
      <c r="J117" s="64"/>
      <c r="K117" s="65"/>
      <c r="L117" s="59"/>
      <c r="M117" s="65"/>
      <c r="N117" s="59"/>
    </row>
    <row r="118" spans="10:14">
      <c r="J118" s="64"/>
      <c r="K118" s="65"/>
      <c r="L118" s="59"/>
      <c r="M118" s="65"/>
      <c r="N118" s="59"/>
    </row>
    <row r="119" spans="10:14">
      <c r="J119" s="64"/>
      <c r="K119" s="65"/>
      <c r="L119" s="59"/>
      <c r="M119" s="65"/>
      <c r="N119" s="59"/>
    </row>
    <row r="120" spans="10:14">
      <c r="J120" s="64"/>
      <c r="K120" s="65"/>
      <c r="L120" s="59"/>
      <c r="M120" s="65"/>
      <c r="N120" s="59"/>
    </row>
    <row r="121" spans="10:14">
      <c r="J121" s="64"/>
      <c r="K121" s="65"/>
      <c r="L121" s="59"/>
      <c r="M121" s="65"/>
      <c r="N121" s="59"/>
    </row>
    <row r="122" spans="10:14">
      <c r="J122" s="64"/>
      <c r="K122" s="65"/>
      <c r="L122" s="59"/>
      <c r="M122" s="65"/>
      <c r="N122" s="59"/>
    </row>
    <row r="123" spans="10:14">
      <c r="J123" s="64"/>
      <c r="K123" s="65"/>
      <c r="L123" s="59"/>
      <c r="M123" s="65"/>
      <c r="N123" s="59"/>
    </row>
    <row r="124" spans="10:14">
      <c r="J124" s="64"/>
      <c r="K124" s="65"/>
      <c r="L124" s="59"/>
      <c r="M124" s="65"/>
      <c r="N124" s="59"/>
    </row>
    <row r="125" spans="10:14">
      <c r="J125" s="64"/>
      <c r="K125" s="65"/>
      <c r="L125" s="59"/>
      <c r="M125" s="65"/>
      <c r="N125" s="59"/>
    </row>
    <row r="126" spans="10:14">
      <c r="J126" s="64"/>
      <c r="K126" s="65"/>
      <c r="L126" s="59"/>
      <c r="M126" s="65"/>
      <c r="N126" s="59"/>
    </row>
    <row r="127" spans="10:14">
      <c r="J127" s="64"/>
      <c r="K127" s="65"/>
      <c r="L127" s="59"/>
      <c r="M127" s="65"/>
      <c r="N127" s="59"/>
    </row>
    <row r="128" spans="10:14">
      <c r="J128" s="64"/>
      <c r="K128" s="65"/>
      <c r="L128" s="59"/>
      <c r="M128" s="65"/>
      <c r="N128" s="59"/>
    </row>
    <row r="129" spans="10:14">
      <c r="J129" s="64"/>
      <c r="K129" s="65"/>
      <c r="L129" s="59"/>
      <c r="M129" s="65"/>
      <c r="N129" s="59"/>
    </row>
    <row r="130" spans="10:14">
      <c r="J130" s="64"/>
      <c r="K130" s="65"/>
      <c r="L130" s="59"/>
      <c r="M130" s="65"/>
      <c r="N130" s="59"/>
    </row>
    <row r="131" spans="10:14">
      <c r="J131" s="64"/>
      <c r="K131" s="65"/>
      <c r="L131" s="59"/>
      <c r="M131" s="65"/>
      <c r="N131" s="59"/>
    </row>
    <row r="132" spans="10:14">
      <c r="J132" s="64"/>
      <c r="K132" s="65"/>
      <c r="L132" s="59"/>
      <c r="M132" s="65"/>
      <c r="N132" s="59"/>
    </row>
    <row r="133" spans="10:14">
      <c r="J133" s="64"/>
      <c r="K133" s="65"/>
      <c r="L133" s="59"/>
      <c r="M133" s="65"/>
      <c r="N133" s="59"/>
    </row>
    <row r="134" spans="10:14">
      <c r="J134" s="64"/>
      <c r="K134" s="65"/>
      <c r="L134" s="59"/>
      <c r="M134" s="65"/>
      <c r="N134" s="59"/>
    </row>
    <row r="135" spans="10:14">
      <c r="J135" s="64"/>
      <c r="K135" s="65"/>
      <c r="L135" s="59"/>
      <c r="M135" s="65"/>
      <c r="N135" s="59"/>
    </row>
    <row r="136" spans="10:14">
      <c r="J136" s="64"/>
      <c r="K136" s="65"/>
      <c r="L136" s="59"/>
      <c r="M136" s="65"/>
      <c r="N136" s="59"/>
    </row>
    <row r="137" spans="10:14">
      <c r="J137" s="64"/>
      <c r="K137" s="65"/>
      <c r="L137" s="59"/>
      <c r="M137" s="65"/>
      <c r="N137" s="59"/>
    </row>
    <row r="138" spans="10:14">
      <c r="J138" s="64"/>
      <c r="K138" s="65"/>
      <c r="L138" s="59"/>
      <c r="M138" s="65"/>
      <c r="N138" s="59"/>
    </row>
    <row r="139" spans="10:14">
      <c r="J139" s="64"/>
      <c r="K139" s="65"/>
      <c r="L139" s="59"/>
      <c r="M139" s="65"/>
      <c r="N139" s="59"/>
    </row>
    <row r="140" spans="10:14">
      <c r="J140" s="64"/>
      <c r="K140" s="65"/>
      <c r="L140" s="59"/>
      <c r="M140" s="65"/>
      <c r="N140" s="59"/>
    </row>
    <row r="141" spans="10:14">
      <c r="J141" s="64"/>
      <c r="K141" s="65"/>
      <c r="L141" s="59"/>
      <c r="M141" s="65"/>
      <c r="N141" s="59"/>
    </row>
    <row r="142" spans="10:14">
      <c r="J142" s="64"/>
      <c r="K142" s="65"/>
      <c r="L142" s="59"/>
      <c r="M142" s="65"/>
      <c r="N142" s="59"/>
    </row>
    <row r="143" spans="10:14">
      <c r="J143" s="64"/>
      <c r="K143" s="65"/>
      <c r="L143" s="59"/>
      <c r="M143" s="65"/>
      <c r="N143" s="59"/>
    </row>
    <row r="144" spans="10:14">
      <c r="J144" s="64"/>
      <c r="K144" s="65"/>
      <c r="L144" s="59"/>
      <c r="M144" s="65"/>
      <c r="N144" s="59"/>
    </row>
    <row r="145" spans="10:14">
      <c r="J145" s="64"/>
      <c r="K145" s="65"/>
      <c r="L145" s="59"/>
      <c r="M145" s="65"/>
      <c r="N145" s="59"/>
    </row>
    <row r="146" spans="10:14">
      <c r="J146" s="64"/>
      <c r="K146" s="65"/>
      <c r="L146" s="59"/>
      <c r="M146" s="65"/>
      <c r="N146" s="59"/>
    </row>
    <row r="147" spans="10:14">
      <c r="J147" s="64"/>
      <c r="K147" s="65"/>
      <c r="L147" s="59"/>
      <c r="M147" s="65"/>
      <c r="N147" s="59"/>
    </row>
    <row r="148" spans="10:14">
      <c r="J148" s="64"/>
      <c r="K148" s="65"/>
      <c r="L148" s="59"/>
      <c r="M148" s="65"/>
      <c r="N148" s="59"/>
    </row>
    <row r="149" spans="10:14">
      <c r="J149" s="64"/>
      <c r="K149" s="65"/>
      <c r="L149" s="59"/>
      <c r="M149" s="65"/>
      <c r="N149" s="59"/>
    </row>
    <row r="150" spans="10:14">
      <c r="J150" s="64"/>
      <c r="K150" s="65"/>
      <c r="L150" s="59"/>
      <c r="M150" s="65"/>
      <c r="N150" s="59"/>
    </row>
    <row r="151" spans="10:14">
      <c r="J151" s="64"/>
      <c r="K151" s="65"/>
      <c r="L151" s="59"/>
      <c r="M151" s="65"/>
      <c r="N151" s="59"/>
    </row>
    <row r="152" spans="10:14">
      <c r="J152" s="64"/>
      <c r="K152" s="65"/>
      <c r="L152" s="59"/>
      <c r="M152" s="65"/>
      <c r="N152" s="59"/>
    </row>
    <row r="153" spans="10:14">
      <c r="J153" s="64"/>
      <c r="K153" s="65"/>
      <c r="L153" s="59"/>
      <c r="M153" s="65"/>
      <c r="N153" s="59"/>
    </row>
    <row r="154" spans="10:14">
      <c r="J154" s="64"/>
      <c r="K154" s="65"/>
      <c r="L154" s="59"/>
      <c r="M154" s="65"/>
      <c r="N154" s="59"/>
    </row>
    <row r="155" spans="10:14">
      <c r="J155" s="64"/>
      <c r="K155" s="65"/>
      <c r="L155" s="59"/>
      <c r="M155" s="65"/>
      <c r="N155" s="59"/>
    </row>
    <row r="156" spans="10:14">
      <c r="J156" s="64"/>
      <c r="K156" s="65"/>
      <c r="L156" s="59"/>
      <c r="M156" s="65"/>
      <c r="N156" s="59"/>
    </row>
    <row r="157" spans="10:14">
      <c r="J157" s="64"/>
      <c r="K157" s="65"/>
      <c r="L157" s="59"/>
      <c r="M157" s="65"/>
      <c r="N157" s="59"/>
    </row>
    <row r="158" spans="10:14">
      <c r="J158" s="64"/>
      <c r="K158" s="65"/>
      <c r="L158" s="59"/>
      <c r="M158" s="65"/>
      <c r="N158" s="59"/>
    </row>
    <row r="159" spans="10:14">
      <c r="J159" s="64"/>
      <c r="K159" s="65"/>
      <c r="L159" s="59"/>
      <c r="M159" s="65"/>
      <c r="N159" s="59"/>
    </row>
    <row r="160" spans="10:14">
      <c r="J160" s="64"/>
      <c r="K160" s="65"/>
      <c r="L160" s="59"/>
      <c r="M160" s="65"/>
      <c r="N160" s="59"/>
    </row>
    <row r="161" spans="10:14">
      <c r="J161" s="64"/>
      <c r="K161" s="65"/>
      <c r="L161" s="59"/>
      <c r="M161" s="65"/>
      <c r="N161" s="59"/>
    </row>
    <row r="162" spans="10:14">
      <c r="J162" s="64"/>
      <c r="K162" s="65"/>
      <c r="L162" s="59"/>
      <c r="M162" s="65"/>
      <c r="N162" s="59"/>
    </row>
    <row r="163" spans="10:14">
      <c r="J163" s="64"/>
      <c r="K163" s="65"/>
      <c r="L163" s="59"/>
      <c r="M163" s="65"/>
      <c r="N163" s="59"/>
    </row>
    <row r="164" spans="10:14">
      <c r="J164" s="64"/>
      <c r="K164" s="65"/>
      <c r="L164" s="59"/>
      <c r="M164" s="65"/>
      <c r="N164" s="59"/>
    </row>
    <row r="165" spans="10:14">
      <c r="J165" s="64"/>
      <c r="K165" s="65"/>
      <c r="L165" s="59"/>
      <c r="M165" s="65"/>
      <c r="N165" s="59"/>
    </row>
    <row r="166" spans="10:14">
      <c r="J166" s="64"/>
      <c r="K166" s="65"/>
      <c r="L166" s="59"/>
      <c r="M166" s="65"/>
      <c r="N166" s="59"/>
    </row>
    <row r="167" spans="10:14">
      <c r="J167" s="64"/>
      <c r="K167" s="65"/>
      <c r="L167" s="59"/>
      <c r="M167" s="65"/>
      <c r="N167" s="59"/>
    </row>
    <row r="168" spans="10:14">
      <c r="J168" s="64"/>
      <c r="K168" s="65"/>
      <c r="L168" s="59"/>
      <c r="M168" s="65"/>
      <c r="N168" s="59"/>
    </row>
    <row r="169" spans="10:14">
      <c r="J169" s="64"/>
      <c r="K169" s="65"/>
      <c r="L169" s="59"/>
      <c r="M169" s="65"/>
      <c r="N169" s="59"/>
    </row>
    <row r="170" spans="10:14">
      <c r="J170" s="64"/>
      <c r="K170" s="65"/>
      <c r="L170" s="59"/>
      <c r="M170" s="65"/>
      <c r="N170" s="59"/>
    </row>
    <row r="171" spans="10:14">
      <c r="J171" s="64"/>
      <c r="K171" s="65"/>
      <c r="L171" s="59"/>
      <c r="M171" s="65"/>
      <c r="N171" s="59"/>
    </row>
    <row r="172" spans="10:14">
      <c r="J172" s="64"/>
      <c r="K172" s="65"/>
      <c r="L172" s="59"/>
      <c r="M172" s="65"/>
      <c r="N172" s="59"/>
    </row>
    <row r="173" spans="10:14">
      <c r="J173" s="64"/>
      <c r="K173" s="65"/>
      <c r="L173" s="59"/>
      <c r="M173" s="65"/>
      <c r="N173" s="59"/>
    </row>
    <row r="174" spans="10:14">
      <c r="J174" s="64"/>
      <c r="K174" s="65"/>
      <c r="L174" s="59"/>
      <c r="M174" s="65"/>
      <c r="N174" s="59"/>
    </row>
    <row r="175" spans="10:14">
      <c r="J175" s="64"/>
      <c r="K175" s="65"/>
      <c r="L175" s="59"/>
      <c r="M175" s="65"/>
      <c r="N175" s="59"/>
    </row>
    <row r="176" spans="10:14">
      <c r="J176" s="64"/>
      <c r="K176" s="65"/>
      <c r="L176" s="59"/>
      <c r="M176" s="65"/>
      <c r="N176" s="59"/>
    </row>
    <row r="177" spans="10:14">
      <c r="J177" s="64"/>
      <c r="K177" s="65"/>
      <c r="L177" s="59"/>
      <c r="M177" s="65"/>
      <c r="N177" s="59"/>
    </row>
    <row r="178" spans="10:14">
      <c r="J178" s="64"/>
      <c r="K178" s="65"/>
      <c r="L178" s="59"/>
      <c r="M178" s="65"/>
      <c r="N178" s="59"/>
    </row>
    <row r="179" spans="10:14">
      <c r="J179" s="64"/>
      <c r="K179" s="65"/>
      <c r="L179" s="59"/>
      <c r="M179" s="65"/>
      <c r="N179" s="59"/>
    </row>
    <row r="180" spans="10:14">
      <c r="J180" s="64"/>
      <c r="K180" s="65"/>
      <c r="L180" s="59"/>
      <c r="M180" s="65"/>
      <c r="N180" s="59"/>
    </row>
    <row r="181" spans="10:14">
      <c r="J181" s="64"/>
      <c r="K181" s="65"/>
      <c r="L181" s="59"/>
      <c r="M181" s="65"/>
      <c r="N181" s="59"/>
    </row>
    <row r="182" spans="10:14">
      <c r="J182" s="64"/>
      <c r="K182" s="65"/>
      <c r="L182" s="59"/>
      <c r="M182" s="65"/>
      <c r="N182" s="59"/>
    </row>
    <row r="183" spans="10:14">
      <c r="J183" s="64"/>
      <c r="K183" s="65"/>
      <c r="L183" s="59"/>
      <c r="M183" s="65"/>
      <c r="N183" s="59"/>
    </row>
    <row r="184" spans="10:14">
      <c r="J184" s="64"/>
      <c r="K184" s="65"/>
      <c r="L184" s="59"/>
      <c r="M184" s="65"/>
      <c r="N184" s="59"/>
    </row>
    <row r="185" spans="10:14">
      <c r="J185" s="64"/>
      <c r="K185" s="65"/>
      <c r="L185" s="59"/>
      <c r="M185" s="65"/>
      <c r="N185" s="59"/>
    </row>
    <row r="186" spans="10:14">
      <c r="J186" s="64"/>
      <c r="K186" s="65"/>
      <c r="L186" s="59"/>
      <c r="M186" s="65"/>
      <c r="N186" s="59"/>
    </row>
    <row r="187" spans="10:14">
      <c r="J187" s="64"/>
      <c r="K187" s="65"/>
      <c r="L187" s="59"/>
      <c r="M187" s="65"/>
      <c r="N187" s="59"/>
    </row>
    <row r="188" spans="10:14">
      <c r="J188" s="64"/>
      <c r="K188" s="65"/>
      <c r="L188" s="59"/>
      <c r="M188" s="65"/>
      <c r="N188" s="59"/>
    </row>
    <row r="189" spans="10:14">
      <c r="J189" s="64"/>
      <c r="K189" s="65"/>
      <c r="L189" s="59"/>
      <c r="M189" s="65"/>
      <c r="N189" s="59"/>
    </row>
    <row r="190" spans="10:14">
      <c r="J190" s="64"/>
      <c r="K190" s="65"/>
      <c r="L190" s="59"/>
      <c r="M190" s="65"/>
      <c r="N190" s="59"/>
    </row>
    <row r="191" spans="10:14">
      <c r="J191" s="64"/>
      <c r="K191" s="65"/>
      <c r="L191" s="59"/>
      <c r="M191" s="65"/>
      <c r="N191" s="59"/>
    </row>
    <row r="192" spans="10:14">
      <c r="J192" s="64"/>
      <c r="K192" s="65"/>
      <c r="L192" s="59"/>
      <c r="M192" s="65"/>
      <c r="N192" s="59"/>
    </row>
    <row r="193" spans="10:14">
      <c r="J193" s="64"/>
      <c r="K193" s="65"/>
      <c r="L193" s="59"/>
      <c r="M193" s="65"/>
      <c r="N193" s="59"/>
    </row>
    <row r="194" spans="10:14">
      <c r="J194" s="64"/>
      <c r="K194" s="65"/>
      <c r="L194" s="59"/>
      <c r="M194" s="65"/>
      <c r="N194" s="59"/>
    </row>
    <row r="195" spans="10:14">
      <c r="J195" s="64"/>
      <c r="K195" s="65"/>
      <c r="L195" s="59"/>
      <c r="M195" s="65"/>
      <c r="N195" s="59"/>
    </row>
    <row r="196" spans="10:14">
      <c r="J196" s="64"/>
      <c r="K196" s="65"/>
      <c r="L196" s="59"/>
      <c r="M196" s="65"/>
      <c r="N196" s="59"/>
    </row>
    <row r="197" spans="10:14">
      <c r="J197" s="64"/>
      <c r="K197" s="65"/>
      <c r="L197" s="59"/>
      <c r="M197" s="65"/>
      <c r="N197" s="59"/>
    </row>
    <row r="198" spans="10:14">
      <c r="J198" s="64"/>
      <c r="K198" s="65"/>
      <c r="L198" s="59"/>
      <c r="M198" s="65"/>
      <c r="N198" s="59"/>
    </row>
    <row r="199" spans="10:14">
      <c r="J199" s="64"/>
      <c r="K199" s="65"/>
      <c r="L199" s="59"/>
      <c r="M199" s="65"/>
      <c r="N199" s="59"/>
    </row>
    <row r="200" spans="10:14">
      <c r="J200" s="64"/>
      <c r="K200" s="65"/>
      <c r="L200" s="59"/>
      <c r="M200" s="65"/>
      <c r="N200" s="59"/>
    </row>
    <row r="201" spans="10:14">
      <c r="J201" s="64"/>
      <c r="K201" s="65"/>
      <c r="L201" s="59"/>
      <c r="M201" s="65"/>
      <c r="N201" s="59"/>
    </row>
    <row r="202" spans="10:14">
      <c r="J202" s="64"/>
      <c r="K202" s="65"/>
      <c r="L202" s="59"/>
      <c r="M202" s="65"/>
      <c r="N202" s="59"/>
    </row>
    <row r="203" spans="10:14">
      <c r="J203" s="64"/>
      <c r="K203" s="65"/>
      <c r="L203" s="59"/>
      <c r="M203" s="65"/>
      <c r="N203" s="59"/>
    </row>
    <row r="204" spans="10:14">
      <c r="J204" s="64"/>
      <c r="K204" s="65"/>
      <c r="L204" s="59"/>
      <c r="M204" s="65"/>
      <c r="N204" s="59"/>
    </row>
    <row r="205" spans="10:14">
      <c r="J205" s="64"/>
      <c r="K205" s="65"/>
      <c r="L205" s="59"/>
      <c r="M205" s="65"/>
      <c r="N205" s="59"/>
    </row>
    <row r="206" spans="10:14">
      <c r="J206" s="64"/>
      <c r="K206" s="65"/>
      <c r="L206" s="59"/>
      <c r="M206" s="65"/>
      <c r="N206" s="59"/>
    </row>
    <row r="207" spans="10:14">
      <c r="J207" s="64"/>
      <c r="K207" s="65"/>
      <c r="L207" s="59"/>
      <c r="M207" s="65"/>
      <c r="N207" s="59"/>
    </row>
    <row r="208" spans="10:14">
      <c r="J208" s="64"/>
      <c r="K208" s="65"/>
      <c r="L208" s="59"/>
      <c r="M208" s="65"/>
      <c r="N208" s="59"/>
    </row>
    <row r="209" spans="10:14">
      <c r="J209" s="64"/>
      <c r="K209" s="65"/>
      <c r="L209" s="59"/>
      <c r="M209" s="65"/>
      <c r="N209" s="59"/>
    </row>
    <row r="210" spans="10:14">
      <c r="J210" s="64"/>
      <c r="K210" s="65"/>
      <c r="L210" s="59"/>
      <c r="M210" s="65"/>
      <c r="N210" s="59"/>
    </row>
    <row r="211" spans="10:14">
      <c r="J211" s="64"/>
      <c r="K211" s="65"/>
      <c r="L211" s="59"/>
      <c r="M211" s="65"/>
      <c r="N211" s="59"/>
    </row>
    <row r="212" spans="10:14">
      <c r="J212" s="64"/>
      <c r="K212" s="65"/>
      <c r="L212" s="59"/>
      <c r="M212" s="65"/>
      <c r="N212" s="59"/>
    </row>
    <row r="213" spans="10:14">
      <c r="J213" s="64"/>
      <c r="K213" s="65"/>
      <c r="L213" s="59"/>
      <c r="M213" s="65"/>
      <c r="N213" s="59"/>
    </row>
    <row r="214" spans="10:14">
      <c r="J214" s="64"/>
      <c r="K214" s="65"/>
      <c r="L214" s="59"/>
      <c r="M214" s="65"/>
      <c r="N214" s="59"/>
    </row>
    <row r="215" spans="10:14">
      <c r="J215" s="64"/>
      <c r="K215" s="65"/>
      <c r="L215" s="59"/>
      <c r="M215" s="65"/>
      <c r="N215" s="59"/>
    </row>
    <row r="216" spans="10:14">
      <c r="J216" s="64"/>
      <c r="K216" s="65"/>
      <c r="L216" s="59"/>
      <c r="M216" s="65"/>
      <c r="N216" s="59"/>
    </row>
    <row r="217" spans="10:14">
      <c r="J217" s="64"/>
      <c r="K217" s="65"/>
      <c r="L217" s="59"/>
      <c r="M217" s="65"/>
      <c r="N217" s="59"/>
    </row>
    <row r="218" spans="10:14">
      <c r="J218" s="64"/>
      <c r="K218" s="65"/>
      <c r="L218" s="59"/>
      <c r="M218" s="65"/>
      <c r="N218" s="59"/>
    </row>
    <row r="219" spans="10:14">
      <c r="J219" s="64"/>
      <c r="K219" s="65"/>
      <c r="L219" s="59"/>
      <c r="M219" s="65"/>
      <c r="N219" s="59"/>
    </row>
    <row r="220" spans="10:14">
      <c r="J220" s="64"/>
      <c r="K220" s="65"/>
      <c r="L220" s="59"/>
      <c r="M220" s="65"/>
      <c r="N220" s="59"/>
    </row>
    <row r="221" spans="10:14">
      <c r="J221" s="64"/>
      <c r="K221" s="65"/>
      <c r="L221" s="59"/>
      <c r="M221" s="65"/>
      <c r="N221" s="59"/>
    </row>
    <row r="222" spans="10:14">
      <c r="J222" s="64"/>
      <c r="K222" s="65"/>
      <c r="L222" s="59"/>
      <c r="M222" s="65"/>
      <c r="N222" s="59"/>
    </row>
    <row r="223" spans="10:14">
      <c r="J223" s="64"/>
      <c r="K223" s="65"/>
      <c r="L223" s="59"/>
      <c r="M223" s="65"/>
      <c r="N223" s="59"/>
    </row>
    <row r="224" spans="10:14">
      <c r="J224" s="64"/>
      <c r="K224" s="65"/>
      <c r="L224" s="59"/>
      <c r="M224" s="65"/>
      <c r="N224" s="59"/>
    </row>
    <row r="225" spans="10:14">
      <c r="J225" s="64"/>
      <c r="K225" s="65"/>
      <c r="L225" s="59"/>
      <c r="M225" s="65"/>
      <c r="N225" s="59"/>
    </row>
    <row r="226" spans="10:14">
      <c r="J226" s="64"/>
      <c r="K226" s="65"/>
      <c r="L226" s="59"/>
      <c r="M226" s="65"/>
      <c r="N226" s="59"/>
    </row>
    <row r="227" spans="10:14">
      <c r="J227" s="64"/>
      <c r="K227" s="65"/>
      <c r="L227" s="59"/>
      <c r="M227" s="65"/>
      <c r="N227" s="59"/>
    </row>
    <row r="228" spans="10:14">
      <c r="J228" s="64"/>
      <c r="K228" s="65"/>
      <c r="L228" s="59"/>
      <c r="M228" s="65"/>
      <c r="N228" s="59"/>
    </row>
    <row r="229" spans="10:14">
      <c r="J229" s="64"/>
      <c r="K229" s="65"/>
      <c r="L229" s="59"/>
      <c r="M229" s="65"/>
      <c r="N229" s="59"/>
    </row>
    <row r="230" spans="10:14">
      <c r="J230" s="64"/>
      <c r="K230" s="65"/>
      <c r="L230" s="59"/>
      <c r="M230" s="65"/>
      <c r="N230" s="59"/>
    </row>
    <row r="231" spans="10:14">
      <c r="J231" s="64"/>
      <c r="K231" s="65"/>
      <c r="L231" s="59"/>
      <c r="M231" s="65"/>
      <c r="N231" s="59"/>
    </row>
    <row r="232" spans="10:14">
      <c r="J232" s="64"/>
      <c r="K232" s="65"/>
      <c r="L232" s="59"/>
      <c r="M232" s="65"/>
      <c r="N232" s="59"/>
    </row>
    <row r="233" spans="10:14">
      <c r="J233" s="64"/>
      <c r="K233" s="65"/>
      <c r="L233" s="59"/>
      <c r="M233" s="65"/>
      <c r="N233" s="59"/>
    </row>
    <row r="234" spans="10:14">
      <c r="J234" s="64"/>
      <c r="K234" s="65"/>
      <c r="L234" s="59"/>
      <c r="M234" s="65"/>
      <c r="N234" s="59"/>
    </row>
    <row r="235" spans="10:14">
      <c r="J235" s="64"/>
      <c r="K235" s="65"/>
      <c r="L235" s="59"/>
      <c r="M235" s="65"/>
      <c r="N235" s="59"/>
    </row>
    <row r="236" spans="10:14">
      <c r="J236" s="64"/>
      <c r="K236" s="65"/>
      <c r="L236" s="59"/>
      <c r="M236" s="65"/>
      <c r="N236" s="59"/>
    </row>
    <row r="237" spans="10:14">
      <c r="J237" s="64"/>
      <c r="K237" s="65"/>
      <c r="L237" s="59"/>
      <c r="M237" s="65"/>
      <c r="N237" s="59"/>
    </row>
    <row r="238" spans="10:14">
      <c r="J238" s="64"/>
      <c r="K238" s="65"/>
      <c r="L238" s="59"/>
      <c r="M238" s="65"/>
      <c r="N238" s="59"/>
    </row>
    <row r="239" spans="10:14">
      <c r="J239" s="64"/>
      <c r="K239" s="65"/>
      <c r="L239" s="59"/>
      <c r="M239" s="65"/>
      <c r="N239" s="59"/>
    </row>
    <row r="240" spans="10:14">
      <c r="J240" s="64"/>
      <c r="K240" s="65"/>
      <c r="L240" s="59"/>
      <c r="M240" s="65"/>
      <c r="N240" s="59"/>
    </row>
    <row r="241" spans="10:14">
      <c r="J241" s="64"/>
      <c r="K241" s="65"/>
      <c r="L241" s="59"/>
      <c r="M241" s="65"/>
      <c r="N241" s="59"/>
    </row>
    <row r="242" spans="10:14">
      <c r="J242" s="64"/>
      <c r="K242" s="65"/>
      <c r="L242" s="59"/>
      <c r="M242" s="65"/>
      <c r="N242" s="59"/>
    </row>
    <row r="243" spans="10:14">
      <c r="J243" s="64"/>
      <c r="K243" s="65"/>
      <c r="L243" s="59"/>
      <c r="M243" s="65"/>
      <c r="N243" s="59"/>
    </row>
    <row r="244" spans="10:14">
      <c r="J244" s="64"/>
      <c r="K244" s="65"/>
      <c r="L244" s="59"/>
      <c r="M244" s="65"/>
      <c r="N244" s="59"/>
    </row>
    <row r="245" spans="10:14">
      <c r="J245" s="64"/>
      <c r="K245" s="65"/>
      <c r="L245" s="59"/>
      <c r="M245" s="65"/>
      <c r="N245" s="59"/>
    </row>
    <row r="246" spans="10:14">
      <c r="J246" s="64"/>
      <c r="K246" s="65"/>
      <c r="L246" s="59"/>
      <c r="M246" s="65"/>
      <c r="N246" s="59"/>
    </row>
    <row r="247" spans="10:14">
      <c r="J247" s="64"/>
      <c r="K247" s="65"/>
      <c r="L247" s="59"/>
      <c r="M247" s="65"/>
      <c r="N247" s="59"/>
    </row>
    <row r="248" spans="10:14">
      <c r="J248" s="64"/>
      <c r="K248" s="65"/>
      <c r="L248" s="59"/>
      <c r="M248" s="65"/>
      <c r="N248" s="59"/>
    </row>
    <row r="249" spans="10:14">
      <c r="J249" s="64"/>
      <c r="K249" s="65"/>
      <c r="L249" s="59"/>
      <c r="M249" s="65"/>
      <c r="N249" s="59"/>
    </row>
    <row r="250" spans="10:14">
      <c r="J250" s="64"/>
      <c r="K250" s="65"/>
      <c r="L250" s="59"/>
      <c r="M250" s="65"/>
      <c r="N250" s="59"/>
    </row>
    <row r="251" spans="10:14">
      <c r="J251" s="64"/>
      <c r="K251" s="65"/>
      <c r="L251" s="59"/>
      <c r="M251" s="65"/>
      <c r="N251" s="59"/>
    </row>
    <row r="252" spans="10:14">
      <c r="J252" s="64"/>
      <c r="K252" s="65"/>
      <c r="L252" s="59"/>
      <c r="M252" s="65"/>
      <c r="N252" s="59"/>
    </row>
    <row r="253" spans="10:14">
      <c r="J253" s="64"/>
      <c r="K253" s="65"/>
      <c r="L253" s="59"/>
      <c r="M253" s="65"/>
      <c r="N253" s="59"/>
    </row>
    <row r="254" spans="10:14">
      <c r="J254" s="64"/>
      <c r="K254" s="65"/>
      <c r="L254" s="59"/>
      <c r="M254" s="65"/>
      <c r="N254" s="59"/>
    </row>
    <row r="255" spans="10:14">
      <c r="J255" s="64"/>
      <c r="K255" s="65"/>
      <c r="L255" s="59"/>
      <c r="M255" s="65"/>
      <c r="N255" s="59"/>
    </row>
    <row r="256" spans="10:14">
      <c r="J256" s="64"/>
      <c r="K256" s="65"/>
      <c r="L256" s="59"/>
      <c r="M256" s="65"/>
      <c r="N256" s="59"/>
    </row>
    <row r="257" spans="10:14">
      <c r="J257" s="64"/>
      <c r="K257" s="65"/>
      <c r="L257" s="59"/>
      <c r="M257" s="65"/>
      <c r="N257" s="59"/>
    </row>
    <row r="258" spans="10:14">
      <c r="J258" s="64"/>
      <c r="K258" s="65"/>
      <c r="L258" s="59"/>
      <c r="M258" s="65"/>
      <c r="N258" s="59"/>
    </row>
    <row r="259" spans="10:14">
      <c r="J259" s="64"/>
      <c r="K259" s="65"/>
      <c r="L259" s="59"/>
      <c r="M259" s="65"/>
      <c r="N259" s="59"/>
    </row>
    <row r="260" spans="10:14">
      <c r="J260" s="64"/>
      <c r="K260" s="65"/>
      <c r="L260" s="59"/>
      <c r="M260" s="65"/>
      <c r="N260" s="59"/>
    </row>
    <row r="261" spans="10:14">
      <c r="J261" s="64"/>
      <c r="K261" s="65"/>
      <c r="L261" s="59"/>
      <c r="M261" s="65"/>
      <c r="N261" s="59"/>
    </row>
    <row r="262" spans="10:14">
      <c r="J262" s="64"/>
      <c r="K262" s="65"/>
      <c r="L262" s="59"/>
      <c r="M262" s="65"/>
      <c r="N262" s="59"/>
    </row>
    <row r="263" spans="10:14">
      <c r="J263" s="64"/>
      <c r="K263" s="65"/>
      <c r="L263" s="59"/>
      <c r="M263" s="65"/>
      <c r="N263" s="59"/>
    </row>
    <row r="264" spans="10:14">
      <c r="J264" s="64"/>
      <c r="K264" s="65"/>
      <c r="L264" s="59"/>
      <c r="M264" s="65"/>
      <c r="N264" s="59"/>
    </row>
    <row r="265" spans="10:14">
      <c r="J265" s="64"/>
      <c r="K265" s="65"/>
      <c r="L265" s="59"/>
      <c r="M265" s="65"/>
      <c r="N265" s="59"/>
    </row>
    <row r="266" spans="10:14">
      <c r="J266" s="64"/>
      <c r="K266" s="65"/>
      <c r="L266" s="59"/>
      <c r="M266" s="65"/>
      <c r="N266" s="59"/>
    </row>
    <row r="267" spans="10:14">
      <c r="J267" s="64"/>
      <c r="K267" s="65"/>
      <c r="L267" s="59"/>
      <c r="M267" s="65"/>
      <c r="N267" s="59"/>
    </row>
    <row r="268" spans="10:14">
      <c r="J268" s="64"/>
      <c r="K268" s="65"/>
      <c r="L268" s="59"/>
      <c r="M268" s="65"/>
      <c r="N268" s="59"/>
    </row>
    <row r="269" spans="10:14">
      <c r="J269" s="64"/>
      <c r="K269" s="65"/>
      <c r="L269" s="59"/>
      <c r="M269" s="65"/>
      <c r="N269" s="59"/>
    </row>
    <row r="270" spans="10:14">
      <c r="J270" s="64"/>
      <c r="K270" s="65"/>
      <c r="L270" s="59"/>
      <c r="M270" s="65"/>
      <c r="N270" s="59"/>
    </row>
    <row r="271" spans="10:14">
      <c r="J271" s="64"/>
      <c r="K271" s="65"/>
      <c r="L271" s="59"/>
      <c r="M271" s="65"/>
      <c r="N271" s="59"/>
    </row>
    <row r="272" spans="10:14">
      <c r="J272" s="64"/>
      <c r="K272" s="65"/>
      <c r="L272" s="59"/>
      <c r="M272" s="65"/>
      <c r="N272" s="59"/>
    </row>
    <row r="273" spans="10:14">
      <c r="J273" s="64"/>
      <c r="K273" s="65"/>
      <c r="L273" s="59"/>
      <c r="M273" s="65"/>
      <c r="N273" s="59"/>
    </row>
    <row r="274" spans="10:14">
      <c r="J274" s="64"/>
      <c r="K274" s="65"/>
      <c r="L274" s="59"/>
      <c r="M274" s="65"/>
      <c r="N274" s="59"/>
    </row>
    <row r="275" spans="10:14">
      <c r="J275" s="64"/>
      <c r="K275" s="65"/>
      <c r="L275" s="59"/>
      <c r="M275" s="65"/>
      <c r="N275" s="59"/>
    </row>
    <row r="276" spans="10:14">
      <c r="J276" s="64"/>
      <c r="K276" s="65"/>
      <c r="L276" s="59"/>
      <c r="M276" s="65"/>
      <c r="N276" s="59"/>
    </row>
    <row r="277" spans="10:14">
      <c r="J277" s="64"/>
      <c r="K277" s="65"/>
      <c r="L277" s="59"/>
      <c r="M277" s="65"/>
      <c r="N277" s="59"/>
    </row>
    <row r="278" spans="10:14">
      <c r="J278" s="64"/>
      <c r="K278" s="65"/>
      <c r="L278" s="59"/>
      <c r="M278" s="65"/>
      <c r="N278" s="59"/>
    </row>
    <row r="279" spans="10:14">
      <c r="J279" s="64"/>
      <c r="K279" s="65"/>
      <c r="L279" s="59"/>
      <c r="M279" s="65"/>
      <c r="N279" s="59"/>
    </row>
    <row r="280" spans="10:14">
      <c r="J280" s="64"/>
      <c r="K280" s="65"/>
      <c r="L280" s="59"/>
      <c r="M280" s="65"/>
      <c r="N280" s="59"/>
    </row>
    <row r="281" spans="10:14">
      <c r="J281" s="64"/>
      <c r="K281" s="65"/>
      <c r="L281" s="59"/>
      <c r="M281" s="65"/>
      <c r="N281" s="59"/>
    </row>
    <row r="282" spans="10:14">
      <c r="J282" s="64"/>
      <c r="K282" s="65"/>
      <c r="L282" s="59"/>
      <c r="M282" s="65"/>
      <c r="N282" s="59"/>
    </row>
    <row r="283" spans="10:14">
      <c r="J283" s="64"/>
      <c r="K283" s="65"/>
      <c r="L283" s="59"/>
      <c r="M283" s="65"/>
      <c r="N283" s="59"/>
    </row>
    <row r="284" spans="10:14">
      <c r="J284" s="64"/>
      <c r="K284" s="65"/>
      <c r="L284" s="59"/>
      <c r="M284" s="65"/>
      <c r="N284" s="59"/>
    </row>
    <row r="285" spans="10:14">
      <c r="J285" s="64"/>
      <c r="K285" s="65"/>
      <c r="L285" s="59"/>
      <c r="M285" s="65"/>
      <c r="N285" s="59"/>
    </row>
    <row r="286" spans="10:14">
      <c r="J286" s="64"/>
      <c r="K286" s="65"/>
      <c r="L286" s="59"/>
      <c r="M286" s="65"/>
      <c r="N286" s="59"/>
    </row>
    <row r="287" spans="10:14">
      <c r="J287" s="64"/>
      <c r="K287" s="65"/>
      <c r="L287" s="59"/>
      <c r="M287" s="65"/>
      <c r="N287" s="59"/>
    </row>
    <row r="288" spans="10:14">
      <c r="J288" s="64"/>
      <c r="K288" s="65"/>
      <c r="L288" s="59"/>
      <c r="M288" s="65"/>
      <c r="N288" s="59"/>
    </row>
    <row r="289" spans="10:14">
      <c r="J289" s="64"/>
      <c r="K289" s="65"/>
      <c r="L289" s="59"/>
      <c r="M289" s="65"/>
      <c r="N289" s="59"/>
    </row>
    <row r="290" spans="10:14">
      <c r="J290" s="64"/>
      <c r="K290" s="65"/>
      <c r="L290" s="59"/>
      <c r="M290" s="65"/>
      <c r="N290" s="59"/>
    </row>
    <row r="291" spans="10:14">
      <c r="J291" s="64"/>
      <c r="K291" s="65"/>
      <c r="L291" s="59"/>
      <c r="M291" s="65"/>
      <c r="N291" s="59"/>
    </row>
    <row r="292" spans="10:14">
      <c r="J292" s="64"/>
      <c r="K292" s="65"/>
      <c r="L292" s="59"/>
      <c r="M292" s="65"/>
      <c r="N292" s="59"/>
    </row>
    <row r="293" spans="10:14">
      <c r="J293" s="64"/>
      <c r="K293" s="65"/>
      <c r="L293" s="59"/>
      <c r="M293" s="65"/>
      <c r="N293" s="59"/>
    </row>
    <row r="294" spans="10:14">
      <c r="J294" s="64"/>
      <c r="K294" s="65"/>
      <c r="L294" s="59"/>
      <c r="M294" s="65"/>
      <c r="N294" s="59"/>
    </row>
    <row r="295" spans="10:14">
      <c r="J295" s="64"/>
      <c r="K295" s="65"/>
      <c r="L295" s="59"/>
      <c r="M295" s="65"/>
      <c r="N295" s="59"/>
    </row>
    <row r="296" spans="10:14">
      <c r="J296" s="64"/>
      <c r="K296" s="65"/>
      <c r="L296" s="59"/>
      <c r="M296" s="65"/>
      <c r="N296" s="59"/>
    </row>
    <row r="297" spans="10:14">
      <c r="J297" s="64"/>
      <c r="K297" s="65"/>
      <c r="L297" s="59"/>
      <c r="M297" s="65"/>
      <c r="N297" s="59"/>
    </row>
    <row r="298" spans="10:14">
      <c r="J298" s="64"/>
      <c r="K298" s="65"/>
      <c r="L298" s="59"/>
      <c r="M298" s="65"/>
      <c r="N298" s="59"/>
    </row>
    <row r="299" spans="10:14">
      <c r="J299" s="64"/>
      <c r="K299" s="65"/>
      <c r="L299" s="59"/>
      <c r="M299" s="65"/>
      <c r="N299" s="59"/>
    </row>
    <row r="300" spans="10:14">
      <c r="J300" s="64"/>
      <c r="K300" s="65"/>
      <c r="L300" s="59"/>
      <c r="M300" s="65"/>
      <c r="N300" s="59"/>
    </row>
    <row r="301" spans="10:14">
      <c r="J301" s="64"/>
      <c r="K301" s="65"/>
      <c r="L301" s="59"/>
      <c r="M301" s="65"/>
      <c r="N301" s="59"/>
    </row>
    <row r="302" spans="10:14">
      <c r="J302" s="64"/>
      <c r="K302" s="65"/>
      <c r="L302" s="59"/>
      <c r="M302" s="65"/>
      <c r="N302" s="59"/>
    </row>
    <row r="303" spans="10:14">
      <c r="J303" s="64"/>
      <c r="K303" s="65"/>
      <c r="L303" s="59"/>
      <c r="M303" s="65"/>
      <c r="N303" s="59"/>
    </row>
    <row r="304" spans="10:14">
      <c r="J304" s="64"/>
      <c r="K304" s="65"/>
      <c r="L304" s="59"/>
      <c r="M304" s="65"/>
      <c r="N304" s="59"/>
    </row>
    <row r="305" spans="10:14">
      <c r="J305" s="64"/>
      <c r="K305" s="65"/>
      <c r="L305" s="59"/>
      <c r="M305" s="65"/>
      <c r="N305" s="59"/>
    </row>
    <row r="306" spans="10:14">
      <c r="J306" s="64"/>
      <c r="K306" s="65"/>
      <c r="L306" s="59"/>
      <c r="M306" s="65"/>
      <c r="N306" s="59"/>
    </row>
    <row r="307" spans="10:14">
      <c r="J307" s="64"/>
      <c r="K307" s="65"/>
      <c r="L307" s="59"/>
      <c r="M307" s="65"/>
      <c r="N307" s="59"/>
    </row>
    <row r="308" spans="10:14">
      <c r="J308" s="64"/>
      <c r="K308" s="65"/>
      <c r="L308" s="59"/>
      <c r="M308" s="65"/>
      <c r="N308" s="59"/>
    </row>
    <row r="309" spans="10:14">
      <c r="J309" s="64"/>
      <c r="K309" s="65"/>
      <c r="L309" s="59"/>
      <c r="M309" s="65"/>
      <c r="N309" s="59"/>
    </row>
    <row r="310" spans="10:14">
      <c r="J310" s="64"/>
      <c r="K310" s="65"/>
      <c r="L310" s="59"/>
      <c r="M310" s="65"/>
      <c r="N310" s="59"/>
    </row>
    <row r="311" spans="10:14">
      <c r="J311" s="64"/>
      <c r="K311" s="65"/>
      <c r="L311" s="59"/>
      <c r="M311" s="65"/>
      <c r="N311" s="59"/>
    </row>
    <row r="312" spans="10:14">
      <c r="J312" s="64"/>
      <c r="K312" s="65"/>
      <c r="L312" s="59"/>
      <c r="M312" s="65"/>
      <c r="N312" s="59"/>
    </row>
    <row r="313" spans="10:14">
      <c r="J313" s="64"/>
      <c r="K313" s="65"/>
      <c r="L313" s="59"/>
      <c r="M313" s="65"/>
      <c r="N313" s="59"/>
    </row>
    <row r="314" spans="10:14">
      <c r="J314" s="64"/>
      <c r="K314" s="65"/>
      <c r="L314" s="59"/>
      <c r="M314" s="65"/>
      <c r="N314" s="59"/>
    </row>
    <row r="315" spans="10:14">
      <c r="J315" s="64"/>
      <c r="K315" s="65"/>
      <c r="L315" s="59"/>
      <c r="M315" s="65"/>
      <c r="N315" s="59"/>
    </row>
    <row r="316" spans="10:14">
      <c r="J316" s="64"/>
      <c r="K316" s="65"/>
      <c r="L316" s="59"/>
      <c r="M316" s="65"/>
      <c r="N316" s="59"/>
    </row>
    <row r="317" spans="10:14">
      <c r="J317" s="64"/>
      <c r="K317" s="65"/>
      <c r="L317" s="59"/>
      <c r="M317" s="65"/>
      <c r="N317" s="59"/>
    </row>
    <row r="318" spans="10:14">
      <c r="J318" s="64"/>
      <c r="K318" s="65"/>
      <c r="L318" s="59"/>
      <c r="M318" s="65"/>
      <c r="N318" s="59"/>
    </row>
    <row r="319" spans="10:14">
      <c r="J319" s="64"/>
      <c r="K319" s="65"/>
      <c r="L319" s="59"/>
      <c r="M319" s="65"/>
      <c r="N319" s="59"/>
    </row>
    <row r="320" spans="10:14">
      <c r="J320" s="64"/>
      <c r="K320" s="65"/>
      <c r="L320" s="59"/>
      <c r="M320" s="65"/>
      <c r="N320" s="59"/>
    </row>
    <row r="321" spans="10:14">
      <c r="J321" s="64"/>
      <c r="K321" s="65"/>
      <c r="L321" s="59"/>
      <c r="M321" s="65"/>
      <c r="N321" s="59"/>
    </row>
    <row r="322" spans="10:14">
      <c r="J322" s="64"/>
      <c r="K322" s="65"/>
      <c r="L322" s="59"/>
      <c r="M322" s="65"/>
      <c r="N322" s="59"/>
    </row>
    <row r="323" spans="10:14">
      <c r="J323" s="64"/>
      <c r="K323" s="65"/>
      <c r="L323" s="59"/>
      <c r="M323" s="65"/>
      <c r="N323" s="59"/>
    </row>
    <row r="324" spans="10:14">
      <c r="J324" s="64"/>
      <c r="K324" s="65"/>
      <c r="L324" s="59"/>
      <c r="M324" s="65"/>
      <c r="N324" s="59"/>
    </row>
    <row r="325" spans="10:14">
      <c r="J325" s="64"/>
      <c r="K325" s="65"/>
      <c r="L325" s="59"/>
      <c r="M325" s="65"/>
      <c r="N325" s="59"/>
    </row>
    <row r="326" spans="10:14">
      <c r="J326" s="64"/>
      <c r="K326" s="65"/>
      <c r="L326" s="59"/>
      <c r="M326" s="65"/>
      <c r="N326" s="59"/>
    </row>
    <row r="327" spans="10:14">
      <c r="J327" s="64"/>
      <c r="K327" s="65"/>
      <c r="L327" s="59"/>
      <c r="M327" s="65"/>
      <c r="N327" s="59"/>
    </row>
    <row r="328" spans="10:14">
      <c r="J328" s="64"/>
      <c r="K328" s="65"/>
      <c r="L328" s="59"/>
      <c r="M328" s="65"/>
      <c r="N328" s="59"/>
    </row>
    <row r="329" spans="10:14">
      <c r="J329" s="64"/>
      <c r="K329" s="65"/>
      <c r="L329" s="59"/>
      <c r="M329" s="65"/>
      <c r="N329" s="59"/>
    </row>
    <row r="330" spans="10:14">
      <c r="J330" s="64"/>
      <c r="K330" s="65"/>
      <c r="L330" s="59"/>
      <c r="M330" s="65"/>
      <c r="N330" s="59"/>
    </row>
    <row r="331" spans="10:14">
      <c r="J331" s="64"/>
      <c r="K331" s="65"/>
      <c r="L331" s="59"/>
      <c r="M331" s="65"/>
      <c r="N331" s="59"/>
    </row>
    <row r="332" spans="10:14">
      <c r="J332" s="64"/>
      <c r="K332" s="65"/>
      <c r="L332" s="59"/>
      <c r="M332" s="65"/>
      <c r="N332" s="59"/>
    </row>
    <row r="333" spans="10:14">
      <c r="J333" s="64"/>
      <c r="K333" s="65"/>
      <c r="L333" s="59"/>
      <c r="M333" s="65"/>
      <c r="N333" s="59"/>
    </row>
    <row r="334" spans="10:14">
      <c r="J334" s="64"/>
      <c r="K334" s="65"/>
      <c r="L334" s="59"/>
      <c r="M334" s="65"/>
      <c r="N334" s="59"/>
    </row>
    <row r="335" spans="10:14">
      <c r="J335" s="64"/>
      <c r="K335" s="65"/>
      <c r="L335" s="59"/>
      <c r="M335" s="65"/>
      <c r="N335" s="59"/>
    </row>
    <row r="336" spans="10:14">
      <c r="J336" s="64"/>
      <c r="K336" s="65"/>
      <c r="L336" s="59"/>
      <c r="M336" s="65"/>
      <c r="N336" s="59"/>
    </row>
    <row r="337" spans="10:14">
      <c r="J337" s="64"/>
      <c r="K337" s="65"/>
      <c r="L337" s="59"/>
      <c r="M337" s="65"/>
      <c r="N337" s="59"/>
    </row>
    <row r="338" spans="10:14">
      <c r="J338" s="64"/>
      <c r="K338" s="65"/>
      <c r="L338" s="59"/>
      <c r="M338" s="65"/>
      <c r="N338" s="59"/>
    </row>
    <row r="339" spans="10:14">
      <c r="J339" s="64"/>
      <c r="K339" s="65"/>
      <c r="L339" s="59"/>
      <c r="M339" s="65"/>
      <c r="N339" s="59"/>
    </row>
    <row r="340" spans="10:14">
      <c r="J340" s="64"/>
      <c r="K340" s="65"/>
      <c r="L340" s="59"/>
      <c r="M340" s="65"/>
      <c r="N340" s="59"/>
    </row>
    <row r="341" spans="10:14">
      <c r="J341" s="64"/>
      <c r="K341" s="65"/>
      <c r="L341" s="59"/>
      <c r="M341" s="65"/>
      <c r="N341" s="59"/>
    </row>
    <row r="342" spans="10:14">
      <c r="J342" s="64"/>
      <c r="K342" s="65"/>
      <c r="L342" s="59"/>
      <c r="M342" s="65"/>
      <c r="N342" s="59"/>
    </row>
    <row r="343" spans="10:14">
      <c r="J343" s="64"/>
      <c r="K343" s="65"/>
      <c r="L343" s="59"/>
      <c r="M343" s="65"/>
      <c r="N343" s="59"/>
    </row>
    <row r="344" spans="10:14">
      <c r="J344" s="64"/>
      <c r="K344" s="65"/>
      <c r="L344" s="59"/>
      <c r="M344" s="65"/>
      <c r="N344" s="59"/>
    </row>
    <row r="345" spans="10:14">
      <c r="J345" s="64"/>
      <c r="K345" s="65"/>
      <c r="L345" s="59"/>
      <c r="M345" s="65"/>
      <c r="N345" s="59"/>
    </row>
    <row r="346" spans="10:14">
      <c r="J346" s="64"/>
      <c r="K346" s="65"/>
      <c r="L346" s="59"/>
      <c r="M346" s="65"/>
      <c r="N346" s="59"/>
    </row>
    <row r="347" spans="10:14">
      <c r="J347" s="64"/>
      <c r="K347" s="65"/>
      <c r="L347" s="59"/>
      <c r="M347" s="65"/>
      <c r="N347" s="59"/>
    </row>
    <row r="348" spans="10:14">
      <c r="J348" s="64"/>
      <c r="K348" s="65"/>
      <c r="L348" s="59"/>
      <c r="M348" s="65"/>
      <c r="N348" s="59"/>
    </row>
    <row r="349" spans="10:14">
      <c r="J349" s="64"/>
      <c r="K349" s="65"/>
      <c r="L349" s="59"/>
      <c r="M349" s="65"/>
      <c r="N349" s="59"/>
    </row>
    <row r="350" spans="10:14">
      <c r="J350" s="64"/>
      <c r="K350" s="65"/>
      <c r="L350" s="59"/>
      <c r="M350" s="65"/>
      <c r="N350" s="59"/>
    </row>
    <row r="351" spans="10:14">
      <c r="J351" s="64"/>
      <c r="K351" s="65"/>
      <c r="L351" s="59"/>
      <c r="M351" s="65"/>
      <c r="N351" s="59"/>
    </row>
    <row r="352" spans="10:14">
      <c r="J352" s="64"/>
      <c r="K352" s="65"/>
      <c r="L352" s="59"/>
      <c r="M352" s="65"/>
      <c r="N352" s="59"/>
    </row>
    <row r="353" spans="10:14">
      <c r="J353" s="64"/>
      <c r="K353" s="65"/>
      <c r="L353" s="59"/>
      <c r="M353" s="65"/>
      <c r="N353" s="59"/>
    </row>
    <row r="354" spans="10:14">
      <c r="J354" s="64"/>
      <c r="K354" s="65"/>
      <c r="L354" s="59"/>
      <c r="M354" s="65"/>
      <c r="N354" s="59"/>
    </row>
    <row r="355" spans="10:14">
      <c r="J355" s="64"/>
      <c r="K355" s="65"/>
      <c r="L355" s="59"/>
      <c r="M355" s="65"/>
      <c r="N355" s="59"/>
    </row>
    <row r="356" spans="10:14">
      <c r="J356" s="64"/>
      <c r="K356" s="65"/>
      <c r="L356" s="59"/>
      <c r="M356" s="65"/>
      <c r="N356" s="59"/>
    </row>
    <row r="357" spans="10:14">
      <c r="J357" s="64"/>
      <c r="K357" s="65"/>
      <c r="L357" s="59"/>
      <c r="M357" s="65"/>
      <c r="N357" s="59"/>
    </row>
    <row r="358" spans="10:14">
      <c r="J358" s="64"/>
      <c r="K358" s="65"/>
      <c r="L358" s="59"/>
      <c r="M358" s="65"/>
      <c r="N358" s="59"/>
    </row>
    <row r="359" spans="10:14">
      <c r="J359" s="64"/>
      <c r="K359" s="65"/>
      <c r="L359" s="59"/>
      <c r="M359" s="65"/>
      <c r="N359" s="59"/>
    </row>
    <row r="360" spans="10:14">
      <c r="J360" s="64"/>
      <c r="K360" s="65"/>
      <c r="L360" s="59"/>
      <c r="M360" s="65"/>
      <c r="N360" s="59"/>
    </row>
    <row r="361" spans="10:14">
      <c r="J361" s="64"/>
      <c r="K361" s="65"/>
      <c r="L361" s="59"/>
      <c r="M361" s="65"/>
      <c r="N361" s="59"/>
    </row>
    <row r="362" spans="10:14">
      <c r="J362" s="64"/>
      <c r="K362" s="65"/>
      <c r="L362" s="59"/>
      <c r="M362" s="65"/>
      <c r="N362" s="59"/>
    </row>
    <row r="363" spans="10:14">
      <c r="J363" s="64"/>
      <c r="K363" s="65"/>
      <c r="L363" s="59"/>
      <c r="M363" s="65"/>
      <c r="N363" s="59"/>
    </row>
    <row r="364" spans="10:14">
      <c r="J364" s="64"/>
      <c r="K364" s="65"/>
      <c r="L364" s="59"/>
      <c r="M364" s="65"/>
      <c r="N364" s="59"/>
    </row>
    <row r="365" spans="10:14">
      <c r="J365" s="64"/>
      <c r="K365" s="65"/>
      <c r="L365" s="59"/>
      <c r="M365" s="65"/>
      <c r="N365" s="59"/>
    </row>
    <row r="366" spans="10:14">
      <c r="J366" s="64"/>
      <c r="K366" s="65"/>
      <c r="L366" s="59"/>
      <c r="M366" s="65"/>
      <c r="N366" s="59"/>
    </row>
    <row r="367" spans="10:14">
      <c r="J367" s="64"/>
      <c r="K367" s="65"/>
      <c r="L367" s="59"/>
      <c r="M367" s="65"/>
      <c r="N367" s="59"/>
    </row>
    <row r="368" spans="10:14">
      <c r="J368" s="64"/>
      <c r="K368" s="65"/>
      <c r="L368" s="59"/>
      <c r="M368" s="65"/>
      <c r="N368" s="59"/>
    </row>
    <row r="369" spans="10:14">
      <c r="J369" s="64"/>
      <c r="K369" s="65"/>
      <c r="L369" s="59"/>
      <c r="M369" s="65"/>
      <c r="N369" s="59"/>
    </row>
    <row r="370" spans="10:14">
      <c r="J370" s="64"/>
      <c r="K370" s="65"/>
      <c r="L370" s="59"/>
      <c r="M370" s="65"/>
      <c r="N370" s="59"/>
    </row>
    <row r="371" spans="10:14">
      <c r="J371" s="64"/>
      <c r="K371" s="65"/>
      <c r="L371" s="59"/>
      <c r="M371" s="65"/>
      <c r="N371" s="59"/>
    </row>
    <row r="372" spans="10:14">
      <c r="J372" s="64"/>
      <c r="K372" s="65"/>
      <c r="L372" s="59"/>
      <c r="M372" s="65"/>
      <c r="N372" s="59"/>
    </row>
    <row r="373" spans="10:14">
      <c r="J373" s="64"/>
      <c r="K373" s="65"/>
      <c r="L373" s="59"/>
      <c r="M373" s="65"/>
      <c r="N373" s="59"/>
    </row>
    <row r="374" spans="10:14">
      <c r="J374" s="64"/>
      <c r="K374" s="65"/>
      <c r="L374" s="59"/>
      <c r="M374" s="65"/>
      <c r="N374" s="59"/>
    </row>
    <row r="375" spans="10:14">
      <c r="J375" s="64"/>
      <c r="K375" s="65"/>
      <c r="L375" s="59"/>
      <c r="M375" s="65"/>
      <c r="N375" s="59"/>
    </row>
    <row r="376" spans="10:14">
      <c r="J376" s="64"/>
      <c r="K376" s="65"/>
      <c r="L376" s="59"/>
      <c r="M376" s="65"/>
      <c r="N376" s="59"/>
    </row>
    <row r="377" spans="10:14">
      <c r="J377" s="64"/>
      <c r="K377" s="65"/>
      <c r="L377" s="59"/>
      <c r="M377" s="65"/>
      <c r="N377" s="59"/>
    </row>
    <row r="378" spans="10:14">
      <c r="J378" s="64"/>
      <c r="K378" s="65"/>
      <c r="L378" s="59"/>
      <c r="M378" s="65"/>
      <c r="N378" s="59"/>
    </row>
    <row r="379" spans="10:14">
      <c r="J379" s="64"/>
      <c r="K379" s="65"/>
      <c r="L379" s="59"/>
      <c r="M379" s="65"/>
      <c r="N379" s="59"/>
    </row>
    <row r="380" spans="10:14">
      <c r="J380" s="64"/>
      <c r="K380" s="65"/>
      <c r="L380" s="59"/>
      <c r="M380" s="65"/>
      <c r="N380" s="59"/>
    </row>
    <row r="381" spans="10:14">
      <c r="J381" s="64"/>
      <c r="K381" s="65"/>
      <c r="L381" s="59"/>
      <c r="M381" s="65"/>
      <c r="N381" s="59"/>
    </row>
    <row r="382" spans="10:14">
      <c r="J382" s="64"/>
      <c r="K382" s="65"/>
      <c r="L382" s="59"/>
      <c r="M382" s="65"/>
      <c r="N382" s="59"/>
    </row>
    <row r="383" spans="10:14">
      <c r="J383" s="64"/>
      <c r="K383" s="65"/>
      <c r="L383" s="59"/>
      <c r="M383" s="65"/>
      <c r="N383" s="59"/>
    </row>
    <row r="384" spans="10:14">
      <c r="J384" s="64"/>
      <c r="K384" s="65"/>
      <c r="L384" s="59"/>
      <c r="M384" s="65"/>
      <c r="N384" s="59"/>
    </row>
    <row r="385" spans="10:14">
      <c r="J385" s="64"/>
      <c r="K385" s="65"/>
      <c r="L385" s="59"/>
      <c r="M385" s="65"/>
      <c r="N385" s="59"/>
    </row>
    <row r="386" spans="10:14">
      <c r="J386" s="64"/>
      <c r="K386" s="65"/>
      <c r="L386" s="59"/>
      <c r="M386" s="65"/>
      <c r="N386" s="59"/>
    </row>
    <row r="387" spans="10:14">
      <c r="J387" s="64"/>
      <c r="K387" s="65"/>
      <c r="L387" s="59"/>
      <c r="M387" s="65"/>
      <c r="N387" s="59"/>
    </row>
    <row r="388" spans="10:14">
      <c r="J388" s="64"/>
      <c r="K388" s="65"/>
      <c r="L388" s="59"/>
      <c r="M388" s="65"/>
      <c r="N388" s="59"/>
    </row>
    <row r="389" spans="10:14">
      <c r="J389" s="64"/>
      <c r="K389" s="65"/>
      <c r="L389" s="59"/>
      <c r="M389" s="65"/>
      <c r="N389" s="59"/>
    </row>
    <row r="390" spans="10:14">
      <c r="J390" s="64"/>
      <c r="K390" s="65"/>
      <c r="L390" s="59"/>
      <c r="M390" s="65"/>
      <c r="N390" s="59"/>
    </row>
    <row r="391" spans="10:14">
      <c r="J391" s="64"/>
      <c r="K391" s="65"/>
      <c r="L391" s="59"/>
      <c r="M391" s="65"/>
      <c r="N391" s="59"/>
    </row>
    <row r="392" spans="10:14">
      <c r="J392" s="64"/>
      <c r="K392" s="65"/>
      <c r="L392" s="59"/>
      <c r="M392" s="65"/>
      <c r="N392" s="59"/>
    </row>
    <row r="393" spans="10:14">
      <c r="J393" s="64"/>
      <c r="K393" s="65"/>
      <c r="L393" s="59"/>
      <c r="M393" s="65"/>
      <c r="N393" s="59"/>
    </row>
    <row r="394" spans="10:14">
      <c r="J394" s="64"/>
      <c r="K394" s="65"/>
      <c r="L394" s="59"/>
      <c r="M394" s="65"/>
      <c r="N394" s="59"/>
    </row>
    <row r="395" spans="10:14">
      <c r="J395" s="64"/>
      <c r="K395" s="65"/>
      <c r="L395" s="59"/>
      <c r="M395" s="65"/>
      <c r="N395" s="59"/>
    </row>
    <row r="396" spans="10:14">
      <c r="J396" s="64"/>
      <c r="K396" s="65"/>
      <c r="L396" s="59"/>
      <c r="M396" s="65"/>
      <c r="N396" s="59"/>
    </row>
    <row r="397" spans="10:14">
      <c r="J397" s="64"/>
      <c r="K397" s="65"/>
      <c r="L397" s="59"/>
      <c r="M397" s="65"/>
      <c r="N397" s="59"/>
    </row>
    <row r="398" spans="10:14">
      <c r="J398" s="64"/>
      <c r="K398" s="65"/>
      <c r="L398" s="59"/>
      <c r="M398" s="65"/>
      <c r="N398" s="59"/>
    </row>
    <row r="399" spans="10:14">
      <c r="J399" s="64"/>
      <c r="K399" s="65"/>
      <c r="L399" s="59"/>
      <c r="M399" s="65"/>
      <c r="N399" s="59"/>
    </row>
    <row r="400" spans="10:14">
      <c r="J400" s="64"/>
      <c r="K400" s="65"/>
      <c r="L400" s="59"/>
      <c r="M400" s="65"/>
      <c r="N400" s="59"/>
    </row>
    <row r="401" spans="10:14">
      <c r="J401" s="64"/>
      <c r="K401" s="65"/>
      <c r="L401" s="59"/>
      <c r="M401" s="65"/>
      <c r="N401" s="59"/>
    </row>
    <row r="402" spans="10:14">
      <c r="J402" s="64"/>
      <c r="K402" s="65"/>
      <c r="L402" s="59"/>
      <c r="M402" s="65"/>
      <c r="N402" s="59"/>
    </row>
    <row r="403" spans="10:14">
      <c r="J403" s="64"/>
      <c r="K403" s="65"/>
      <c r="L403" s="59"/>
      <c r="M403" s="65"/>
      <c r="N403" s="59"/>
    </row>
    <row r="404" spans="10:14">
      <c r="J404" s="64"/>
      <c r="K404" s="65"/>
      <c r="L404" s="59"/>
      <c r="M404" s="65"/>
      <c r="N404" s="59"/>
    </row>
    <row r="405" spans="10:14">
      <c r="J405" s="64"/>
      <c r="K405" s="65"/>
      <c r="L405" s="59"/>
      <c r="M405" s="65"/>
      <c r="N405" s="59"/>
    </row>
    <row r="406" spans="10:14">
      <c r="J406" s="64"/>
      <c r="K406" s="65"/>
      <c r="L406" s="59"/>
      <c r="M406" s="65"/>
      <c r="N406" s="59"/>
    </row>
    <row r="407" spans="10:14">
      <c r="J407" s="64"/>
      <c r="K407" s="65"/>
      <c r="L407" s="59"/>
      <c r="M407" s="65"/>
      <c r="N407" s="59"/>
    </row>
    <row r="408" spans="10:14">
      <c r="J408" s="64"/>
      <c r="K408" s="65"/>
      <c r="L408" s="59"/>
      <c r="M408" s="65"/>
      <c r="N408" s="59"/>
    </row>
    <row r="409" spans="10:14">
      <c r="J409" s="64"/>
      <c r="K409" s="65"/>
      <c r="L409" s="59"/>
      <c r="M409" s="65"/>
      <c r="N409" s="59"/>
    </row>
    <row r="410" spans="10:14">
      <c r="J410" s="64"/>
      <c r="K410" s="65"/>
      <c r="L410" s="59"/>
      <c r="M410" s="65"/>
      <c r="N410" s="59"/>
    </row>
    <row r="411" spans="10:14">
      <c r="J411" s="64"/>
      <c r="K411" s="65"/>
      <c r="L411" s="59"/>
      <c r="M411" s="65"/>
      <c r="N411" s="59"/>
    </row>
    <row r="412" spans="10:14">
      <c r="J412" s="64"/>
      <c r="K412" s="65"/>
      <c r="L412" s="59"/>
      <c r="M412" s="65"/>
      <c r="N412" s="59"/>
    </row>
    <row r="413" spans="10:14">
      <c r="J413" s="64"/>
      <c r="K413" s="65"/>
      <c r="L413" s="59"/>
      <c r="M413" s="65"/>
      <c r="N413" s="59"/>
    </row>
    <row r="414" spans="10:14">
      <c r="J414" s="64"/>
      <c r="K414" s="65"/>
      <c r="L414" s="59"/>
      <c r="M414" s="65"/>
      <c r="N414" s="59"/>
    </row>
    <row r="415" spans="10:14">
      <c r="J415" s="64"/>
      <c r="K415" s="65"/>
      <c r="L415" s="59"/>
      <c r="M415" s="65"/>
      <c r="N415" s="59"/>
    </row>
    <row r="416" spans="10:14">
      <c r="J416" s="64"/>
      <c r="K416" s="65"/>
      <c r="L416" s="59"/>
      <c r="M416" s="65"/>
      <c r="N416" s="59"/>
    </row>
    <row r="417" spans="10:14">
      <c r="J417" s="64"/>
      <c r="K417" s="65"/>
      <c r="L417" s="59"/>
      <c r="M417" s="65"/>
      <c r="N417" s="59"/>
    </row>
    <row r="418" spans="10:14">
      <c r="J418" s="64"/>
      <c r="K418" s="65"/>
      <c r="L418" s="59"/>
      <c r="M418" s="65"/>
      <c r="N418" s="59"/>
    </row>
    <row r="419" spans="10:14">
      <c r="J419" s="64"/>
      <c r="K419" s="65"/>
      <c r="L419" s="59"/>
      <c r="M419" s="65"/>
      <c r="N419" s="59"/>
    </row>
    <row r="420" spans="10:14">
      <c r="J420" s="64"/>
      <c r="K420" s="65"/>
      <c r="L420" s="59"/>
      <c r="M420" s="65"/>
      <c r="N420" s="59"/>
    </row>
    <row r="421" spans="10:14">
      <c r="J421" s="64"/>
      <c r="K421" s="65"/>
      <c r="L421" s="59"/>
      <c r="M421" s="65"/>
      <c r="N421" s="59"/>
    </row>
    <row r="422" spans="10:14">
      <c r="J422" s="64"/>
      <c r="K422" s="65"/>
      <c r="L422" s="59"/>
      <c r="M422" s="65"/>
      <c r="N422" s="59"/>
    </row>
    <row r="423" spans="10:14">
      <c r="J423" s="64"/>
      <c r="K423" s="65"/>
      <c r="L423" s="59"/>
      <c r="M423" s="65"/>
      <c r="N423" s="59"/>
    </row>
    <row r="424" spans="10:14">
      <c r="J424" s="64"/>
      <c r="K424" s="65"/>
      <c r="L424" s="59"/>
      <c r="M424" s="65"/>
      <c r="N424" s="59"/>
    </row>
    <row r="425" spans="10:14">
      <c r="J425" s="64"/>
      <c r="K425" s="65"/>
      <c r="L425" s="59"/>
      <c r="M425" s="65"/>
      <c r="N425" s="59"/>
    </row>
    <row r="426" spans="10:14">
      <c r="J426" s="64"/>
      <c r="K426" s="65"/>
      <c r="L426" s="59"/>
      <c r="M426" s="65"/>
      <c r="N426" s="59"/>
    </row>
    <row r="427" spans="10:14">
      <c r="J427" s="64"/>
      <c r="K427" s="65"/>
      <c r="L427" s="59"/>
      <c r="M427" s="65"/>
      <c r="N427" s="59"/>
    </row>
    <row r="428" spans="10:14">
      <c r="J428" s="64"/>
      <c r="K428" s="65"/>
      <c r="L428" s="59"/>
      <c r="M428" s="65"/>
      <c r="N428" s="59"/>
    </row>
    <row r="429" spans="10:14">
      <c r="J429" s="64"/>
      <c r="K429" s="65"/>
      <c r="L429" s="59"/>
      <c r="M429" s="65"/>
      <c r="N429" s="59"/>
    </row>
    <row r="430" spans="10:14">
      <c r="J430" s="64"/>
      <c r="K430" s="65"/>
      <c r="L430" s="59"/>
      <c r="M430" s="65"/>
      <c r="N430" s="59"/>
    </row>
    <row r="431" spans="10:14">
      <c r="J431" s="64"/>
      <c r="K431" s="65"/>
      <c r="L431" s="59"/>
      <c r="M431" s="65"/>
      <c r="N431" s="59"/>
    </row>
    <row r="432" spans="10:14">
      <c r="J432" s="64"/>
      <c r="K432" s="65"/>
      <c r="L432" s="59"/>
      <c r="M432" s="65"/>
      <c r="N432" s="59"/>
    </row>
    <row r="433" spans="10:14">
      <c r="J433" s="64"/>
      <c r="K433" s="65"/>
      <c r="L433" s="59"/>
      <c r="M433" s="65"/>
      <c r="N433" s="59"/>
    </row>
    <row r="434" spans="10:14">
      <c r="J434" s="64"/>
      <c r="K434" s="65"/>
      <c r="L434" s="59"/>
      <c r="M434" s="65"/>
      <c r="N434" s="59"/>
    </row>
    <row r="435" spans="10:14">
      <c r="J435" s="64"/>
      <c r="K435" s="65"/>
      <c r="L435" s="59"/>
      <c r="M435" s="65"/>
      <c r="N435" s="59"/>
    </row>
    <row r="436" spans="10:14">
      <c r="J436" s="64"/>
      <c r="K436" s="65"/>
      <c r="L436" s="59"/>
      <c r="M436" s="65"/>
      <c r="N436" s="59"/>
    </row>
    <row r="437" spans="10:14">
      <c r="J437" s="64"/>
      <c r="K437" s="65"/>
      <c r="L437" s="59"/>
      <c r="M437" s="65"/>
      <c r="N437" s="59"/>
    </row>
    <row r="438" spans="10:14">
      <c r="J438" s="64"/>
      <c r="K438" s="65"/>
      <c r="L438" s="59"/>
      <c r="M438" s="65"/>
      <c r="N438" s="59"/>
    </row>
    <row r="439" spans="10:14">
      <c r="J439" s="64"/>
      <c r="K439" s="65"/>
      <c r="L439" s="59"/>
      <c r="M439" s="65"/>
      <c r="N439" s="59"/>
    </row>
    <row r="440" spans="10:14">
      <c r="J440" s="64"/>
      <c r="K440" s="65"/>
      <c r="L440" s="59"/>
      <c r="M440" s="65"/>
      <c r="N440" s="59"/>
    </row>
    <row r="441" spans="10:14">
      <c r="J441" s="64"/>
      <c r="K441" s="65"/>
      <c r="L441" s="59"/>
      <c r="M441" s="65"/>
      <c r="N441" s="59"/>
    </row>
    <row r="442" spans="10:14">
      <c r="J442" s="64"/>
      <c r="K442" s="65"/>
      <c r="L442" s="59"/>
      <c r="M442" s="65"/>
      <c r="N442" s="59"/>
    </row>
    <row r="443" spans="10:14">
      <c r="J443" s="64"/>
      <c r="K443" s="65"/>
      <c r="L443" s="59"/>
      <c r="M443" s="65"/>
      <c r="N443" s="59"/>
    </row>
    <row r="444" spans="10:14">
      <c r="J444" s="64"/>
      <c r="K444" s="65"/>
      <c r="L444" s="59"/>
      <c r="M444" s="65"/>
      <c r="N444" s="59"/>
    </row>
    <row r="445" spans="10:14">
      <c r="J445" s="64"/>
      <c r="K445" s="65"/>
      <c r="L445" s="59"/>
      <c r="M445" s="65"/>
      <c r="N445" s="59"/>
    </row>
    <row r="446" spans="10:14">
      <c r="J446" s="64"/>
      <c r="K446" s="65"/>
      <c r="L446" s="59"/>
      <c r="M446" s="65"/>
      <c r="N446" s="59"/>
    </row>
    <row r="447" spans="10:14">
      <c r="J447" s="64"/>
      <c r="K447" s="65"/>
      <c r="L447" s="59"/>
      <c r="M447" s="65"/>
      <c r="N447" s="59"/>
    </row>
    <row r="448" spans="10:14">
      <c r="J448" s="64"/>
      <c r="K448" s="65"/>
      <c r="L448" s="59"/>
      <c r="M448" s="65"/>
      <c r="N448" s="59"/>
    </row>
    <row r="449" spans="10:14">
      <c r="J449" s="64"/>
      <c r="K449" s="65"/>
      <c r="L449" s="59"/>
      <c r="M449" s="65"/>
      <c r="N449" s="59"/>
    </row>
    <row r="450" spans="10:14">
      <c r="J450" s="64"/>
      <c r="K450" s="65"/>
      <c r="L450" s="59"/>
      <c r="M450" s="65"/>
      <c r="N450" s="59"/>
    </row>
    <row r="451" spans="10:14">
      <c r="J451" s="64"/>
      <c r="K451" s="65"/>
      <c r="L451" s="59"/>
      <c r="M451" s="65"/>
      <c r="N451" s="59"/>
    </row>
    <row r="452" spans="10:14">
      <c r="J452" s="64"/>
      <c r="K452" s="65"/>
      <c r="L452" s="59"/>
      <c r="M452" s="65"/>
      <c r="N452" s="59"/>
    </row>
    <row r="453" spans="10:14">
      <c r="J453" s="64"/>
      <c r="K453" s="65"/>
      <c r="L453" s="59"/>
      <c r="M453" s="65"/>
      <c r="N453" s="59"/>
    </row>
    <row r="454" spans="10:14">
      <c r="J454" s="64"/>
      <c r="K454" s="65"/>
      <c r="L454" s="59"/>
      <c r="M454" s="65"/>
      <c r="N454" s="59"/>
    </row>
    <row r="455" spans="10:14">
      <c r="J455" s="64"/>
      <c r="K455" s="65"/>
      <c r="L455" s="59"/>
      <c r="M455" s="65"/>
      <c r="N455" s="59"/>
    </row>
    <row r="456" spans="10:14">
      <c r="J456" s="64"/>
      <c r="K456" s="65"/>
      <c r="L456" s="59"/>
      <c r="M456" s="65"/>
      <c r="N456" s="59"/>
    </row>
    <row r="457" spans="10:14">
      <c r="J457" s="64"/>
      <c r="K457" s="65"/>
      <c r="L457" s="59"/>
      <c r="M457" s="65"/>
      <c r="N457" s="59"/>
    </row>
    <row r="458" spans="10:14">
      <c r="J458" s="64"/>
      <c r="K458" s="65"/>
      <c r="L458" s="59"/>
      <c r="M458" s="65"/>
      <c r="N458" s="59"/>
    </row>
    <row r="459" spans="10:14">
      <c r="J459" s="64"/>
      <c r="K459" s="65"/>
      <c r="L459" s="59"/>
      <c r="M459" s="65"/>
      <c r="N459" s="59"/>
    </row>
    <row r="460" spans="10:14">
      <c r="J460" s="64"/>
      <c r="K460" s="65"/>
      <c r="L460" s="59"/>
      <c r="M460" s="65"/>
      <c r="N460" s="59"/>
    </row>
    <row r="461" spans="10:14">
      <c r="J461" s="64"/>
      <c r="K461" s="65"/>
      <c r="L461" s="59"/>
      <c r="M461" s="65"/>
      <c r="N461" s="59"/>
    </row>
    <row r="462" spans="10:14">
      <c r="J462" s="64"/>
      <c r="K462" s="65"/>
      <c r="L462" s="59"/>
      <c r="M462" s="65"/>
      <c r="N462" s="59"/>
    </row>
    <row r="463" spans="10:14">
      <c r="J463" s="64"/>
      <c r="K463" s="65"/>
      <c r="L463" s="59"/>
      <c r="M463" s="65"/>
      <c r="N463" s="59"/>
    </row>
    <row r="464" spans="10:14">
      <c r="J464" s="64"/>
      <c r="K464" s="65"/>
      <c r="L464" s="59"/>
      <c r="M464" s="65"/>
      <c r="N464" s="59"/>
    </row>
    <row r="465" spans="10:14">
      <c r="J465" s="64"/>
      <c r="K465" s="65"/>
      <c r="L465" s="59"/>
      <c r="M465" s="65"/>
      <c r="N465" s="59"/>
    </row>
    <row r="466" spans="10:14">
      <c r="J466" s="64"/>
      <c r="K466" s="65"/>
      <c r="L466" s="59"/>
      <c r="M466" s="65"/>
      <c r="N466" s="59"/>
    </row>
    <row r="467" spans="10:14">
      <c r="J467" s="64"/>
      <c r="K467" s="65"/>
      <c r="L467" s="59"/>
      <c r="M467" s="65"/>
      <c r="N467" s="59"/>
    </row>
    <row r="468" spans="10:14">
      <c r="J468" s="64"/>
      <c r="K468" s="65"/>
      <c r="L468" s="59"/>
      <c r="M468" s="65"/>
      <c r="N468" s="59"/>
    </row>
    <row r="469" spans="10:14">
      <c r="J469" s="64"/>
      <c r="K469" s="65"/>
      <c r="L469" s="59"/>
      <c r="M469" s="65"/>
      <c r="N469" s="59"/>
    </row>
    <row r="470" spans="10:14">
      <c r="J470" s="64"/>
      <c r="K470" s="65"/>
      <c r="L470" s="59"/>
      <c r="M470" s="65"/>
      <c r="N470" s="59"/>
    </row>
    <row r="471" spans="10:14">
      <c r="J471" s="64"/>
      <c r="K471" s="65"/>
      <c r="L471" s="59"/>
      <c r="M471" s="65"/>
      <c r="N471" s="59"/>
    </row>
    <row r="472" spans="10:14">
      <c r="J472" s="64"/>
      <c r="K472" s="65"/>
      <c r="L472" s="59"/>
      <c r="M472" s="65"/>
      <c r="N472" s="59"/>
    </row>
    <row r="473" spans="10:14">
      <c r="J473" s="64"/>
      <c r="K473" s="65"/>
      <c r="L473" s="59"/>
      <c r="M473" s="65"/>
      <c r="N473" s="59"/>
    </row>
    <row r="474" spans="10:14">
      <c r="J474" s="64"/>
      <c r="K474" s="65"/>
      <c r="L474" s="59"/>
      <c r="M474" s="65"/>
      <c r="N474" s="59"/>
    </row>
    <row r="475" spans="10:14">
      <c r="J475" s="64"/>
      <c r="K475" s="65"/>
      <c r="L475" s="59"/>
      <c r="M475" s="65"/>
      <c r="N475" s="59"/>
    </row>
    <row r="476" spans="10:14">
      <c r="J476" s="64"/>
      <c r="K476" s="65"/>
      <c r="L476" s="59"/>
      <c r="M476" s="65"/>
      <c r="N476" s="59"/>
    </row>
    <row r="477" spans="10:14">
      <c r="J477" s="64"/>
      <c r="K477" s="65"/>
      <c r="L477" s="59"/>
      <c r="M477" s="65"/>
      <c r="N477" s="59"/>
    </row>
    <row r="478" spans="10:14">
      <c r="J478" s="64"/>
      <c r="K478" s="65"/>
      <c r="L478" s="59"/>
      <c r="M478" s="65"/>
      <c r="N478" s="59"/>
    </row>
    <row r="479" spans="10:14">
      <c r="J479" s="64"/>
      <c r="K479" s="65"/>
      <c r="L479" s="59"/>
      <c r="M479" s="65"/>
      <c r="N479" s="59"/>
    </row>
    <row r="480" spans="10:14">
      <c r="J480" s="64"/>
      <c r="K480" s="65"/>
      <c r="L480" s="59"/>
      <c r="M480" s="65"/>
      <c r="N480" s="59"/>
    </row>
    <row r="481" spans="10:14">
      <c r="J481" s="64"/>
      <c r="K481" s="65"/>
      <c r="L481" s="59"/>
      <c r="M481" s="65"/>
      <c r="N481" s="59"/>
    </row>
    <row r="482" spans="10:14">
      <c r="J482" s="64"/>
      <c r="K482" s="65"/>
      <c r="L482" s="59"/>
      <c r="M482" s="65"/>
      <c r="N482" s="59"/>
    </row>
    <row r="483" spans="10:14">
      <c r="J483" s="64"/>
      <c r="K483" s="65"/>
      <c r="L483" s="59"/>
      <c r="M483" s="65"/>
      <c r="N483" s="59"/>
    </row>
    <row r="484" spans="10:14">
      <c r="J484" s="64"/>
      <c r="K484" s="65"/>
      <c r="L484" s="59"/>
      <c r="M484" s="65"/>
      <c r="N484" s="59"/>
    </row>
    <row r="485" spans="10:14">
      <c r="J485" s="64"/>
      <c r="K485" s="65"/>
      <c r="L485" s="59"/>
      <c r="M485" s="65"/>
      <c r="N485" s="59"/>
    </row>
    <row r="486" spans="10:14">
      <c r="J486" s="64"/>
      <c r="K486" s="65"/>
      <c r="L486" s="59"/>
      <c r="M486" s="65"/>
      <c r="N486" s="59"/>
    </row>
    <row r="487" spans="10:14">
      <c r="J487" s="64"/>
      <c r="K487" s="65"/>
      <c r="L487" s="59"/>
      <c r="M487" s="65"/>
      <c r="N487" s="59"/>
    </row>
    <row r="488" spans="10:14">
      <c r="J488" s="64"/>
      <c r="K488" s="65"/>
      <c r="L488" s="59"/>
      <c r="M488" s="65"/>
      <c r="N488" s="59"/>
    </row>
    <row r="489" spans="10:14">
      <c r="J489" s="64"/>
      <c r="K489" s="65"/>
      <c r="L489" s="59"/>
      <c r="M489" s="65"/>
      <c r="N489" s="59"/>
    </row>
    <row r="490" spans="10:14">
      <c r="J490" s="64"/>
      <c r="K490" s="65"/>
      <c r="L490" s="59"/>
      <c r="M490" s="65"/>
      <c r="N490" s="59"/>
    </row>
    <row r="491" spans="10:14">
      <c r="J491" s="64"/>
      <c r="K491" s="65"/>
      <c r="L491" s="59"/>
      <c r="M491" s="65"/>
      <c r="N491" s="59"/>
    </row>
    <row r="492" spans="10:14">
      <c r="J492" s="64"/>
      <c r="K492" s="65"/>
      <c r="L492" s="59"/>
      <c r="M492" s="65"/>
      <c r="N492" s="59"/>
    </row>
    <row r="493" spans="10:14">
      <c r="J493" s="64"/>
      <c r="K493" s="65"/>
      <c r="L493" s="59"/>
      <c r="M493" s="65"/>
      <c r="N493" s="59"/>
    </row>
    <row r="494" spans="10:14">
      <c r="J494" s="64"/>
      <c r="K494" s="65"/>
      <c r="L494" s="59"/>
      <c r="M494" s="65"/>
      <c r="N494" s="59"/>
    </row>
    <row r="495" spans="10:14">
      <c r="J495" s="64"/>
      <c r="K495" s="65"/>
      <c r="L495" s="59"/>
      <c r="M495" s="65"/>
      <c r="N495" s="59"/>
    </row>
    <row r="496" spans="10:14">
      <c r="J496" s="64"/>
      <c r="K496" s="65"/>
      <c r="L496" s="59"/>
      <c r="M496" s="65"/>
      <c r="N496" s="59"/>
    </row>
    <row r="497" spans="10:14">
      <c r="J497" s="64"/>
      <c r="K497" s="65"/>
      <c r="L497" s="59"/>
      <c r="M497" s="65"/>
      <c r="N497" s="59"/>
    </row>
    <row r="498" spans="10:14">
      <c r="J498" s="64"/>
      <c r="K498" s="65"/>
      <c r="L498" s="59"/>
      <c r="M498" s="65"/>
      <c r="N498" s="59"/>
    </row>
    <row r="499" spans="10:14">
      <c r="J499" s="64"/>
      <c r="K499" s="65"/>
      <c r="L499" s="59"/>
      <c r="M499" s="65"/>
      <c r="N499" s="59"/>
    </row>
    <row r="500" spans="10:14">
      <c r="J500" s="64"/>
      <c r="K500" s="65"/>
      <c r="L500" s="59"/>
      <c r="M500" s="65"/>
      <c r="N500" s="59"/>
    </row>
    <row r="501" spans="10:14">
      <c r="J501" s="64"/>
      <c r="K501" s="65"/>
      <c r="L501" s="59"/>
      <c r="M501" s="65"/>
      <c r="N501" s="59"/>
    </row>
    <row r="502" spans="10:14">
      <c r="J502" s="64"/>
      <c r="K502" s="65"/>
      <c r="L502" s="59"/>
      <c r="M502" s="65"/>
      <c r="N502" s="59"/>
    </row>
    <row r="503" spans="10:14">
      <c r="J503" s="64"/>
      <c r="K503" s="65"/>
      <c r="L503" s="59"/>
      <c r="M503" s="65"/>
      <c r="N503" s="59"/>
    </row>
    <row r="504" spans="10:14">
      <c r="J504" s="64"/>
      <c r="K504" s="65"/>
      <c r="L504" s="59"/>
      <c r="M504" s="65"/>
      <c r="N504" s="59"/>
    </row>
    <row r="505" spans="10:14">
      <c r="J505" s="64"/>
      <c r="K505" s="65"/>
      <c r="L505" s="59"/>
      <c r="M505" s="65"/>
      <c r="N505" s="59"/>
    </row>
    <row r="506" spans="10:14">
      <c r="J506" s="64"/>
      <c r="K506" s="65"/>
      <c r="L506" s="59"/>
      <c r="M506" s="65"/>
      <c r="N506" s="59"/>
    </row>
    <row r="507" spans="10:14">
      <c r="J507" s="64"/>
      <c r="K507" s="65"/>
      <c r="L507" s="59"/>
      <c r="M507" s="65"/>
      <c r="N507" s="59"/>
    </row>
    <row r="508" spans="10:14">
      <c r="J508" s="64"/>
      <c r="K508" s="65"/>
      <c r="L508" s="59"/>
      <c r="M508" s="65"/>
      <c r="N508" s="59"/>
    </row>
    <row r="509" spans="10:14">
      <c r="J509" s="64"/>
      <c r="K509" s="65"/>
      <c r="L509" s="59"/>
      <c r="M509" s="65"/>
      <c r="N509" s="59"/>
    </row>
    <row r="510" spans="10:14">
      <c r="J510" s="64"/>
      <c r="K510" s="65"/>
      <c r="L510" s="59"/>
      <c r="M510" s="65"/>
      <c r="N510" s="59"/>
    </row>
    <row r="511" spans="10:14">
      <c r="J511" s="64"/>
      <c r="K511" s="65"/>
      <c r="L511" s="59"/>
      <c r="M511" s="65"/>
      <c r="N511" s="59"/>
    </row>
    <row r="512" spans="10:14">
      <c r="J512" s="64"/>
      <c r="K512" s="65"/>
      <c r="L512" s="59"/>
      <c r="M512" s="65"/>
      <c r="N512" s="59"/>
    </row>
    <row r="513" spans="10:14">
      <c r="J513" s="64"/>
      <c r="K513" s="65"/>
      <c r="L513" s="59"/>
      <c r="M513" s="65"/>
      <c r="N513" s="59"/>
    </row>
    <row r="514" spans="10:14">
      <c r="J514" s="64"/>
      <c r="K514" s="65"/>
      <c r="L514" s="59"/>
      <c r="M514" s="65"/>
      <c r="N514" s="59"/>
    </row>
    <row r="515" spans="10:14">
      <c r="J515" s="64"/>
      <c r="K515" s="65"/>
      <c r="L515" s="59"/>
      <c r="M515" s="65"/>
      <c r="N515" s="59"/>
    </row>
    <row r="516" spans="10:14">
      <c r="J516" s="64"/>
      <c r="K516" s="65"/>
      <c r="L516" s="59"/>
      <c r="M516" s="65"/>
      <c r="N516" s="59"/>
    </row>
    <row r="517" spans="10:14">
      <c r="J517" s="64"/>
      <c r="K517" s="65"/>
      <c r="L517" s="59"/>
      <c r="M517" s="65"/>
      <c r="N517" s="59"/>
    </row>
    <row r="518" spans="10:14">
      <c r="J518" s="64"/>
      <c r="K518" s="65"/>
      <c r="L518" s="59"/>
      <c r="M518" s="65"/>
      <c r="N518" s="59"/>
    </row>
    <row r="519" spans="10:14">
      <c r="J519" s="64"/>
      <c r="K519" s="65"/>
      <c r="L519" s="59"/>
      <c r="M519" s="65"/>
      <c r="N519" s="59"/>
    </row>
    <row r="520" spans="10:14">
      <c r="J520" s="64"/>
      <c r="K520" s="65"/>
      <c r="L520" s="59"/>
      <c r="M520" s="65"/>
      <c r="N520" s="59"/>
    </row>
    <row r="521" spans="10:14">
      <c r="J521" s="64"/>
      <c r="K521" s="65"/>
      <c r="L521" s="59"/>
      <c r="M521" s="65"/>
      <c r="N521" s="59"/>
    </row>
    <row r="522" spans="10:14">
      <c r="J522" s="64"/>
      <c r="K522" s="65"/>
      <c r="L522" s="59"/>
      <c r="M522" s="65"/>
      <c r="N522" s="59"/>
    </row>
    <row r="523" spans="10:14">
      <c r="J523" s="64"/>
      <c r="K523" s="65"/>
      <c r="L523" s="59"/>
      <c r="M523" s="65"/>
      <c r="N523" s="59"/>
    </row>
    <row r="524" spans="10:14">
      <c r="J524" s="64"/>
      <c r="K524" s="65"/>
      <c r="L524" s="59"/>
      <c r="M524" s="65"/>
      <c r="N524" s="59"/>
    </row>
    <row r="525" spans="10:14">
      <c r="J525" s="64"/>
      <c r="K525" s="65"/>
      <c r="L525" s="59"/>
      <c r="M525" s="65"/>
      <c r="N525" s="59"/>
    </row>
    <row r="526" spans="10:14">
      <c r="J526" s="64"/>
      <c r="K526" s="65"/>
      <c r="L526" s="59"/>
      <c r="M526" s="65"/>
      <c r="N526" s="59"/>
    </row>
    <row r="527" spans="10:14">
      <c r="J527" s="64"/>
      <c r="K527" s="65"/>
      <c r="L527" s="59"/>
      <c r="M527" s="65"/>
      <c r="N527" s="59"/>
    </row>
    <row r="528" spans="10:14">
      <c r="J528" s="64"/>
      <c r="K528" s="65"/>
      <c r="L528" s="59"/>
      <c r="M528" s="65"/>
      <c r="N528" s="59"/>
    </row>
    <row r="529" spans="10:14">
      <c r="J529" s="64"/>
      <c r="K529" s="65"/>
      <c r="L529" s="59"/>
      <c r="M529" s="65"/>
      <c r="N529" s="59"/>
    </row>
    <row r="530" spans="10:14">
      <c r="J530" s="64"/>
      <c r="K530" s="65"/>
      <c r="L530" s="59"/>
      <c r="M530" s="65"/>
      <c r="N530" s="59"/>
    </row>
    <row r="531" spans="10:14">
      <c r="J531" s="64"/>
      <c r="K531" s="65"/>
      <c r="L531" s="59"/>
      <c r="M531" s="65"/>
      <c r="N531" s="59"/>
    </row>
    <row r="532" spans="10:14">
      <c r="J532" s="64"/>
      <c r="K532" s="65"/>
      <c r="L532" s="59"/>
      <c r="M532" s="65"/>
      <c r="N532" s="59"/>
    </row>
    <row r="533" spans="10:14">
      <c r="J533" s="64"/>
      <c r="K533" s="65"/>
      <c r="L533" s="59"/>
      <c r="M533" s="65"/>
      <c r="N533" s="59"/>
    </row>
    <row r="534" spans="10:14">
      <c r="J534" s="64"/>
      <c r="K534" s="65"/>
      <c r="L534" s="59"/>
      <c r="M534" s="65"/>
      <c r="N534" s="59"/>
    </row>
    <row r="535" spans="10:14">
      <c r="J535" s="64"/>
      <c r="K535" s="65"/>
      <c r="L535" s="59"/>
      <c r="M535" s="65"/>
      <c r="N535" s="59"/>
    </row>
    <row r="536" spans="10:14">
      <c r="J536" s="64"/>
      <c r="K536" s="65"/>
      <c r="L536" s="59"/>
      <c r="M536" s="65"/>
      <c r="N536" s="59"/>
    </row>
    <row r="537" spans="10:14">
      <c r="J537" s="64"/>
      <c r="K537" s="65"/>
      <c r="L537" s="59"/>
      <c r="M537" s="65"/>
      <c r="N537" s="59"/>
    </row>
    <row r="538" spans="10:14">
      <c r="J538" s="64"/>
      <c r="K538" s="65"/>
      <c r="L538" s="59"/>
      <c r="M538" s="65"/>
      <c r="N538" s="59"/>
    </row>
    <row r="539" spans="10:14">
      <c r="J539" s="64"/>
      <c r="K539" s="65"/>
      <c r="L539" s="59"/>
      <c r="M539" s="65"/>
      <c r="N539" s="59"/>
    </row>
    <row r="540" spans="10:14">
      <c r="J540" s="64"/>
      <c r="K540" s="65"/>
      <c r="L540" s="59"/>
      <c r="M540" s="65"/>
      <c r="N540" s="59"/>
    </row>
    <row r="541" spans="10:14">
      <c r="J541" s="64"/>
      <c r="K541" s="65"/>
      <c r="L541" s="59"/>
      <c r="M541" s="65"/>
      <c r="N541" s="59"/>
    </row>
    <row r="542" spans="10:14">
      <c r="J542" s="64"/>
      <c r="K542" s="65"/>
      <c r="L542" s="59"/>
      <c r="M542" s="65"/>
      <c r="N542" s="59"/>
    </row>
    <row r="543" spans="10:14">
      <c r="J543" s="64"/>
      <c r="K543" s="65"/>
      <c r="L543" s="59"/>
      <c r="M543" s="65"/>
      <c r="N543" s="59"/>
    </row>
    <row r="544" spans="10:14">
      <c r="J544" s="64"/>
      <c r="K544" s="65"/>
      <c r="L544" s="59"/>
      <c r="M544" s="65"/>
      <c r="N544" s="59"/>
    </row>
    <row r="545" spans="10:14">
      <c r="J545" s="64"/>
      <c r="K545" s="65"/>
      <c r="L545" s="59"/>
      <c r="M545" s="65"/>
      <c r="N545" s="59"/>
    </row>
    <row r="546" spans="10:14">
      <c r="J546" s="64"/>
      <c r="K546" s="65"/>
      <c r="L546" s="59"/>
      <c r="M546" s="65"/>
      <c r="N546" s="59"/>
    </row>
    <row r="547" spans="10:14">
      <c r="J547" s="64"/>
      <c r="K547" s="65"/>
      <c r="L547" s="59"/>
      <c r="M547" s="65"/>
      <c r="N547" s="59"/>
    </row>
    <row r="548" spans="10:14">
      <c r="J548" s="64"/>
      <c r="K548" s="65"/>
      <c r="L548" s="59"/>
      <c r="M548" s="65"/>
      <c r="N548" s="59"/>
    </row>
    <row r="549" spans="10:14">
      <c r="J549" s="64"/>
      <c r="K549" s="65"/>
      <c r="L549" s="59"/>
      <c r="M549" s="65"/>
      <c r="N549" s="59"/>
    </row>
    <row r="550" spans="10:14">
      <c r="J550" s="64"/>
      <c r="K550" s="65"/>
      <c r="L550" s="59"/>
      <c r="M550" s="65"/>
      <c r="N550" s="59"/>
    </row>
    <row r="551" spans="10:14">
      <c r="J551" s="64"/>
      <c r="K551" s="65"/>
      <c r="L551" s="59"/>
      <c r="M551" s="65"/>
      <c r="N551" s="59"/>
    </row>
    <row r="552" spans="10:14">
      <c r="J552" s="64"/>
      <c r="K552" s="65"/>
      <c r="L552" s="59"/>
      <c r="M552" s="65"/>
      <c r="N552" s="59"/>
    </row>
    <row r="553" spans="10:14">
      <c r="J553" s="64"/>
      <c r="K553" s="65"/>
      <c r="L553" s="59"/>
      <c r="M553" s="65"/>
      <c r="N553" s="59"/>
    </row>
    <row r="554" spans="10:14">
      <c r="J554" s="64"/>
      <c r="K554" s="65"/>
      <c r="L554" s="59"/>
      <c r="M554" s="65"/>
      <c r="N554" s="59"/>
    </row>
    <row r="555" spans="10:14">
      <c r="J555" s="64"/>
      <c r="K555" s="65"/>
      <c r="L555" s="59"/>
      <c r="M555" s="65"/>
      <c r="N555" s="59"/>
    </row>
    <row r="556" spans="10:14">
      <c r="J556" s="64"/>
      <c r="K556" s="65"/>
      <c r="L556" s="59"/>
      <c r="M556" s="65"/>
      <c r="N556" s="59"/>
    </row>
    <row r="557" spans="10:14">
      <c r="J557" s="64"/>
      <c r="K557" s="65"/>
      <c r="L557" s="59"/>
      <c r="M557" s="65"/>
      <c r="N557" s="59"/>
    </row>
    <row r="558" spans="10:14">
      <c r="J558" s="64"/>
      <c r="K558" s="65"/>
      <c r="L558" s="59"/>
      <c r="M558" s="65"/>
      <c r="N558" s="59"/>
    </row>
    <row r="559" spans="10:14">
      <c r="J559" s="64"/>
      <c r="K559" s="65"/>
      <c r="L559" s="59"/>
      <c r="M559" s="65"/>
      <c r="N559" s="59"/>
    </row>
    <row r="560" spans="10:14">
      <c r="J560" s="64"/>
      <c r="K560" s="65"/>
      <c r="L560" s="59"/>
      <c r="M560" s="65"/>
      <c r="N560" s="59"/>
    </row>
    <row r="561" spans="10:14">
      <c r="J561" s="64"/>
      <c r="K561" s="65"/>
      <c r="L561" s="59"/>
      <c r="M561" s="65"/>
      <c r="N561" s="59"/>
    </row>
    <row r="562" spans="10:14">
      <c r="J562" s="64"/>
      <c r="K562" s="65"/>
      <c r="L562" s="59"/>
      <c r="M562" s="65"/>
      <c r="N562" s="59"/>
    </row>
    <row r="563" spans="10:14">
      <c r="J563" s="64"/>
      <c r="K563" s="65"/>
      <c r="L563" s="59"/>
      <c r="M563" s="65"/>
      <c r="N563" s="59"/>
    </row>
    <row r="564" spans="10:14">
      <c r="J564" s="64"/>
      <c r="K564" s="65"/>
      <c r="L564" s="59"/>
      <c r="M564" s="65"/>
      <c r="N564" s="59"/>
    </row>
    <row r="565" spans="10:14">
      <c r="J565" s="64"/>
      <c r="K565" s="65"/>
      <c r="L565" s="59"/>
      <c r="M565" s="65"/>
      <c r="N565" s="59"/>
    </row>
    <row r="566" spans="10:14">
      <c r="J566" s="64"/>
      <c r="K566" s="65"/>
      <c r="L566" s="59"/>
      <c r="M566" s="65"/>
      <c r="N566" s="59"/>
    </row>
    <row r="567" spans="10:14">
      <c r="J567" s="64"/>
      <c r="K567" s="65"/>
      <c r="L567" s="59"/>
      <c r="M567" s="65"/>
      <c r="N567" s="59"/>
    </row>
    <row r="568" spans="10:14">
      <c r="J568" s="64"/>
      <c r="K568" s="65"/>
      <c r="L568" s="59"/>
      <c r="M568" s="65"/>
      <c r="N568" s="59"/>
    </row>
    <row r="569" spans="10:14">
      <c r="J569" s="64"/>
      <c r="K569" s="65"/>
      <c r="L569" s="59"/>
      <c r="M569" s="65"/>
      <c r="N569" s="59"/>
    </row>
    <row r="570" spans="10:14">
      <c r="J570" s="64"/>
      <c r="K570" s="65"/>
      <c r="L570" s="59"/>
      <c r="M570" s="65"/>
      <c r="N570" s="59"/>
    </row>
    <row r="571" spans="10:14">
      <c r="J571" s="64"/>
      <c r="K571" s="65"/>
      <c r="L571" s="59"/>
      <c r="M571" s="65"/>
      <c r="N571" s="59"/>
    </row>
    <row r="572" spans="10:14">
      <c r="J572" s="64"/>
      <c r="K572" s="65"/>
      <c r="L572" s="59"/>
      <c r="M572" s="65"/>
      <c r="N572" s="59"/>
    </row>
    <row r="573" spans="10:14">
      <c r="J573" s="64"/>
      <c r="K573" s="65"/>
      <c r="L573" s="59"/>
      <c r="M573" s="65"/>
      <c r="N573" s="59"/>
    </row>
    <row r="574" spans="10:14">
      <c r="J574" s="64"/>
      <c r="K574" s="65"/>
      <c r="L574" s="59"/>
      <c r="M574" s="65"/>
      <c r="N574" s="59"/>
    </row>
    <row r="575" spans="10:14">
      <c r="J575" s="64"/>
      <c r="K575" s="65"/>
      <c r="L575" s="59"/>
      <c r="M575" s="65"/>
      <c r="N575" s="59"/>
    </row>
    <row r="576" spans="10:14">
      <c r="J576" s="64"/>
      <c r="K576" s="65"/>
      <c r="L576" s="59"/>
      <c r="M576" s="65"/>
      <c r="N576" s="59"/>
    </row>
    <row r="577" spans="10:14">
      <c r="J577" s="64"/>
      <c r="K577" s="65"/>
      <c r="L577" s="59"/>
      <c r="M577" s="65"/>
      <c r="N577" s="59"/>
    </row>
    <row r="578" spans="10:14">
      <c r="J578" s="64"/>
      <c r="K578" s="65"/>
      <c r="L578" s="59"/>
      <c r="M578" s="65"/>
      <c r="N578" s="59"/>
    </row>
    <row r="579" spans="10:14">
      <c r="J579" s="64"/>
      <c r="K579" s="65"/>
      <c r="L579" s="59"/>
      <c r="M579" s="65"/>
      <c r="N579" s="59"/>
    </row>
    <row r="580" spans="10:14">
      <c r="J580" s="64"/>
      <c r="K580" s="65"/>
      <c r="L580" s="59"/>
      <c r="M580" s="65"/>
      <c r="N580" s="59"/>
    </row>
    <row r="581" spans="10:14">
      <c r="J581" s="64"/>
      <c r="K581" s="65"/>
      <c r="L581" s="59"/>
      <c r="M581" s="65"/>
      <c r="N581" s="59"/>
    </row>
    <row r="582" spans="10:14">
      <c r="J582" s="64"/>
      <c r="K582" s="65"/>
      <c r="L582" s="59"/>
      <c r="M582" s="65"/>
      <c r="N582" s="59"/>
    </row>
    <row r="583" spans="10:14">
      <c r="J583" s="64"/>
      <c r="K583" s="65"/>
      <c r="L583" s="59"/>
      <c r="M583" s="65"/>
      <c r="N583" s="59"/>
    </row>
    <row r="584" spans="10:14">
      <c r="J584" s="64"/>
      <c r="K584" s="65"/>
      <c r="L584" s="59"/>
      <c r="M584" s="65"/>
      <c r="N584" s="59"/>
    </row>
    <row r="585" spans="10:14">
      <c r="J585" s="64"/>
      <c r="K585" s="65"/>
      <c r="L585" s="59"/>
      <c r="M585" s="65"/>
      <c r="N585" s="59"/>
    </row>
    <row r="586" spans="10:14">
      <c r="J586" s="64"/>
      <c r="K586" s="65"/>
      <c r="L586" s="59"/>
      <c r="M586" s="65"/>
      <c r="N586" s="59"/>
    </row>
    <row r="587" spans="10:14">
      <c r="J587" s="64"/>
      <c r="K587" s="65"/>
      <c r="L587" s="59"/>
      <c r="M587" s="65"/>
      <c r="N587" s="59"/>
    </row>
    <row r="588" spans="10:14">
      <c r="J588" s="64"/>
      <c r="K588" s="65"/>
      <c r="L588" s="59"/>
      <c r="M588" s="65"/>
      <c r="N588" s="59"/>
    </row>
    <row r="589" spans="10:14">
      <c r="J589" s="64"/>
      <c r="K589" s="65"/>
      <c r="L589" s="59"/>
      <c r="M589" s="65"/>
      <c r="N589" s="59"/>
    </row>
    <row r="590" spans="10:14">
      <c r="J590" s="64"/>
      <c r="K590" s="65"/>
      <c r="L590" s="59"/>
      <c r="M590" s="65"/>
      <c r="N590" s="59"/>
    </row>
    <row r="591" spans="10:14">
      <c r="J591" s="64"/>
      <c r="K591" s="65"/>
      <c r="L591" s="59"/>
      <c r="M591" s="65"/>
      <c r="N591" s="59"/>
    </row>
    <row r="592" spans="10:14">
      <c r="J592" s="64"/>
      <c r="K592" s="65"/>
      <c r="L592" s="59"/>
      <c r="M592" s="65"/>
      <c r="N592" s="59"/>
    </row>
    <row r="593" spans="10:14">
      <c r="J593" s="64"/>
      <c r="K593" s="65"/>
      <c r="L593" s="59"/>
      <c r="M593" s="65"/>
      <c r="N593" s="59"/>
    </row>
    <row r="594" spans="10:14">
      <c r="J594" s="64"/>
      <c r="K594" s="65"/>
      <c r="L594" s="59"/>
      <c r="M594" s="65"/>
      <c r="N594" s="59"/>
    </row>
    <row r="595" spans="10:14">
      <c r="J595" s="64"/>
      <c r="K595" s="65"/>
      <c r="L595" s="59"/>
      <c r="M595" s="65"/>
      <c r="N595" s="59"/>
    </row>
    <row r="596" spans="10:14">
      <c r="J596" s="64"/>
      <c r="K596" s="65"/>
      <c r="L596" s="59"/>
      <c r="M596" s="65"/>
      <c r="N596" s="59"/>
    </row>
    <row r="597" spans="10:14">
      <c r="J597" s="64"/>
      <c r="K597" s="65"/>
      <c r="L597" s="59"/>
      <c r="M597" s="65"/>
      <c r="N597" s="59"/>
    </row>
    <row r="598" spans="10:14">
      <c r="J598" s="64"/>
      <c r="K598" s="65"/>
      <c r="L598" s="59"/>
      <c r="M598" s="65"/>
      <c r="N598" s="59"/>
    </row>
    <row r="599" spans="10:14">
      <c r="J599" s="64"/>
      <c r="K599" s="65"/>
      <c r="L599" s="59"/>
      <c r="M599" s="65"/>
      <c r="N599" s="59"/>
    </row>
    <row r="600" spans="10:14">
      <c r="J600" s="64"/>
      <c r="K600" s="65"/>
      <c r="L600" s="59"/>
      <c r="M600" s="65"/>
      <c r="N600" s="59"/>
    </row>
    <row r="601" spans="10:14">
      <c r="J601" s="64"/>
      <c r="K601" s="65"/>
      <c r="L601" s="59"/>
      <c r="M601" s="65"/>
      <c r="N601" s="59"/>
    </row>
    <row r="602" spans="10:14">
      <c r="J602" s="64"/>
      <c r="K602" s="65"/>
      <c r="L602" s="59"/>
      <c r="M602" s="65"/>
      <c r="N602" s="59"/>
    </row>
    <row r="603" spans="10:14">
      <c r="J603" s="64"/>
      <c r="K603" s="65"/>
      <c r="L603" s="59"/>
      <c r="M603" s="65"/>
      <c r="N603" s="59"/>
    </row>
    <row r="604" spans="10:14">
      <c r="J604" s="64"/>
      <c r="K604" s="65"/>
      <c r="L604" s="59"/>
      <c r="M604" s="65"/>
      <c r="N604" s="59"/>
    </row>
    <row r="605" spans="10:14">
      <c r="J605" s="64"/>
      <c r="K605" s="65"/>
      <c r="L605" s="59"/>
      <c r="M605" s="65"/>
      <c r="N605" s="59"/>
    </row>
    <row r="606" spans="10:14">
      <c r="J606" s="64"/>
      <c r="K606" s="65"/>
      <c r="L606" s="59"/>
      <c r="M606" s="65"/>
      <c r="N606" s="59"/>
    </row>
    <row r="607" spans="10:14">
      <c r="J607" s="64"/>
      <c r="K607" s="65"/>
      <c r="L607" s="59"/>
      <c r="M607" s="65"/>
      <c r="N607" s="59"/>
    </row>
    <row r="608" spans="10:14">
      <c r="J608" s="64"/>
      <c r="K608" s="65"/>
      <c r="L608" s="59"/>
      <c r="M608" s="65"/>
      <c r="N608" s="59"/>
    </row>
    <row r="609" spans="10:14">
      <c r="J609" s="64"/>
      <c r="K609" s="65"/>
      <c r="L609" s="59"/>
      <c r="M609" s="65"/>
      <c r="N609" s="59"/>
    </row>
    <row r="610" spans="10:14">
      <c r="J610" s="64"/>
      <c r="K610" s="65"/>
      <c r="L610" s="59"/>
      <c r="M610" s="65"/>
      <c r="N610" s="59"/>
    </row>
    <row r="611" spans="10:14">
      <c r="J611" s="64"/>
      <c r="K611" s="65"/>
      <c r="L611" s="59"/>
      <c r="M611" s="65"/>
      <c r="N611" s="59"/>
    </row>
    <row r="612" spans="10:14">
      <c r="J612" s="64"/>
      <c r="K612" s="65"/>
      <c r="L612" s="59"/>
      <c r="M612" s="65"/>
      <c r="N612" s="59"/>
    </row>
    <row r="613" spans="10:14">
      <c r="J613" s="64"/>
      <c r="K613" s="65"/>
      <c r="L613" s="59"/>
      <c r="M613" s="65"/>
      <c r="N613" s="59"/>
    </row>
    <row r="614" spans="10:14">
      <c r="J614" s="64"/>
      <c r="K614" s="65"/>
      <c r="L614" s="59"/>
      <c r="M614" s="65"/>
      <c r="N614" s="59"/>
    </row>
    <row r="615" spans="10:14">
      <c r="J615" s="64"/>
      <c r="K615" s="65"/>
      <c r="L615" s="59"/>
      <c r="M615" s="65"/>
      <c r="N615" s="59"/>
    </row>
    <row r="616" spans="10:14">
      <c r="J616" s="64"/>
      <c r="K616" s="65"/>
      <c r="L616" s="59"/>
      <c r="M616" s="65"/>
      <c r="N616" s="59"/>
    </row>
    <row r="617" spans="10:14">
      <c r="J617" s="64"/>
      <c r="K617" s="65"/>
      <c r="L617" s="59"/>
      <c r="M617" s="65"/>
      <c r="N617" s="59"/>
    </row>
    <row r="618" spans="10:14">
      <c r="J618" s="64"/>
      <c r="K618" s="65"/>
      <c r="L618" s="59"/>
      <c r="M618" s="65"/>
      <c r="N618" s="59"/>
    </row>
    <row r="619" spans="10:14">
      <c r="J619" s="64"/>
      <c r="K619" s="65"/>
      <c r="L619" s="59"/>
      <c r="M619" s="65"/>
      <c r="N619" s="59"/>
    </row>
    <row r="620" spans="10:14">
      <c r="J620" s="64"/>
      <c r="K620" s="65"/>
      <c r="L620" s="59"/>
      <c r="M620" s="65"/>
      <c r="N620" s="59"/>
    </row>
    <row r="621" spans="10:14">
      <c r="J621" s="64"/>
      <c r="K621" s="65"/>
      <c r="L621" s="59"/>
      <c r="M621" s="65"/>
      <c r="N621" s="59"/>
    </row>
    <row r="622" spans="10:14">
      <c r="J622" s="64"/>
      <c r="K622" s="65"/>
      <c r="L622" s="59"/>
      <c r="M622" s="65"/>
      <c r="N622" s="59"/>
    </row>
    <row r="623" spans="10:14">
      <c r="J623" s="64"/>
      <c r="K623" s="65"/>
      <c r="L623" s="59"/>
      <c r="M623" s="65"/>
      <c r="N623" s="59"/>
    </row>
    <row r="624" spans="10:14">
      <c r="J624" s="64"/>
      <c r="K624" s="65"/>
      <c r="L624" s="59"/>
      <c r="M624" s="65"/>
      <c r="N624" s="59"/>
    </row>
    <row r="625" spans="10:14">
      <c r="J625" s="64"/>
      <c r="K625" s="65"/>
      <c r="L625" s="59"/>
      <c r="M625" s="65"/>
      <c r="N625" s="59"/>
    </row>
    <row r="626" spans="10:14">
      <c r="J626" s="64"/>
      <c r="K626" s="65"/>
      <c r="L626" s="59"/>
      <c r="M626" s="65"/>
      <c r="N626" s="59"/>
    </row>
    <row r="627" spans="10:14">
      <c r="J627" s="64"/>
      <c r="K627" s="65"/>
      <c r="L627" s="59"/>
      <c r="M627" s="65"/>
      <c r="N627" s="59"/>
    </row>
    <row r="628" spans="10:14">
      <c r="J628" s="64"/>
      <c r="K628" s="65"/>
      <c r="L628" s="59"/>
      <c r="M628" s="65"/>
      <c r="N628" s="59"/>
    </row>
    <row r="629" spans="10:14">
      <c r="J629" s="64"/>
      <c r="K629" s="65"/>
      <c r="L629" s="59"/>
      <c r="M629" s="65"/>
      <c r="N629" s="59"/>
    </row>
    <row r="630" spans="10:14">
      <c r="J630" s="64"/>
      <c r="K630" s="65"/>
      <c r="L630" s="59"/>
      <c r="M630" s="65"/>
      <c r="N630" s="59"/>
    </row>
    <row r="631" spans="10:14">
      <c r="J631" s="64"/>
      <c r="K631" s="65"/>
      <c r="L631" s="59"/>
      <c r="M631" s="65"/>
      <c r="N631" s="59"/>
    </row>
    <row r="632" spans="10:14">
      <c r="J632" s="64"/>
      <c r="K632" s="65"/>
      <c r="L632" s="59"/>
      <c r="M632" s="65"/>
      <c r="N632" s="59"/>
    </row>
    <row r="633" spans="10:14">
      <c r="J633" s="64"/>
      <c r="K633" s="65"/>
      <c r="L633" s="59"/>
      <c r="M633" s="65"/>
      <c r="N633" s="59"/>
    </row>
    <row r="634" spans="10:14">
      <c r="J634" s="64"/>
      <c r="K634" s="65"/>
      <c r="L634" s="59"/>
      <c r="M634" s="65"/>
      <c r="N634" s="59"/>
    </row>
    <row r="635" spans="10:14">
      <c r="J635" s="64"/>
      <c r="K635" s="65"/>
      <c r="L635" s="59"/>
      <c r="M635" s="65"/>
      <c r="N635" s="59"/>
    </row>
    <row r="636" spans="10:14">
      <c r="J636" s="64"/>
      <c r="K636" s="65"/>
      <c r="L636" s="59"/>
      <c r="M636" s="65"/>
      <c r="N636" s="59"/>
    </row>
    <row r="637" spans="10:14">
      <c r="J637" s="64"/>
      <c r="K637" s="65"/>
      <c r="L637" s="59"/>
      <c r="M637" s="65"/>
      <c r="N637" s="59"/>
    </row>
    <row r="638" spans="10:14">
      <c r="J638" s="64"/>
      <c r="K638" s="65"/>
      <c r="L638" s="59"/>
      <c r="M638" s="65"/>
      <c r="N638" s="59"/>
    </row>
    <row r="639" spans="10:14">
      <c r="J639" s="64"/>
      <c r="K639" s="65"/>
      <c r="L639" s="59"/>
      <c r="M639" s="65"/>
      <c r="N639" s="59"/>
    </row>
    <row r="640" spans="10:14">
      <c r="J640" s="64"/>
      <c r="K640" s="65"/>
      <c r="L640" s="59"/>
      <c r="M640" s="65"/>
      <c r="N640" s="59"/>
    </row>
    <row r="641" spans="10:14">
      <c r="J641" s="64"/>
      <c r="K641" s="65"/>
      <c r="L641" s="59"/>
      <c r="M641" s="65"/>
      <c r="N641" s="59"/>
    </row>
    <row r="642" spans="10:14">
      <c r="J642" s="64"/>
      <c r="K642" s="65"/>
      <c r="L642" s="59"/>
      <c r="M642" s="65"/>
      <c r="N642" s="59"/>
    </row>
    <row r="643" spans="10:14">
      <c r="J643" s="64"/>
      <c r="K643" s="65"/>
      <c r="L643" s="59"/>
      <c r="M643" s="65"/>
      <c r="N643" s="59"/>
    </row>
    <row r="644" spans="10:14">
      <c r="J644" s="64"/>
      <c r="K644" s="65"/>
      <c r="L644" s="59"/>
      <c r="M644" s="65"/>
      <c r="N644" s="59"/>
    </row>
    <row r="645" spans="10:14">
      <c r="J645" s="64"/>
      <c r="K645" s="65"/>
      <c r="L645" s="59"/>
      <c r="M645" s="65"/>
      <c r="N645" s="59"/>
    </row>
    <row r="646" spans="10:14">
      <c r="J646" s="64"/>
      <c r="K646" s="65"/>
      <c r="L646" s="59"/>
      <c r="M646" s="65"/>
      <c r="N646" s="59"/>
    </row>
    <row r="647" spans="10:14">
      <c r="J647" s="64"/>
      <c r="K647" s="65"/>
      <c r="L647" s="59"/>
      <c r="M647" s="65"/>
      <c r="N647" s="59"/>
    </row>
    <row r="648" spans="10:14">
      <c r="J648" s="64"/>
      <c r="K648" s="65"/>
      <c r="L648" s="59"/>
      <c r="M648" s="65"/>
      <c r="N648" s="59"/>
    </row>
    <row r="649" spans="10:14">
      <c r="J649" s="64"/>
      <c r="K649" s="65"/>
      <c r="L649" s="59"/>
      <c r="M649" s="65"/>
      <c r="N649" s="59"/>
    </row>
    <row r="650" spans="10:14">
      <c r="J650" s="64"/>
      <c r="K650" s="65"/>
      <c r="L650" s="59"/>
      <c r="M650" s="65"/>
      <c r="N650" s="59"/>
    </row>
    <row r="651" spans="10:14">
      <c r="J651" s="64"/>
      <c r="K651" s="65"/>
      <c r="L651" s="59"/>
      <c r="M651" s="65"/>
      <c r="N651" s="59"/>
    </row>
    <row r="652" spans="10:14">
      <c r="J652" s="64"/>
      <c r="K652" s="65"/>
      <c r="L652" s="59"/>
      <c r="M652" s="65"/>
      <c r="N652" s="59"/>
    </row>
    <row r="653" spans="10:14">
      <c r="J653" s="64"/>
      <c r="K653" s="65"/>
      <c r="L653" s="59"/>
      <c r="M653" s="65"/>
      <c r="N653" s="59"/>
    </row>
    <row r="654" spans="10:14">
      <c r="J654" s="64"/>
      <c r="K654" s="65"/>
      <c r="L654" s="59"/>
      <c r="M654" s="65"/>
      <c r="N654" s="59"/>
    </row>
    <row r="655" spans="10:14">
      <c r="J655" s="64"/>
      <c r="K655" s="65"/>
      <c r="L655" s="59"/>
      <c r="M655" s="65"/>
      <c r="N655" s="59"/>
    </row>
    <row r="656" spans="10:14">
      <c r="J656" s="64"/>
      <c r="K656" s="65"/>
      <c r="L656" s="59"/>
      <c r="M656" s="65"/>
      <c r="N656" s="59"/>
    </row>
    <row r="657" spans="10:14">
      <c r="J657" s="64"/>
      <c r="K657" s="65"/>
      <c r="L657" s="59"/>
      <c r="M657" s="65"/>
      <c r="N657" s="59"/>
    </row>
    <row r="658" spans="10:14">
      <c r="J658" s="64"/>
      <c r="K658" s="65"/>
      <c r="L658" s="59"/>
      <c r="M658" s="65"/>
      <c r="N658" s="59"/>
    </row>
    <row r="659" spans="10:14">
      <c r="J659" s="64"/>
      <c r="K659" s="65"/>
      <c r="L659" s="59"/>
      <c r="M659" s="65"/>
      <c r="N659" s="59"/>
    </row>
    <row r="660" spans="10:14">
      <c r="J660" s="64"/>
      <c r="K660" s="65"/>
      <c r="L660" s="59"/>
      <c r="M660" s="65"/>
      <c r="N660" s="59"/>
    </row>
    <row r="661" spans="10:14">
      <c r="J661" s="64"/>
      <c r="K661" s="65"/>
      <c r="L661" s="59"/>
      <c r="M661" s="65"/>
      <c r="N661" s="59"/>
    </row>
    <row r="662" spans="10:14">
      <c r="J662" s="64"/>
      <c r="K662" s="65"/>
      <c r="L662" s="59"/>
      <c r="M662" s="65"/>
      <c r="N662" s="59"/>
    </row>
    <row r="663" spans="10:14">
      <c r="J663" s="64"/>
      <c r="K663" s="65"/>
      <c r="L663" s="59"/>
      <c r="M663" s="65"/>
      <c r="N663" s="59"/>
    </row>
    <row r="664" spans="10:14">
      <c r="J664" s="64"/>
      <c r="K664" s="65"/>
      <c r="L664" s="59"/>
      <c r="M664" s="65"/>
      <c r="N664" s="59"/>
    </row>
    <row r="665" spans="10:14">
      <c r="J665" s="64"/>
      <c r="K665" s="65"/>
      <c r="L665" s="59"/>
      <c r="M665" s="65"/>
      <c r="N665" s="59"/>
    </row>
    <row r="666" spans="10:14">
      <c r="J666" s="64"/>
      <c r="K666" s="65"/>
      <c r="L666" s="59"/>
      <c r="M666" s="65"/>
      <c r="N666" s="59"/>
    </row>
    <row r="667" spans="10:14">
      <c r="J667" s="64"/>
      <c r="K667" s="65"/>
      <c r="L667" s="59"/>
      <c r="M667" s="65"/>
      <c r="N667" s="59"/>
    </row>
    <row r="668" spans="10:14">
      <c r="J668" s="64"/>
      <c r="K668" s="65"/>
      <c r="L668" s="59"/>
      <c r="M668" s="65"/>
      <c r="N668" s="59"/>
    </row>
    <row r="669" spans="10:14">
      <c r="J669" s="64"/>
      <c r="K669" s="65"/>
      <c r="L669" s="59"/>
      <c r="M669" s="65"/>
      <c r="N669" s="59"/>
    </row>
    <row r="670" spans="10:14">
      <c r="J670" s="64"/>
      <c r="K670" s="65"/>
      <c r="L670" s="59"/>
      <c r="M670" s="65"/>
      <c r="N670" s="59"/>
    </row>
    <row r="671" spans="10:14">
      <c r="J671" s="64"/>
      <c r="K671" s="65"/>
      <c r="L671" s="59"/>
      <c r="M671" s="65"/>
      <c r="N671" s="59"/>
    </row>
    <row r="672" spans="10:14">
      <c r="J672" s="64"/>
      <c r="K672" s="65"/>
      <c r="L672" s="59"/>
      <c r="M672" s="65"/>
      <c r="N672" s="59"/>
    </row>
    <row r="673" spans="10:14">
      <c r="J673" s="64"/>
      <c r="K673" s="65"/>
      <c r="L673" s="59"/>
      <c r="M673" s="65"/>
      <c r="N673" s="59"/>
    </row>
    <row r="674" spans="10:14">
      <c r="J674" s="64"/>
      <c r="K674" s="65"/>
      <c r="L674" s="59"/>
      <c r="M674" s="65"/>
      <c r="N674" s="59"/>
    </row>
    <row r="675" spans="10:14">
      <c r="J675" s="64"/>
      <c r="K675" s="65"/>
      <c r="L675" s="59"/>
      <c r="M675" s="65"/>
      <c r="N675" s="59"/>
    </row>
    <row r="676" spans="10:14">
      <c r="J676" s="64"/>
      <c r="K676" s="65"/>
      <c r="L676" s="59"/>
      <c r="M676" s="65"/>
      <c r="N676" s="59"/>
    </row>
    <row r="677" spans="10:14">
      <c r="J677" s="64"/>
      <c r="K677" s="65"/>
      <c r="L677" s="59"/>
      <c r="M677" s="65"/>
      <c r="N677" s="59"/>
    </row>
    <row r="678" spans="10:14">
      <c r="J678" s="64"/>
      <c r="K678" s="65"/>
      <c r="L678" s="59"/>
      <c r="M678" s="65"/>
      <c r="N678" s="59"/>
    </row>
    <row r="679" spans="10:14">
      <c r="J679" s="64"/>
      <c r="K679" s="65"/>
      <c r="L679" s="59"/>
      <c r="M679" s="65"/>
      <c r="N679" s="59"/>
    </row>
    <row r="680" spans="10:14">
      <c r="J680" s="64"/>
      <c r="K680" s="65"/>
      <c r="L680" s="59"/>
      <c r="M680" s="65"/>
      <c r="N680" s="59"/>
    </row>
    <row r="681" spans="10:14">
      <c r="J681" s="64"/>
      <c r="K681" s="65"/>
      <c r="L681" s="59"/>
      <c r="M681" s="65"/>
      <c r="N681" s="59"/>
    </row>
    <row r="682" spans="10:14">
      <c r="J682" s="64"/>
      <c r="K682" s="65"/>
      <c r="L682" s="59"/>
      <c r="M682" s="65"/>
      <c r="N682" s="59"/>
    </row>
    <row r="683" spans="10:14">
      <c r="J683" s="64"/>
      <c r="K683" s="65"/>
      <c r="L683" s="59"/>
      <c r="M683" s="65"/>
      <c r="N683" s="59"/>
    </row>
    <row r="684" spans="10:14">
      <c r="J684" s="64"/>
      <c r="K684" s="65"/>
      <c r="L684" s="59"/>
      <c r="M684" s="65"/>
      <c r="N684" s="59"/>
    </row>
    <row r="685" spans="10:14">
      <c r="J685" s="64"/>
      <c r="K685" s="65"/>
      <c r="L685" s="59"/>
      <c r="M685" s="65"/>
      <c r="N685" s="59"/>
    </row>
    <row r="686" spans="10:14">
      <c r="J686" s="64"/>
      <c r="K686" s="65"/>
      <c r="L686" s="59"/>
      <c r="M686" s="65"/>
      <c r="N686" s="59"/>
    </row>
    <row r="687" spans="10:14">
      <c r="J687" s="64"/>
      <c r="K687" s="65"/>
      <c r="L687" s="59"/>
      <c r="M687" s="65"/>
      <c r="N687" s="59"/>
    </row>
    <row r="688" spans="10:14">
      <c r="J688" s="64"/>
      <c r="K688" s="65"/>
      <c r="L688" s="59"/>
      <c r="M688" s="65"/>
      <c r="N688" s="59"/>
    </row>
    <row r="689" spans="10:14">
      <c r="J689" s="64"/>
      <c r="K689" s="65"/>
      <c r="L689" s="59"/>
      <c r="M689" s="65"/>
      <c r="N689" s="59"/>
    </row>
    <row r="690" spans="10:14">
      <c r="J690" s="64"/>
      <c r="K690" s="65"/>
      <c r="L690" s="59"/>
      <c r="M690" s="65"/>
      <c r="N690" s="59"/>
    </row>
    <row r="691" spans="10:14">
      <c r="J691" s="64"/>
      <c r="K691" s="65"/>
      <c r="L691" s="59"/>
      <c r="M691" s="65"/>
      <c r="N691" s="59"/>
    </row>
    <row r="692" spans="10:14">
      <c r="J692" s="64"/>
      <c r="K692" s="65"/>
      <c r="L692" s="59"/>
      <c r="M692" s="65"/>
      <c r="N692" s="59"/>
    </row>
    <row r="693" spans="10:14">
      <c r="J693" s="64"/>
      <c r="K693" s="65"/>
      <c r="L693" s="59"/>
      <c r="M693" s="65"/>
      <c r="N693" s="59"/>
    </row>
    <row r="694" spans="10:14">
      <c r="J694" s="64"/>
      <c r="K694" s="65"/>
      <c r="L694" s="59"/>
      <c r="M694" s="65"/>
      <c r="N694" s="59"/>
    </row>
    <row r="695" spans="10:14">
      <c r="J695" s="64"/>
      <c r="K695" s="65"/>
      <c r="L695" s="59"/>
      <c r="M695" s="65"/>
      <c r="N695" s="59"/>
    </row>
    <row r="696" spans="10:14">
      <c r="J696" s="64"/>
      <c r="K696" s="65"/>
      <c r="L696" s="59"/>
      <c r="M696" s="65"/>
      <c r="N696" s="59"/>
    </row>
    <row r="697" spans="10:14">
      <c r="J697" s="64"/>
      <c r="K697" s="65"/>
      <c r="L697" s="59"/>
      <c r="M697" s="65"/>
      <c r="N697" s="59"/>
    </row>
    <row r="698" spans="10:14">
      <c r="J698" s="64"/>
      <c r="K698" s="65"/>
      <c r="L698" s="59"/>
      <c r="M698" s="65"/>
      <c r="N698" s="59"/>
    </row>
    <row r="699" spans="10:14">
      <c r="J699" s="64"/>
      <c r="K699" s="65"/>
      <c r="L699" s="59"/>
      <c r="M699" s="65"/>
      <c r="N699" s="59"/>
    </row>
    <row r="700" spans="10:14">
      <c r="J700" s="64"/>
      <c r="K700" s="65"/>
      <c r="L700" s="59"/>
      <c r="M700" s="65"/>
      <c r="N700" s="59"/>
    </row>
    <row r="701" spans="10:14">
      <c r="J701" s="64"/>
      <c r="K701" s="65"/>
      <c r="L701" s="59"/>
      <c r="M701" s="65"/>
      <c r="N701" s="59"/>
    </row>
    <row r="702" spans="10:14">
      <c r="J702" s="64"/>
      <c r="K702" s="65"/>
      <c r="L702" s="59"/>
      <c r="M702" s="65"/>
      <c r="N702" s="59"/>
    </row>
    <row r="703" spans="10:14">
      <c r="J703" s="64"/>
      <c r="K703" s="65"/>
      <c r="L703" s="59"/>
      <c r="M703" s="65"/>
      <c r="N703" s="59"/>
    </row>
    <row r="704" spans="10:14">
      <c r="J704" s="64"/>
      <c r="K704" s="65"/>
      <c r="L704" s="59"/>
      <c r="M704" s="65"/>
      <c r="N704" s="59"/>
    </row>
    <row r="705" spans="10:14">
      <c r="J705" s="64"/>
      <c r="K705" s="65"/>
      <c r="L705" s="59"/>
      <c r="M705" s="65"/>
      <c r="N705" s="59"/>
    </row>
    <row r="706" spans="10:14">
      <c r="J706" s="64"/>
      <c r="K706" s="65"/>
      <c r="L706" s="59"/>
      <c r="M706" s="65"/>
      <c r="N706" s="59"/>
    </row>
    <row r="707" spans="10:14">
      <c r="J707" s="64"/>
      <c r="K707" s="65"/>
      <c r="L707" s="59"/>
      <c r="M707" s="65"/>
      <c r="N707" s="59"/>
    </row>
    <row r="708" spans="10:14">
      <c r="J708" s="64"/>
      <c r="K708" s="65"/>
      <c r="L708" s="59"/>
      <c r="M708" s="65"/>
      <c r="N708" s="59"/>
    </row>
    <row r="709" spans="10:14">
      <c r="J709" s="64"/>
      <c r="K709" s="65"/>
      <c r="L709" s="59"/>
      <c r="M709" s="65"/>
      <c r="N709" s="59"/>
    </row>
    <row r="710" spans="10:14">
      <c r="J710" s="64"/>
      <c r="K710" s="65"/>
      <c r="L710" s="59"/>
      <c r="M710" s="65"/>
      <c r="N710" s="59"/>
    </row>
    <row r="711" spans="10:14">
      <c r="J711" s="64"/>
      <c r="K711" s="65"/>
      <c r="L711" s="59"/>
      <c r="M711" s="65"/>
      <c r="N711" s="59"/>
    </row>
    <row r="712" spans="10:14">
      <c r="J712" s="64"/>
      <c r="K712" s="65"/>
      <c r="L712" s="59"/>
      <c r="M712" s="65"/>
      <c r="N712" s="59"/>
    </row>
    <row r="713" spans="10:14">
      <c r="J713" s="64"/>
      <c r="K713" s="65"/>
      <c r="L713" s="59"/>
      <c r="M713" s="65"/>
      <c r="N713" s="59"/>
    </row>
    <row r="714" spans="10:14">
      <c r="J714" s="64"/>
      <c r="K714" s="65"/>
      <c r="L714" s="59"/>
      <c r="M714" s="65"/>
      <c r="N714" s="59"/>
    </row>
    <row r="715" spans="10:14">
      <c r="J715" s="64"/>
      <c r="K715" s="65"/>
      <c r="L715" s="59"/>
      <c r="M715" s="65"/>
      <c r="N715" s="59"/>
    </row>
    <row r="716" spans="10:14">
      <c r="J716" s="64"/>
      <c r="K716" s="65"/>
      <c r="L716" s="59"/>
      <c r="M716" s="65"/>
      <c r="N716" s="59"/>
    </row>
    <row r="717" spans="10:14">
      <c r="J717" s="64"/>
      <c r="K717" s="65"/>
      <c r="L717" s="59"/>
      <c r="M717" s="65"/>
      <c r="N717" s="59"/>
    </row>
    <row r="718" spans="10:14">
      <c r="J718" s="64"/>
      <c r="K718" s="65"/>
      <c r="L718" s="59"/>
      <c r="M718" s="65"/>
      <c r="N718" s="59"/>
    </row>
    <row r="719" spans="10:14">
      <c r="J719" s="64"/>
      <c r="K719" s="65"/>
      <c r="L719" s="59"/>
      <c r="M719" s="65"/>
      <c r="N719" s="59"/>
    </row>
    <row r="720" spans="10:14">
      <c r="J720" s="64"/>
      <c r="K720" s="65"/>
      <c r="L720" s="59"/>
      <c r="M720" s="65"/>
      <c r="N720" s="59"/>
    </row>
    <row r="721" spans="10:14">
      <c r="J721" s="64"/>
      <c r="K721" s="65"/>
      <c r="L721" s="59"/>
      <c r="M721" s="65"/>
      <c r="N721" s="59"/>
    </row>
    <row r="722" spans="10:14">
      <c r="J722" s="64"/>
      <c r="K722" s="65"/>
      <c r="L722" s="59"/>
      <c r="M722" s="65"/>
      <c r="N722" s="59"/>
    </row>
    <row r="723" spans="10:14">
      <c r="J723" s="64"/>
      <c r="K723" s="65"/>
      <c r="L723" s="59"/>
      <c r="M723" s="65"/>
      <c r="N723" s="59"/>
    </row>
    <row r="724" spans="10:14">
      <c r="J724" s="64"/>
      <c r="K724" s="65"/>
      <c r="L724" s="59"/>
      <c r="M724" s="65"/>
      <c r="N724" s="59"/>
    </row>
    <row r="725" spans="10:14">
      <c r="J725" s="64"/>
      <c r="K725" s="65"/>
      <c r="L725" s="59"/>
      <c r="M725" s="65"/>
      <c r="N725" s="59"/>
    </row>
    <row r="726" spans="10:14">
      <c r="J726" s="64"/>
      <c r="K726" s="65"/>
      <c r="L726" s="59"/>
      <c r="M726" s="65"/>
      <c r="N726" s="59"/>
    </row>
    <row r="727" spans="10:14">
      <c r="J727" s="64"/>
      <c r="K727" s="65"/>
      <c r="L727" s="59"/>
      <c r="M727" s="65"/>
      <c r="N727" s="59"/>
    </row>
    <row r="728" spans="10:14">
      <c r="J728" s="64"/>
      <c r="K728" s="65"/>
      <c r="L728" s="59"/>
      <c r="M728" s="65"/>
      <c r="N728" s="59"/>
    </row>
    <row r="729" spans="10:14">
      <c r="J729" s="64"/>
      <c r="K729" s="65"/>
      <c r="L729" s="59"/>
      <c r="M729" s="65"/>
      <c r="N729" s="59"/>
    </row>
    <row r="730" spans="10:14">
      <c r="J730" s="64"/>
      <c r="K730" s="65"/>
      <c r="L730" s="59"/>
      <c r="M730" s="65"/>
      <c r="N730" s="59"/>
    </row>
    <row r="731" spans="10:14">
      <c r="J731" s="64"/>
      <c r="K731" s="65"/>
      <c r="L731" s="59"/>
      <c r="M731" s="65"/>
      <c r="N731" s="59"/>
    </row>
    <row r="732" spans="10:14">
      <c r="J732" s="64"/>
      <c r="K732" s="65"/>
      <c r="L732" s="59"/>
      <c r="M732" s="65"/>
      <c r="N732" s="59"/>
    </row>
    <row r="733" spans="10:14">
      <c r="J733" s="64"/>
      <c r="K733" s="65"/>
      <c r="L733" s="59"/>
      <c r="M733" s="65"/>
      <c r="N733" s="59"/>
    </row>
    <row r="734" spans="10:14">
      <c r="J734" s="64"/>
      <c r="K734" s="65"/>
      <c r="L734" s="59"/>
      <c r="M734" s="65"/>
      <c r="N734" s="59"/>
    </row>
    <row r="735" spans="10:14">
      <c r="J735" s="64"/>
      <c r="K735" s="65"/>
      <c r="L735" s="59"/>
      <c r="M735" s="65"/>
      <c r="N735" s="59"/>
    </row>
    <row r="736" spans="10:14">
      <c r="J736" s="64"/>
      <c r="K736" s="65"/>
      <c r="L736" s="59"/>
      <c r="M736" s="65"/>
      <c r="N736" s="59"/>
    </row>
    <row r="737" spans="10:14">
      <c r="J737" s="64"/>
      <c r="K737" s="65"/>
      <c r="L737" s="59"/>
      <c r="M737" s="65"/>
      <c r="N737" s="59"/>
    </row>
    <row r="738" spans="10:14">
      <c r="J738" s="64"/>
      <c r="K738" s="65"/>
      <c r="L738" s="59"/>
      <c r="M738" s="65"/>
      <c r="N738" s="59"/>
    </row>
    <row r="739" spans="10:14">
      <c r="J739" s="64"/>
      <c r="K739" s="65"/>
      <c r="L739" s="59"/>
      <c r="M739" s="65"/>
      <c r="N739" s="59"/>
    </row>
    <row r="740" spans="10:14">
      <c r="J740" s="64"/>
      <c r="K740" s="65"/>
      <c r="L740" s="59"/>
      <c r="M740" s="65"/>
      <c r="N740" s="59"/>
    </row>
    <row r="741" spans="10:14">
      <c r="J741" s="64"/>
      <c r="K741" s="65"/>
      <c r="L741" s="59"/>
      <c r="M741" s="65"/>
      <c r="N741" s="59"/>
    </row>
    <row r="742" spans="10:14">
      <c r="J742" s="64"/>
      <c r="K742" s="65"/>
      <c r="L742" s="59"/>
      <c r="M742" s="65"/>
      <c r="N742" s="59"/>
    </row>
    <row r="743" spans="10:14">
      <c r="J743" s="64"/>
      <c r="K743" s="65"/>
      <c r="L743" s="59"/>
      <c r="M743" s="65"/>
      <c r="N743" s="59"/>
    </row>
    <row r="744" spans="10:14">
      <c r="J744" s="64"/>
      <c r="K744" s="65"/>
      <c r="L744" s="59"/>
      <c r="M744" s="65"/>
      <c r="N744" s="59"/>
    </row>
    <row r="745" spans="10:14">
      <c r="J745" s="64"/>
      <c r="K745" s="65"/>
      <c r="L745" s="59"/>
      <c r="M745" s="65"/>
      <c r="N745" s="59"/>
    </row>
    <row r="746" spans="10:14">
      <c r="J746" s="64"/>
      <c r="K746" s="65"/>
      <c r="L746" s="59"/>
      <c r="M746" s="65"/>
      <c r="N746" s="59"/>
    </row>
    <row r="747" spans="10:14">
      <c r="J747" s="64"/>
      <c r="K747" s="65"/>
      <c r="L747" s="59"/>
      <c r="M747" s="65"/>
      <c r="N747" s="59"/>
    </row>
    <row r="748" spans="10:14">
      <c r="J748" s="64"/>
      <c r="K748" s="65"/>
      <c r="L748" s="59"/>
      <c r="M748" s="65"/>
      <c r="N748" s="59"/>
    </row>
    <row r="749" spans="10:14">
      <c r="J749" s="64"/>
      <c r="K749" s="65"/>
      <c r="L749" s="59"/>
      <c r="M749" s="65"/>
      <c r="N749" s="59"/>
    </row>
    <row r="750" spans="10:14">
      <c r="J750" s="64"/>
      <c r="K750" s="65"/>
      <c r="L750" s="59"/>
      <c r="M750" s="65"/>
      <c r="N750" s="59"/>
    </row>
    <row r="751" spans="10:14">
      <c r="J751" s="64"/>
      <c r="K751" s="65"/>
      <c r="L751" s="59"/>
      <c r="M751" s="65"/>
      <c r="N751" s="59"/>
    </row>
    <row r="752" spans="10:14">
      <c r="J752" s="64"/>
      <c r="K752" s="65"/>
      <c r="L752" s="59"/>
      <c r="M752" s="65"/>
      <c r="N752" s="59"/>
    </row>
    <row r="753" spans="10:14">
      <c r="J753" s="64"/>
      <c r="K753" s="65"/>
      <c r="L753" s="59"/>
      <c r="M753" s="65"/>
      <c r="N753" s="59"/>
    </row>
    <row r="754" spans="10:14">
      <c r="J754" s="64"/>
      <c r="K754" s="65"/>
      <c r="L754" s="59"/>
      <c r="M754" s="65"/>
      <c r="N754" s="59"/>
    </row>
    <row r="755" spans="10:14">
      <c r="J755" s="64"/>
      <c r="K755" s="65"/>
      <c r="L755" s="59"/>
      <c r="M755" s="65"/>
      <c r="N755" s="59"/>
    </row>
    <row r="756" spans="10:14">
      <c r="J756" s="64"/>
      <c r="K756" s="65"/>
      <c r="L756" s="59"/>
      <c r="M756" s="65"/>
      <c r="N756" s="59"/>
    </row>
    <row r="757" spans="10:14">
      <c r="J757" s="64"/>
      <c r="K757" s="65"/>
      <c r="L757" s="59"/>
      <c r="M757" s="65"/>
      <c r="N757" s="59"/>
    </row>
    <row r="758" spans="10:14">
      <c r="J758" s="64"/>
      <c r="K758" s="65"/>
      <c r="L758" s="59"/>
      <c r="M758" s="65"/>
      <c r="N758" s="59"/>
    </row>
    <row r="759" spans="10:14">
      <c r="J759" s="64"/>
      <c r="K759" s="65"/>
      <c r="L759" s="59"/>
      <c r="M759" s="65"/>
      <c r="N759" s="59"/>
    </row>
    <row r="760" spans="10:14">
      <c r="J760" s="64"/>
      <c r="K760" s="65"/>
      <c r="L760" s="59"/>
      <c r="M760" s="65"/>
      <c r="N760" s="59"/>
    </row>
    <row r="761" spans="10:14">
      <c r="J761" s="64"/>
      <c r="K761" s="65"/>
      <c r="L761" s="59"/>
      <c r="M761" s="65"/>
      <c r="N761" s="59"/>
    </row>
    <row r="762" spans="10:14">
      <c r="J762" s="64"/>
      <c r="K762" s="65"/>
      <c r="L762" s="59"/>
      <c r="M762" s="65"/>
      <c r="N762" s="59"/>
    </row>
    <row r="763" spans="10:14">
      <c r="J763" s="64"/>
      <c r="K763" s="65"/>
      <c r="L763" s="59"/>
      <c r="M763" s="65"/>
      <c r="N763" s="59"/>
    </row>
    <row r="764" spans="10:14">
      <c r="J764" s="64"/>
      <c r="K764" s="65"/>
      <c r="L764" s="59"/>
      <c r="M764" s="65"/>
      <c r="N764" s="59"/>
    </row>
    <row r="765" spans="10:14">
      <c r="J765" s="64"/>
      <c r="K765" s="65"/>
      <c r="L765" s="59"/>
      <c r="M765" s="65"/>
      <c r="N765" s="59"/>
    </row>
    <row r="766" spans="10:14">
      <c r="J766" s="64"/>
      <c r="K766" s="65"/>
      <c r="L766" s="59"/>
      <c r="M766" s="65"/>
      <c r="N766" s="59"/>
    </row>
    <row r="767" spans="10:14">
      <c r="J767" s="64"/>
      <c r="K767" s="65"/>
      <c r="L767" s="59"/>
      <c r="M767" s="65"/>
      <c r="N767" s="59"/>
    </row>
    <row r="768" spans="10:14">
      <c r="J768" s="64"/>
      <c r="K768" s="65"/>
      <c r="L768" s="59"/>
      <c r="M768" s="65"/>
      <c r="N768" s="59"/>
    </row>
    <row r="769" spans="10:14">
      <c r="J769" s="64"/>
      <c r="K769" s="65"/>
      <c r="L769" s="59"/>
      <c r="M769" s="65"/>
      <c r="N769" s="59"/>
    </row>
    <row r="770" spans="10:14">
      <c r="J770" s="64"/>
      <c r="K770" s="65"/>
      <c r="L770" s="59"/>
      <c r="M770" s="65"/>
      <c r="N770" s="59"/>
    </row>
    <row r="771" spans="10:14">
      <c r="J771" s="64"/>
      <c r="K771" s="65"/>
      <c r="L771" s="59"/>
      <c r="M771" s="65"/>
      <c r="N771" s="59"/>
    </row>
    <row r="772" spans="10:14">
      <c r="J772" s="64"/>
      <c r="K772" s="65"/>
      <c r="L772" s="59"/>
      <c r="M772" s="65"/>
      <c r="N772" s="59"/>
    </row>
    <row r="773" spans="10:14">
      <c r="J773" s="64"/>
      <c r="K773" s="65"/>
      <c r="L773" s="59"/>
      <c r="M773" s="65"/>
      <c r="N773" s="59"/>
    </row>
    <row r="774" spans="10:14">
      <c r="J774" s="64"/>
      <c r="K774" s="65"/>
      <c r="L774" s="59"/>
      <c r="M774" s="65"/>
      <c r="N774" s="59"/>
    </row>
    <row r="775" spans="10:14">
      <c r="J775" s="64"/>
      <c r="K775" s="65"/>
      <c r="L775" s="59"/>
      <c r="M775" s="65"/>
      <c r="N775" s="59"/>
    </row>
    <row r="776" spans="10:14">
      <c r="J776" s="64"/>
      <c r="K776" s="65"/>
      <c r="L776" s="59"/>
      <c r="M776" s="65"/>
      <c r="N776" s="59"/>
    </row>
    <row r="777" spans="10:14">
      <c r="J777" s="64"/>
      <c r="K777" s="65"/>
      <c r="L777" s="59"/>
      <c r="M777" s="65"/>
      <c r="N777" s="59"/>
    </row>
    <row r="778" spans="10:14">
      <c r="J778" s="64"/>
      <c r="K778" s="65"/>
      <c r="L778" s="59"/>
      <c r="M778" s="65"/>
      <c r="N778" s="59"/>
    </row>
    <row r="779" spans="10:14">
      <c r="J779" s="64"/>
      <c r="K779" s="65"/>
      <c r="L779" s="59"/>
      <c r="M779" s="65"/>
      <c r="N779" s="59"/>
    </row>
    <row r="780" spans="10:14">
      <c r="J780" s="64"/>
      <c r="K780" s="65"/>
      <c r="L780" s="59"/>
      <c r="M780" s="65"/>
      <c r="N780" s="59"/>
    </row>
    <row r="781" spans="10:14">
      <c r="J781" s="64"/>
      <c r="K781" s="65"/>
      <c r="L781" s="59"/>
      <c r="M781" s="65"/>
      <c r="N781" s="59"/>
    </row>
    <row r="782" spans="10:14">
      <c r="J782" s="64"/>
      <c r="K782" s="65"/>
      <c r="L782" s="59"/>
      <c r="M782" s="65"/>
      <c r="N782" s="59"/>
    </row>
    <row r="783" spans="10:14">
      <c r="J783" s="64"/>
      <c r="K783" s="65"/>
      <c r="L783" s="59"/>
      <c r="M783" s="65"/>
      <c r="N783" s="59"/>
    </row>
    <row r="784" spans="10:14">
      <c r="J784" s="64"/>
      <c r="K784" s="65"/>
      <c r="L784" s="59"/>
      <c r="M784" s="65"/>
      <c r="N784" s="59"/>
    </row>
    <row r="785" spans="10:14">
      <c r="J785" s="64"/>
      <c r="K785" s="65"/>
      <c r="L785" s="59"/>
      <c r="M785" s="65"/>
      <c r="N785" s="59"/>
    </row>
    <row r="786" spans="10:14">
      <c r="J786" s="64"/>
      <c r="K786" s="65"/>
      <c r="L786" s="59"/>
      <c r="M786" s="65"/>
      <c r="N786" s="59"/>
    </row>
    <row r="787" spans="10:14">
      <c r="J787" s="64"/>
      <c r="K787" s="65"/>
      <c r="L787" s="59"/>
      <c r="M787" s="65"/>
      <c r="N787" s="59"/>
    </row>
    <row r="788" spans="10:14">
      <c r="J788" s="64"/>
      <c r="K788" s="65"/>
      <c r="L788" s="59"/>
      <c r="M788" s="65"/>
      <c r="N788" s="59"/>
    </row>
    <row r="789" spans="10:14">
      <c r="J789" s="64"/>
      <c r="K789" s="65"/>
      <c r="L789" s="59"/>
      <c r="M789" s="65"/>
      <c r="N789" s="59"/>
    </row>
    <row r="790" spans="10:14">
      <c r="J790" s="64"/>
      <c r="K790" s="65"/>
      <c r="L790" s="59"/>
      <c r="M790" s="65"/>
      <c r="N790" s="59"/>
    </row>
    <row r="791" spans="10:14">
      <c r="J791" s="64"/>
      <c r="K791" s="65"/>
      <c r="L791" s="59"/>
      <c r="M791" s="65"/>
      <c r="N791" s="59"/>
    </row>
    <row r="792" spans="10:14">
      <c r="J792" s="64"/>
      <c r="K792" s="65"/>
      <c r="L792" s="59"/>
      <c r="M792" s="65"/>
      <c r="N792" s="59"/>
    </row>
    <row r="793" spans="10:14">
      <c r="J793" s="64"/>
      <c r="K793" s="65"/>
      <c r="L793" s="59"/>
      <c r="M793" s="65"/>
      <c r="N793" s="59"/>
    </row>
    <row r="794" spans="10:14">
      <c r="J794" s="64"/>
      <c r="K794" s="65"/>
      <c r="L794" s="59"/>
      <c r="M794" s="65"/>
      <c r="N794" s="59"/>
    </row>
    <row r="795" spans="10:14">
      <c r="J795" s="64"/>
      <c r="K795" s="65"/>
      <c r="L795" s="59"/>
      <c r="M795" s="65"/>
      <c r="N795" s="59"/>
    </row>
    <row r="796" spans="10:14">
      <c r="J796" s="64"/>
      <c r="K796" s="65"/>
      <c r="L796" s="59"/>
      <c r="M796" s="65"/>
      <c r="N796" s="59"/>
    </row>
    <row r="797" spans="10:14">
      <c r="J797" s="64"/>
      <c r="K797" s="65"/>
      <c r="L797" s="59"/>
      <c r="M797" s="65"/>
      <c r="N797" s="59"/>
    </row>
    <row r="798" spans="10:14">
      <c r="J798" s="64"/>
      <c r="K798" s="65"/>
      <c r="L798" s="59"/>
      <c r="M798" s="65"/>
      <c r="N798" s="59"/>
    </row>
    <row r="799" spans="10:14">
      <c r="J799" s="64"/>
      <c r="K799" s="65"/>
      <c r="L799" s="59"/>
      <c r="M799" s="65"/>
      <c r="N799" s="59"/>
    </row>
    <row r="800" spans="10:14">
      <c r="J800" s="64"/>
      <c r="K800" s="65"/>
      <c r="L800" s="59"/>
      <c r="M800" s="65"/>
      <c r="N800" s="59"/>
    </row>
    <row r="801" spans="10:14">
      <c r="J801" s="64"/>
      <c r="K801" s="65"/>
      <c r="L801" s="59"/>
      <c r="M801" s="65"/>
      <c r="N801" s="59"/>
    </row>
    <row r="802" spans="10:14">
      <c r="J802" s="64"/>
      <c r="K802" s="65"/>
      <c r="L802" s="59"/>
      <c r="M802" s="65"/>
      <c r="N802" s="59"/>
    </row>
    <row r="803" spans="10:14">
      <c r="J803" s="64"/>
      <c r="K803" s="65"/>
      <c r="L803" s="59"/>
      <c r="M803" s="65"/>
      <c r="N803" s="59"/>
    </row>
    <row r="804" spans="10:14">
      <c r="J804" s="64"/>
      <c r="K804" s="65"/>
      <c r="L804" s="59"/>
      <c r="M804" s="65"/>
      <c r="N804" s="59"/>
    </row>
    <row r="805" spans="10:14">
      <c r="J805" s="64"/>
      <c r="K805" s="65"/>
      <c r="L805" s="59"/>
      <c r="M805" s="65"/>
      <c r="N805" s="59"/>
    </row>
    <row r="806" spans="10:14">
      <c r="J806" s="64"/>
      <c r="K806" s="65"/>
      <c r="L806" s="59"/>
      <c r="M806" s="65"/>
      <c r="N806" s="59"/>
    </row>
    <row r="807" spans="10:14">
      <c r="J807" s="64"/>
      <c r="K807" s="65"/>
      <c r="L807" s="59"/>
      <c r="M807" s="65"/>
      <c r="N807" s="59"/>
    </row>
    <row r="808" spans="10:14">
      <c r="J808" s="64"/>
      <c r="K808" s="65"/>
      <c r="L808" s="59"/>
      <c r="M808" s="65"/>
      <c r="N808" s="59"/>
    </row>
    <row r="809" spans="10:14">
      <c r="J809" s="64"/>
      <c r="K809" s="65"/>
      <c r="L809" s="59"/>
      <c r="M809" s="65"/>
      <c r="N809" s="59"/>
    </row>
    <row r="810" spans="10:14">
      <c r="J810" s="64"/>
      <c r="K810" s="65"/>
      <c r="L810" s="59"/>
      <c r="M810" s="65"/>
      <c r="N810" s="59"/>
    </row>
    <row r="811" spans="10:14">
      <c r="J811" s="64"/>
      <c r="K811" s="65"/>
      <c r="L811" s="59"/>
      <c r="M811" s="65"/>
      <c r="N811" s="59"/>
    </row>
    <row r="812" spans="10:14">
      <c r="J812" s="64"/>
      <c r="K812" s="65"/>
      <c r="L812" s="59"/>
      <c r="M812" s="65"/>
      <c r="N812" s="59"/>
    </row>
    <row r="813" spans="10:14">
      <c r="J813" s="64"/>
      <c r="K813" s="65"/>
      <c r="L813" s="59"/>
      <c r="M813" s="65"/>
      <c r="N813" s="59"/>
    </row>
    <row r="814" spans="10:14">
      <c r="J814" s="64"/>
      <c r="K814" s="65"/>
      <c r="L814" s="59"/>
      <c r="M814" s="65"/>
      <c r="N814" s="59"/>
    </row>
    <row r="815" spans="10:14">
      <c r="J815" s="64"/>
      <c r="K815" s="65"/>
      <c r="L815" s="59"/>
      <c r="M815" s="65"/>
      <c r="N815" s="59"/>
    </row>
    <row r="816" spans="10:14">
      <c r="J816" s="64"/>
      <c r="K816" s="65"/>
      <c r="L816" s="59"/>
      <c r="M816" s="65"/>
      <c r="N816" s="59"/>
    </row>
    <row r="817" spans="10:14">
      <c r="J817" s="64"/>
      <c r="K817" s="65"/>
      <c r="L817" s="59"/>
      <c r="M817" s="65"/>
      <c r="N817" s="59"/>
    </row>
    <row r="818" spans="10:14">
      <c r="J818" s="64"/>
      <c r="K818" s="65"/>
      <c r="L818" s="59"/>
      <c r="M818" s="65"/>
      <c r="N818" s="59"/>
    </row>
    <row r="819" spans="10:14">
      <c r="J819" s="64"/>
      <c r="K819" s="65"/>
      <c r="L819" s="59"/>
      <c r="M819" s="65"/>
      <c r="N819" s="59"/>
    </row>
    <row r="820" spans="10:14">
      <c r="J820" s="64"/>
      <c r="K820" s="65"/>
      <c r="L820" s="59"/>
      <c r="M820" s="65"/>
      <c r="N820" s="59"/>
    </row>
    <row r="821" spans="10:14">
      <c r="J821" s="64"/>
      <c r="K821" s="65"/>
      <c r="L821" s="59"/>
      <c r="M821" s="65"/>
      <c r="N821" s="59"/>
    </row>
    <row r="822" spans="10:14">
      <c r="J822" s="64"/>
      <c r="K822" s="65"/>
      <c r="L822" s="59"/>
      <c r="M822" s="65"/>
      <c r="N822" s="59"/>
    </row>
    <row r="823" spans="10:14">
      <c r="J823" s="64"/>
      <c r="K823" s="65"/>
      <c r="L823" s="59"/>
      <c r="M823" s="65"/>
      <c r="N823" s="59"/>
    </row>
    <row r="824" spans="10:14">
      <c r="J824" s="64"/>
      <c r="K824" s="65"/>
      <c r="L824" s="59"/>
      <c r="M824" s="65"/>
      <c r="N824" s="59"/>
    </row>
    <row r="825" spans="10:14">
      <c r="J825" s="64"/>
      <c r="K825" s="65"/>
      <c r="L825" s="59"/>
      <c r="M825" s="65"/>
      <c r="N825" s="59"/>
    </row>
    <row r="826" spans="10:14">
      <c r="J826" s="64"/>
      <c r="K826" s="65"/>
      <c r="L826" s="59"/>
      <c r="M826" s="65"/>
      <c r="N826" s="59"/>
    </row>
    <row r="827" spans="10:14">
      <c r="J827" s="64"/>
      <c r="K827" s="65"/>
      <c r="L827" s="59"/>
      <c r="M827" s="65"/>
      <c r="N827" s="59"/>
    </row>
    <row r="828" spans="10:14">
      <c r="J828" s="64"/>
      <c r="K828" s="65"/>
      <c r="L828" s="59"/>
      <c r="M828" s="65"/>
      <c r="N828" s="59"/>
    </row>
    <row r="829" spans="10:14">
      <c r="J829" s="64"/>
      <c r="K829" s="65"/>
      <c r="L829" s="59"/>
      <c r="M829" s="65"/>
      <c r="N829" s="59"/>
    </row>
    <row r="830" spans="10:14">
      <c r="J830" s="64"/>
      <c r="K830" s="65"/>
      <c r="L830" s="59"/>
      <c r="M830" s="65"/>
      <c r="N830" s="59"/>
    </row>
    <row r="831" spans="10:14">
      <c r="J831" s="64"/>
      <c r="K831" s="65"/>
      <c r="L831" s="59"/>
      <c r="M831" s="65"/>
      <c r="N831" s="59"/>
    </row>
    <row r="832" spans="10:14">
      <c r="J832" s="64"/>
      <c r="K832" s="65"/>
      <c r="L832" s="59"/>
      <c r="M832" s="65"/>
      <c r="N832" s="59"/>
    </row>
    <row r="833" spans="10:14">
      <c r="J833" s="64"/>
      <c r="K833" s="65"/>
      <c r="L833" s="59"/>
      <c r="M833" s="65"/>
      <c r="N833" s="59"/>
    </row>
    <row r="834" spans="10:14">
      <c r="J834" s="64"/>
      <c r="K834" s="65"/>
      <c r="L834" s="59"/>
      <c r="M834" s="65"/>
      <c r="N834" s="59"/>
    </row>
    <row r="835" spans="10:14">
      <c r="J835" s="64"/>
      <c r="K835" s="65"/>
      <c r="L835" s="59"/>
      <c r="M835" s="65"/>
      <c r="N835" s="59"/>
    </row>
    <row r="836" spans="10:14">
      <c r="J836" s="64"/>
      <c r="K836" s="65"/>
      <c r="L836" s="59"/>
      <c r="M836" s="65"/>
      <c r="N836" s="59"/>
    </row>
    <row r="837" spans="10:14">
      <c r="J837" s="64"/>
      <c r="K837" s="65"/>
      <c r="L837" s="59"/>
      <c r="M837" s="65"/>
      <c r="N837" s="59"/>
    </row>
    <row r="838" spans="10:14">
      <c r="J838" s="64"/>
      <c r="K838" s="65"/>
      <c r="L838" s="59"/>
      <c r="M838" s="65"/>
      <c r="N838" s="59"/>
    </row>
    <row r="839" spans="10:14">
      <c r="J839" s="64"/>
      <c r="K839" s="65"/>
      <c r="L839" s="59"/>
      <c r="M839" s="65"/>
      <c r="N839" s="59"/>
    </row>
    <row r="840" spans="10:14">
      <c r="J840" s="64"/>
      <c r="K840" s="65"/>
      <c r="L840" s="59"/>
      <c r="M840" s="65"/>
      <c r="N840" s="59"/>
    </row>
    <row r="841" spans="10:14">
      <c r="J841" s="64"/>
      <c r="K841" s="65"/>
      <c r="L841" s="59"/>
      <c r="M841" s="65"/>
      <c r="N841" s="59"/>
    </row>
    <row r="842" spans="10:14">
      <c r="J842" s="64"/>
      <c r="K842" s="65"/>
      <c r="L842" s="59"/>
      <c r="M842" s="65"/>
      <c r="N842" s="59"/>
    </row>
    <row r="843" spans="10:14">
      <c r="J843" s="64"/>
      <c r="K843" s="65"/>
      <c r="L843" s="59"/>
      <c r="M843" s="65"/>
      <c r="N843" s="59"/>
    </row>
    <row r="844" spans="10:14">
      <c r="J844" s="64"/>
      <c r="K844" s="65"/>
      <c r="L844" s="59"/>
      <c r="M844" s="65"/>
      <c r="N844" s="59"/>
    </row>
    <row r="845" spans="10:14">
      <c r="J845" s="64"/>
      <c r="K845" s="65"/>
      <c r="L845" s="59"/>
      <c r="M845" s="65"/>
      <c r="N845" s="59"/>
    </row>
    <row r="846" spans="10:14">
      <c r="J846" s="64"/>
      <c r="K846" s="65"/>
      <c r="L846" s="59"/>
      <c r="M846" s="65"/>
      <c r="N846" s="59"/>
    </row>
    <row r="847" spans="10:14">
      <c r="J847" s="64"/>
      <c r="K847" s="65"/>
      <c r="L847" s="59"/>
      <c r="M847" s="65"/>
      <c r="N847" s="59"/>
    </row>
    <row r="848" spans="10:14">
      <c r="J848" s="64"/>
      <c r="K848" s="65"/>
      <c r="L848" s="59"/>
      <c r="M848" s="65"/>
      <c r="N848" s="59"/>
    </row>
    <row r="849" spans="10:14">
      <c r="J849" s="64"/>
      <c r="K849" s="65"/>
      <c r="L849" s="59"/>
      <c r="M849" s="65"/>
      <c r="N849" s="59"/>
    </row>
    <row r="850" spans="10:14">
      <c r="J850" s="64"/>
      <c r="K850" s="65"/>
      <c r="L850" s="59"/>
      <c r="M850" s="65"/>
      <c r="N850" s="59"/>
    </row>
    <row r="851" spans="10:14">
      <c r="J851" s="64"/>
      <c r="K851" s="65"/>
      <c r="L851" s="59"/>
      <c r="M851" s="65"/>
      <c r="N851" s="59"/>
    </row>
    <row r="852" spans="10:14">
      <c r="J852" s="64"/>
      <c r="K852" s="65"/>
      <c r="L852" s="59"/>
      <c r="M852" s="65"/>
      <c r="N852" s="59"/>
    </row>
    <row r="853" spans="10:14">
      <c r="J853" s="64"/>
      <c r="K853" s="65"/>
      <c r="L853" s="59"/>
      <c r="M853" s="65"/>
      <c r="N853" s="59"/>
    </row>
    <row r="854" spans="10:14">
      <c r="J854" s="64"/>
      <c r="K854" s="65"/>
      <c r="L854" s="59"/>
      <c r="M854" s="65"/>
      <c r="N854" s="59"/>
    </row>
    <row r="855" spans="10:14">
      <c r="J855" s="64"/>
      <c r="K855" s="65"/>
      <c r="L855" s="59"/>
      <c r="M855" s="65"/>
      <c r="N855" s="59"/>
    </row>
    <row r="856" spans="10:14">
      <c r="J856" s="64"/>
      <c r="K856" s="65"/>
      <c r="L856" s="59"/>
      <c r="M856" s="65"/>
      <c r="N856" s="59"/>
    </row>
    <row r="857" spans="10:14">
      <c r="J857" s="64"/>
      <c r="K857" s="65"/>
      <c r="L857" s="59"/>
      <c r="M857" s="65"/>
      <c r="N857" s="59"/>
    </row>
    <row r="858" spans="10:14">
      <c r="J858" s="64"/>
      <c r="K858" s="65"/>
      <c r="L858" s="59"/>
      <c r="M858" s="65"/>
      <c r="N858" s="59"/>
    </row>
    <row r="859" spans="10:14">
      <c r="J859" s="64"/>
      <c r="K859" s="65"/>
      <c r="L859" s="59"/>
      <c r="M859" s="65"/>
      <c r="N859" s="59"/>
    </row>
    <row r="860" spans="10:14">
      <c r="J860" s="64"/>
      <c r="K860" s="65"/>
      <c r="L860" s="59"/>
      <c r="M860" s="65"/>
      <c r="N860" s="59"/>
    </row>
    <row r="861" spans="10:14">
      <c r="J861" s="64"/>
      <c r="K861" s="65"/>
      <c r="L861" s="59"/>
      <c r="M861" s="65"/>
      <c r="N861" s="59"/>
    </row>
    <row r="862" spans="10:14">
      <c r="J862" s="64"/>
      <c r="K862" s="65"/>
      <c r="L862" s="59"/>
      <c r="M862" s="65"/>
      <c r="N862" s="59"/>
    </row>
    <row r="863" spans="10:14">
      <c r="J863" s="64"/>
      <c r="K863" s="65"/>
      <c r="L863" s="59"/>
      <c r="M863" s="65"/>
      <c r="N863" s="59"/>
    </row>
    <row r="864" spans="10:14">
      <c r="J864" s="64"/>
      <c r="K864" s="65"/>
      <c r="L864" s="59"/>
      <c r="M864" s="65"/>
      <c r="N864" s="59"/>
    </row>
    <row r="865" spans="10:14">
      <c r="J865" s="64"/>
      <c r="K865" s="65"/>
      <c r="L865" s="59"/>
      <c r="M865" s="65"/>
      <c r="N865" s="59"/>
    </row>
    <row r="866" spans="10:14">
      <c r="J866" s="64"/>
      <c r="K866" s="65"/>
      <c r="L866" s="59"/>
      <c r="M866" s="65"/>
      <c r="N866" s="59"/>
    </row>
    <row r="867" spans="10:14">
      <c r="J867" s="64"/>
      <c r="K867" s="65"/>
      <c r="L867" s="59"/>
      <c r="M867" s="65"/>
      <c r="N867" s="59"/>
    </row>
    <row r="868" spans="10:14">
      <c r="J868" s="64"/>
      <c r="K868" s="65"/>
      <c r="L868" s="59"/>
      <c r="M868" s="65"/>
      <c r="N868" s="59"/>
    </row>
    <row r="869" spans="10:14">
      <c r="J869" s="64"/>
      <c r="K869" s="65"/>
      <c r="L869" s="59"/>
      <c r="M869" s="65"/>
      <c r="N869" s="59"/>
    </row>
    <row r="870" spans="10:14">
      <c r="J870" s="64"/>
      <c r="K870" s="65"/>
      <c r="L870" s="59"/>
      <c r="M870" s="65"/>
      <c r="N870" s="59"/>
    </row>
    <row r="871" spans="10:14">
      <c r="J871" s="64"/>
      <c r="K871" s="65"/>
      <c r="L871" s="59"/>
      <c r="M871" s="65"/>
      <c r="N871" s="59"/>
    </row>
    <row r="872" spans="10:14">
      <c r="J872" s="64"/>
      <c r="K872" s="65"/>
      <c r="L872" s="59"/>
      <c r="M872" s="65"/>
      <c r="N872" s="59"/>
    </row>
    <row r="873" spans="10:14">
      <c r="J873" s="64"/>
      <c r="K873" s="65"/>
      <c r="L873" s="59"/>
      <c r="M873" s="65"/>
      <c r="N873" s="59"/>
    </row>
    <row r="874" spans="10:14">
      <c r="J874" s="64"/>
      <c r="K874" s="65"/>
      <c r="L874" s="59"/>
      <c r="M874" s="65"/>
      <c r="N874" s="59"/>
    </row>
    <row r="875" spans="10:14">
      <c r="J875" s="64"/>
      <c r="K875" s="65"/>
      <c r="L875" s="59"/>
      <c r="M875" s="65"/>
      <c r="N875" s="59"/>
    </row>
    <row r="876" spans="10:14">
      <c r="J876" s="64"/>
      <c r="K876" s="65"/>
      <c r="L876" s="59"/>
      <c r="M876" s="65"/>
      <c r="N876" s="59"/>
    </row>
    <row r="877" spans="10:14">
      <c r="J877" s="64"/>
      <c r="K877" s="65"/>
      <c r="L877" s="59"/>
      <c r="M877" s="65"/>
      <c r="N877" s="59"/>
    </row>
    <row r="878" spans="10:14">
      <c r="J878" s="64"/>
      <c r="K878" s="65"/>
      <c r="L878" s="59"/>
      <c r="M878" s="65"/>
      <c r="N878" s="59"/>
    </row>
    <row r="879" spans="10:14">
      <c r="J879" s="64"/>
      <c r="K879" s="65"/>
      <c r="L879" s="59"/>
      <c r="M879" s="65"/>
      <c r="N879" s="59"/>
    </row>
    <row r="880" spans="10:14">
      <c r="J880" s="64"/>
      <c r="K880" s="65"/>
      <c r="L880" s="59"/>
      <c r="M880" s="65"/>
      <c r="N880" s="59"/>
    </row>
    <row r="881" spans="10:14">
      <c r="J881" s="64"/>
      <c r="K881" s="65"/>
      <c r="L881" s="59"/>
      <c r="M881" s="65"/>
      <c r="N881" s="59"/>
    </row>
    <row r="882" spans="10:14">
      <c r="J882" s="64"/>
      <c r="K882" s="65"/>
      <c r="L882" s="59"/>
      <c r="M882" s="65"/>
      <c r="N882" s="59"/>
    </row>
    <row r="883" spans="10:14">
      <c r="J883" s="64"/>
      <c r="K883" s="65"/>
      <c r="L883" s="59"/>
      <c r="M883" s="65"/>
      <c r="N883" s="59"/>
    </row>
    <row r="884" spans="10:14">
      <c r="J884" s="64"/>
      <c r="K884" s="65"/>
      <c r="L884" s="59"/>
      <c r="M884" s="65"/>
      <c r="N884" s="59"/>
    </row>
    <row r="885" spans="10:14">
      <c r="J885" s="64"/>
      <c r="K885" s="65"/>
      <c r="L885" s="59"/>
      <c r="M885" s="65"/>
      <c r="N885" s="59"/>
    </row>
    <row r="886" spans="10:14">
      <c r="J886" s="64"/>
      <c r="K886" s="65"/>
      <c r="L886" s="59"/>
      <c r="M886" s="65"/>
      <c r="N886" s="59"/>
    </row>
    <row r="887" spans="10:14">
      <c r="J887" s="64"/>
      <c r="K887" s="65"/>
      <c r="L887" s="59"/>
      <c r="M887" s="65"/>
      <c r="N887" s="59"/>
    </row>
    <row r="888" spans="10:14">
      <c r="J888" s="64"/>
      <c r="K888" s="65"/>
      <c r="L888" s="59"/>
      <c r="M888" s="65"/>
      <c r="N888" s="59"/>
    </row>
    <row r="889" spans="10:14">
      <c r="J889" s="64"/>
      <c r="K889" s="65"/>
      <c r="L889" s="59"/>
      <c r="M889" s="65"/>
      <c r="N889" s="59"/>
    </row>
    <row r="890" spans="10:14">
      <c r="J890" s="64"/>
      <c r="K890" s="65"/>
      <c r="L890" s="59"/>
      <c r="M890" s="65"/>
      <c r="N890" s="59"/>
    </row>
    <row r="891" spans="10:14">
      <c r="J891" s="64"/>
      <c r="K891" s="65"/>
      <c r="L891" s="59"/>
      <c r="M891" s="65"/>
      <c r="N891" s="59"/>
    </row>
    <row r="892" spans="10:14">
      <c r="J892" s="64"/>
      <c r="K892" s="65"/>
      <c r="L892" s="59"/>
      <c r="M892" s="65"/>
      <c r="N892" s="59"/>
    </row>
    <row r="893" spans="10:14">
      <c r="J893" s="64"/>
      <c r="K893" s="65"/>
      <c r="L893" s="59"/>
      <c r="M893" s="65"/>
      <c r="N893" s="59"/>
    </row>
    <row r="894" spans="10:14">
      <c r="J894" s="64"/>
      <c r="K894" s="65"/>
      <c r="L894" s="59"/>
      <c r="M894" s="65"/>
      <c r="N894" s="59"/>
    </row>
    <row r="895" spans="10:14">
      <c r="J895" s="64"/>
      <c r="K895" s="65"/>
      <c r="L895" s="59"/>
      <c r="M895" s="65"/>
      <c r="N895" s="59"/>
    </row>
    <row r="896" spans="10:14">
      <c r="J896" s="64"/>
      <c r="K896" s="65"/>
      <c r="L896" s="59"/>
      <c r="M896" s="65"/>
      <c r="N896" s="59"/>
    </row>
    <row r="897" spans="10:14">
      <c r="J897" s="64"/>
      <c r="K897" s="65"/>
      <c r="L897" s="59"/>
      <c r="M897" s="65"/>
      <c r="N897" s="59"/>
    </row>
    <row r="898" spans="10:14">
      <c r="J898" s="64"/>
      <c r="K898" s="65"/>
      <c r="L898" s="59"/>
      <c r="M898" s="65"/>
      <c r="N898" s="59"/>
    </row>
    <row r="899" spans="10:14">
      <c r="J899" s="64"/>
      <c r="K899" s="65"/>
      <c r="L899" s="59"/>
      <c r="M899" s="65"/>
      <c r="N899" s="59"/>
    </row>
    <row r="900" spans="10:14">
      <c r="J900" s="64"/>
      <c r="K900" s="65"/>
      <c r="L900" s="59"/>
      <c r="M900" s="65"/>
      <c r="N900" s="59"/>
    </row>
    <row r="901" spans="10:14">
      <c r="J901" s="64"/>
      <c r="K901" s="65"/>
      <c r="L901" s="59"/>
      <c r="M901" s="65"/>
      <c r="N901" s="59"/>
    </row>
    <row r="902" spans="10:14">
      <c r="J902" s="64"/>
      <c r="K902" s="65"/>
      <c r="L902" s="59"/>
      <c r="M902" s="65"/>
      <c r="N902" s="59"/>
    </row>
    <row r="903" spans="10:14">
      <c r="J903" s="64"/>
      <c r="K903" s="65"/>
      <c r="L903" s="59"/>
      <c r="M903" s="65"/>
      <c r="N903" s="59"/>
    </row>
    <row r="904" spans="10:14">
      <c r="J904" s="64"/>
      <c r="K904" s="65"/>
      <c r="L904" s="59"/>
      <c r="M904" s="65"/>
      <c r="N904" s="59"/>
    </row>
    <row r="905" spans="10:14">
      <c r="J905" s="64"/>
      <c r="K905" s="65"/>
      <c r="L905" s="59"/>
      <c r="M905" s="65"/>
      <c r="N905" s="59"/>
    </row>
    <row r="906" spans="10:14">
      <c r="J906" s="64"/>
      <c r="K906" s="65"/>
      <c r="L906" s="59"/>
      <c r="M906" s="65"/>
      <c r="N906" s="59"/>
    </row>
    <row r="907" spans="10:14">
      <c r="J907" s="64"/>
      <c r="K907" s="65"/>
      <c r="L907" s="59"/>
      <c r="M907" s="65"/>
      <c r="N907" s="59"/>
    </row>
    <row r="908" spans="10:14">
      <c r="J908" s="64"/>
      <c r="K908" s="65"/>
      <c r="L908" s="59"/>
      <c r="M908" s="65"/>
      <c r="N908" s="59"/>
    </row>
    <row r="909" spans="10:14">
      <c r="J909" s="64"/>
      <c r="K909" s="65"/>
      <c r="L909" s="59"/>
      <c r="M909" s="65"/>
      <c r="N909" s="59"/>
    </row>
    <row r="910" spans="10:14">
      <c r="J910" s="64"/>
      <c r="K910" s="65"/>
      <c r="L910" s="59"/>
      <c r="M910" s="65"/>
      <c r="N910" s="59"/>
    </row>
    <row r="911" spans="10:14">
      <c r="J911" s="64"/>
      <c r="K911" s="65"/>
      <c r="L911" s="59"/>
      <c r="M911" s="65"/>
      <c r="N911" s="59"/>
    </row>
    <row r="912" spans="10:14">
      <c r="J912" s="64"/>
      <c r="K912" s="65"/>
      <c r="L912" s="59"/>
      <c r="M912" s="65"/>
      <c r="N912" s="59"/>
    </row>
    <row r="913" spans="10:14">
      <c r="J913" s="64"/>
      <c r="K913" s="65"/>
      <c r="L913" s="59"/>
      <c r="M913" s="65"/>
      <c r="N913" s="59"/>
    </row>
    <row r="914" spans="10:14">
      <c r="J914" s="64"/>
      <c r="K914" s="65"/>
      <c r="L914" s="59"/>
      <c r="M914" s="65"/>
      <c r="N914" s="59"/>
    </row>
    <row r="915" spans="10:14">
      <c r="J915" s="64"/>
      <c r="K915" s="65"/>
      <c r="L915" s="59"/>
      <c r="M915" s="65"/>
      <c r="N915" s="59"/>
    </row>
    <row r="916" spans="10:14">
      <c r="J916" s="64"/>
      <c r="K916" s="65"/>
      <c r="L916" s="59"/>
      <c r="M916" s="65"/>
      <c r="N916" s="59"/>
    </row>
    <row r="917" spans="10:14">
      <c r="J917" s="64"/>
      <c r="K917" s="65"/>
      <c r="L917" s="59"/>
      <c r="M917" s="65"/>
      <c r="N917" s="59"/>
    </row>
    <row r="918" spans="10:14">
      <c r="J918" s="64"/>
      <c r="K918" s="65"/>
      <c r="L918" s="59"/>
      <c r="M918" s="65"/>
      <c r="N918" s="59"/>
    </row>
    <row r="919" spans="10:14">
      <c r="J919" s="64"/>
      <c r="K919" s="65"/>
      <c r="L919" s="59"/>
      <c r="M919" s="65"/>
      <c r="N919" s="59"/>
    </row>
    <row r="920" spans="10:14">
      <c r="J920" s="64"/>
      <c r="K920" s="65"/>
      <c r="L920" s="59"/>
      <c r="M920" s="65"/>
      <c r="N920" s="59"/>
    </row>
    <row r="921" spans="10:14">
      <c r="J921" s="64"/>
      <c r="K921" s="65"/>
      <c r="L921" s="59"/>
      <c r="M921" s="65"/>
      <c r="N921" s="59"/>
    </row>
    <row r="922" spans="10:14">
      <c r="J922" s="64"/>
      <c r="K922" s="65"/>
      <c r="L922" s="59"/>
      <c r="M922" s="65"/>
      <c r="N922" s="59"/>
    </row>
    <row r="923" spans="10:14">
      <c r="J923" s="64"/>
      <c r="K923" s="65"/>
      <c r="L923" s="59"/>
      <c r="M923" s="65"/>
      <c r="N923" s="59"/>
    </row>
    <row r="924" spans="10:14">
      <c r="J924" s="64"/>
      <c r="K924" s="65"/>
      <c r="L924" s="59"/>
      <c r="M924" s="65"/>
      <c r="N924" s="59"/>
    </row>
    <row r="925" spans="10:14">
      <c r="J925" s="64"/>
      <c r="K925" s="65"/>
      <c r="L925" s="59"/>
      <c r="M925" s="65"/>
      <c r="N925" s="59"/>
    </row>
    <row r="926" spans="10:14">
      <c r="J926" s="64"/>
      <c r="K926" s="65"/>
      <c r="L926" s="59"/>
      <c r="M926" s="65"/>
      <c r="N926" s="59"/>
    </row>
    <row r="927" spans="10:14">
      <c r="J927" s="64"/>
      <c r="K927" s="65"/>
      <c r="L927" s="59"/>
      <c r="M927" s="65"/>
      <c r="N927" s="59"/>
    </row>
    <row r="928" spans="10:14">
      <c r="J928" s="64"/>
      <c r="K928" s="65"/>
      <c r="L928" s="59"/>
      <c r="M928" s="65"/>
      <c r="N928" s="59"/>
    </row>
    <row r="929" spans="10:14">
      <c r="J929" s="64"/>
      <c r="K929" s="65"/>
      <c r="L929" s="59"/>
      <c r="M929" s="65"/>
      <c r="N929" s="59"/>
    </row>
    <row r="930" spans="10:14">
      <c r="J930" s="64"/>
      <c r="K930" s="65"/>
      <c r="L930" s="59"/>
      <c r="M930" s="65"/>
      <c r="N930" s="59"/>
    </row>
    <row r="931" spans="10:14">
      <c r="J931" s="64"/>
      <c r="K931" s="65"/>
      <c r="L931" s="59"/>
      <c r="M931" s="65"/>
      <c r="N931" s="59"/>
    </row>
    <row r="932" spans="10:14">
      <c r="J932" s="64"/>
      <c r="K932" s="65"/>
      <c r="L932" s="59"/>
      <c r="M932" s="65"/>
      <c r="N932" s="59"/>
    </row>
    <row r="933" spans="10:14">
      <c r="J933" s="64"/>
      <c r="K933" s="65"/>
      <c r="L933" s="59"/>
      <c r="M933" s="65"/>
      <c r="N933" s="59"/>
    </row>
    <row r="934" spans="10:14">
      <c r="J934" s="64"/>
      <c r="K934" s="65"/>
      <c r="L934" s="59"/>
      <c r="M934" s="65"/>
      <c r="N934" s="59"/>
    </row>
    <row r="935" spans="10:14">
      <c r="J935" s="64"/>
      <c r="K935" s="65"/>
      <c r="L935" s="59"/>
      <c r="M935" s="65"/>
      <c r="N935" s="59"/>
    </row>
    <row r="936" spans="10:14">
      <c r="J936" s="64"/>
      <c r="K936" s="65"/>
      <c r="L936" s="59"/>
      <c r="M936" s="65"/>
      <c r="N936" s="59"/>
    </row>
    <row r="937" spans="10:14">
      <c r="J937" s="64"/>
      <c r="K937" s="65"/>
      <c r="L937" s="59"/>
      <c r="M937" s="65"/>
      <c r="N937" s="59"/>
    </row>
    <row r="938" spans="10:14">
      <c r="J938" s="64"/>
      <c r="K938" s="65"/>
      <c r="L938" s="59"/>
      <c r="M938" s="65"/>
      <c r="N938" s="59"/>
    </row>
    <row r="939" spans="10:14">
      <c r="J939" s="64"/>
      <c r="K939" s="65"/>
      <c r="L939" s="59"/>
      <c r="M939" s="65"/>
      <c r="N939" s="59"/>
    </row>
    <row r="940" spans="10:14">
      <c r="J940" s="64"/>
      <c r="K940" s="65"/>
      <c r="L940" s="59"/>
      <c r="M940" s="65"/>
      <c r="N940" s="59"/>
    </row>
    <row r="941" spans="10:14">
      <c r="J941" s="64"/>
      <c r="K941" s="65"/>
      <c r="L941" s="59"/>
      <c r="M941" s="65"/>
      <c r="N941" s="59"/>
    </row>
    <row r="942" spans="10:14">
      <c r="J942" s="64"/>
      <c r="K942" s="65"/>
      <c r="L942" s="59"/>
      <c r="M942" s="65"/>
      <c r="N942" s="59"/>
    </row>
    <row r="943" spans="10:14">
      <c r="J943" s="64"/>
      <c r="K943" s="65"/>
      <c r="L943" s="59"/>
      <c r="M943" s="65"/>
      <c r="N943" s="59"/>
    </row>
    <row r="944" spans="10:14">
      <c r="J944" s="64"/>
      <c r="K944" s="65"/>
      <c r="L944" s="59"/>
      <c r="M944" s="65"/>
      <c r="N944" s="59"/>
    </row>
    <row r="945" spans="10:14">
      <c r="J945" s="64"/>
      <c r="K945" s="65"/>
      <c r="L945" s="59"/>
      <c r="M945" s="65"/>
      <c r="N945" s="59"/>
    </row>
    <row r="946" spans="10:14">
      <c r="J946" s="64"/>
      <c r="K946" s="65"/>
      <c r="L946" s="59"/>
      <c r="M946" s="65"/>
      <c r="N946" s="59"/>
    </row>
    <row r="947" spans="10:14">
      <c r="J947" s="64"/>
      <c r="K947" s="65"/>
      <c r="L947" s="59"/>
      <c r="M947" s="65"/>
      <c r="N947" s="59"/>
    </row>
    <row r="948" spans="10:14">
      <c r="J948" s="64"/>
      <c r="K948" s="65"/>
      <c r="L948" s="59"/>
      <c r="M948" s="65"/>
      <c r="N948" s="59"/>
    </row>
    <row r="949" spans="10:14">
      <c r="J949" s="64"/>
      <c r="K949" s="65"/>
      <c r="L949" s="59"/>
      <c r="M949" s="65"/>
      <c r="N949" s="59"/>
    </row>
    <row r="950" spans="10:14">
      <c r="J950" s="64"/>
      <c r="K950" s="65"/>
      <c r="L950" s="59"/>
      <c r="M950" s="65"/>
      <c r="N950" s="59"/>
    </row>
    <row r="951" spans="10:14">
      <c r="J951" s="64"/>
      <c r="K951" s="65"/>
      <c r="L951" s="59"/>
      <c r="M951" s="65"/>
      <c r="N951" s="59"/>
    </row>
    <row r="952" spans="10:14">
      <c r="J952" s="64"/>
      <c r="K952" s="65"/>
      <c r="L952" s="59"/>
      <c r="M952" s="65"/>
      <c r="N952" s="59"/>
    </row>
    <row r="953" spans="10:14">
      <c r="J953" s="64"/>
      <c r="K953" s="65"/>
      <c r="L953" s="59"/>
      <c r="M953" s="65"/>
      <c r="N953" s="59"/>
    </row>
    <row r="954" spans="10:14">
      <c r="J954" s="64"/>
      <c r="K954" s="65"/>
      <c r="L954" s="59"/>
      <c r="M954" s="65"/>
      <c r="N954" s="59"/>
    </row>
    <row r="955" spans="10:14">
      <c r="J955" s="64"/>
      <c r="K955" s="65"/>
      <c r="L955" s="59"/>
      <c r="M955" s="65"/>
      <c r="N955" s="59"/>
    </row>
    <row r="956" spans="10:14">
      <c r="J956" s="64"/>
      <c r="K956" s="65"/>
      <c r="L956" s="59"/>
      <c r="M956" s="65"/>
      <c r="N956" s="59"/>
    </row>
    <row r="957" spans="10:14">
      <c r="J957" s="64"/>
      <c r="K957" s="65"/>
      <c r="L957" s="59"/>
      <c r="M957" s="65"/>
      <c r="N957" s="59"/>
    </row>
    <row r="958" spans="10:14">
      <c r="J958" s="64"/>
      <c r="K958" s="65"/>
      <c r="L958" s="59"/>
      <c r="M958" s="65"/>
      <c r="N958" s="59"/>
    </row>
    <row r="959" spans="10:14">
      <c r="J959" s="64"/>
      <c r="K959" s="65"/>
      <c r="L959" s="59"/>
      <c r="M959" s="65"/>
      <c r="N959" s="59"/>
    </row>
    <row r="960" spans="10:14">
      <c r="J960" s="64"/>
      <c r="K960" s="65"/>
      <c r="L960" s="59"/>
      <c r="M960" s="65"/>
      <c r="N960" s="59"/>
    </row>
    <row r="961" spans="10:14">
      <c r="J961" s="64"/>
      <c r="K961" s="65"/>
      <c r="L961" s="59"/>
      <c r="M961" s="65"/>
      <c r="N961" s="59"/>
    </row>
    <row r="962" spans="10:14">
      <c r="J962" s="64"/>
      <c r="K962" s="65"/>
      <c r="L962" s="59"/>
      <c r="M962" s="65"/>
      <c r="N962" s="59"/>
    </row>
    <row r="963" spans="10:14">
      <c r="J963" s="64"/>
      <c r="K963" s="65"/>
      <c r="L963" s="59"/>
      <c r="M963" s="65"/>
      <c r="N963" s="59"/>
    </row>
    <row r="964" spans="10:14">
      <c r="J964" s="64"/>
      <c r="K964" s="65"/>
      <c r="L964" s="59"/>
      <c r="M964" s="65"/>
      <c r="N964" s="59"/>
    </row>
    <row r="965" spans="10:14">
      <c r="J965" s="64"/>
      <c r="K965" s="65"/>
      <c r="L965" s="59"/>
      <c r="M965" s="65"/>
      <c r="N965" s="59"/>
    </row>
    <row r="966" spans="10:14">
      <c r="J966" s="64"/>
      <c r="K966" s="65"/>
      <c r="L966" s="59"/>
      <c r="M966" s="65"/>
      <c r="N966" s="59"/>
    </row>
    <row r="967" spans="10:14">
      <c r="J967" s="64"/>
      <c r="K967" s="65"/>
      <c r="L967" s="59"/>
      <c r="M967" s="65"/>
      <c r="N967" s="59"/>
    </row>
    <row r="968" spans="10:14">
      <c r="J968" s="64"/>
      <c r="K968" s="65"/>
      <c r="L968" s="59"/>
      <c r="M968" s="65"/>
      <c r="N968" s="59"/>
    </row>
    <row r="969" spans="10:14">
      <c r="J969" s="64"/>
      <c r="K969" s="65"/>
      <c r="L969" s="59"/>
      <c r="M969" s="65"/>
      <c r="N969" s="59"/>
    </row>
    <row r="970" spans="10:14">
      <c r="J970" s="64"/>
      <c r="K970" s="65"/>
      <c r="L970" s="59"/>
      <c r="M970" s="65"/>
      <c r="N970" s="59"/>
    </row>
    <row r="971" spans="10:14">
      <c r="J971" s="64"/>
      <c r="K971" s="65"/>
      <c r="L971" s="59"/>
      <c r="M971" s="65"/>
      <c r="N971" s="59"/>
    </row>
    <row r="972" spans="10:14">
      <c r="J972" s="64"/>
      <c r="K972" s="65"/>
      <c r="L972" s="59"/>
      <c r="M972" s="65"/>
      <c r="N972" s="59"/>
    </row>
    <row r="973" spans="10:14">
      <c r="J973" s="64"/>
      <c r="K973" s="65"/>
      <c r="L973" s="59"/>
      <c r="M973" s="65"/>
      <c r="N973" s="59"/>
    </row>
    <row r="974" spans="10:14">
      <c r="J974" s="64"/>
      <c r="K974" s="65"/>
      <c r="L974" s="59"/>
      <c r="M974" s="65"/>
      <c r="N974" s="59"/>
    </row>
    <row r="975" spans="10:14">
      <c r="J975" s="64"/>
      <c r="K975" s="65"/>
      <c r="L975" s="59"/>
      <c r="M975" s="65"/>
      <c r="N975" s="59"/>
    </row>
    <row r="976" spans="10:14">
      <c r="J976" s="64"/>
      <c r="K976" s="65"/>
      <c r="L976" s="59"/>
      <c r="M976" s="65"/>
      <c r="N976" s="59"/>
    </row>
    <row r="977" spans="10:14">
      <c r="J977" s="64"/>
      <c r="K977" s="65"/>
      <c r="L977" s="59"/>
      <c r="M977" s="65"/>
      <c r="N977" s="59"/>
    </row>
    <row r="978" spans="10:14">
      <c r="J978" s="64"/>
      <c r="K978" s="65"/>
      <c r="L978" s="59"/>
      <c r="M978" s="65"/>
      <c r="N978" s="59"/>
    </row>
    <row r="979" spans="10:14">
      <c r="J979" s="64"/>
      <c r="K979" s="65"/>
      <c r="L979" s="59"/>
      <c r="M979" s="65"/>
      <c r="N979" s="59"/>
    </row>
    <row r="980" spans="10:14">
      <c r="J980" s="64"/>
      <c r="K980" s="65"/>
      <c r="L980" s="59"/>
      <c r="M980" s="65"/>
      <c r="N980" s="59"/>
    </row>
    <row r="981" spans="10:14">
      <c r="J981" s="64"/>
      <c r="K981" s="65"/>
      <c r="L981" s="59"/>
      <c r="M981" s="65"/>
      <c r="N981" s="59"/>
    </row>
    <row r="982" spans="10:14">
      <c r="J982" s="64"/>
      <c r="K982" s="65"/>
      <c r="L982" s="59"/>
      <c r="M982" s="65"/>
      <c r="N982" s="59"/>
    </row>
    <row r="983" spans="10:14">
      <c r="J983" s="64"/>
      <c r="K983" s="65"/>
      <c r="L983" s="59"/>
      <c r="M983" s="65"/>
      <c r="N983" s="59"/>
    </row>
    <row r="984" spans="10:14">
      <c r="J984" s="64"/>
      <c r="K984" s="65"/>
      <c r="L984" s="59"/>
      <c r="M984" s="65"/>
      <c r="N984" s="59"/>
    </row>
    <row r="985" spans="10:14">
      <c r="J985" s="64"/>
      <c r="K985" s="65"/>
      <c r="L985" s="59"/>
      <c r="M985" s="65"/>
      <c r="N985" s="59"/>
    </row>
    <row r="986" spans="10:14">
      <c r="J986" s="64"/>
      <c r="K986" s="65"/>
      <c r="L986" s="59"/>
      <c r="M986" s="65"/>
      <c r="N986" s="59"/>
    </row>
    <row r="987" spans="10:14">
      <c r="J987" s="64"/>
      <c r="K987" s="65"/>
      <c r="L987" s="59"/>
      <c r="M987" s="65"/>
      <c r="N987" s="59"/>
    </row>
    <row r="988" spans="10:14">
      <c r="J988" s="64"/>
      <c r="K988" s="65"/>
      <c r="L988" s="59"/>
      <c r="M988" s="65"/>
      <c r="N988" s="59"/>
    </row>
    <row r="989" spans="10:14">
      <c r="J989" s="64"/>
      <c r="K989" s="65"/>
      <c r="L989" s="59"/>
      <c r="M989" s="65"/>
      <c r="N989" s="59"/>
    </row>
    <row r="990" spans="10:14">
      <c r="J990" s="64"/>
      <c r="K990" s="65"/>
      <c r="L990" s="59"/>
      <c r="M990" s="65"/>
      <c r="N990" s="59"/>
    </row>
    <row r="991" spans="10:14">
      <c r="J991" s="64"/>
      <c r="K991" s="65"/>
      <c r="L991" s="59"/>
      <c r="M991" s="65"/>
      <c r="N991" s="59"/>
    </row>
    <row r="992" spans="10:14">
      <c r="J992" s="64"/>
      <c r="K992" s="65"/>
      <c r="L992" s="59"/>
      <c r="M992" s="65"/>
      <c r="N992" s="59"/>
    </row>
    <row r="993" spans="10:14">
      <c r="J993" s="64"/>
      <c r="K993" s="65"/>
      <c r="L993" s="59"/>
      <c r="M993" s="65"/>
      <c r="N993" s="59"/>
    </row>
    <row r="994" spans="10:14">
      <c r="J994" s="64"/>
      <c r="K994" s="65"/>
      <c r="L994" s="59"/>
      <c r="M994" s="65"/>
      <c r="N994" s="59"/>
    </row>
    <row r="995" spans="10:14">
      <c r="J995" s="64"/>
      <c r="K995" s="65"/>
      <c r="L995" s="59"/>
      <c r="M995" s="65"/>
      <c r="N995" s="59"/>
    </row>
    <row r="996" spans="10:14">
      <c r="J996" s="64"/>
      <c r="K996" s="65"/>
      <c r="L996" s="59"/>
      <c r="M996" s="65"/>
      <c r="N996" s="59"/>
    </row>
    <row r="997" spans="10:14">
      <c r="J997" s="64"/>
      <c r="K997" s="65"/>
      <c r="L997" s="59"/>
      <c r="M997" s="65"/>
      <c r="N997" s="59"/>
    </row>
    <row r="998" spans="10:14">
      <c r="J998" s="64"/>
      <c r="K998" s="65"/>
      <c r="L998" s="59"/>
      <c r="M998" s="65"/>
      <c r="N998" s="59"/>
    </row>
    <row r="999" spans="10:14">
      <c r="J999" s="64"/>
      <c r="K999" s="65"/>
      <c r="L999" s="59"/>
      <c r="M999" s="65"/>
      <c r="N999" s="59"/>
    </row>
    <row r="1000" spans="10:14">
      <c r="J1000" s="64"/>
      <c r="K1000" s="65"/>
      <c r="L1000" s="59"/>
      <c r="M1000" s="65"/>
      <c r="N1000" s="59"/>
    </row>
    <row r="1001" spans="10:14">
      <c r="J1001" s="64"/>
      <c r="K1001" s="65"/>
      <c r="L1001" s="59"/>
      <c r="M1001" s="65"/>
      <c r="N1001" s="59"/>
    </row>
    <row r="1002" spans="10:14">
      <c r="J1002" s="64"/>
      <c r="K1002" s="65"/>
      <c r="L1002" s="59"/>
      <c r="M1002" s="65"/>
      <c r="N1002" s="59"/>
    </row>
    <row r="1003" spans="10:14">
      <c r="J1003" s="64"/>
      <c r="K1003" s="65"/>
      <c r="L1003" s="59"/>
      <c r="M1003" s="65"/>
      <c r="N1003" s="59"/>
    </row>
    <row r="1004" spans="10:14">
      <c r="J1004" s="64"/>
      <c r="K1004" s="65"/>
      <c r="L1004" s="59"/>
      <c r="M1004" s="65"/>
      <c r="N1004" s="59"/>
    </row>
    <row r="1005" spans="10:14">
      <c r="J1005" s="64"/>
      <c r="K1005" s="65"/>
      <c r="L1005" s="59"/>
      <c r="M1005" s="65"/>
      <c r="N1005" s="59"/>
    </row>
    <row r="1006" spans="10:14">
      <c r="J1006" s="64"/>
      <c r="K1006" s="65"/>
      <c r="L1006" s="59"/>
      <c r="M1006" s="65"/>
      <c r="N1006" s="59"/>
    </row>
    <row r="1007" spans="10:14">
      <c r="J1007" s="64"/>
      <c r="K1007" s="65"/>
      <c r="L1007" s="59"/>
      <c r="M1007" s="65"/>
      <c r="N1007" s="59"/>
    </row>
    <row r="1008" spans="10:14">
      <c r="J1008" s="64"/>
      <c r="K1008" s="65"/>
      <c r="L1008" s="59"/>
      <c r="M1008" s="65"/>
      <c r="N1008" s="59"/>
    </row>
    <row r="1009" spans="10:14">
      <c r="J1009" s="64"/>
      <c r="K1009" s="65"/>
      <c r="L1009" s="59"/>
      <c r="M1009" s="65"/>
      <c r="N1009" s="59"/>
    </row>
    <row r="1010" spans="10:14">
      <c r="J1010" s="64"/>
      <c r="K1010" s="65"/>
      <c r="L1010" s="59"/>
      <c r="M1010" s="65"/>
      <c r="N1010" s="59"/>
    </row>
    <row r="1011" spans="10:14">
      <c r="J1011" s="64"/>
      <c r="K1011" s="65"/>
      <c r="L1011" s="59"/>
      <c r="M1011" s="65"/>
      <c r="N1011" s="59"/>
    </row>
    <row r="1012" spans="10:14">
      <c r="J1012" s="64"/>
      <c r="K1012" s="65"/>
      <c r="L1012" s="59"/>
      <c r="M1012" s="65"/>
      <c r="N1012" s="59"/>
    </row>
    <row r="1013" spans="10:14">
      <c r="J1013" s="64"/>
      <c r="K1013" s="65"/>
      <c r="L1013" s="59"/>
      <c r="M1013" s="65"/>
      <c r="N1013" s="59"/>
    </row>
    <row r="1014" spans="10:14">
      <c r="J1014" s="64"/>
      <c r="K1014" s="65"/>
      <c r="L1014" s="59"/>
      <c r="M1014" s="65"/>
      <c r="N1014" s="59"/>
    </row>
    <row r="1015" spans="10:14">
      <c r="J1015" s="64"/>
      <c r="K1015" s="65"/>
      <c r="L1015" s="59"/>
      <c r="M1015" s="65"/>
      <c r="N1015" s="59"/>
    </row>
    <row r="1016" spans="10:14">
      <c r="J1016" s="64"/>
      <c r="K1016" s="65"/>
      <c r="L1016" s="59"/>
      <c r="M1016" s="65"/>
      <c r="N1016" s="59"/>
    </row>
    <row r="1017" spans="10:14">
      <c r="J1017" s="64"/>
      <c r="K1017" s="65"/>
      <c r="L1017" s="59"/>
      <c r="M1017" s="65"/>
      <c r="N1017" s="59"/>
    </row>
    <row r="1018" spans="10:14">
      <c r="J1018" s="64"/>
      <c r="K1018" s="65"/>
      <c r="L1018" s="59"/>
      <c r="M1018" s="65"/>
      <c r="N1018" s="59"/>
    </row>
    <row r="1019" spans="10:14">
      <c r="J1019" s="64"/>
      <c r="K1019" s="65"/>
      <c r="L1019" s="59"/>
      <c r="M1019" s="65"/>
      <c r="N1019" s="59"/>
    </row>
    <row r="1020" spans="10:14">
      <c r="J1020" s="64"/>
      <c r="K1020" s="65"/>
      <c r="L1020" s="59"/>
      <c r="M1020" s="65"/>
      <c r="N1020" s="59"/>
    </row>
    <row r="1021" spans="10:14">
      <c r="J1021" s="64"/>
      <c r="K1021" s="65"/>
      <c r="L1021" s="59"/>
      <c r="M1021" s="65"/>
      <c r="N1021" s="59"/>
    </row>
    <row r="1022" spans="10:14">
      <c r="J1022" s="64"/>
      <c r="K1022" s="65"/>
      <c r="L1022" s="59"/>
      <c r="M1022" s="65"/>
      <c r="N1022" s="59"/>
    </row>
    <row r="1023" spans="10:14">
      <c r="J1023" s="64"/>
      <c r="K1023" s="65"/>
      <c r="L1023" s="59"/>
      <c r="M1023" s="65"/>
      <c r="N1023" s="59"/>
    </row>
    <row r="1024" spans="10:14">
      <c r="J1024" s="64"/>
      <c r="K1024" s="65"/>
      <c r="L1024" s="59"/>
      <c r="M1024" s="65"/>
      <c r="N1024" s="59"/>
    </row>
    <row r="1025" spans="10:14">
      <c r="J1025" s="64"/>
      <c r="K1025" s="65"/>
      <c r="L1025" s="59"/>
      <c r="M1025" s="65"/>
      <c r="N1025" s="59"/>
    </row>
    <row r="1026" spans="10:14">
      <c r="J1026" s="64"/>
      <c r="K1026" s="65"/>
      <c r="L1026" s="59"/>
      <c r="M1026" s="65"/>
      <c r="N1026" s="59"/>
    </row>
    <row r="1027" spans="10:14">
      <c r="J1027" s="64"/>
      <c r="K1027" s="65"/>
      <c r="L1027" s="59"/>
      <c r="M1027" s="65"/>
      <c r="N1027" s="59"/>
    </row>
    <row r="1028" spans="10:14">
      <c r="J1028" s="64"/>
      <c r="K1028" s="65"/>
      <c r="L1028" s="59"/>
      <c r="M1028" s="65"/>
      <c r="N1028" s="59"/>
    </row>
    <row r="1029" spans="10:14">
      <c r="J1029" s="64"/>
      <c r="K1029" s="65"/>
      <c r="L1029" s="59"/>
      <c r="M1029" s="65"/>
      <c r="N1029" s="59"/>
    </row>
    <row r="1030" spans="10:14">
      <c r="J1030" s="64"/>
      <c r="K1030" s="65"/>
      <c r="L1030" s="59"/>
      <c r="M1030" s="65"/>
      <c r="N1030" s="59"/>
    </row>
    <row r="1031" spans="10:14">
      <c r="J1031" s="64"/>
      <c r="K1031" s="65"/>
      <c r="L1031" s="59"/>
      <c r="M1031" s="65"/>
      <c r="N1031" s="59"/>
    </row>
    <row r="1032" spans="10:14">
      <c r="J1032" s="64"/>
      <c r="K1032" s="65"/>
      <c r="L1032" s="59"/>
      <c r="M1032" s="65"/>
      <c r="N1032" s="59"/>
    </row>
    <row r="1033" spans="10:14">
      <c r="J1033" s="64"/>
      <c r="K1033" s="65"/>
      <c r="L1033" s="59"/>
      <c r="M1033" s="65"/>
      <c r="N1033" s="59"/>
    </row>
    <row r="1034" spans="10:14">
      <c r="J1034" s="64"/>
      <c r="K1034" s="65"/>
      <c r="L1034" s="59"/>
      <c r="M1034" s="65"/>
      <c r="N1034" s="59"/>
    </row>
    <row r="1035" spans="10:14">
      <c r="J1035" s="64"/>
      <c r="K1035" s="65"/>
      <c r="L1035" s="59"/>
      <c r="M1035" s="65"/>
      <c r="N1035" s="59"/>
    </row>
    <row r="1036" spans="10:14">
      <c r="J1036" s="64"/>
      <c r="K1036" s="65"/>
      <c r="L1036" s="59"/>
      <c r="M1036" s="65"/>
      <c r="N1036" s="59"/>
    </row>
    <row r="1037" spans="10:14">
      <c r="J1037" s="64"/>
      <c r="K1037" s="65"/>
      <c r="L1037" s="59"/>
      <c r="M1037" s="65"/>
      <c r="N1037" s="59"/>
    </row>
    <row r="1038" spans="10:14">
      <c r="J1038" s="64"/>
      <c r="K1038" s="65"/>
      <c r="L1038" s="59"/>
      <c r="M1038" s="65"/>
      <c r="N1038" s="59"/>
    </row>
    <row r="1039" spans="10:14">
      <c r="J1039" s="64"/>
      <c r="K1039" s="65"/>
      <c r="L1039" s="59"/>
      <c r="M1039" s="65"/>
      <c r="N1039" s="59"/>
    </row>
    <row r="1040" spans="10:14">
      <c r="J1040" s="64"/>
      <c r="K1040" s="65"/>
      <c r="L1040" s="59"/>
      <c r="M1040" s="65"/>
      <c r="N1040" s="59"/>
    </row>
    <row r="1041" spans="10:14">
      <c r="J1041" s="64"/>
      <c r="K1041" s="65"/>
      <c r="L1041" s="59"/>
      <c r="M1041" s="65"/>
      <c r="N1041" s="59"/>
    </row>
    <row r="1042" spans="10:14">
      <c r="J1042" s="64"/>
      <c r="K1042" s="65"/>
      <c r="L1042" s="59"/>
      <c r="M1042" s="65"/>
      <c r="N1042" s="59"/>
    </row>
    <row r="1043" spans="10:14">
      <c r="J1043" s="64"/>
      <c r="K1043" s="65"/>
      <c r="L1043" s="59"/>
      <c r="M1043" s="65"/>
      <c r="N1043" s="59"/>
    </row>
    <row r="1044" spans="10:14">
      <c r="J1044" s="64"/>
      <c r="K1044" s="65"/>
      <c r="L1044" s="59"/>
      <c r="M1044" s="65"/>
      <c r="N1044" s="59"/>
    </row>
    <row r="1045" spans="10:14">
      <c r="J1045" s="64"/>
      <c r="K1045" s="65"/>
      <c r="L1045" s="59"/>
      <c r="M1045" s="65"/>
      <c r="N1045" s="59"/>
    </row>
    <row r="1046" spans="10:14">
      <c r="J1046" s="64"/>
      <c r="K1046" s="65"/>
      <c r="L1046" s="59"/>
      <c r="M1046" s="65"/>
      <c r="N1046" s="59"/>
    </row>
    <row r="1047" spans="10:14">
      <c r="J1047" s="64"/>
      <c r="K1047" s="65"/>
      <c r="L1047" s="59"/>
      <c r="M1047" s="65"/>
      <c r="N1047" s="59"/>
    </row>
    <row r="1048" spans="10:14">
      <c r="J1048" s="64"/>
      <c r="K1048" s="65"/>
      <c r="L1048" s="59"/>
      <c r="M1048" s="65"/>
      <c r="N1048" s="59"/>
    </row>
    <row r="1049" spans="10:14">
      <c r="J1049" s="64"/>
      <c r="K1049" s="65"/>
      <c r="L1049" s="59"/>
      <c r="M1049" s="65"/>
      <c r="N1049" s="59"/>
    </row>
    <row r="1050" spans="10:14">
      <c r="J1050" s="64"/>
      <c r="K1050" s="65"/>
      <c r="L1050" s="59"/>
      <c r="M1050" s="65"/>
      <c r="N1050" s="59"/>
    </row>
    <row r="1051" spans="10:14">
      <c r="J1051" s="64"/>
      <c r="K1051" s="65"/>
      <c r="L1051" s="59"/>
      <c r="M1051" s="65"/>
      <c r="N1051" s="59"/>
    </row>
    <row r="1052" spans="10:14">
      <c r="J1052" s="64"/>
      <c r="K1052" s="65"/>
      <c r="L1052" s="59"/>
      <c r="M1052" s="65"/>
      <c r="N1052" s="59"/>
    </row>
    <row r="1053" spans="10:14">
      <c r="J1053" s="64"/>
      <c r="K1053" s="65"/>
      <c r="L1053" s="59"/>
      <c r="M1053" s="65"/>
      <c r="N1053" s="59"/>
    </row>
    <row r="1054" spans="10:14">
      <c r="J1054" s="64"/>
      <c r="K1054" s="65"/>
      <c r="L1054" s="59"/>
      <c r="M1054" s="65"/>
      <c r="N1054" s="59"/>
    </row>
    <row r="1055" spans="10:14">
      <c r="J1055" s="64"/>
      <c r="K1055" s="65"/>
      <c r="L1055" s="59"/>
      <c r="M1055" s="65"/>
      <c r="N1055" s="59"/>
    </row>
    <row r="1056" spans="10:14">
      <c r="J1056" s="64"/>
      <c r="K1056" s="65"/>
      <c r="L1056" s="59"/>
      <c r="M1056" s="65"/>
      <c r="N1056" s="59"/>
    </row>
    <row r="1057" spans="10:14">
      <c r="J1057" s="64"/>
      <c r="K1057" s="65"/>
      <c r="L1057" s="59"/>
      <c r="M1057" s="65"/>
      <c r="N1057" s="59"/>
    </row>
    <row r="1058" spans="10:14">
      <c r="J1058" s="64"/>
      <c r="K1058" s="65"/>
      <c r="L1058" s="59"/>
      <c r="M1058" s="65"/>
      <c r="N1058" s="59"/>
    </row>
    <row r="1059" spans="10:14">
      <c r="J1059" s="64"/>
      <c r="K1059" s="65"/>
      <c r="L1059" s="59"/>
      <c r="M1059" s="65"/>
      <c r="N1059" s="59"/>
    </row>
    <row r="1060" spans="10:14">
      <c r="J1060" s="64"/>
      <c r="K1060" s="65"/>
      <c r="L1060" s="59"/>
      <c r="M1060" s="65"/>
      <c r="N1060" s="59"/>
    </row>
    <row r="1061" spans="10:14">
      <c r="J1061" s="64"/>
      <c r="K1061" s="65"/>
      <c r="L1061" s="59"/>
      <c r="M1061" s="65"/>
      <c r="N1061" s="59"/>
    </row>
    <row r="1062" spans="10:14">
      <c r="J1062" s="64"/>
      <c r="K1062" s="65"/>
      <c r="L1062" s="59"/>
      <c r="M1062" s="65"/>
      <c r="N1062" s="59"/>
    </row>
    <row r="1063" spans="10:14">
      <c r="J1063" s="64"/>
      <c r="K1063" s="65"/>
      <c r="L1063" s="59"/>
      <c r="M1063" s="65"/>
      <c r="N1063" s="59"/>
    </row>
    <row r="1064" spans="10:14">
      <c r="J1064" s="64"/>
      <c r="K1064" s="65"/>
      <c r="L1064" s="59"/>
      <c r="M1064" s="65"/>
      <c r="N1064" s="59"/>
    </row>
    <row r="1065" spans="10:14">
      <c r="J1065" s="64"/>
      <c r="K1065" s="65"/>
      <c r="L1065" s="59"/>
      <c r="M1065" s="65"/>
      <c r="N1065" s="59"/>
    </row>
    <row r="1066" spans="10:14">
      <c r="J1066" s="64"/>
      <c r="K1066" s="65"/>
      <c r="L1066" s="59"/>
      <c r="M1066" s="65"/>
      <c r="N1066" s="59"/>
    </row>
    <row r="1067" spans="10:14">
      <c r="J1067" s="64"/>
      <c r="K1067" s="65"/>
      <c r="L1067" s="59"/>
      <c r="M1067" s="65"/>
      <c r="N1067" s="59"/>
    </row>
    <row r="1068" spans="10:14">
      <c r="J1068" s="64"/>
      <c r="K1068" s="65"/>
      <c r="L1068" s="59"/>
      <c r="M1068" s="65"/>
      <c r="N1068" s="59"/>
    </row>
    <row r="1069" spans="10:14">
      <c r="J1069" s="64"/>
      <c r="K1069" s="65"/>
      <c r="L1069" s="59"/>
      <c r="M1069" s="65"/>
      <c r="N1069" s="59"/>
    </row>
    <row r="1070" spans="10:14">
      <c r="J1070" s="64"/>
      <c r="K1070" s="65"/>
      <c r="L1070" s="59"/>
      <c r="M1070" s="65"/>
      <c r="N1070" s="59"/>
    </row>
    <row r="1071" spans="10:14">
      <c r="J1071" s="64"/>
      <c r="K1071" s="65"/>
      <c r="L1071" s="59"/>
      <c r="M1071" s="65"/>
      <c r="N1071" s="59"/>
    </row>
    <row r="1072" spans="10:14">
      <c r="J1072" s="64"/>
      <c r="K1072" s="65"/>
      <c r="L1072" s="59"/>
      <c r="M1072" s="65"/>
      <c r="N1072" s="59"/>
    </row>
    <row r="1073" spans="10:14">
      <c r="J1073" s="64"/>
      <c r="K1073" s="65"/>
      <c r="L1073" s="59"/>
      <c r="M1073" s="65"/>
      <c r="N1073" s="59"/>
    </row>
    <row r="1074" spans="10:14">
      <c r="J1074" s="64"/>
      <c r="K1074" s="65"/>
      <c r="L1074" s="59"/>
      <c r="M1074" s="65"/>
      <c r="N1074" s="59"/>
    </row>
    <row r="1075" spans="10:14">
      <c r="J1075" s="64"/>
      <c r="K1075" s="65"/>
      <c r="L1075" s="59"/>
      <c r="M1075" s="65"/>
      <c r="N1075" s="59"/>
    </row>
    <row r="1076" spans="10:14">
      <c r="J1076" s="64"/>
      <c r="K1076" s="65"/>
      <c r="L1076" s="59"/>
      <c r="M1076" s="65"/>
      <c r="N1076" s="59"/>
    </row>
    <row r="1077" spans="10:14">
      <c r="J1077" s="64"/>
      <c r="K1077" s="65"/>
      <c r="L1077" s="59"/>
      <c r="M1077" s="65"/>
      <c r="N1077" s="59"/>
    </row>
    <row r="1078" spans="10:14">
      <c r="J1078" s="64"/>
      <c r="K1078" s="65"/>
      <c r="L1078" s="59"/>
      <c r="M1078" s="65"/>
      <c r="N1078" s="59"/>
    </row>
    <row r="1079" spans="10:14">
      <c r="J1079" s="64"/>
      <c r="K1079" s="65"/>
      <c r="L1079" s="59"/>
      <c r="M1079" s="65"/>
      <c r="N1079" s="59"/>
    </row>
    <row r="1080" spans="10:14">
      <c r="J1080" s="64"/>
      <c r="K1080" s="65"/>
      <c r="L1080" s="59"/>
      <c r="M1080" s="65"/>
      <c r="N1080" s="59"/>
    </row>
    <row r="1081" spans="10:14">
      <c r="J1081" s="64"/>
      <c r="K1081" s="65"/>
      <c r="L1081" s="59"/>
      <c r="M1081" s="65"/>
      <c r="N1081" s="59"/>
    </row>
    <row r="1082" spans="10:14">
      <c r="J1082" s="64"/>
      <c r="K1082" s="65"/>
      <c r="L1082" s="59"/>
      <c r="M1082" s="65"/>
      <c r="N1082" s="59"/>
    </row>
    <row r="1083" spans="10:14">
      <c r="J1083" s="64"/>
      <c r="K1083" s="65"/>
      <c r="L1083" s="59"/>
      <c r="M1083" s="65"/>
      <c r="N1083" s="59"/>
    </row>
    <row r="1084" spans="10:14">
      <c r="J1084" s="64"/>
      <c r="K1084" s="65"/>
      <c r="L1084" s="59"/>
      <c r="M1084" s="65"/>
      <c r="N1084" s="59"/>
    </row>
    <row r="1085" spans="10:14">
      <c r="J1085" s="64"/>
      <c r="K1085" s="65"/>
      <c r="L1085" s="59"/>
      <c r="M1085" s="65"/>
      <c r="N1085" s="59"/>
    </row>
    <row r="1086" spans="10:14">
      <c r="J1086" s="64"/>
      <c r="K1086" s="65"/>
      <c r="L1086" s="59"/>
      <c r="M1086" s="65"/>
      <c r="N1086" s="59"/>
    </row>
    <row r="1087" spans="10:14">
      <c r="J1087" s="64"/>
      <c r="K1087" s="65"/>
      <c r="L1087" s="59"/>
      <c r="M1087" s="65"/>
      <c r="N1087" s="59"/>
    </row>
    <row r="1088" spans="10:14">
      <c r="J1088" s="64"/>
      <c r="K1088" s="65"/>
      <c r="L1088" s="59"/>
      <c r="M1088" s="65"/>
      <c r="N1088" s="59"/>
    </row>
    <row r="1089" spans="10:14">
      <c r="J1089" s="64"/>
      <c r="K1089" s="65"/>
      <c r="L1089" s="59"/>
      <c r="M1089" s="65"/>
      <c r="N1089" s="59"/>
    </row>
    <row r="1090" spans="10:14">
      <c r="J1090" s="64"/>
      <c r="K1090" s="65"/>
      <c r="L1090" s="59"/>
      <c r="M1090" s="65"/>
      <c r="N1090" s="59"/>
    </row>
    <row r="1091" spans="10:14">
      <c r="J1091" s="64"/>
      <c r="K1091" s="65"/>
      <c r="L1091" s="59"/>
      <c r="M1091" s="65"/>
      <c r="N1091" s="59"/>
    </row>
    <row r="1092" spans="10:14">
      <c r="J1092" s="64"/>
      <c r="K1092" s="65"/>
      <c r="L1092" s="59"/>
      <c r="M1092" s="65"/>
      <c r="N1092" s="59"/>
    </row>
    <row r="1093" spans="10:14">
      <c r="J1093" s="64"/>
      <c r="K1093" s="65"/>
      <c r="L1093" s="59"/>
      <c r="M1093" s="65"/>
      <c r="N1093" s="59"/>
    </row>
    <row r="1094" spans="10:14">
      <c r="J1094" s="64"/>
      <c r="K1094" s="65"/>
      <c r="L1094" s="59"/>
      <c r="M1094" s="65"/>
      <c r="N1094" s="59"/>
    </row>
    <row r="1095" spans="10:14">
      <c r="J1095" s="64"/>
      <c r="K1095" s="65"/>
      <c r="L1095" s="59"/>
      <c r="M1095" s="65"/>
      <c r="N1095" s="59"/>
    </row>
    <row r="1096" spans="10:14">
      <c r="J1096" s="64"/>
      <c r="K1096" s="65"/>
      <c r="L1096" s="59"/>
      <c r="M1096" s="65"/>
      <c r="N1096" s="59"/>
    </row>
    <row r="1097" spans="10:14">
      <c r="J1097" s="64"/>
      <c r="K1097" s="65"/>
      <c r="L1097" s="59"/>
      <c r="M1097" s="65"/>
      <c r="N1097" s="59"/>
    </row>
    <row r="1098" spans="10:14">
      <c r="J1098" s="64"/>
      <c r="K1098" s="65"/>
      <c r="L1098" s="59"/>
      <c r="M1098" s="65"/>
      <c r="N1098" s="59"/>
    </row>
    <row r="1099" spans="10:14">
      <c r="J1099" s="64"/>
      <c r="K1099" s="65"/>
      <c r="L1099" s="59"/>
      <c r="M1099" s="65"/>
      <c r="N1099" s="59"/>
    </row>
    <row r="1100" spans="10:14">
      <c r="J1100" s="64"/>
      <c r="K1100" s="65"/>
      <c r="L1100" s="59"/>
      <c r="M1100" s="65"/>
      <c r="N1100" s="59"/>
    </row>
    <row r="1101" spans="10:14">
      <c r="J1101" s="64"/>
      <c r="K1101" s="65"/>
      <c r="L1101" s="59"/>
      <c r="M1101" s="65"/>
      <c r="N1101" s="59"/>
    </row>
    <row r="1102" spans="10:14">
      <c r="J1102" s="64"/>
      <c r="K1102" s="65"/>
      <c r="L1102" s="59"/>
      <c r="M1102" s="65"/>
      <c r="N1102" s="59"/>
    </row>
    <row r="1103" spans="10:14">
      <c r="J1103" s="64"/>
      <c r="K1103" s="65"/>
      <c r="L1103" s="59"/>
      <c r="M1103" s="65"/>
      <c r="N1103" s="59"/>
    </row>
    <row r="1104" spans="10:14">
      <c r="J1104" s="64"/>
      <c r="K1104" s="65"/>
      <c r="L1104" s="59"/>
      <c r="M1104" s="65"/>
      <c r="N1104" s="59"/>
    </row>
    <row r="1105" spans="10:14">
      <c r="J1105" s="64"/>
      <c r="K1105" s="65"/>
      <c r="L1105" s="59"/>
      <c r="M1105" s="65"/>
      <c r="N1105" s="59"/>
    </row>
    <row r="1106" spans="10:14">
      <c r="J1106" s="64"/>
      <c r="K1106" s="65"/>
      <c r="L1106" s="59"/>
      <c r="M1106" s="65"/>
      <c r="N1106" s="59"/>
    </row>
    <row r="1107" spans="10:14">
      <c r="J1107" s="64"/>
      <c r="K1107" s="65"/>
      <c r="L1107" s="59"/>
      <c r="M1107" s="65"/>
      <c r="N1107" s="59"/>
    </row>
    <row r="1108" spans="10:14">
      <c r="J1108" s="64"/>
      <c r="K1108" s="65"/>
      <c r="L1108" s="59"/>
      <c r="M1108" s="65"/>
      <c r="N1108" s="59"/>
    </row>
    <row r="1109" spans="10:14">
      <c r="J1109" s="64"/>
      <c r="K1109" s="65"/>
      <c r="L1109" s="59"/>
      <c r="M1109" s="65"/>
      <c r="N1109" s="59"/>
    </row>
    <row r="1110" spans="10:14">
      <c r="J1110" s="64"/>
      <c r="K1110" s="65"/>
      <c r="L1110" s="59"/>
      <c r="M1110" s="65"/>
      <c r="N1110" s="59"/>
    </row>
    <row r="1111" spans="10:14">
      <c r="J1111" s="64"/>
      <c r="K1111" s="65"/>
      <c r="L1111" s="59"/>
      <c r="M1111" s="65"/>
      <c r="N1111" s="59"/>
    </row>
    <row r="1112" spans="10:14">
      <c r="J1112" s="64"/>
      <c r="K1112" s="65"/>
      <c r="L1112" s="59"/>
      <c r="M1112" s="65"/>
      <c r="N1112" s="59"/>
    </row>
    <row r="1113" spans="10:14">
      <c r="J1113" s="64"/>
      <c r="K1113" s="65"/>
      <c r="L1113" s="59"/>
      <c r="M1113" s="65"/>
      <c r="N1113" s="59"/>
    </row>
    <row r="1114" spans="10:14">
      <c r="J1114" s="64"/>
      <c r="K1114" s="65"/>
      <c r="L1114" s="59"/>
      <c r="M1114" s="65"/>
      <c r="N1114" s="59"/>
    </row>
    <row r="1115" spans="10:14">
      <c r="J1115" s="64"/>
      <c r="K1115" s="65"/>
      <c r="L1115" s="59"/>
      <c r="M1115" s="65"/>
      <c r="N1115" s="59"/>
    </row>
    <row r="1116" spans="10:14">
      <c r="J1116" s="64"/>
      <c r="K1116" s="65"/>
      <c r="L1116" s="59"/>
      <c r="M1116" s="65"/>
      <c r="N1116" s="59"/>
    </row>
    <row r="1117" spans="10:14">
      <c r="J1117" s="64"/>
      <c r="K1117" s="65"/>
      <c r="L1117" s="59"/>
      <c r="M1117" s="65"/>
      <c r="N1117" s="59"/>
    </row>
    <row r="1118" spans="10:14">
      <c r="J1118" s="64"/>
      <c r="K1118" s="65"/>
      <c r="L1118" s="59"/>
      <c r="M1118" s="65"/>
      <c r="N1118" s="59"/>
    </row>
    <row r="1119" spans="10:14">
      <c r="J1119" s="64"/>
      <c r="K1119" s="65"/>
      <c r="L1119" s="59"/>
      <c r="M1119" s="65"/>
      <c r="N1119" s="59"/>
    </row>
    <row r="1120" spans="10:14">
      <c r="J1120" s="64"/>
      <c r="K1120" s="65"/>
      <c r="L1120" s="59"/>
      <c r="M1120" s="65"/>
      <c r="N1120" s="59"/>
    </row>
    <row r="1121" spans="10:14">
      <c r="J1121" s="64"/>
      <c r="K1121" s="65"/>
      <c r="L1121" s="59"/>
      <c r="M1121" s="65"/>
      <c r="N1121" s="59"/>
    </row>
    <row r="1122" spans="10:14">
      <c r="J1122" s="64"/>
      <c r="K1122" s="65"/>
      <c r="L1122" s="59"/>
      <c r="M1122" s="65"/>
      <c r="N1122" s="59"/>
    </row>
    <row r="1123" spans="10:14">
      <c r="J1123" s="64"/>
      <c r="K1123" s="65"/>
      <c r="L1123" s="59"/>
      <c r="M1123" s="65"/>
      <c r="N1123" s="59"/>
    </row>
    <row r="1124" spans="10:14">
      <c r="J1124" s="64"/>
      <c r="K1124" s="65"/>
      <c r="L1124" s="59"/>
      <c r="M1124" s="65"/>
      <c r="N1124" s="59"/>
    </row>
    <row r="1125" spans="10:14">
      <c r="J1125" s="64"/>
      <c r="K1125" s="65"/>
      <c r="L1125" s="59"/>
      <c r="M1125" s="65"/>
      <c r="N1125" s="59"/>
    </row>
    <row r="1126" spans="10:14">
      <c r="J1126" s="64"/>
      <c r="K1126" s="65"/>
      <c r="L1126" s="59"/>
      <c r="M1126" s="65"/>
      <c r="N1126" s="59"/>
    </row>
    <row r="1127" spans="10:14">
      <c r="J1127" s="64"/>
      <c r="K1127" s="65"/>
      <c r="L1127" s="59"/>
      <c r="M1127" s="65"/>
      <c r="N1127" s="59"/>
    </row>
    <row r="1128" spans="10:14">
      <c r="J1128" s="64"/>
      <c r="K1128" s="65"/>
      <c r="L1128" s="59"/>
      <c r="M1128" s="65"/>
      <c r="N1128" s="59"/>
    </row>
    <row r="1129" spans="10:14">
      <c r="J1129" s="64"/>
      <c r="K1129" s="65"/>
      <c r="L1129" s="59"/>
      <c r="M1129" s="65"/>
      <c r="N1129" s="59"/>
    </row>
    <row r="1130" spans="10:14">
      <c r="J1130" s="64"/>
      <c r="K1130" s="65"/>
      <c r="L1130" s="59"/>
      <c r="M1130" s="65"/>
      <c r="N1130" s="59"/>
    </row>
    <row r="1131" spans="10:14">
      <c r="J1131" s="64"/>
      <c r="K1131" s="65"/>
      <c r="L1131" s="59"/>
      <c r="M1131" s="65"/>
      <c r="N1131" s="59"/>
    </row>
    <row r="1132" spans="10:14">
      <c r="J1132" s="64"/>
      <c r="K1132" s="65"/>
      <c r="L1132" s="59"/>
      <c r="M1132" s="65"/>
      <c r="N1132" s="59"/>
    </row>
    <row r="1133" spans="10:14">
      <c r="J1133" s="64"/>
      <c r="K1133" s="65"/>
      <c r="L1133" s="59"/>
      <c r="M1133" s="65"/>
      <c r="N1133" s="59"/>
    </row>
    <row r="1134" spans="10:14">
      <c r="J1134" s="64"/>
      <c r="K1134" s="65"/>
      <c r="L1134" s="59"/>
      <c r="M1134" s="65"/>
      <c r="N1134" s="59"/>
    </row>
    <row r="1135" spans="10:14">
      <c r="J1135" s="64"/>
      <c r="K1135" s="65"/>
      <c r="L1135" s="59"/>
      <c r="M1135" s="65"/>
      <c r="N1135" s="59"/>
    </row>
    <row r="1136" spans="10:14">
      <c r="J1136" s="64"/>
      <c r="K1136" s="65"/>
      <c r="L1136" s="59"/>
      <c r="M1136" s="65"/>
      <c r="N1136" s="59"/>
    </row>
    <row r="1137" spans="10:14">
      <c r="J1137" s="64"/>
      <c r="K1137" s="65"/>
      <c r="L1137" s="59"/>
      <c r="M1137" s="65"/>
      <c r="N1137" s="59"/>
    </row>
    <row r="1138" spans="10:14">
      <c r="J1138" s="64"/>
      <c r="K1138" s="65"/>
      <c r="L1138" s="59"/>
      <c r="M1138" s="65"/>
      <c r="N1138" s="59"/>
    </row>
    <row r="1139" spans="10:14">
      <c r="J1139" s="64"/>
      <c r="K1139" s="65"/>
      <c r="L1139" s="59"/>
      <c r="M1139" s="65"/>
      <c r="N1139" s="59"/>
    </row>
    <row r="1140" spans="10:14">
      <c r="J1140" s="64"/>
      <c r="K1140" s="65"/>
      <c r="L1140" s="59"/>
      <c r="M1140" s="65"/>
      <c r="N1140" s="59"/>
    </row>
    <row r="1141" spans="10:14">
      <c r="J1141" s="64"/>
      <c r="K1141" s="65"/>
      <c r="L1141" s="59"/>
      <c r="M1141" s="65"/>
      <c r="N1141" s="59"/>
    </row>
    <row r="1142" spans="10:14">
      <c r="J1142" s="64"/>
      <c r="K1142" s="65"/>
      <c r="L1142" s="59"/>
      <c r="M1142" s="65"/>
      <c r="N1142" s="59"/>
    </row>
    <row r="1143" spans="10:14">
      <c r="J1143" s="64"/>
      <c r="K1143" s="65"/>
      <c r="L1143" s="59"/>
      <c r="M1143" s="65"/>
      <c r="N1143" s="59"/>
    </row>
    <row r="1144" spans="10:14">
      <c r="J1144" s="64"/>
      <c r="K1144" s="65"/>
      <c r="L1144" s="59"/>
      <c r="M1144" s="65"/>
      <c r="N1144" s="59"/>
    </row>
    <row r="1145" spans="10:14">
      <c r="J1145" s="64"/>
      <c r="K1145" s="65"/>
      <c r="L1145" s="59"/>
      <c r="M1145" s="65"/>
      <c r="N1145" s="59"/>
    </row>
    <row r="1146" spans="10:14">
      <c r="J1146" s="64"/>
      <c r="K1146" s="65"/>
      <c r="L1146" s="59"/>
      <c r="M1146" s="65"/>
      <c r="N1146" s="59"/>
    </row>
    <row r="1147" spans="10:14">
      <c r="J1147" s="64"/>
      <c r="K1147" s="65"/>
      <c r="L1147" s="59"/>
      <c r="M1147" s="65"/>
      <c r="N1147" s="59"/>
    </row>
    <row r="1148" spans="10:14">
      <c r="J1148" s="64"/>
      <c r="K1148" s="65"/>
      <c r="L1148" s="59"/>
      <c r="M1148" s="65"/>
      <c r="N1148" s="59"/>
    </row>
    <row r="1149" spans="10:14">
      <c r="J1149" s="64"/>
      <c r="K1149" s="65"/>
      <c r="L1149" s="59"/>
      <c r="M1149" s="65"/>
      <c r="N1149" s="59"/>
    </row>
    <row r="1150" spans="10:14">
      <c r="J1150" s="64"/>
      <c r="K1150" s="65"/>
      <c r="L1150" s="59"/>
      <c r="M1150" s="65"/>
      <c r="N1150" s="59"/>
    </row>
    <row r="1151" spans="10:14">
      <c r="J1151" s="64"/>
      <c r="K1151" s="65"/>
      <c r="L1151" s="59"/>
      <c r="M1151" s="65"/>
      <c r="N1151" s="59"/>
    </row>
    <row r="1152" spans="10:14">
      <c r="J1152" s="64"/>
      <c r="K1152" s="65"/>
      <c r="L1152" s="59"/>
      <c r="M1152" s="65"/>
      <c r="N1152" s="59"/>
    </row>
    <row r="1153" spans="10:14">
      <c r="J1153" s="64"/>
      <c r="K1153" s="65"/>
      <c r="L1153" s="59"/>
      <c r="M1153" s="65"/>
      <c r="N1153" s="59"/>
    </row>
    <row r="1154" spans="10:14">
      <c r="J1154" s="64"/>
      <c r="K1154" s="65"/>
      <c r="L1154" s="59"/>
      <c r="M1154" s="65"/>
      <c r="N1154" s="59"/>
    </row>
    <row r="1155" spans="10:14">
      <c r="J1155" s="64"/>
      <c r="K1155" s="65"/>
      <c r="L1155" s="59"/>
      <c r="M1155" s="65"/>
      <c r="N1155" s="59"/>
    </row>
    <row r="1156" spans="10:14">
      <c r="J1156" s="64"/>
      <c r="K1156" s="65"/>
      <c r="L1156" s="59"/>
      <c r="M1156" s="65"/>
      <c r="N1156" s="59"/>
    </row>
    <row r="1157" spans="10:14">
      <c r="J1157" s="64"/>
      <c r="K1157" s="65"/>
      <c r="L1157" s="59"/>
      <c r="M1157" s="65"/>
      <c r="N1157" s="59"/>
    </row>
    <row r="1158" spans="10:14">
      <c r="J1158" s="64"/>
      <c r="K1158" s="65"/>
      <c r="L1158" s="59"/>
      <c r="M1158" s="65"/>
      <c r="N1158" s="59"/>
    </row>
    <row r="1159" spans="10:14">
      <c r="J1159" s="64"/>
      <c r="K1159" s="65"/>
      <c r="L1159" s="59"/>
      <c r="M1159" s="65"/>
      <c r="N1159" s="59"/>
    </row>
    <row r="1160" spans="10:14">
      <c r="J1160" s="64"/>
      <c r="K1160" s="65"/>
      <c r="L1160" s="59"/>
      <c r="M1160" s="65"/>
      <c r="N1160" s="59"/>
    </row>
    <row r="1161" spans="10:14">
      <c r="J1161" s="64"/>
      <c r="K1161" s="65"/>
      <c r="L1161" s="59"/>
      <c r="M1161" s="65"/>
      <c r="N1161" s="59"/>
    </row>
    <row r="1162" spans="10:14">
      <c r="J1162" s="64"/>
      <c r="K1162" s="65"/>
      <c r="L1162" s="59"/>
      <c r="M1162" s="65"/>
      <c r="N1162" s="59"/>
    </row>
    <row r="1163" spans="10:14">
      <c r="J1163" s="64"/>
      <c r="K1163" s="65"/>
      <c r="L1163" s="59"/>
      <c r="M1163" s="65"/>
      <c r="N1163" s="59"/>
    </row>
    <row r="1164" spans="10:14">
      <c r="J1164" s="64"/>
      <c r="K1164" s="65"/>
      <c r="L1164" s="59"/>
      <c r="M1164" s="65"/>
      <c r="N1164" s="59"/>
    </row>
    <row r="1165" spans="10:14">
      <c r="J1165" s="64"/>
      <c r="K1165" s="65"/>
      <c r="L1165" s="59"/>
      <c r="M1165" s="65"/>
      <c r="N1165" s="59"/>
    </row>
    <row r="1166" spans="10:14">
      <c r="J1166" s="64"/>
      <c r="K1166" s="65"/>
      <c r="L1166" s="59"/>
      <c r="M1166" s="65"/>
      <c r="N1166" s="59"/>
    </row>
    <row r="1167" spans="10:14">
      <c r="J1167" s="64"/>
      <c r="K1167" s="65"/>
      <c r="L1167" s="59"/>
      <c r="M1167" s="65"/>
      <c r="N1167" s="59"/>
    </row>
    <row r="1168" spans="10:14">
      <c r="J1168" s="64"/>
      <c r="K1168" s="65"/>
      <c r="L1168" s="59"/>
      <c r="M1168" s="65"/>
      <c r="N1168" s="59"/>
    </row>
    <row r="1169" spans="10:14">
      <c r="J1169" s="64"/>
      <c r="K1169" s="65"/>
      <c r="L1169" s="59"/>
      <c r="M1169" s="65"/>
      <c r="N1169" s="59"/>
    </row>
    <row r="1170" spans="10:14">
      <c r="J1170" s="64"/>
      <c r="K1170" s="65"/>
      <c r="L1170" s="59"/>
      <c r="M1170" s="65"/>
      <c r="N1170" s="59"/>
    </row>
    <row r="1171" spans="10:14">
      <c r="J1171" s="64"/>
      <c r="K1171" s="65"/>
      <c r="L1171" s="59"/>
      <c r="M1171" s="65"/>
      <c r="N1171" s="59"/>
    </row>
    <row r="1172" spans="10:14">
      <c r="J1172" s="64"/>
      <c r="K1172" s="65"/>
      <c r="L1172" s="59"/>
      <c r="M1172" s="65"/>
      <c r="N1172" s="59"/>
    </row>
    <row r="1173" spans="10:14">
      <c r="J1173" s="64"/>
      <c r="K1173" s="65"/>
      <c r="L1173" s="59"/>
      <c r="M1173" s="65"/>
      <c r="N1173" s="59"/>
    </row>
    <row r="1174" spans="10:14">
      <c r="J1174" s="64"/>
      <c r="K1174" s="65"/>
      <c r="L1174" s="59"/>
      <c r="M1174" s="65"/>
      <c r="N1174" s="59"/>
    </row>
    <row r="1175" spans="10:14">
      <c r="J1175" s="64"/>
      <c r="K1175" s="65"/>
      <c r="L1175" s="59"/>
      <c r="M1175" s="65"/>
      <c r="N1175" s="59"/>
    </row>
    <row r="1176" spans="10:14">
      <c r="J1176" s="64"/>
      <c r="K1176" s="65"/>
      <c r="L1176" s="59"/>
      <c r="M1176" s="65"/>
      <c r="N1176" s="59"/>
    </row>
    <row r="1177" spans="10:14">
      <c r="J1177" s="64"/>
      <c r="K1177" s="65"/>
      <c r="L1177" s="59"/>
      <c r="M1177" s="65"/>
      <c r="N1177" s="59"/>
    </row>
    <row r="1178" spans="10:14">
      <c r="J1178" s="64"/>
      <c r="K1178" s="65"/>
      <c r="L1178" s="59"/>
      <c r="M1178" s="65"/>
      <c r="N1178" s="59"/>
    </row>
    <row r="1179" spans="10:14">
      <c r="J1179" s="64"/>
      <c r="K1179" s="65"/>
      <c r="L1179" s="59"/>
      <c r="M1179" s="65"/>
      <c r="N1179" s="59"/>
    </row>
    <row r="1180" spans="10:14">
      <c r="J1180" s="64"/>
      <c r="K1180" s="65"/>
      <c r="L1180" s="59"/>
      <c r="M1180" s="65"/>
      <c r="N1180" s="59"/>
    </row>
    <row r="1181" spans="10:14">
      <c r="J1181" s="64"/>
      <c r="K1181" s="65"/>
      <c r="L1181" s="59"/>
      <c r="M1181" s="65"/>
      <c r="N1181" s="59"/>
    </row>
    <row r="1182" spans="10:14">
      <c r="J1182" s="64"/>
      <c r="K1182" s="65"/>
      <c r="L1182" s="59"/>
      <c r="M1182" s="65"/>
      <c r="N1182" s="59"/>
    </row>
    <row r="1183" spans="10:14">
      <c r="J1183" s="64"/>
      <c r="K1183" s="65"/>
      <c r="L1183" s="59"/>
      <c r="M1183" s="65"/>
      <c r="N1183" s="59"/>
    </row>
    <row r="1184" spans="10:14">
      <c r="J1184" s="64"/>
      <c r="K1184" s="65"/>
      <c r="L1184" s="59"/>
      <c r="M1184" s="65"/>
      <c r="N1184" s="59"/>
    </row>
    <row r="1185" spans="10:14">
      <c r="J1185" s="64"/>
      <c r="K1185" s="65"/>
      <c r="L1185" s="59"/>
      <c r="M1185" s="65"/>
      <c r="N1185" s="59"/>
    </row>
    <row r="1186" spans="10:14">
      <c r="J1186" s="64"/>
      <c r="K1186" s="65"/>
      <c r="L1186" s="59"/>
      <c r="M1186" s="65"/>
      <c r="N1186" s="59"/>
    </row>
    <row r="1187" spans="10:14">
      <c r="J1187" s="64"/>
      <c r="K1187" s="65"/>
      <c r="L1187" s="59"/>
      <c r="M1187" s="65"/>
      <c r="N1187" s="59"/>
    </row>
    <row r="1188" spans="10:14">
      <c r="J1188" s="64"/>
      <c r="K1188" s="65"/>
      <c r="L1188" s="59"/>
      <c r="M1188" s="65"/>
      <c r="N1188" s="59"/>
    </row>
    <row r="1189" spans="10:14">
      <c r="J1189" s="64"/>
      <c r="K1189" s="65"/>
      <c r="L1189" s="59"/>
      <c r="M1189" s="65"/>
      <c r="N1189" s="59"/>
    </row>
    <row r="1190" spans="10:14">
      <c r="J1190" s="64"/>
      <c r="K1190" s="65"/>
      <c r="L1190" s="59"/>
      <c r="M1190" s="65"/>
      <c r="N1190" s="59"/>
    </row>
    <row r="1191" spans="10:14">
      <c r="J1191" s="64"/>
      <c r="K1191" s="65"/>
      <c r="L1191" s="59"/>
      <c r="M1191" s="65"/>
      <c r="N1191" s="59"/>
    </row>
    <row r="1192" spans="10:14">
      <c r="J1192" s="64"/>
      <c r="K1192" s="65"/>
      <c r="L1192" s="59"/>
      <c r="M1192" s="65"/>
      <c r="N1192" s="59"/>
    </row>
    <row r="1193" spans="10:14">
      <c r="J1193" s="64"/>
      <c r="K1193" s="65"/>
      <c r="L1193" s="59"/>
      <c r="M1193" s="65"/>
      <c r="N1193" s="59"/>
    </row>
    <row r="1194" spans="10:14">
      <c r="J1194" s="64"/>
      <c r="K1194" s="65"/>
      <c r="L1194" s="59"/>
      <c r="M1194" s="65"/>
      <c r="N1194" s="59"/>
    </row>
    <row r="1195" spans="10:14">
      <c r="J1195" s="64"/>
      <c r="K1195" s="65"/>
      <c r="L1195" s="59"/>
      <c r="M1195" s="65"/>
      <c r="N1195" s="59"/>
    </row>
    <row r="1196" spans="10:14">
      <c r="J1196" s="64"/>
      <c r="K1196" s="65"/>
      <c r="L1196" s="59"/>
      <c r="M1196" s="65"/>
      <c r="N1196" s="59"/>
    </row>
    <row r="1197" spans="10:14">
      <c r="J1197" s="64"/>
      <c r="K1197" s="65"/>
      <c r="L1197" s="59"/>
      <c r="M1197" s="65"/>
      <c r="N1197" s="59"/>
    </row>
    <row r="1198" spans="10:14">
      <c r="J1198" s="64"/>
      <c r="K1198" s="65"/>
      <c r="L1198" s="59"/>
      <c r="M1198" s="65"/>
      <c r="N1198" s="59"/>
    </row>
    <row r="1199" spans="10:14">
      <c r="J1199" s="64"/>
      <c r="K1199" s="65"/>
      <c r="L1199" s="59"/>
      <c r="M1199" s="65"/>
      <c r="N1199" s="59"/>
    </row>
    <row r="1200" spans="10:14">
      <c r="J1200" s="64"/>
      <c r="K1200" s="65"/>
      <c r="L1200" s="59"/>
      <c r="M1200" s="65"/>
      <c r="N1200" s="59"/>
    </row>
    <row r="1201" spans="10:14">
      <c r="J1201" s="64"/>
      <c r="K1201" s="65"/>
      <c r="L1201" s="59"/>
      <c r="M1201" s="65"/>
      <c r="N1201" s="59"/>
    </row>
    <row r="1202" spans="10:14">
      <c r="J1202" s="64"/>
      <c r="K1202" s="65"/>
      <c r="L1202" s="59"/>
      <c r="M1202" s="65"/>
      <c r="N1202" s="59"/>
    </row>
    <row r="1203" spans="10:14">
      <c r="J1203" s="64"/>
      <c r="K1203" s="65"/>
      <c r="L1203" s="59"/>
      <c r="M1203" s="65"/>
      <c r="N1203" s="59"/>
    </row>
    <row r="1204" spans="10:14">
      <c r="J1204" s="64"/>
      <c r="K1204" s="65"/>
      <c r="L1204" s="59"/>
      <c r="M1204" s="65"/>
      <c r="N1204" s="59"/>
    </row>
    <row r="1205" spans="10:14">
      <c r="J1205" s="64"/>
      <c r="K1205" s="65"/>
      <c r="L1205" s="59"/>
      <c r="M1205" s="65"/>
      <c r="N1205" s="59"/>
    </row>
    <row r="1206" spans="10:14">
      <c r="J1206" s="64"/>
      <c r="K1206" s="65"/>
      <c r="L1206" s="59"/>
      <c r="M1206" s="65"/>
      <c r="N1206" s="59"/>
    </row>
    <row r="1207" spans="10:14">
      <c r="J1207" s="64"/>
      <c r="K1207" s="65"/>
      <c r="L1207" s="59"/>
      <c r="M1207" s="65"/>
      <c r="N1207" s="59"/>
    </row>
    <row r="1208" spans="10:14">
      <c r="J1208" s="64"/>
      <c r="K1208" s="65"/>
      <c r="L1208" s="59"/>
      <c r="M1208" s="65"/>
      <c r="N1208" s="59"/>
    </row>
    <row r="1209" spans="10:14">
      <c r="J1209" s="64"/>
      <c r="K1209" s="65"/>
      <c r="L1209" s="59"/>
      <c r="M1209" s="65"/>
      <c r="N1209" s="59"/>
    </row>
    <row r="1210" spans="10:14">
      <c r="J1210" s="64"/>
      <c r="K1210" s="65"/>
      <c r="L1210" s="59"/>
      <c r="M1210" s="65"/>
      <c r="N1210" s="59"/>
    </row>
    <row r="1211" spans="10:14">
      <c r="J1211" s="64"/>
      <c r="K1211" s="65"/>
      <c r="L1211" s="59"/>
      <c r="M1211" s="65"/>
      <c r="N1211" s="59"/>
    </row>
    <row r="1212" spans="10:14">
      <c r="J1212" s="64"/>
      <c r="K1212" s="65"/>
      <c r="L1212" s="59"/>
      <c r="M1212" s="65"/>
      <c r="N1212" s="59"/>
    </row>
    <row r="1213" spans="10:14">
      <c r="J1213" s="64"/>
      <c r="K1213" s="65"/>
      <c r="L1213" s="59"/>
      <c r="M1213" s="65"/>
      <c r="N1213" s="59"/>
    </row>
    <row r="1214" spans="10:14">
      <c r="J1214" s="64"/>
      <c r="K1214" s="65"/>
      <c r="L1214" s="59"/>
      <c r="M1214" s="65"/>
      <c r="N1214" s="59"/>
    </row>
    <row r="1215" spans="10:14">
      <c r="J1215" s="64"/>
      <c r="K1215" s="65"/>
      <c r="L1215" s="59"/>
      <c r="M1215" s="65"/>
      <c r="N1215" s="59"/>
    </row>
    <row r="1216" spans="10:14">
      <c r="J1216" s="64"/>
      <c r="K1216" s="65"/>
      <c r="L1216" s="59"/>
      <c r="M1216" s="65"/>
      <c r="N1216" s="59"/>
    </row>
    <row r="1217" spans="10:14">
      <c r="J1217" s="64"/>
      <c r="K1217" s="65"/>
      <c r="L1217" s="59"/>
      <c r="M1217" s="65"/>
      <c r="N1217" s="59"/>
    </row>
    <row r="1218" spans="10:14">
      <c r="J1218" s="64"/>
      <c r="K1218" s="65"/>
      <c r="L1218" s="59"/>
      <c r="M1218" s="65"/>
      <c r="N1218" s="59"/>
    </row>
    <row r="1219" spans="10:14">
      <c r="J1219" s="64"/>
      <c r="K1219" s="65"/>
      <c r="L1219" s="59"/>
      <c r="M1219" s="65"/>
      <c r="N1219" s="59"/>
    </row>
    <row r="1220" spans="10:14">
      <c r="J1220" s="64"/>
      <c r="K1220" s="65"/>
      <c r="L1220" s="59"/>
      <c r="M1220" s="65"/>
      <c r="N1220" s="59"/>
    </row>
    <row r="1221" spans="10:14">
      <c r="J1221" s="64"/>
      <c r="K1221" s="65"/>
      <c r="L1221" s="59"/>
      <c r="M1221" s="65"/>
      <c r="N1221" s="59"/>
    </row>
    <row r="1222" spans="10:14">
      <c r="J1222" s="64"/>
      <c r="K1222" s="65"/>
      <c r="L1222" s="59"/>
      <c r="M1222" s="65"/>
      <c r="N1222" s="59"/>
    </row>
    <row r="1223" spans="10:14">
      <c r="J1223" s="64"/>
      <c r="K1223" s="65"/>
      <c r="L1223" s="59"/>
      <c r="M1223" s="65"/>
      <c r="N1223" s="59"/>
    </row>
    <row r="1224" spans="10:14">
      <c r="J1224" s="64"/>
      <c r="K1224" s="65"/>
      <c r="L1224" s="59"/>
      <c r="M1224" s="65"/>
      <c r="N1224" s="59"/>
    </row>
    <row r="1225" spans="10:14">
      <c r="J1225" s="64"/>
      <c r="K1225" s="65"/>
      <c r="L1225" s="59"/>
      <c r="M1225" s="65"/>
      <c r="N1225" s="59"/>
    </row>
    <row r="1226" spans="10:14">
      <c r="J1226" s="64"/>
      <c r="K1226" s="65"/>
      <c r="L1226" s="59"/>
      <c r="M1226" s="65"/>
      <c r="N1226" s="59"/>
    </row>
    <row r="1227" spans="10:14">
      <c r="J1227" s="64"/>
      <c r="K1227" s="65"/>
      <c r="L1227" s="59"/>
      <c r="M1227" s="65"/>
      <c r="N1227" s="59"/>
    </row>
    <row r="1228" spans="10:14">
      <c r="J1228" s="64"/>
      <c r="K1228" s="65"/>
      <c r="L1228" s="59"/>
      <c r="M1228" s="65"/>
      <c r="N1228" s="59"/>
    </row>
    <row r="1229" spans="10:14">
      <c r="J1229" s="64"/>
      <c r="K1229" s="65"/>
      <c r="L1229" s="59"/>
      <c r="M1229" s="65"/>
      <c r="N1229" s="59"/>
    </row>
    <row r="1230" spans="10:14">
      <c r="J1230" s="64"/>
      <c r="K1230" s="65"/>
      <c r="L1230" s="59"/>
      <c r="M1230" s="65"/>
      <c r="N1230" s="59"/>
    </row>
    <row r="1231" spans="10:14">
      <c r="J1231" s="64"/>
      <c r="K1231" s="65"/>
      <c r="L1231" s="59"/>
      <c r="M1231" s="65"/>
      <c r="N1231" s="59"/>
    </row>
    <row r="1232" spans="10:14">
      <c r="J1232" s="64"/>
      <c r="K1232" s="65"/>
      <c r="L1232" s="59"/>
      <c r="M1232" s="65"/>
      <c r="N1232" s="59"/>
    </row>
    <row r="1233" spans="10:14">
      <c r="J1233" s="64"/>
      <c r="K1233" s="65"/>
      <c r="L1233" s="59"/>
      <c r="M1233" s="65"/>
      <c r="N1233" s="59"/>
    </row>
    <row r="1234" spans="10:14">
      <c r="J1234" s="64"/>
      <c r="K1234" s="65"/>
      <c r="L1234" s="59"/>
      <c r="M1234" s="65"/>
      <c r="N1234" s="59"/>
    </row>
    <row r="1235" spans="10:14">
      <c r="J1235" s="64"/>
      <c r="K1235" s="65"/>
      <c r="L1235" s="59"/>
      <c r="M1235" s="65"/>
      <c r="N1235" s="59"/>
    </row>
    <row r="1236" spans="10:14">
      <c r="J1236" s="64"/>
      <c r="K1236" s="65"/>
      <c r="L1236" s="59"/>
      <c r="M1236" s="65"/>
      <c r="N1236" s="59"/>
    </row>
    <row r="1237" spans="10:14">
      <c r="J1237" s="64"/>
      <c r="K1237" s="65"/>
      <c r="L1237" s="59"/>
      <c r="M1237" s="65"/>
      <c r="N1237" s="59"/>
    </row>
    <row r="1238" spans="10:14">
      <c r="J1238" s="64"/>
      <c r="K1238" s="65"/>
      <c r="L1238" s="59"/>
      <c r="M1238" s="65"/>
      <c r="N1238" s="59"/>
    </row>
    <row r="1239" spans="10:14">
      <c r="J1239" s="64"/>
      <c r="K1239" s="65"/>
      <c r="L1239" s="59"/>
      <c r="M1239" s="65"/>
      <c r="N1239" s="59"/>
    </row>
    <row r="1240" spans="10:14">
      <c r="J1240" s="64"/>
      <c r="K1240" s="65"/>
      <c r="L1240" s="59"/>
      <c r="M1240" s="65"/>
      <c r="N1240" s="59"/>
    </row>
    <row r="1241" spans="10:14">
      <c r="J1241" s="64"/>
      <c r="K1241" s="65"/>
      <c r="L1241" s="59"/>
      <c r="M1241" s="65"/>
      <c r="N1241" s="59"/>
    </row>
    <row r="1242" spans="10:14">
      <c r="J1242" s="64"/>
      <c r="K1242" s="65"/>
      <c r="L1242" s="59"/>
      <c r="M1242" s="65"/>
      <c r="N1242" s="59"/>
    </row>
    <row r="1243" spans="10:14">
      <c r="J1243" s="64"/>
      <c r="K1243" s="65"/>
      <c r="L1243" s="59"/>
      <c r="M1243" s="65"/>
      <c r="N1243" s="59"/>
    </row>
    <row r="1244" spans="10:14">
      <c r="J1244" s="64"/>
      <c r="K1244" s="65"/>
      <c r="L1244" s="59"/>
      <c r="M1244" s="65"/>
      <c r="N1244" s="59"/>
    </row>
    <row r="1245" spans="10:14">
      <c r="J1245" s="64"/>
      <c r="K1245" s="65"/>
      <c r="L1245" s="59"/>
      <c r="M1245" s="65"/>
      <c r="N1245" s="59"/>
    </row>
    <row r="1246" spans="10:14">
      <c r="J1246" s="64"/>
      <c r="K1246" s="65"/>
      <c r="L1246" s="59"/>
      <c r="M1246" s="65"/>
      <c r="N1246" s="59"/>
    </row>
    <row r="1247" spans="10:14">
      <c r="J1247" s="64"/>
      <c r="K1247" s="65"/>
      <c r="L1247" s="59"/>
      <c r="M1247" s="65"/>
      <c r="N1247" s="59"/>
    </row>
    <row r="1248" spans="10:14">
      <c r="J1248" s="64"/>
      <c r="K1248" s="65"/>
      <c r="L1248" s="59"/>
      <c r="M1248" s="65"/>
      <c r="N1248" s="59"/>
    </row>
    <row r="1249" spans="10:14">
      <c r="J1249" s="64"/>
      <c r="K1249" s="65"/>
      <c r="L1249" s="59"/>
      <c r="M1249" s="65"/>
      <c r="N1249" s="59"/>
    </row>
    <row r="1250" spans="10:14">
      <c r="J1250" s="64"/>
      <c r="K1250" s="65"/>
      <c r="L1250" s="59"/>
      <c r="M1250" s="65"/>
      <c r="N1250" s="59"/>
    </row>
    <row r="1251" spans="10:14">
      <c r="J1251" s="64"/>
      <c r="K1251" s="65"/>
      <c r="L1251" s="59"/>
      <c r="M1251" s="65"/>
      <c r="N1251" s="59"/>
    </row>
    <row r="1252" spans="10:14">
      <c r="J1252" s="64"/>
      <c r="K1252" s="65"/>
      <c r="L1252" s="59"/>
      <c r="M1252" s="65"/>
      <c r="N1252" s="59"/>
    </row>
    <row r="1253" spans="10:14">
      <c r="J1253" s="64"/>
      <c r="K1253" s="65"/>
      <c r="L1253" s="59"/>
      <c r="M1253" s="65"/>
      <c r="N1253" s="59"/>
    </row>
    <row r="1254" spans="10:14">
      <c r="J1254" s="64"/>
      <c r="K1254" s="65"/>
      <c r="L1254" s="59"/>
      <c r="M1254" s="65"/>
      <c r="N1254" s="59"/>
    </row>
    <row r="1255" spans="10:14">
      <c r="J1255" s="64"/>
      <c r="K1255" s="65"/>
      <c r="L1255" s="59"/>
      <c r="M1255" s="65"/>
      <c r="N1255" s="59"/>
    </row>
    <row r="1256" spans="10:14">
      <c r="J1256" s="64"/>
      <c r="K1256" s="65"/>
      <c r="L1256" s="59"/>
      <c r="M1256" s="65"/>
      <c r="N1256" s="59"/>
    </row>
    <row r="1257" spans="10:14">
      <c r="J1257" s="64"/>
      <c r="K1257" s="65"/>
      <c r="L1257" s="59"/>
      <c r="M1257" s="65"/>
      <c r="N1257" s="59"/>
    </row>
    <row r="1258" spans="10:14">
      <c r="J1258" s="64"/>
      <c r="K1258" s="65"/>
      <c r="L1258" s="59"/>
      <c r="M1258" s="65"/>
      <c r="N1258" s="59"/>
    </row>
    <row r="1259" spans="10:14">
      <c r="J1259" s="64"/>
      <c r="K1259" s="65"/>
      <c r="L1259" s="59"/>
      <c r="M1259" s="65"/>
      <c r="N1259" s="59"/>
    </row>
    <row r="1260" spans="10:14">
      <c r="J1260" s="64"/>
      <c r="K1260" s="65"/>
      <c r="L1260" s="59"/>
      <c r="M1260" s="65"/>
      <c r="N1260" s="59"/>
    </row>
    <row r="1261" spans="10:14">
      <c r="J1261" s="64"/>
      <c r="K1261" s="65"/>
      <c r="L1261" s="59"/>
      <c r="M1261" s="65"/>
      <c r="N1261" s="59"/>
    </row>
    <row r="1262" spans="10:14">
      <c r="J1262" s="64"/>
      <c r="K1262" s="65"/>
      <c r="L1262" s="59"/>
      <c r="M1262" s="65"/>
      <c r="N1262" s="59"/>
    </row>
    <row r="1263" spans="10:14">
      <c r="J1263" s="64"/>
      <c r="K1263" s="65"/>
      <c r="L1263" s="59"/>
      <c r="M1263" s="65"/>
      <c r="N1263" s="59"/>
    </row>
    <row r="1264" spans="10:14">
      <c r="J1264" s="64"/>
      <c r="K1264" s="65"/>
      <c r="L1264" s="59"/>
      <c r="M1264" s="65"/>
      <c r="N1264" s="59"/>
    </row>
    <row r="1265" spans="10:14">
      <c r="J1265" s="64"/>
      <c r="K1265" s="65"/>
      <c r="L1265" s="59"/>
      <c r="M1265" s="65"/>
      <c r="N1265" s="59"/>
    </row>
    <row r="1266" spans="10:14">
      <c r="J1266" s="64"/>
      <c r="K1266" s="65"/>
      <c r="L1266" s="59"/>
      <c r="M1266" s="65"/>
      <c r="N1266" s="59"/>
    </row>
    <row r="1267" spans="10:14">
      <c r="J1267" s="64"/>
      <c r="K1267" s="65"/>
      <c r="L1267" s="59"/>
      <c r="M1267" s="65"/>
      <c r="N1267" s="59"/>
    </row>
    <row r="1268" spans="10:14">
      <c r="J1268" s="64"/>
      <c r="K1268" s="65"/>
      <c r="L1268" s="59"/>
      <c r="M1268" s="65"/>
      <c r="N1268" s="59"/>
    </row>
    <row r="1269" spans="10:14">
      <c r="J1269" s="64"/>
      <c r="K1269" s="65"/>
      <c r="L1269" s="59"/>
      <c r="M1269" s="65"/>
      <c r="N1269" s="59"/>
    </row>
    <row r="1270" spans="10:14">
      <c r="J1270" s="64"/>
      <c r="K1270" s="65"/>
      <c r="L1270" s="59"/>
      <c r="M1270" s="65"/>
      <c r="N1270" s="59"/>
    </row>
    <row r="1271" spans="10:14">
      <c r="J1271" s="64"/>
      <c r="K1271" s="65"/>
      <c r="L1271" s="59"/>
      <c r="M1271" s="65"/>
      <c r="N1271" s="59"/>
    </row>
    <row r="1272" spans="10:14">
      <c r="J1272" s="64"/>
      <c r="K1272" s="65"/>
      <c r="L1272" s="59"/>
      <c r="M1272" s="65"/>
      <c r="N1272" s="59"/>
    </row>
    <row r="1273" spans="10:14">
      <c r="J1273" s="64"/>
      <c r="K1273" s="65"/>
      <c r="L1273" s="59"/>
      <c r="M1273" s="65"/>
      <c r="N1273" s="59"/>
    </row>
    <row r="1274" spans="10:14">
      <c r="J1274" s="64"/>
      <c r="K1274" s="65"/>
      <c r="L1274" s="59"/>
      <c r="M1274" s="65"/>
      <c r="N1274" s="59"/>
    </row>
    <row r="1275" spans="10:14">
      <c r="J1275" s="64"/>
      <c r="K1275" s="65"/>
      <c r="L1275" s="59"/>
      <c r="M1275" s="65"/>
      <c r="N1275" s="59"/>
    </row>
    <row r="1276" spans="10:14">
      <c r="J1276" s="64"/>
      <c r="K1276" s="65"/>
      <c r="L1276" s="59"/>
      <c r="M1276" s="65"/>
      <c r="N1276" s="59"/>
    </row>
    <row r="1277" spans="10:14">
      <c r="J1277" s="64"/>
      <c r="K1277" s="65"/>
      <c r="L1277" s="59"/>
      <c r="M1277" s="65"/>
      <c r="N1277" s="59"/>
    </row>
    <row r="1278" spans="10:14">
      <c r="J1278" s="64"/>
      <c r="K1278" s="65"/>
      <c r="L1278" s="59"/>
      <c r="M1278" s="65"/>
      <c r="N1278" s="59"/>
    </row>
    <row r="1279" spans="10:14">
      <c r="J1279" s="64"/>
      <c r="K1279" s="65"/>
      <c r="L1279" s="59"/>
      <c r="M1279" s="65"/>
      <c r="N1279" s="59"/>
    </row>
    <row r="1280" spans="10:14">
      <c r="J1280" s="64"/>
      <c r="K1280" s="65"/>
      <c r="L1280" s="59"/>
      <c r="M1280" s="65"/>
      <c r="N1280" s="59"/>
    </row>
    <row r="1281" spans="10:14">
      <c r="J1281" s="64"/>
      <c r="K1281" s="65"/>
      <c r="L1281" s="59"/>
      <c r="M1281" s="65"/>
      <c r="N1281" s="59"/>
    </row>
    <row r="1282" spans="10:14">
      <c r="J1282" s="64"/>
      <c r="K1282" s="65"/>
      <c r="L1282" s="59"/>
      <c r="M1282" s="65"/>
      <c r="N1282" s="59"/>
    </row>
    <row r="1283" spans="10:14">
      <c r="J1283" s="64"/>
      <c r="K1283" s="65"/>
      <c r="L1283" s="59"/>
      <c r="M1283" s="65"/>
      <c r="N1283" s="59"/>
    </row>
    <row r="1284" spans="10:14">
      <c r="J1284" s="64"/>
      <c r="K1284" s="65"/>
      <c r="L1284" s="59"/>
      <c r="M1284" s="65"/>
      <c r="N1284" s="59"/>
    </row>
    <row r="1285" spans="10:14">
      <c r="J1285" s="64"/>
      <c r="K1285" s="65"/>
      <c r="L1285" s="59"/>
      <c r="M1285" s="65"/>
      <c r="N1285" s="59"/>
    </row>
    <row r="1286" spans="10:14">
      <c r="J1286" s="64"/>
      <c r="K1286" s="65"/>
      <c r="L1286" s="59"/>
      <c r="M1286" s="65"/>
      <c r="N1286" s="59"/>
    </row>
    <row r="1287" spans="10:14">
      <c r="J1287" s="64"/>
      <c r="K1287" s="65"/>
      <c r="L1287" s="59"/>
      <c r="M1287" s="65"/>
      <c r="N1287" s="59"/>
    </row>
    <row r="1288" spans="10:14">
      <c r="J1288" s="64"/>
      <c r="K1288" s="65"/>
      <c r="L1288" s="59"/>
      <c r="M1288" s="65"/>
      <c r="N1288" s="59"/>
    </row>
    <row r="1289" spans="10:14">
      <c r="J1289" s="64"/>
      <c r="K1289" s="65"/>
      <c r="L1289" s="59"/>
      <c r="M1289" s="65"/>
      <c r="N1289" s="59"/>
    </row>
    <row r="1290" spans="10:14">
      <c r="J1290" s="64"/>
      <c r="K1290" s="65"/>
      <c r="L1290" s="59"/>
      <c r="M1290" s="65"/>
      <c r="N1290" s="59"/>
    </row>
    <row r="1291" spans="10:14">
      <c r="J1291" s="64"/>
      <c r="K1291" s="65"/>
      <c r="L1291" s="59"/>
      <c r="M1291" s="65"/>
      <c r="N1291" s="59"/>
    </row>
    <row r="1292" spans="10:14">
      <c r="J1292" s="64"/>
      <c r="K1292" s="65"/>
      <c r="L1292" s="59"/>
      <c r="M1292" s="65"/>
      <c r="N1292" s="59"/>
    </row>
    <row r="1293" spans="10:14">
      <c r="J1293" s="64"/>
      <c r="K1293" s="65"/>
      <c r="L1293" s="59"/>
      <c r="M1293" s="65"/>
      <c r="N1293" s="59"/>
    </row>
    <row r="1294" spans="10:14">
      <c r="J1294" s="64"/>
      <c r="K1294" s="65"/>
      <c r="L1294" s="59"/>
      <c r="M1294" s="65"/>
      <c r="N1294" s="59"/>
    </row>
    <row r="1295" spans="10:14">
      <c r="J1295" s="64"/>
      <c r="K1295" s="65"/>
      <c r="L1295" s="59"/>
      <c r="M1295" s="65"/>
      <c r="N1295" s="59"/>
    </row>
    <row r="1296" spans="10:14">
      <c r="J1296" s="64"/>
      <c r="K1296" s="65"/>
      <c r="L1296" s="59"/>
      <c r="M1296" s="65"/>
      <c r="N1296" s="59"/>
    </row>
    <row r="1297" spans="10:14">
      <c r="J1297" s="64"/>
      <c r="K1297" s="65"/>
      <c r="L1297" s="59"/>
      <c r="M1297" s="65"/>
      <c r="N1297" s="59"/>
    </row>
    <row r="1298" spans="10:14">
      <c r="J1298" s="64"/>
      <c r="K1298" s="65"/>
      <c r="L1298" s="59"/>
      <c r="M1298" s="65"/>
      <c r="N1298" s="59"/>
    </row>
    <row r="1299" spans="10:14">
      <c r="J1299" s="64"/>
      <c r="K1299" s="65"/>
      <c r="L1299" s="59"/>
      <c r="M1299" s="65"/>
      <c r="N1299" s="59"/>
    </row>
    <row r="1300" spans="10:14">
      <c r="J1300" s="64"/>
      <c r="K1300" s="65"/>
      <c r="L1300" s="59"/>
      <c r="M1300" s="65"/>
      <c r="N1300" s="59"/>
    </row>
    <row r="1301" spans="10:14">
      <c r="J1301" s="64"/>
      <c r="K1301" s="65"/>
      <c r="L1301" s="59"/>
      <c r="M1301" s="65"/>
      <c r="N1301" s="59"/>
    </row>
    <row r="1302" spans="10:14">
      <c r="J1302" s="64"/>
      <c r="K1302" s="65"/>
      <c r="L1302" s="59"/>
      <c r="M1302" s="65"/>
      <c r="N1302" s="59"/>
    </row>
    <row r="1303" spans="10:14">
      <c r="J1303" s="64"/>
      <c r="K1303" s="65"/>
      <c r="L1303" s="59"/>
      <c r="M1303" s="65"/>
      <c r="N1303" s="59"/>
    </row>
    <row r="1304" spans="10:14">
      <c r="J1304" s="64"/>
      <c r="K1304" s="65"/>
      <c r="L1304" s="59"/>
      <c r="M1304" s="65"/>
      <c r="N1304" s="59"/>
    </row>
    <row r="1305" spans="10:14">
      <c r="J1305" s="64"/>
      <c r="K1305" s="65"/>
      <c r="L1305" s="59"/>
      <c r="M1305" s="65"/>
      <c r="N1305" s="59"/>
    </row>
    <row r="1306" spans="10:14">
      <c r="J1306" s="64"/>
      <c r="K1306" s="65"/>
      <c r="L1306" s="59"/>
      <c r="M1306" s="65"/>
      <c r="N1306" s="59"/>
    </row>
    <row r="1307" spans="10:14">
      <c r="J1307" s="64"/>
      <c r="K1307" s="65"/>
      <c r="L1307" s="59"/>
      <c r="M1307" s="65"/>
      <c r="N1307" s="59"/>
    </row>
    <row r="1308" spans="10:14">
      <c r="J1308" s="64"/>
      <c r="K1308" s="65"/>
      <c r="L1308" s="59"/>
      <c r="M1308" s="65"/>
      <c r="N1308" s="59"/>
    </row>
    <row r="1309" spans="10:14">
      <c r="J1309" s="64"/>
      <c r="K1309" s="65"/>
      <c r="L1309" s="59"/>
      <c r="M1309" s="65"/>
      <c r="N1309" s="59"/>
    </row>
    <row r="1310" spans="10:14">
      <c r="J1310" s="64"/>
      <c r="K1310" s="65"/>
      <c r="L1310" s="59"/>
      <c r="M1310" s="65"/>
      <c r="N1310" s="59"/>
    </row>
    <row r="1311" spans="10:14">
      <c r="J1311" s="64"/>
      <c r="K1311" s="65"/>
      <c r="L1311" s="59"/>
      <c r="M1311" s="65"/>
      <c r="N1311" s="59"/>
    </row>
    <row r="1312" spans="10:14">
      <c r="J1312" s="64"/>
      <c r="K1312" s="65"/>
      <c r="L1312" s="59"/>
      <c r="M1312" s="65"/>
      <c r="N1312" s="59"/>
    </row>
    <row r="1313" spans="10:14">
      <c r="J1313" s="64"/>
      <c r="K1313" s="65"/>
      <c r="L1313" s="59"/>
      <c r="M1313" s="65"/>
      <c r="N1313" s="59"/>
    </row>
    <row r="1314" spans="10:14">
      <c r="J1314" s="64"/>
      <c r="K1314" s="65"/>
      <c r="L1314" s="59"/>
      <c r="M1314" s="65"/>
      <c r="N1314" s="59"/>
    </row>
    <row r="1315" spans="10:14">
      <c r="J1315" s="64"/>
      <c r="K1315" s="65"/>
      <c r="L1315" s="59"/>
      <c r="M1315" s="65"/>
      <c r="N1315" s="59"/>
    </row>
    <row r="1316" spans="10:14">
      <c r="J1316" s="64"/>
      <c r="K1316" s="65"/>
      <c r="L1316" s="59"/>
      <c r="M1316" s="65"/>
      <c r="N1316" s="59"/>
    </row>
    <row r="1317" spans="10:14">
      <c r="J1317" s="64"/>
      <c r="K1317" s="65"/>
      <c r="L1317" s="59"/>
      <c r="M1317" s="65"/>
      <c r="N1317" s="59"/>
    </row>
    <row r="1318" spans="10:14">
      <c r="J1318" s="64"/>
      <c r="K1318" s="65"/>
      <c r="L1318" s="59"/>
      <c r="M1318" s="65"/>
      <c r="N1318" s="59"/>
    </row>
    <row r="1319" spans="10:14">
      <c r="J1319" s="64"/>
      <c r="K1319" s="65"/>
      <c r="L1319" s="59"/>
      <c r="M1319" s="65"/>
      <c r="N1319" s="59"/>
    </row>
    <row r="1320" spans="10:14">
      <c r="J1320" s="64"/>
      <c r="K1320" s="65"/>
      <c r="L1320" s="59"/>
      <c r="M1320" s="65"/>
      <c r="N1320" s="59"/>
    </row>
    <row r="1321" spans="10:14">
      <c r="J1321" s="64"/>
      <c r="K1321" s="65"/>
      <c r="L1321" s="59"/>
      <c r="M1321" s="65"/>
      <c r="N1321" s="59"/>
    </row>
    <row r="1322" spans="10:14">
      <c r="J1322" s="64"/>
      <c r="K1322" s="65"/>
      <c r="L1322" s="59"/>
      <c r="M1322" s="65"/>
      <c r="N1322" s="59"/>
    </row>
    <row r="1323" spans="10:14">
      <c r="J1323" s="64"/>
      <c r="K1323" s="65"/>
      <c r="L1323" s="59"/>
      <c r="M1323" s="65"/>
      <c r="N1323" s="59"/>
    </row>
    <row r="1324" spans="10:14">
      <c r="J1324" s="64"/>
      <c r="K1324" s="65"/>
      <c r="L1324" s="59"/>
      <c r="M1324" s="65"/>
      <c r="N1324" s="59"/>
    </row>
    <row r="1325" spans="10:14">
      <c r="J1325" s="64"/>
      <c r="K1325" s="65"/>
      <c r="L1325" s="59"/>
      <c r="M1325" s="65"/>
      <c r="N1325" s="59"/>
    </row>
    <row r="1326" spans="10:14">
      <c r="J1326" s="64"/>
      <c r="K1326" s="65"/>
      <c r="L1326" s="59"/>
      <c r="M1326" s="65"/>
      <c r="N1326" s="59"/>
    </row>
    <row r="1327" spans="10:14">
      <c r="J1327" s="64"/>
      <c r="K1327" s="65"/>
      <c r="L1327" s="59"/>
      <c r="M1327" s="65"/>
      <c r="N1327" s="59"/>
    </row>
    <row r="1328" spans="10:14">
      <c r="J1328" s="64"/>
      <c r="K1328" s="65"/>
      <c r="L1328" s="59"/>
      <c r="M1328" s="65"/>
      <c r="N1328" s="59"/>
    </row>
    <row r="1329" spans="10:14">
      <c r="J1329" s="64"/>
      <c r="K1329" s="65"/>
      <c r="L1329" s="59"/>
      <c r="M1329" s="65"/>
      <c r="N1329" s="59"/>
    </row>
    <row r="1330" spans="10:14">
      <c r="J1330" s="64"/>
      <c r="K1330" s="65"/>
      <c r="L1330" s="59"/>
      <c r="M1330" s="65"/>
      <c r="N1330" s="59"/>
    </row>
    <row r="1331" spans="10:14">
      <c r="J1331" s="64"/>
      <c r="K1331" s="65"/>
      <c r="L1331" s="59"/>
      <c r="M1331" s="65"/>
      <c r="N1331" s="59"/>
    </row>
    <row r="1332" spans="10:14">
      <c r="J1332" s="64"/>
      <c r="K1332" s="65"/>
      <c r="L1332" s="59"/>
      <c r="M1332" s="65"/>
      <c r="N1332" s="59"/>
    </row>
    <row r="1333" spans="10:14">
      <c r="J1333" s="64"/>
      <c r="K1333" s="65"/>
      <c r="L1333" s="59"/>
      <c r="M1333" s="65"/>
      <c r="N1333" s="59"/>
    </row>
    <row r="1334" spans="10:14">
      <c r="J1334" s="64"/>
      <c r="K1334" s="65"/>
      <c r="L1334" s="59"/>
      <c r="M1334" s="65"/>
      <c r="N1334" s="59"/>
    </row>
    <row r="1335" spans="10:14">
      <c r="J1335" s="64"/>
      <c r="K1335" s="65"/>
      <c r="L1335" s="59"/>
      <c r="M1335" s="65"/>
      <c r="N1335" s="59"/>
    </row>
    <row r="1336" spans="10:14">
      <c r="J1336" s="64"/>
      <c r="K1336" s="65"/>
      <c r="L1336" s="59"/>
      <c r="M1336" s="65"/>
      <c r="N1336" s="59"/>
    </row>
    <row r="1337" spans="10:14">
      <c r="J1337" s="64"/>
      <c r="K1337" s="65"/>
      <c r="L1337" s="59"/>
      <c r="M1337" s="65"/>
      <c r="N1337" s="59"/>
    </row>
    <row r="1338" spans="10:14">
      <c r="J1338" s="64"/>
      <c r="K1338" s="65"/>
      <c r="L1338" s="59"/>
      <c r="M1338" s="65"/>
      <c r="N1338" s="59"/>
    </row>
    <row r="1339" spans="10:14">
      <c r="J1339" s="64"/>
      <c r="K1339" s="65"/>
      <c r="L1339" s="59"/>
      <c r="M1339" s="65"/>
      <c r="N1339" s="59"/>
    </row>
    <row r="1340" spans="10:14">
      <c r="J1340" s="64"/>
      <c r="K1340" s="65"/>
      <c r="L1340" s="59"/>
      <c r="M1340" s="65"/>
      <c r="N1340" s="59"/>
    </row>
    <row r="1341" spans="10:14">
      <c r="J1341" s="64"/>
      <c r="K1341" s="65"/>
      <c r="L1341" s="59"/>
      <c r="M1341" s="65"/>
      <c r="N1341" s="59"/>
    </row>
    <row r="1342" spans="10:14">
      <c r="J1342" s="64"/>
      <c r="K1342" s="65"/>
      <c r="L1342" s="59"/>
      <c r="M1342" s="65"/>
      <c r="N1342" s="59"/>
    </row>
    <row r="1343" spans="10:14">
      <c r="J1343" s="64"/>
      <c r="K1343" s="65"/>
      <c r="L1343" s="59"/>
      <c r="M1343" s="65"/>
      <c r="N1343" s="59"/>
    </row>
    <row r="1344" spans="10:14">
      <c r="J1344" s="64"/>
      <c r="K1344" s="65"/>
      <c r="L1344" s="59"/>
      <c r="M1344" s="65"/>
      <c r="N1344" s="59"/>
    </row>
    <row r="1345" spans="10:14">
      <c r="J1345" s="64"/>
      <c r="K1345" s="65"/>
      <c r="L1345" s="59"/>
      <c r="M1345" s="65"/>
      <c r="N1345" s="59"/>
    </row>
    <row r="1346" spans="10:14">
      <c r="J1346" s="64"/>
      <c r="K1346" s="65"/>
      <c r="L1346" s="59"/>
      <c r="M1346" s="65"/>
      <c r="N1346" s="59"/>
    </row>
    <row r="1347" spans="10:14">
      <c r="J1347" s="64"/>
      <c r="K1347" s="65"/>
      <c r="L1347" s="59"/>
      <c r="M1347" s="65"/>
      <c r="N1347" s="59"/>
    </row>
    <row r="1348" spans="10:14">
      <c r="J1348" s="64"/>
      <c r="K1348" s="65"/>
      <c r="L1348" s="59"/>
      <c r="M1348" s="65"/>
      <c r="N1348" s="59"/>
    </row>
    <row r="1349" spans="10:14">
      <c r="J1349" s="64"/>
      <c r="K1349" s="65"/>
      <c r="L1349" s="59"/>
      <c r="M1349" s="65"/>
      <c r="N1349" s="59"/>
    </row>
    <row r="1350" spans="10:14">
      <c r="J1350" s="64"/>
      <c r="K1350" s="65"/>
      <c r="L1350" s="59"/>
      <c r="M1350" s="65"/>
      <c r="N1350" s="59"/>
    </row>
    <row r="1351" spans="10:14">
      <c r="J1351" s="64"/>
      <c r="K1351" s="65"/>
      <c r="L1351" s="59"/>
      <c r="M1351" s="65"/>
      <c r="N1351" s="59"/>
    </row>
    <row r="1352" spans="10:14">
      <c r="J1352" s="64"/>
      <c r="K1352" s="65"/>
      <c r="L1352" s="59"/>
      <c r="M1352" s="65"/>
      <c r="N1352" s="59"/>
    </row>
    <row r="1353" spans="10:14">
      <c r="J1353" s="64"/>
      <c r="K1353" s="65"/>
      <c r="L1353" s="59"/>
      <c r="M1353" s="65"/>
      <c r="N1353" s="59"/>
    </row>
    <row r="1354" spans="10:14">
      <c r="J1354" s="64"/>
      <c r="K1354" s="65"/>
      <c r="L1354" s="59"/>
      <c r="M1354" s="65"/>
      <c r="N1354" s="59"/>
    </row>
    <row r="1355" spans="10:14">
      <c r="J1355" s="64"/>
      <c r="K1355" s="65"/>
      <c r="L1355" s="59"/>
      <c r="M1355" s="65"/>
      <c r="N1355" s="59"/>
    </row>
    <row r="1356" spans="10:14">
      <c r="J1356" s="64"/>
      <c r="K1356" s="65"/>
      <c r="L1356" s="59"/>
      <c r="M1356" s="65"/>
      <c r="N1356" s="59"/>
    </row>
    <row r="1357" spans="10:14">
      <c r="J1357" s="64"/>
      <c r="K1357" s="65"/>
      <c r="L1357" s="59"/>
      <c r="M1357" s="65"/>
      <c r="N1357" s="59"/>
    </row>
    <row r="1358" spans="10:14">
      <c r="J1358" s="64"/>
      <c r="K1358" s="65"/>
      <c r="L1358" s="59"/>
      <c r="M1358" s="65"/>
      <c r="N1358" s="59"/>
    </row>
    <row r="1359" spans="10:14">
      <c r="J1359" s="64"/>
      <c r="K1359" s="65"/>
      <c r="L1359" s="59"/>
      <c r="M1359" s="65"/>
      <c r="N1359" s="59"/>
    </row>
    <row r="1360" spans="10:14">
      <c r="J1360" s="64"/>
      <c r="K1360" s="65"/>
      <c r="L1360" s="59"/>
      <c r="M1360" s="65"/>
      <c r="N1360" s="59"/>
    </row>
    <row r="1361" spans="10:14">
      <c r="J1361" s="64"/>
      <c r="K1361" s="65"/>
      <c r="L1361" s="59"/>
      <c r="M1361" s="65"/>
      <c r="N1361" s="59"/>
    </row>
    <row r="1362" spans="10:14">
      <c r="J1362" s="64"/>
      <c r="K1362" s="65"/>
      <c r="L1362" s="59"/>
      <c r="M1362" s="65"/>
      <c r="N1362" s="59"/>
    </row>
    <row r="1363" spans="10:14">
      <c r="J1363" s="64"/>
      <c r="K1363" s="65"/>
      <c r="L1363" s="59"/>
      <c r="M1363" s="65"/>
      <c r="N1363" s="59"/>
    </row>
    <row r="1364" spans="10:14">
      <c r="J1364" s="64"/>
      <c r="K1364" s="65"/>
      <c r="L1364" s="59"/>
      <c r="M1364" s="65"/>
      <c r="N1364" s="59"/>
    </row>
    <row r="1365" spans="10:14">
      <c r="J1365" s="64"/>
      <c r="K1365" s="65"/>
      <c r="L1365" s="59"/>
      <c r="M1365" s="65"/>
      <c r="N1365" s="59"/>
    </row>
    <row r="1366" spans="10:14">
      <c r="J1366" s="64"/>
      <c r="K1366" s="65"/>
      <c r="L1366" s="59"/>
      <c r="M1366" s="65"/>
      <c r="N1366" s="59"/>
    </row>
    <row r="1367" spans="10:14">
      <c r="J1367" s="64"/>
      <c r="K1367" s="65"/>
      <c r="L1367" s="59"/>
      <c r="M1367" s="65"/>
      <c r="N1367" s="59"/>
    </row>
    <row r="1368" spans="10:14">
      <c r="J1368" s="64"/>
      <c r="K1368" s="65"/>
      <c r="L1368" s="59"/>
      <c r="M1368" s="65"/>
      <c r="N1368" s="59"/>
    </row>
    <row r="1369" spans="10:14">
      <c r="J1369" s="64"/>
      <c r="K1369" s="65"/>
      <c r="L1369" s="59"/>
      <c r="M1369" s="65"/>
      <c r="N1369" s="59"/>
    </row>
    <row r="1370" spans="10:14">
      <c r="J1370" s="64"/>
      <c r="K1370" s="65"/>
      <c r="L1370" s="59"/>
      <c r="M1370" s="65"/>
      <c r="N1370" s="59"/>
    </row>
    <row r="1371" spans="10:14">
      <c r="J1371" s="64"/>
      <c r="K1371" s="65"/>
      <c r="L1371" s="59"/>
      <c r="M1371" s="65"/>
      <c r="N1371" s="59"/>
    </row>
    <row r="1372" spans="10:14">
      <c r="J1372" s="64"/>
      <c r="K1372" s="65"/>
      <c r="L1372" s="59"/>
      <c r="M1372" s="65"/>
      <c r="N1372" s="59"/>
    </row>
    <row r="1373" spans="10:14">
      <c r="J1373" s="64"/>
      <c r="K1373" s="65"/>
      <c r="L1373" s="59"/>
      <c r="M1373" s="65"/>
      <c r="N1373" s="59"/>
    </row>
    <row r="1374" spans="10:14">
      <c r="J1374" s="64"/>
      <c r="K1374" s="65"/>
      <c r="L1374" s="59"/>
      <c r="M1374" s="65"/>
      <c r="N1374" s="59"/>
    </row>
    <row r="1375" spans="10:14">
      <c r="J1375" s="64"/>
      <c r="K1375" s="65"/>
      <c r="L1375" s="59"/>
      <c r="M1375" s="65"/>
      <c r="N1375" s="59"/>
    </row>
    <row r="1376" spans="10:14">
      <c r="J1376" s="64"/>
      <c r="K1376" s="65"/>
      <c r="L1376" s="59"/>
      <c r="M1376" s="65"/>
      <c r="N1376" s="59"/>
    </row>
    <row r="1377" spans="10:14">
      <c r="J1377" s="64"/>
      <c r="K1377" s="65"/>
      <c r="L1377" s="59"/>
      <c r="M1377" s="65"/>
      <c r="N1377" s="59"/>
    </row>
    <row r="1378" spans="10:14">
      <c r="J1378" s="64"/>
      <c r="K1378" s="65"/>
      <c r="L1378" s="59"/>
      <c r="M1378" s="65"/>
      <c r="N1378" s="59"/>
    </row>
    <row r="1379" spans="10:14">
      <c r="J1379" s="64"/>
      <c r="K1379" s="65"/>
      <c r="L1379" s="59"/>
      <c r="M1379" s="65"/>
      <c r="N1379" s="59"/>
    </row>
    <row r="1380" spans="10:14">
      <c r="J1380" s="64"/>
      <c r="K1380" s="65"/>
      <c r="L1380" s="59"/>
      <c r="M1380" s="65"/>
      <c r="N1380" s="59"/>
    </row>
    <row r="1381" spans="10:14">
      <c r="J1381" s="64"/>
      <c r="K1381" s="65"/>
      <c r="L1381" s="59"/>
      <c r="M1381" s="65"/>
      <c r="N1381" s="59"/>
    </row>
    <row r="1382" spans="10:14">
      <c r="J1382" s="64"/>
      <c r="K1382" s="65"/>
      <c r="L1382" s="59"/>
      <c r="M1382" s="65"/>
      <c r="N1382" s="59"/>
    </row>
    <row r="1383" spans="10:14">
      <c r="J1383" s="64"/>
      <c r="K1383" s="65"/>
      <c r="L1383" s="59"/>
      <c r="M1383" s="65"/>
      <c r="N1383" s="59"/>
    </row>
    <row r="1384" spans="10:14">
      <c r="J1384" s="64"/>
      <c r="K1384" s="65"/>
      <c r="L1384" s="59"/>
      <c r="M1384" s="65"/>
      <c r="N1384" s="59"/>
    </row>
    <row r="1385" spans="10:14">
      <c r="J1385" s="64"/>
      <c r="K1385" s="65"/>
      <c r="L1385" s="59"/>
      <c r="M1385" s="65"/>
      <c r="N1385" s="59"/>
    </row>
    <row r="1386" spans="10:14">
      <c r="J1386" s="64"/>
      <c r="K1386" s="65"/>
      <c r="L1386" s="59"/>
      <c r="M1386" s="65"/>
      <c r="N1386" s="59"/>
    </row>
    <row r="1387" spans="10:14">
      <c r="J1387" s="64"/>
      <c r="K1387" s="65"/>
      <c r="L1387" s="59"/>
      <c r="M1387" s="65"/>
      <c r="N1387" s="59"/>
    </row>
    <row r="1388" spans="10:14">
      <c r="J1388" s="64"/>
      <c r="K1388" s="65"/>
      <c r="L1388" s="59"/>
      <c r="M1388" s="65"/>
      <c r="N1388" s="59"/>
    </row>
    <row r="1389" spans="10:14">
      <c r="J1389" s="64"/>
      <c r="K1389" s="65"/>
      <c r="L1389" s="59"/>
      <c r="M1389" s="65"/>
      <c r="N1389" s="59"/>
    </row>
    <row r="1390" spans="10:14">
      <c r="J1390" s="64"/>
      <c r="K1390" s="65"/>
      <c r="L1390" s="59"/>
      <c r="M1390" s="65"/>
      <c r="N1390" s="59"/>
    </row>
    <row r="1391" spans="10:14">
      <c r="J1391" s="64"/>
      <c r="K1391" s="65"/>
      <c r="L1391" s="59"/>
      <c r="M1391" s="65"/>
      <c r="N1391" s="59"/>
    </row>
    <row r="1392" spans="10:14">
      <c r="J1392" s="64"/>
      <c r="K1392" s="65"/>
      <c r="L1392" s="59"/>
      <c r="M1392" s="65"/>
      <c r="N1392" s="59"/>
    </row>
    <row r="1393" spans="10:14">
      <c r="J1393" s="64"/>
      <c r="K1393" s="65"/>
      <c r="L1393" s="59"/>
      <c r="M1393" s="65"/>
      <c r="N1393" s="59"/>
    </row>
    <row r="1394" spans="10:14">
      <c r="J1394" s="64"/>
      <c r="K1394" s="65"/>
      <c r="L1394" s="59"/>
      <c r="M1394" s="65"/>
      <c r="N1394" s="59"/>
    </row>
    <row r="1395" spans="10:14">
      <c r="J1395" s="64"/>
      <c r="K1395" s="65"/>
      <c r="L1395" s="59"/>
      <c r="M1395" s="65"/>
      <c r="N1395" s="59"/>
    </row>
    <row r="1396" spans="10:14">
      <c r="J1396" s="64"/>
      <c r="K1396" s="65"/>
      <c r="L1396" s="59"/>
      <c r="M1396" s="65"/>
      <c r="N1396" s="59"/>
    </row>
    <row r="1397" spans="10:14">
      <c r="J1397" s="64"/>
      <c r="K1397" s="65"/>
      <c r="L1397" s="59"/>
      <c r="M1397" s="65"/>
      <c r="N1397" s="59"/>
    </row>
    <row r="1398" spans="10:14">
      <c r="J1398" s="64"/>
      <c r="K1398" s="65"/>
      <c r="L1398" s="59"/>
      <c r="M1398" s="65"/>
      <c r="N1398" s="59"/>
    </row>
    <row r="1399" spans="10:14">
      <c r="J1399" s="64"/>
      <c r="K1399" s="65"/>
      <c r="L1399" s="59"/>
      <c r="M1399" s="65"/>
      <c r="N1399" s="59"/>
    </row>
    <row r="1400" spans="10:14">
      <c r="J1400" s="64"/>
      <c r="K1400" s="65"/>
      <c r="L1400" s="59"/>
      <c r="M1400" s="65"/>
      <c r="N1400" s="59"/>
    </row>
    <row r="1401" spans="10:14">
      <c r="J1401" s="64"/>
      <c r="K1401" s="65"/>
      <c r="L1401" s="59"/>
      <c r="M1401" s="65"/>
      <c r="N1401" s="59"/>
    </row>
    <row r="1402" spans="10:14">
      <c r="J1402" s="64"/>
      <c r="K1402" s="65"/>
      <c r="L1402" s="59"/>
      <c r="M1402" s="65"/>
      <c r="N1402" s="59"/>
    </row>
    <row r="1403" spans="10:14">
      <c r="J1403" s="64"/>
      <c r="K1403" s="65"/>
      <c r="L1403" s="59"/>
      <c r="M1403" s="65"/>
      <c r="N1403" s="59"/>
    </row>
    <row r="1404" spans="10:14">
      <c r="J1404" s="64"/>
      <c r="K1404" s="65"/>
      <c r="L1404" s="59"/>
      <c r="M1404" s="65"/>
      <c r="N1404" s="59"/>
    </row>
    <row r="1405" spans="10:14">
      <c r="J1405" s="64"/>
      <c r="K1405" s="65"/>
      <c r="L1405" s="59"/>
      <c r="M1405" s="65"/>
      <c r="N1405" s="59"/>
    </row>
    <row r="1406" spans="10:14">
      <c r="J1406" s="64"/>
      <c r="K1406" s="65"/>
      <c r="L1406" s="59"/>
      <c r="M1406" s="65"/>
      <c r="N1406" s="59"/>
    </row>
    <row r="1407" spans="10:14">
      <c r="J1407" s="64"/>
      <c r="K1407" s="65"/>
      <c r="L1407" s="59"/>
      <c r="M1407" s="65"/>
      <c r="N1407" s="59"/>
    </row>
    <row r="1408" spans="10:14">
      <c r="J1408" s="64"/>
      <c r="K1408" s="65"/>
      <c r="L1408" s="59"/>
      <c r="M1408" s="65"/>
      <c r="N1408" s="59"/>
    </row>
    <row r="1409" spans="10:14">
      <c r="J1409" s="64"/>
      <c r="K1409" s="65"/>
      <c r="L1409" s="59"/>
      <c r="M1409" s="65"/>
      <c r="N1409" s="59"/>
    </row>
    <row r="1410" spans="10:14">
      <c r="J1410" s="64"/>
      <c r="K1410" s="65"/>
      <c r="L1410" s="59"/>
      <c r="M1410" s="65"/>
      <c r="N1410" s="59"/>
    </row>
    <row r="1411" spans="10:14">
      <c r="J1411" s="64"/>
      <c r="K1411" s="65"/>
      <c r="L1411" s="59"/>
      <c r="M1411" s="65"/>
      <c r="N1411" s="59"/>
    </row>
    <row r="1412" spans="10:14">
      <c r="J1412" s="64"/>
      <c r="K1412" s="65"/>
      <c r="L1412" s="59"/>
      <c r="M1412" s="65"/>
      <c r="N1412" s="59"/>
    </row>
    <row r="1413" spans="10:14">
      <c r="J1413" s="64"/>
      <c r="K1413" s="65"/>
      <c r="L1413" s="59"/>
      <c r="M1413" s="65"/>
      <c r="N1413" s="59"/>
    </row>
    <row r="1414" spans="10:14">
      <c r="J1414" s="64"/>
      <c r="K1414" s="65"/>
      <c r="L1414" s="59"/>
      <c r="M1414" s="65"/>
      <c r="N1414" s="59"/>
    </row>
    <row r="1415" spans="10:14">
      <c r="J1415" s="64"/>
      <c r="K1415" s="65"/>
      <c r="L1415" s="59"/>
      <c r="M1415" s="65"/>
      <c r="N1415" s="59"/>
    </row>
    <row r="1416" spans="10:14">
      <c r="J1416" s="64"/>
      <c r="K1416" s="65"/>
      <c r="L1416" s="59"/>
      <c r="M1416" s="65"/>
      <c r="N1416" s="59"/>
    </row>
    <row r="1417" spans="10:14">
      <c r="J1417" s="64"/>
      <c r="K1417" s="65"/>
      <c r="L1417" s="59"/>
      <c r="M1417" s="65"/>
      <c r="N1417" s="59"/>
    </row>
    <row r="1418" spans="10:14">
      <c r="J1418" s="64"/>
      <c r="K1418" s="65"/>
      <c r="L1418" s="59"/>
      <c r="M1418" s="65"/>
      <c r="N1418" s="59"/>
    </row>
    <row r="1419" spans="10:14">
      <c r="J1419" s="64"/>
      <c r="K1419" s="65"/>
      <c r="L1419" s="59"/>
      <c r="M1419" s="65"/>
      <c r="N1419" s="59"/>
    </row>
    <row r="1420" spans="10:14">
      <c r="J1420" s="64"/>
      <c r="K1420" s="65"/>
      <c r="L1420" s="59"/>
      <c r="M1420" s="65"/>
      <c r="N1420" s="59"/>
    </row>
    <row r="1421" spans="10:14">
      <c r="J1421" s="64"/>
      <c r="K1421" s="65"/>
      <c r="L1421" s="59"/>
      <c r="M1421" s="65"/>
      <c r="N1421" s="59"/>
    </row>
    <row r="1422" spans="10:14">
      <c r="J1422" s="64"/>
      <c r="K1422" s="65"/>
      <c r="L1422" s="59"/>
      <c r="M1422" s="65"/>
      <c r="N1422" s="59"/>
    </row>
    <row r="1423" spans="10:14">
      <c r="J1423" s="64"/>
      <c r="K1423" s="65"/>
      <c r="L1423" s="59"/>
      <c r="M1423" s="65"/>
      <c r="N1423" s="59"/>
    </row>
    <row r="1424" spans="10:14">
      <c r="J1424" s="64"/>
      <c r="K1424" s="65"/>
      <c r="L1424" s="59"/>
      <c r="M1424" s="65"/>
      <c r="N1424" s="59"/>
    </row>
    <row r="1425" spans="10:14">
      <c r="J1425" s="64"/>
      <c r="K1425" s="65"/>
      <c r="L1425" s="59"/>
      <c r="M1425" s="65"/>
      <c r="N1425" s="59"/>
    </row>
    <row r="1426" spans="10:14">
      <c r="J1426" s="64"/>
      <c r="K1426" s="65"/>
      <c r="L1426" s="59"/>
      <c r="M1426" s="65"/>
      <c r="N1426" s="59"/>
    </row>
    <row r="1427" spans="10:14">
      <c r="J1427" s="64"/>
      <c r="K1427" s="65"/>
      <c r="L1427" s="59"/>
      <c r="M1427" s="65"/>
      <c r="N1427" s="59"/>
    </row>
    <row r="1428" spans="10:14">
      <c r="J1428" s="64"/>
      <c r="K1428" s="65"/>
      <c r="L1428" s="59"/>
      <c r="M1428" s="65"/>
      <c r="N1428" s="59"/>
    </row>
    <row r="1429" spans="10:14">
      <c r="J1429" s="64"/>
      <c r="K1429" s="65"/>
      <c r="L1429" s="59"/>
      <c r="M1429" s="65"/>
      <c r="N1429" s="59"/>
    </row>
    <row r="1430" spans="10:14">
      <c r="J1430" s="64"/>
      <c r="K1430" s="65"/>
      <c r="L1430" s="59"/>
      <c r="M1430" s="65"/>
      <c r="N1430" s="59"/>
    </row>
    <row r="1431" spans="10:14">
      <c r="J1431" s="64"/>
      <c r="K1431" s="65"/>
      <c r="L1431" s="59"/>
      <c r="M1431" s="65"/>
      <c r="N1431" s="59"/>
    </row>
    <row r="1432" spans="10:14">
      <c r="J1432" s="64"/>
      <c r="K1432" s="65"/>
      <c r="L1432" s="59"/>
      <c r="M1432" s="65"/>
      <c r="N1432" s="59"/>
    </row>
    <row r="1433" spans="10:14">
      <c r="J1433" s="64"/>
      <c r="K1433" s="65"/>
      <c r="L1433" s="59"/>
      <c r="M1433" s="65"/>
      <c r="N1433" s="59"/>
    </row>
    <row r="1434" spans="10:14">
      <c r="J1434" s="64"/>
      <c r="K1434" s="65"/>
      <c r="L1434" s="59"/>
      <c r="M1434" s="65"/>
      <c r="N1434" s="59"/>
    </row>
    <row r="1435" spans="10:14">
      <c r="J1435" s="64"/>
      <c r="K1435" s="65"/>
      <c r="L1435" s="59"/>
      <c r="M1435" s="65"/>
      <c r="N1435" s="59"/>
    </row>
    <row r="1436" spans="10:14">
      <c r="J1436" s="64"/>
      <c r="K1436" s="65"/>
      <c r="L1436" s="59"/>
      <c r="M1436" s="65"/>
      <c r="N1436" s="59"/>
    </row>
    <row r="1437" spans="10:14">
      <c r="J1437" s="64"/>
      <c r="K1437" s="65"/>
      <c r="L1437" s="59"/>
      <c r="M1437" s="65"/>
      <c r="N1437" s="59"/>
    </row>
    <row r="1438" spans="10:14">
      <c r="J1438" s="64"/>
      <c r="K1438" s="65"/>
      <c r="L1438" s="59"/>
      <c r="M1438" s="65"/>
      <c r="N1438" s="59"/>
    </row>
    <row r="1439" spans="10:14">
      <c r="J1439" s="64"/>
      <c r="K1439" s="65"/>
      <c r="L1439" s="59"/>
      <c r="M1439" s="65"/>
      <c r="N1439" s="59"/>
    </row>
    <row r="1440" spans="10:14">
      <c r="J1440" s="64"/>
      <c r="K1440" s="65"/>
      <c r="L1440" s="59"/>
      <c r="M1440" s="65"/>
      <c r="N1440" s="59"/>
    </row>
    <row r="1441" spans="10:14">
      <c r="J1441" s="64"/>
      <c r="K1441" s="65"/>
      <c r="L1441" s="59"/>
      <c r="M1441" s="65"/>
      <c r="N1441" s="59"/>
    </row>
    <row r="1442" spans="10:14">
      <c r="J1442" s="64"/>
      <c r="K1442" s="65"/>
      <c r="L1442" s="59"/>
      <c r="M1442" s="65"/>
      <c r="N1442" s="59"/>
    </row>
    <row r="1443" spans="10:14">
      <c r="J1443" s="64"/>
      <c r="K1443" s="65"/>
      <c r="L1443" s="59"/>
      <c r="M1443" s="65"/>
      <c r="N1443" s="59"/>
    </row>
    <row r="1444" spans="10:14">
      <c r="J1444" s="64"/>
      <c r="K1444" s="65"/>
      <c r="L1444" s="59"/>
      <c r="M1444" s="65"/>
      <c r="N1444" s="59"/>
    </row>
    <row r="1445" spans="10:14">
      <c r="J1445" s="64"/>
      <c r="K1445" s="65"/>
      <c r="L1445" s="59"/>
      <c r="M1445" s="65"/>
      <c r="N1445" s="59"/>
    </row>
    <row r="1446" spans="10:14">
      <c r="J1446" s="64"/>
      <c r="K1446" s="65"/>
      <c r="L1446" s="59"/>
      <c r="M1446" s="65"/>
      <c r="N1446" s="59"/>
    </row>
    <row r="1447" spans="10:14">
      <c r="J1447" s="64"/>
      <c r="K1447" s="65"/>
      <c r="L1447" s="59"/>
      <c r="M1447" s="65"/>
      <c r="N1447" s="59"/>
    </row>
    <row r="1448" spans="10:14">
      <c r="J1448" s="64"/>
      <c r="K1448" s="65"/>
      <c r="L1448" s="59"/>
      <c r="M1448" s="65"/>
      <c r="N1448" s="59"/>
    </row>
    <row r="1449" spans="10:14">
      <c r="J1449" s="64"/>
      <c r="K1449" s="65"/>
      <c r="L1449" s="59"/>
      <c r="M1449" s="65"/>
      <c r="N1449" s="59"/>
    </row>
    <row r="1450" spans="10:14">
      <c r="J1450" s="64"/>
      <c r="K1450" s="65"/>
      <c r="L1450" s="59"/>
      <c r="M1450" s="65"/>
      <c r="N1450" s="59"/>
    </row>
    <row r="1451" spans="10:14">
      <c r="J1451" s="64"/>
      <c r="K1451" s="65"/>
      <c r="L1451" s="59"/>
      <c r="M1451" s="65"/>
      <c r="N1451" s="59"/>
    </row>
    <row r="1452" spans="10:14">
      <c r="J1452" s="64"/>
      <c r="K1452" s="65"/>
      <c r="L1452" s="59"/>
      <c r="M1452" s="65"/>
      <c r="N1452" s="59"/>
    </row>
    <row r="1453" spans="10:14">
      <c r="J1453" s="64"/>
      <c r="K1453" s="65"/>
      <c r="L1453" s="59"/>
      <c r="M1453" s="65"/>
      <c r="N1453" s="59"/>
    </row>
    <row r="1454" spans="10:14">
      <c r="J1454" s="64"/>
      <c r="K1454" s="65"/>
      <c r="L1454" s="59"/>
      <c r="M1454" s="65"/>
      <c r="N1454" s="59"/>
    </row>
    <row r="1455" spans="10:14">
      <c r="J1455" s="64"/>
      <c r="K1455" s="65"/>
      <c r="L1455" s="59"/>
      <c r="M1455" s="65"/>
      <c r="N1455" s="59"/>
    </row>
    <row r="1456" spans="10:14">
      <c r="J1456" s="64"/>
      <c r="K1456" s="65"/>
      <c r="L1456" s="59"/>
      <c r="M1456" s="65"/>
      <c r="N1456" s="59"/>
    </row>
    <row r="1457" spans="10:14">
      <c r="J1457" s="64"/>
      <c r="K1457" s="65"/>
      <c r="L1457" s="59"/>
      <c r="M1457" s="65"/>
      <c r="N1457" s="59"/>
    </row>
    <row r="1458" spans="10:14">
      <c r="J1458" s="64"/>
      <c r="K1458" s="65"/>
      <c r="L1458" s="59"/>
      <c r="M1458" s="65"/>
      <c r="N1458" s="59"/>
    </row>
    <row r="1459" spans="10:14">
      <c r="J1459" s="64"/>
      <c r="K1459" s="65"/>
      <c r="L1459" s="59"/>
      <c r="M1459" s="65"/>
      <c r="N1459" s="59"/>
    </row>
    <row r="1460" spans="10:14">
      <c r="J1460" s="64"/>
      <c r="K1460" s="65"/>
      <c r="L1460" s="59"/>
      <c r="M1460" s="65"/>
      <c r="N1460" s="59"/>
    </row>
    <row r="1461" spans="10:14">
      <c r="J1461" s="64"/>
      <c r="K1461" s="65"/>
      <c r="L1461" s="59"/>
      <c r="M1461" s="65"/>
      <c r="N1461" s="59"/>
    </row>
    <row r="1462" spans="10:14">
      <c r="J1462" s="64"/>
      <c r="K1462" s="65"/>
      <c r="L1462" s="59"/>
      <c r="M1462" s="65"/>
      <c r="N1462" s="59"/>
    </row>
    <row r="1463" spans="10:14">
      <c r="J1463" s="64"/>
      <c r="K1463" s="65"/>
      <c r="L1463" s="59"/>
      <c r="M1463" s="65"/>
      <c r="N1463" s="59"/>
    </row>
    <row r="1464" spans="10:14">
      <c r="J1464" s="64"/>
      <c r="K1464" s="65"/>
      <c r="L1464" s="59"/>
      <c r="M1464" s="65"/>
      <c r="N1464" s="59"/>
    </row>
    <row r="1465" spans="10:14">
      <c r="J1465" s="64"/>
      <c r="K1465" s="65"/>
      <c r="L1465" s="59"/>
      <c r="M1465" s="65"/>
      <c r="N1465" s="59"/>
    </row>
    <row r="1466" spans="10:14">
      <c r="J1466" s="64"/>
      <c r="K1466" s="65"/>
      <c r="L1466" s="59"/>
      <c r="M1466" s="65"/>
      <c r="N1466" s="59"/>
    </row>
    <row r="1467" spans="10:14">
      <c r="J1467" s="64"/>
      <c r="K1467" s="65"/>
      <c r="L1467" s="59"/>
      <c r="M1467" s="65"/>
      <c r="N1467" s="59"/>
    </row>
    <row r="1468" spans="10:14">
      <c r="J1468" s="64"/>
      <c r="K1468" s="65"/>
      <c r="L1468" s="59"/>
      <c r="M1468" s="65"/>
      <c r="N1468" s="59"/>
    </row>
    <row r="1469" spans="10:14">
      <c r="J1469" s="64"/>
      <c r="K1469" s="65"/>
      <c r="L1469" s="59"/>
      <c r="M1469" s="65"/>
      <c r="N1469" s="59"/>
    </row>
    <row r="1470" spans="10:14">
      <c r="J1470" s="64"/>
      <c r="K1470" s="65"/>
      <c r="L1470" s="59"/>
      <c r="M1470" s="65"/>
      <c r="N1470" s="59"/>
    </row>
    <row r="1471" spans="10:14">
      <c r="J1471" s="64"/>
      <c r="K1471" s="65"/>
      <c r="L1471" s="59"/>
      <c r="M1471" s="65"/>
      <c r="N1471" s="59"/>
    </row>
    <row r="1472" spans="10:14">
      <c r="J1472" s="64"/>
      <c r="K1472" s="65"/>
      <c r="L1472" s="59"/>
      <c r="M1472" s="65"/>
      <c r="N1472" s="59"/>
    </row>
    <row r="1473" spans="10:14">
      <c r="J1473" s="64"/>
      <c r="K1473" s="65"/>
      <c r="L1473" s="59"/>
      <c r="M1473" s="65"/>
      <c r="N1473" s="59"/>
    </row>
    <row r="1474" spans="10:14">
      <c r="J1474" s="64"/>
      <c r="K1474" s="65"/>
      <c r="L1474" s="59"/>
      <c r="M1474" s="65"/>
      <c r="N1474" s="59"/>
    </row>
    <row r="1475" spans="10:14">
      <c r="J1475" s="64"/>
      <c r="K1475" s="65"/>
      <c r="L1475" s="59"/>
      <c r="M1475" s="65"/>
      <c r="N1475" s="59"/>
    </row>
    <row r="1476" spans="10:14">
      <c r="J1476" s="64"/>
      <c r="K1476" s="65"/>
      <c r="L1476" s="59"/>
      <c r="M1476" s="65"/>
      <c r="N1476" s="59"/>
    </row>
    <row r="1477" spans="10:14">
      <c r="J1477" s="64"/>
      <c r="K1477" s="65"/>
      <c r="L1477" s="59"/>
      <c r="M1477" s="65"/>
      <c r="N1477" s="59"/>
    </row>
    <row r="1478" spans="10:14">
      <c r="J1478" s="64"/>
      <c r="K1478" s="65"/>
      <c r="L1478" s="59"/>
      <c r="M1478" s="65"/>
      <c r="N1478" s="59"/>
    </row>
    <row r="1479" spans="10:14">
      <c r="J1479" s="64"/>
      <c r="K1479" s="65"/>
      <c r="L1479" s="59"/>
      <c r="M1479" s="65"/>
      <c r="N1479" s="59"/>
    </row>
    <row r="1480" spans="10:14">
      <c r="J1480" s="64"/>
      <c r="K1480" s="65"/>
      <c r="L1480" s="59"/>
      <c r="M1480" s="65"/>
      <c r="N1480" s="59"/>
    </row>
    <row r="1481" spans="10:14">
      <c r="J1481" s="64"/>
      <c r="K1481" s="65"/>
      <c r="L1481" s="59"/>
      <c r="M1481" s="65"/>
      <c r="N1481" s="59"/>
    </row>
    <row r="1482" spans="10:14">
      <c r="J1482" s="64"/>
      <c r="K1482" s="65"/>
      <c r="L1482" s="59"/>
      <c r="M1482" s="65"/>
      <c r="N1482" s="59"/>
    </row>
    <row r="1483" spans="10:14">
      <c r="J1483" s="64"/>
      <c r="K1483" s="65"/>
      <c r="L1483" s="59"/>
      <c r="M1483" s="65"/>
      <c r="N1483" s="59"/>
    </row>
    <row r="1484" spans="10:14">
      <c r="J1484" s="64"/>
      <c r="K1484" s="65"/>
      <c r="L1484" s="59"/>
      <c r="M1484" s="65"/>
      <c r="N1484" s="59"/>
    </row>
    <row r="1485" spans="10:14">
      <c r="J1485" s="64"/>
      <c r="K1485" s="65"/>
      <c r="L1485" s="59"/>
      <c r="M1485" s="65"/>
      <c r="N1485" s="59"/>
    </row>
    <row r="1486" spans="10:14">
      <c r="J1486" s="64"/>
      <c r="K1486" s="65"/>
      <c r="L1486" s="59"/>
      <c r="M1486" s="65"/>
      <c r="N1486" s="59"/>
    </row>
    <row r="1487" spans="10:14">
      <c r="J1487" s="64"/>
      <c r="K1487" s="65"/>
      <c r="L1487" s="59"/>
      <c r="M1487" s="65"/>
      <c r="N1487" s="59"/>
    </row>
    <row r="1488" spans="10:14">
      <c r="J1488" s="64"/>
      <c r="K1488" s="65"/>
      <c r="L1488" s="59"/>
      <c r="M1488" s="65"/>
      <c r="N1488" s="59"/>
    </row>
    <row r="1489" spans="10:14">
      <c r="J1489" s="64"/>
      <c r="K1489" s="65"/>
      <c r="L1489" s="59"/>
      <c r="M1489" s="65"/>
      <c r="N1489" s="59"/>
    </row>
    <row r="1490" spans="10:14">
      <c r="J1490" s="64"/>
      <c r="K1490" s="65"/>
      <c r="L1490" s="59"/>
      <c r="M1490" s="65"/>
      <c r="N1490" s="59"/>
    </row>
    <row r="1491" spans="10:14">
      <c r="J1491" s="64"/>
      <c r="K1491" s="65"/>
      <c r="L1491" s="59"/>
      <c r="M1491" s="65"/>
      <c r="N1491" s="59"/>
    </row>
    <row r="1492" spans="10:14">
      <c r="J1492" s="64"/>
      <c r="K1492" s="65"/>
      <c r="L1492" s="59"/>
      <c r="M1492" s="65"/>
      <c r="N1492" s="59"/>
    </row>
    <row r="1493" spans="10:14">
      <c r="J1493" s="64"/>
      <c r="K1493" s="65"/>
      <c r="L1493" s="59"/>
      <c r="M1493" s="65"/>
      <c r="N1493" s="59"/>
    </row>
    <row r="1494" spans="10:14">
      <c r="J1494" s="64"/>
      <c r="K1494" s="65"/>
      <c r="L1494" s="59"/>
      <c r="M1494" s="65"/>
      <c r="N1494" s="59"/>
    </row>
    <row r="1495" spans="10:14">
      <c r="J1495" s="64"/>
      <c r="K1495" s="65"/>
      <c r="L1495" s="59"/>
      <c r="M1495" s="65"/>
      <c r="N1495" s="59"/>
    </row>
    <row r="1496" spans="10:14">
      <c r="J1496" s="64"/>
      <c r="K1496" s="65"/>
      <c r="L1496" s="59"/>
      <c r="M1496" s="65"/>
      <c r="N1496" s="59"/>
    </row>
    <row r="1497" spans="10:14">
      <c r="J1497" s="64"/>
      <c r="K1497" s="65"/>
      <c r="L1497" s="59"/>
      <c r="M1497" s="65"/>
      <c r="N1497" s="59"/>
    </row>
    <row r="1498" spans="10:14">
      <c r="J1498" s="64"/>
      <c r="K1498" s="65"/>
      <c r="L1498" s="59"/>
      <c r="M1498" s="65"/>
      <c r="N1498" s="59"/>
    </row>
    <row r="1499" spans="10:14">
      <c r="J1499" s="64"/>
      <c r="K1499" s="65"/>
      <c r="L1499" s="59"/>
      <c r="M1499" s="65"/>
      <c r="N1499" s="59"/>
    </row>
    <row r="1500" spans="10:14">
      <c r="J1500" s="64"/>
      <c r="K1500" s="65"/>
      <c r="L1500" s="59"/>
      <c r="M1500" s="65"/>
      <c r="N1500" s="59"/>
    </row>
    <row r="1501" spans="10:14">
      <c r="J1501" s="64"/>
      <c r="K1501" s="65"/>
      <c r="L1501" s="59"/>
      <c r="M1501" s="65"/>
      <c r="N1501" s="59"/>
    </row>
    <row r="1502" spans="10:14">
      <c r="J1502" s="64"/>
      <c r="K1502" s="65"/>
      <c r="L1502" s="59"/>
      <c r="M1502" s="65"/>
      <c r="N1502" s="59"/>
    </row>
    <row r="1503" spans="10:14">
      <c r="J1503" s="64"/>
      <c r="K1503" s="65"/>
      <c r="L1503" s="59"/>
      <c r="M1503" s="65"/>
      <c r="N1503" s="59"/>
    </row>
    <row r="1504" spans="10:14">
      <c r="J1504" s="64"/>
      <c r="K1504" s="65"/>
      <c r="L1504" s="59"/>
      <c r="M1504" s="65"/>
      <c r="N1504" s="59"/>
    </row>
    <row r="1505" spans="10:14">
      <c r="J1505" s="64"/>
      <c r="K1505" s="65"/>
      <c r="L1505" s="59"/>
      <c r="M1505" s="65"/>
      <c r="N1505" s="59"/>
    </row>
    <row r="1506" spans="10:14">
      <c r="J1506" s="64"/>
      <c r="K1506" s="65"/>
      <c r="L1506" s="59"/>
      <c r="M1506" s="65"/>
      <c r="N1506" s="59"/>
    </row>
    <row r="1507" spans="10:14">
      <c r="J1507" s="64"/>
      <c r="K1507" s="65"/>
      <c r="L1507" s="59"/>
      <c r="M1507" s="65"/>
      <c r="N1507" s="59"/>
    </row>
    <row r="1508" spans="10:14">
      <c r="J1508" s="64"/>
      <c r="K1508" s="65"/>
      <c r="L1508" s="59"/>
      <c r="M1508" s="65"/>
      <c r="N1508" s="59"/>
    </row>
    <row r="1509" spans="10:14">
      <c r="J1509" s="64"/>
      <c r="K1509" s="65"/>
      <c r="L1509" s="59"/>
      <c r="M1509" s="65"/>
      <c r="N1509" s="59"/>
    </row>
    <row r="1510" spans="10:14">
      <c r="J1510" s="64"/>
      <c r="K1510" s="65"/>
      <c r="L1510" s="59"/>
      <c r="M1510" s="65"/>
      <c r="N1510" s="59"/>
    </row>
    <row r="1511" spans="10:14">
      <c r="J1511" s="64"/>
      <c r="K1511" s="65"/>
      <c r="L1511" s="59"/>
      <c r="M1511" s="65"/>
      <c r="N1511" s="59"/>
    </row>
    <row r="1512" spans="10:14">
      <c r="J1512" s="64"/>
      <c r="K1512" s="65"/>
      <c r="L1512" s="59"/>
      <c r="M1512" s="65"/>
      <c r="N1512" s="59"/>
    </row>
    <row r="1513" spans="10:14">
      <c r="J1513" s="64"/>
      <c r="K1513" s="65"/>
      <c r="L1513" s="59"/>
      <c r="M1513" s="65"/>
      <c r="N1513" s="59"/>
    </row>
    <row r="1514" spans="10:14">
      <c r="J1514" s="64"/>
      <c r="K1514" s="65"/>
      <c r="L1514" s="59"/>
      <c r="M1514" s="65"/>
      <c r="N1514" s="59"/>
    </row>
    <row r="1515" spans="10:14">
      <c r="J1515" s="64"/>
      <c r="K1515" s="65"/>
      <c r="L1515" s="59"/>
      <c r="M1515" s="65"/>
      <c r="N1515" s="59"/>
    </row>
    <row r="1516" spans="10:14">
      <c r="J1516" s="64"/>
      <c r="K1516" s="65"/>
      <c r="L1516" s="59"/>
      <c r="M1516" s="65"/>
      <c r="N1516" s="59"/>
    </row>
    <row r="1517" spans="10:14">
      <c r="J1517" s="64"/>
      <c r="K1517" s="65"/>
      <c r="L1517" s="59"/>
      <c r="M1517" s="65"/>
      <c r="N1517" s="59"/>
    </row>
    <row r="1518" spans="10:14">
      <c r="J1518" s="64"/>
      <c r="K1518" s="65"/>
      <c r="L1518" s="59"/>
      <c r="M1518" s="65"/>
      <c r="N1518" s="59"/>
    </row>
    <row r="1519" spans="10:14">
      <c r="J1519" s="64"/>
      <c r="K1519" s="65"/>
      <c r="L1519" s="59"/>
      <c r="M1519" s="65"/>
      <c r="N1519" s="59"/>
    </row>
    <row r="1520" spans="10:14">
      <c r="J1520" s="64"/>
      <c r="K1520" s="65"/>
      <c r="L1520" s="59"/>
      <c r="M1520" s="65"/>
      <c r="N1520" s="59"/>
    </row>
    <row r="1521" spans="10:14">
      <c r="J1521" s="64"/>
      <c r="K1521" s="65"/>
      <c r="L1521" s="59"/>
      <c r="M1521" s="65"/>
      <c r="N1521" s="59"/>
    </row>
    <row r="1522" spans="10:14">
      <c r="J1522" s="64"/>
      <c r="K1522" s="65"/>
      <c r="L1522" s="59"/>
      <c r="M1522" s="65"/>
      <c r="N1522" s="59"/>
    </row>
    <row r="1523" spans="10:14">
      <c r="J1523" s="64"/>
      <c r="K1523" s="65"/>
      <c r="L1523" s="59"/>
      <c r="M1523" s="65"/>
      <c r="N1523" s="59"/>
    </row>
    <row r="1524" spans="10:14">
      <c r="J1524" s="64"/>
      <c r="K1524" s="65"/>
      <c r="L1524" s="59"/>
      <c r="M1524" s="65"/>
      <c r="N1524" s="59"/>
    </row>
    <row r="1525" spans="10:14">
      <c r="J1525" s="64"/>
      <c r="K1525" s="65"/>
      <c r="L1525" s="59"/>
      <c r="M1525" s="65"/>
      <c r="N1525" s="59"/>
    </row>
    <row r="1526" spans="10:14">
      <c r="J1526" s="64"/>
      <c r="K1526" s="65"/>
      <c r="L1526" s="59"/>
      <c r="M1526" s="65"/>
      <c r="N1526" s="59"/>
    </row>
    <row r="1527" spans="10:14">
      <c r="J1527" s="64"/>
      <c r="K1527" s="65"/>
      <c r="L1527" s="59"/>
      <c r="M1527" s="65"/>
      <c r="N1527" s="59"/>
    </row>
    <row r="1528" spans="10:14">
      <c r="J1528" s="64"/>
      <c r="K1528" s="65"/>
      <c r="L1528" s="59"/>
      <c r="M1528" s="65"/>
      <c r="N1528" s="59"/>
    </row>
    <row r="1529" spans="10:14">
      <c r="J1529" s="64"/>
      <c r="K1529" s="65"/>
      <c r="L1529" s="59"/>
      <c r="M1529" s="65"/>
      <c r="N1529" s="59"/>
    </row>
    <row r="1530" spans="10:14">
      <c r="J1530" s="64"/>
      <c r="K1530" s="65"/>
      <c r="L1530" s="59"/>
      <c r="M1530" s="65"/>
      <c r="N1530" s="59"/>
    </row>
    <row r="1531" spans="10:14">
      <c r="J1531" s="64"/>
      <c r="K1531" s="65"/>
      <c r="L1531" s="59"/>
      <c r="M1531" s="65"/>
      <c r="N1531" s="59"/>
    </row>
    <row r="1532" spans="10:14">
      <c r="J1532" s="64"/>
      <c r="K1532" s="65"/>
      <c r="L1532" s="59"/>
      <c r="M1532" s="65"/>
      <c r="N1532" s="59"/>
    </row>
    <row r="1533" spans="10:14">
      <c r="J1533" s="64"/>
      <c r="K1533" s="65"/>
      <c r="L1533" s="59"/>
      <c r="M1533" s="65"/>
      <c r="N1533" s="59"/>
    </row>
    <row r="1534" spans="10:14">
      <c r="J1534" s="64"/>
      <c r="K1534" s="65"/>
      <c r="L1534" s="59"/>
      <c r="M1534" s="65"/>
      <c r="N1534" s="59"/>
    </row>
    <row r="1535" spans="10:14">
      <c r="J1535" s="64"/>
      <c r="K1535" s="65"/>
      <c r="L1535" s="59"/>
      <c r="M1535" s="65"/>
      <c r="N1535" s="59"/>
    </row>
    <row r="1536" spans="10:14">
      <c r="J1536" s="64"/>
      <c r="K1536" s="65"/>
      <c r="L1536" s="59"/>
      <c r="M1536" s="65"/>
      <c r="N1536" s="59"/>
    </row>
    <row r="1537" spans="10:14">
      <c r="J1537" s="64"/>
      <c r="K1537" s="65"/>
      <c r="L1537" s="59"/>
      <c r="M1537" s="65"/>
      <c r="N1537" s="59"/>
    </row>
    <row r="1538" spans="10:14">
      <c r="J1538" s="64"/>
      <c r="K1538" s="65"/>
      <c r="L1538" s="59"/>
      <c r="M1538" s="65"/>
      <c r="N1538" s="59"/>
    </row>
    <row r="1539" spans="10:14">
      <c r="J1539" s="64"/>
      <c r="K1539" s="65"/>
      <c r="L1539" s="59"/>
      <c r="M1539" s="65"/>
      <c r="N1539" s="59"/>
    </row>
    <row r="1540" spans="10:14">
      <c r="J1540" s="64"/>
      <c r="K1540" s="65"/>
      <c r="L1540" s="59"/>
      <c r="M1540" s="65"/>
      <c r="N1540" s="59"/>
    </row>
    <row r="1541" spans="10:14">
      <c r="J1541" s="64"/>
      <c r="K1541" s="65"/>
      <c r="L1541" s="59"/>
      <c r="M1541" s="65"/>
      <c r="N1541" s="59"/>
    </row>
    <row r="1542" spans="10:14">
      <c r="J1542" s="64"/>
      <c r="K1542" s="65"/>
      <c r="L1542" s="59"/>
      <c r="M1542" s="65"/>
      <c r="N1542" s="59"/>
    </row>
    <row r="1543" spans="10:14">
      <c r="J1543" s="64"/>
      <c r="K1543" s="65"/>
      <c r="L1543" s="59"/>
      <c r="M1543" s="65"/>
      <c r="N1543" s="59"/>
    </row>
    <row r="1544" spans="10:14">
      <c r="J1544" s="64"/>
      <c r="K1544" s="65"/>
      <c r="L1544" s="59"/>
      <c r="M1544" s="65"/>
      <c r="N1544" s="59"/>
    </row>
    <row r="1545" spans="10:14">
      <c r="J1545" s="64"/>
      <c r="K1545" s="65"/>
      <c r="L1545" s="59"/>
      <c r="M1545" s="65"/>
      <c r="N1545" s="59"/>
    </row>
    <row r="1546" spans="10:14">
      <c r="J1546" s="64"/>
      <c r="K1546" s="65"/>
      <c r="L1546" s="59"/>
      <c r="M1546" s="65"/>
      <c r="N1546" s="59"/>
    </row>
    <row r="1547" spans="10:14">
      <c r="J1547" s="64"/>
      <c r="K1547" s="65"/>
      <c r="L1547" s="59"/>
      <c r="M1547" s="65"/>
      <c r="N1547" s="59"/>
    </row>
    <row r="1548" spans="10:14">
      <c r="J1548" s="64"/>
      <c r="K1548" s="65"/>
      <c r="L1548" s="59"/>
      <c r="M1548" s="65"/>
      <c r="N1548" s="59"/>
    </row>
    <row r="1549" spans="10:14">
      <c r="J1549" s="64"/>
      <c r="K1549" s="65"/>
      <c r="L1549" s="59"/>
      <c r="M1549" s="65"/>
      <c r="N1549" s="59"/>
    </row>
    <row r="1550" spans="10:14">
      <c r="J1550" s="64"/>
      <c r="K1550" s="65"/>
      <c r="L1550" s="59"/>
      <c r="M1550" s="65"/>
      <c r="N1550" s="59"/>
    </row>
    <row r="1551" spans="10:14">
      <c r="J1551" s="64"/>
      <c r="K1551" s="65"/>
      <c r="L1551" s="59"/>
      <c r="M1551" s="65"/>
      <c r="N1551" s="59"/>
    </row>
    <row r="1552" spans="10:14">
      <c r="J1552" s="64"/>
      <c r="K1552" s="65"/>
      <c r="L1552" s="59"/>
      <c r="M1552" s="65"/>
      <c r="N1552" s="59"/>
    </row>
    <row r="1553" spans="10:14">
      <c r="J1553" s="64"/>
      <c r="K1553" s="65"/>
      <c r="L1553" s="59"/>
      <c r="M1553" s="65"/>
      <c r="N1553" s="59"/>
    </row>
    <row r="1554" spans="10:14">
      <c r="J1554" s="64"/>
      <c r="K1554" s="65"/>
      <c r="L1554" s="59"/>
      <c r="M1554" s="65"/>
      <c r="N1554" s="59"/>
    </row>
    <row r="1555" spans="10:14">
      <c r="J1555" s="64"/>
      <c r="K1555" s="65"/>
      <c r="L1555" s="59"/>
      <c r="M1555" s="65"/>
      <c r="N1555" s="59"/>
    </row>
    <row r="1556" spans="10:14">
      <c r="J1556" s="64"/>
      <c r="K1556" s="65"/>
      <c r="L1556" s="59"/>
      <c r="M1556" s="65"/>
      <c r="N1556" s="59"/>
    </row>
    <row r="1557" spans="10:14">
      <c r="J1557" s="64"/>
      <c r="K1557" s="65"/>
      <c r="L1557" s="59"/>
      <c r="M1557" s="65"/>
      <c r="N1557" s="59"/>
    </row>
    <row r="1558" spans="10:14">
      <c r="J1558" s="64"/>
      <c r="K1558" s="65"/>
      <c r="L1558" s="59"/>
      <c r="M1558" s="65"/>
      <c r="N1558" s="59"/>
    </row>
    <row r="1559" spans="10:14">
      <c r="J1559" s="64"/>
      <c r="K1559" s="65"/>
      <c r="L1559" s="59"/>
      <c r="M1559" s="65"/>
      <c r="N1559" s="59"/>
    </row>
    <row r="1560" spans="10:14">
      <c r="J1560" s="64"/>
      <c r="K1560" s="65"/>
      <c r="L1560" s="59"/>
      <c r="M1560" s="65"/>
      <c r="N1560" s="59"/>
    </row>
    <row r="1561" spans="10:14">
      <c r="J1561" s="64"/>
      <c r="K1561" s="65"/>
      <c r="L1561" s="59"/>
      <c r="M1561" s="65"/>
      <c r="N1561" s="59"/>
    </row>
    <row r="1562" spans="10:14">
      <c r="J1562" s="64"/>
      <c r="K1562" s="65"/>
      <c r="L1562" s="59"/>
      <c r="M1562" s="65"/>
      <c r="N1562" s="59"/>
    </row>
    <row r="1563" spans="10:14">
      <c r="J1563" s="64"/>
      <c r="K1563" s="65"/>
      <c r="L1563" s="59"/>
      <c r="M1563" s="65"/>
      <c r="N1563" s="59"/>
    </row>
    <row r="1564" spans="10:14">
      <c r="J1564" s="64"/>
      <c r="K1564" s="65"/>
      <c r="L1564" s="59"/>
      <c r="M1564" s="65"/>
      <c r="N1564" s="59"/>
    </row>
    <row r="1565" spans="10:14">
      <c r="J1565" s="64"/>
      <c r="K1565" s="65"/>
      <c r="L1565" s="59"/>
      <c r="M1565" s="65"/>
      <c r="N1565" s="59"/>
    </row>
    <row r="1566" spans="10:14">
      <c r="J1566" s="64"/>
      <c r="K1566" s="65"/>
      <c r="L1566" s="59"/>
      <c r="M1566" s="65"/>
      <c r="N1566" s="59"/>
    </row>
    <row r="1567" spans="10:14">
      <c r="J1567" s="64"/>
      <c r="K1567" s="65"/>
      <c r="L1567" s="59"/>
      <c r="M1567" s="65"/>
      <c r="N1567" s="59"/>
    </row>
    <row r="1568" spans="10:14">
      <c r="J1568" s="64"/>
      <c r="K1568" s="65"/>
      <c r="L1568" s="59"/>
      <c r="M1568" s="65"/>
      <c r="N1568" s="59"/>
    </row>
    <row r="1569" spans="10:14">
      <c r="J1569" s="64"/>
      <c r="K1569" s="65"/>
      <c r="L1569" s="59"/>
      <c r="M1569" s="65"/>
      <c r="N1569" s="59"/>
    </row>
    <row r="1570" spans="10:14">
      <c r="J1570" s="64"/>
      <c r="K1570" s="65"/>
      <c r="L1570" s="59"/>
      <c r="M1570" s="65"/>
      <c r="N1570" s="59"/>
    </row>
    <row r="1571" spans="10:14">
      <c r="J1571" s="64"/>
      <c r="K1571" s="65"/>
      <c r="L1571" s="59"/>
      <c r="M1571" s="65"/>
      <c r="N1571" s="59"/>
    </row>
    <row r="1572" spans="10:14">
      <c r="J1572" s="64"/>
      <c r="K1572" s="65"/>
      <c r="L1572" s="59"/>
      <c r="M1572" s="65"/>
      <c r="N1572" s="59"/>
    </row>
    <row r="1573" spans="10:14">
      <c r="J1573" s="64"/>
      <c r="K1573" s="65"/>
      <c r="L1573" s="59"/>
      <c r="M1573" s="65"/>
      <c r="N1573" s="59"/>
    </row>
  </sheetData>
  <phoneticPr fontId="2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8B38A4-2E70-4220-93C5-35BC707D61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50</vt:i4>
      </vt:variant>
    </vt:vector>
  </HeadingPairs>
  <TitlesOfParts>
    <vt:vector size="63" baseType="lpstr">
      <vt:lpstr>confi</vt:lpstr>
      <vt:lpstr>PLAN_TURNOS</vt:lpstr>
      <vt:lpstr>plan_turno</vt:lpstr>
      <vt:lpstr>LiquidacionGeneral_dec</vt:lpstr>
      <vt:lpstr>Marcaciones</vt:lpstr>
      <vt:lpstr>Biométrico</vt:lpstr>
      <vt:lpstr>Dash</vt:lpstr>
      <vt:lpstr>Hoja1</vt:lpstr>
      <vt:lpstr>CAMBIO SEDE</vt:lpstr>
      <vt:lpstr>Chrono</vt:lpstr>
      <vt:lpstr>SEND</vt:lpstr>
      <vt:lpstr>Export</vt:lpstr>
      <vt:lpstr>Admons</vt:lpstr>
      <vt:lpstr>ADD</vt:lpstr>
      <vt:lpstr>ADD_2</vt:lpstr>
      <vt:lpstr>admon</vt:lpstr>
      <vt:lpstr>AÑO_ACTUAL</vt:lpstr>
      <vt:lpstr>ASUNTO</vt:lpstr>
      <vt:lpstr>ASUNTO_2</vt:lpstr>
      <vt:lpstr>BODY</vt:lpstr>
      <vt:lpstr>BODY_2</vt:lpstr>
      <vt:lpstr>CC</vt:lpstr>
      <vt:lpstr>CC_2</vt:lpstr>
      <vt:lpstr>conteo</vt:lpstr>
      <vt:lpstr>delay</vt:lpstr>
      <vt:lpstr>plan_turno!DIA</vt:lpstr>
      <vt:lpstr>PLAN_TURNOS!DIA</vt:lpstr>
      <vt:lpstr>DIA_INI</vt:lpstr>
      <vt:lpstr>discod</vt:lpstr>
      <vt:lpstr>EMPRESA</vt:lpstr>
      <vt:lpstr>EXT</vt:lpstr>
      <vt:lpstr>extra_diu</vt:lpstr>
      <vt:lpstr>FECHA_VENCE</vt:lpstr>
      <vt:lpstr>FILE</vt:lpstr>
      <vt:lpstr>FOLDER</vt:lpstr>
      <vt:lpstr>GERENTE</vt:lpstr>
      <vt:lpstr>hope_hours</vt:lpstr>
      <vt:lpstr>horas_sem</vt:lpstr>
      <vt:lpstr>HoraxSemana</vt:lpstr>
      <vt:lpstr>IDENTIFICACION</vt:lpstr>
      <vt:lpstr>INDICE</vt:lpstr>
      <vt:lpstr>plan_turno!Ini_noct</vt:lpstr>
      <vt:lpstr>PLAN_TURNOS!Ini_noct</vt:lpstr>
      <vt:lpstr>INSTALL</vt:lpstr>
      <vt:lpstr>Limit_sup</vt:lpstr>
      <vt:lpstr>MES_QNA</vt:lpstr>
      <vt:lpstr>NOMBRES</vt:lpstr>
      <vt:lpstr>observa</vt:lpstr>
      <vt:lpstr>OCC</vt:lpstr>
      <vt:lpstr>OCC_2</vt:lpstr>
      <vt:lpstr>plan_turno!rec_dom</vt:lpstr>
      <vt:lpstr>PLAN_TURNOS!rec_dom</vt:lpstr>
      <vt:lpstr>plan_turno!rec_noct</vt:lpstr>
      <vt:lpstr>PLAN_TURNOS!rec_noct</vt:lpstr>
      <vt:lpstr>SEDE</vt:lpstr>
      <vt:lpstr>SEDES_</vt:lpstr>
      <vt:lpstr>plan_turno!TARDE</vt:lpstr>
      <vt:lpstr>PLAN_TURNOS!TARDE</vt:lpstr>
      <vt:lpstr>TO</vt:lpstr>
      <vt:lpstr>TO_2</vt:lpstr>
      <vt:lpstr>usuario</vt:lpstr>
      <vt:lpstr>zona_ale</vt:lpstr>
      <vt:lpstr>zona_cri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OpenMind Advisory</dc:creator>
  <cp:lastModifiedBy>Carlos Daniel Chica Camacho</cp:lastModifiedBy>
  <cp:lastPrinted>2021-11-19T03:27:03Z</cp:lastPrinted>
  <dcterms:created xsi:type="dcterms:W3CDTF">2018-02-16T04:12:42Z</dcterms:created>
  <dcterms:modified xsi:type="dcterms:W3CDTF">2026-04-02T20:54:43Z</dcterms:modified>
</cp:coreProperties>
</file>