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917403_polimi_it/Documents/Documenti/GitHub/GitLab Injection/lps-toolkit/Injection/"/>
    </mc:Choice>
  </mc:AlternateContent>
  <xr:revisionPtr revIDLastSave="28" documentId="13_ncr:1_{007749E8-379B-4146-984E-045FD08DDE50}" xr6:coauthVersionLast="47" xr6:coauthVersionMax="47" xr10:uidLastSave="{D8E78227-FB21-4E6B-BF75-42C8392D903B}"/>
  <bookViews>
    <workbookView xWindow="1152" yWindow="1152" windowWidth="34560" windowHeight="19140" xr2:uid="{836E4F23-D3C6-4154-A005-184C5ECDCE37}"/>
  </bookViews>
  <sheets>
    <sheet name="Parameter" sheetId="1" r:id="rId1"/>
    <sheet name="Configuration1" sheetId="2" r:id="rId2"/>
    <sheet name="Configuration2" sheetId="3" r:id="rId3"/>
    <sheet name="FinalData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K20" i="1" s="1"/>
  <c r="K19" i="1"/>
  <c r="E28" i="1"/>
  <c r="E44" i="1" s="1"/>
  <c r="B37" i="4" s="1"/>
  <c r="E29" i="1"/>
  <c r="E45" i="1" s="1"/>
  <c r="O70" i="4" s="1"/>
  <c r="E30" i="1"/>
  <c r="E46" i="1" s="1"/>
  <c r="O107" i="4" s="1"/>
  <c r="E31" i="1"/>
  <c r="E47" i="1" s="1"/>
  <c r="E27" i="1"/>
  <c r="E43" i="1" s="1"/>
  <c r="B43" i="1" s="1"/>
  <c r="B7" i="1"/>
  <c r="B26" i="1"/>
  <c r="B25" i="1"/>
  <c r="B33" i="1" s="1"/>
  <c r="B6" i="1"/>
  <c r="E11" i="1" a="1"/>
  <c r="B11" i="1" a="1"/>
  <c r="O138" i="4" l="1"/>
  <c r="B47" i="1"/>
  <c r="B45" i="1"/>
  <c r="B44" i="1"/>
  <c r="B46" i="1"/>
  <c r="B102" i="4"/>
  <c r="O69" i="4"/>
  <c r="O61" i="4"/>
  <c r="B101" i="4"/>
  <c r="O37" i="4"/>
  <c r="B60" i="4"/>
  <c r="B80" i="4"/>
  <c r="B79" i="4"/>
  <c r="B76" i="4"/>
  <c r="B75" i="4"/>
  <c r="B73" i="4"/>
  <c r="B11" i="1"/>
  <c r="B6" i="2" s="1"/>
  <c r="K6" i="2" s="1"/>
  <c r="K13" i="2" s="1"/>
  <c r="E11" i="1"/>
  <c r="B100" i="4"/>
  <c r="B97" i="4"/>
  <c r="B94" i="4"/>
  <c r="B89" i="4"/>
  <c r="B33" i="4"/>
  <c r="B133" i="4"/>
  <c r="O56" i="4"/>
  <c r="B129" i="4"/>
  <c r="O55" i="4"/>
  <c r="B128" i="4"/>
  <c r="O51" i="4"/>
  <c r="B127" i="4"/>
  <c r="O48" i="4"/>
  <c r="B126" i="4"/>
  <c r="B90" i="4"/>
  <c r="O41" i="4"/>
  <c r="B124" i="4"/>
  <c r="B72" i="4"/>
  <c r="B65" i="4"/>
  <c r="B63" i="4"/>
  <c r="B123" i="4"/>
  <c r="B55" i="4"/>
  <c r="B62" i="4"/>
  <c r="B120" i="4"/>
  <c r="B48" i="4"/>
  <c r="O79" i="4"/>
  <c r="B119" i="4"/>
  <c r="B47" i="4"/>
  <c r="O78" i="4"/>
  <c r="B118" i="4"/>
  <c r="B46" i="4"/>
  <c r="O72" i="4"/>
  <c r="O140" i="4"/>
  <c r="B38" i="4"/>
  <c r="O71" i="4"/>
  <c r="O139" i="4"/>
  <c r="O19" i="4"/>
  <c r="O18" i="4"/>
  <c r="O17" i="4"/>
  <c r="O14" i="4"/>
  <c r="O9" i="4"/>
  <c r="B16" i="4"/>
  <c r="B13" i="4"/>
  <c r="O8" i="4"/>
  <c r="B17" i="4"/>
  <c r="O26" i="4"/>
  <c r="B14" i="4"/>
  <c r="B5" i="4"/>
  <c r="O27" i="4"/>
  <c r="B8" i="4"/>
  <c r="O4" i="4"/>
  <c r="B22" i="4"/>
  <c r="B6" i="4"/>
  <c r="B23" i="4"/>
  <c r="B7" i="4"/>
  <c r="B4" i="4"/>
  <c r="B25" i="4"/>
  <c r="B26" i="4"/>
  <c r="B24" i="4"/>
  <c r="O23" i="4"/>
  <c r="O22" i="4"/>
  <c r="O21" i="4"/>
  <c r="O28" i="4"/>
  <c r="O24" i="4"/>
  <c r="O20" i="4"/>
  <c r="O25" i="4"/>
  <c r="B18" i="4"/>
  <c r="B27" i="4"/>
  <c r="O6" i="4"/>
  <c r="B19" i="4"/>
  <c r="O7" i="4"/>
  <c r="O10" i="4"/>
  <c r="O11" i="4"/>
  <c r="B15" i="4"/>
  <c r="O99" i="4"/>
  <c r="B95" i="4"/>
  <c r="O100" i="4"/>
  <c r="B96" i="4"/>
  <c r="O103" i="4"/>
  <c r="B99" i="4"/>
  <c r="O104" i="4"/>
  <c r="B91" i="4"/>
  <c r="O105" i="4"/>
  <c r="B92" i="4"/>
  <c r="O106" i="4"/>
  <c r="B93" i="4"/>
  <c r="O109" i="4"/>
  <c r="B98" i="4"/>
  <c r="O88" i="4"/>
  <c r="B104" i="4"/>
  <c r="B105" i="4"/>
  <c r="O92" i="4"/>
  <c r="B88" i="4"/>
  <c r="O110" i="4"/>
  <c r="O111" i="4"/>
  <c r="O108" i="4"/>
  <c r="B106" i="4"/>
  <c r="B107" i="4"/>
  <c r="B109" i="4"/>
  <c r="B110" i="4"/>
  <c r="B108" i="4"/>
  <c r="B111" i="4"/>
  <c r="O112" i="4"/>
  <c r="O89" i="4"/>
  <c r="O90" i="4"/>
  <c r="O91" i="4"/>
  <c r="O93" i="4"/>
  <c r="O5" i="4"/>
  <c r="O16" i="4"/>
  <c r="O96" i="4"/>
  <c r="O95" i="4"/>
  <c r="B10" i="4"/>
  <c r="O94" i="4"/>
  <c r="B28" i="4"/>
  <c r="B21" i="4"/>
  <c r="O15" i="4"/>
  <c r="B12" i="4"/>
  <c r="B11" i="4"/>
  <c r="B9" i="4"/>
  <c r="B112" i="4"/>
  <c r="B20" i="4"/>
  <c r="O12" i="4"/>
  <c r="O102" i="4"/>
  <c r="O13" i="4"/>
  <c r="O101" i="4"/>
  <c r="O98" i="4"/>
  <c r="O97" i="4"/>
  <c r="B103" i="4"/>
  <c r="O38" i="4"/>
  <c r="B42" i="4"/>
  <c r="O34" i="4"/>
  <c r="O32" i="4"/>
  <c r="B49" i="4"/>
  <c r="O35" i="4"/>
  <c r="B50" i="4"/>
  <c r="O36" i="4"/>
  <c r="B51" i="4"/>
  <c r="O40" i="4"/>
  <c r="B54" i="4"/>
  <c r="O43" i="4"/>
  <c r="B52" i="4"/>
  <c r="O44" i="4"/>
  <c r="B53" i="4"/>
  <c r="O52" i="4"/>
  <c r="B35" i="4"/>
  <c r="O53" i="4"/>
  <c r="B34" i="4"/>
  <c r="O54" i="4"/>
  <c r="B36" i="4"/>
  <c r="B39" i="4"/>
  <c r="B40" i="4"/>
  <c r="B41" i="4"/>
  <c r="B44" i="4"/>
  <c r="O33" i="4"/>
  <c r="B45" i="4"/>
  <c r="B43" i="4"/>
  <c r="O45" i="4"/>
  <c r="B56" i="4"/>
  <c r="O46" i="4"/>
  <c r="B32" i="4"/>
  <c r="O47" i="4"/>
  <c r="O50" i="4"/>
  <c r="O80" i="4"/>
  <c r="B82" i="4"/>
  <c r="O81" i="4"/>
  <c r="B61" i="4"/>
  <c r="B83" i="4"/>
  <c r="O62" i="4"/>
  <c r="O84" i="4"/>
  <c r="B64" i="4"/>
  <c r="O83" i="4"/>
  <c r="B69" i="4"/>
  <c r="O60" i="4"/>
  <c r="B70" i="4"/>
  <c r="B71" i="4"/>
  <c r="O64" i="4"/>
  <c r="B74" i="4"/>
  <c r="O75" i="4"/>
  <c r="B77" i="4"/>
  <c r="O76" i="4"/>
  <c r="B78" i="4"/>
  <c r="O82" i="4"/>
  <c r="B81" i="4"/>
  <c r="B84" i="4"/>
  <c r="O63" i="4"/>
  <c r="O65" i="4"/>
  <c r="O67" i="4"/>
  <c r="O68" i="4"/>
  <c r="O66" i="4"/>
  <c r="O73" i="4"/>
  <c r="B66" i="4"/>
  <c r="O74" i="4"/>
  <c r="B67" i="4"/>
  <c r="O77" i="4"/>
  <c r="B68" i="4"/>
  <c r="O49" i="4"/>
  <c r="B140" i="4"/>
  <c r="O127" i="4"/>
  <c r="B121" i="4"/>
  <c r="O128" i="4"/>
  <c r="B122" i="4"/>
  <c r="O131" i="4"/>
  <c r="B125" i="4"/>
  <c r="O129" i="4"/>
  <c r="B134" i="4"/>
  <c r="O130" i="4"/>
  <c r="B135" i="4"/>
  <c r="O132" i="4"/>
  <c r="B136" i="4"/>
  <c r="O135" i="4"/>
  <c r="B139" i="4"/>
  <c r="O125" i="4"/>
  <c r="B130" i="4"/>
  <c r="B132" i="4"/>
  <c r="O126" i="4"/>
  <c r="B131" i="4"/>
  <c r="O133" i="4"/>
  <c r="O116" i="4"/>
  <c r="O121" i="4"/>
  <c r="O122" i="4"/>
  <c r="O124" i="4"/>
  <c r="O134" i="4"/>
  <c r="O136" i="4"/>
  <c r="O117" i="4"/>
  <c r="B137" i="4"/>
  <c r="O118" i="4"/>
  <c r="B138" i="4"/>
  <c r="O120" i="4"/>
  <c r="O123" i="4"/>
  <c r="O119" i="4"/>
  <c r="B116" i="4"/>
  <c r="O137" i="4"/>
  <c r="B117" i="4"/>
  <c r="O42" i="4"/>
  <c r="O39" i="4"/>
  <c r="B34" i="1"/>
  <c r="B38" i="1"/>
  <c r="B3" i="2" l="1"/>
  <c r="L3" i="2" s="1"/>
  <c r="L22" i="2" s="1"/>
  <c r="B3" i="3"/>
  <c r="E3" i="3" s="1"/>
  <c r="E12" i="1"/>
  <c r="J12" i="1" s="1"/>
  <c r="B12" i="1"/>
  <c r="B7" i="2"/>
  <c r="I7" i="2" s="1"/>
  <c r="D122" i="4" s="1"/>
  <c r="B5" i="2"/>
  <c r="J5" i="2" s="1"/>
  <c r="D71" i="4" s="1"/>
  <c r="B4" i="2"/>
  <c r="K4" i="2" s="1"/>
  <c r="K23" i="2" s="1"/>
  <c r="H50" i="4" s="1"/>
  <c r="B4" i="3"/>
  <c r="E4" i="3" s="1"/>
  <c r="B6" i="3"/>
  <c r="L6" i="3" s="1"/>
  <c r="L13" i="3" s="1"/>
  <c r="B7" i="3"/>
  <c r="L7" i="3" s="1"/>
  <c r="Q136" i="4" s="1"/>
  <c r="B5" i="3"/>
  <c r="H5" i="3" s="1"/>
  <c r="H12" i="3" s="1"/>
  <c r="R61" i="4" s="1"/>
  <c r="L10" i="2"/>
  <c r="L16" i="2" s="1"/>
  <c r="K19" i="2"/>
  <c r="E106" i="4"/>
  <c r="E105" i="4"/>
  <c r="E107" i="4"/>
  <c r="E103" i="4"/>
  <c r="E104" i="4"/>
  <c r="H27" i="4"/>
  <c r="H26" i="4"/>
  <c r="H24" i="4"/>
  <c r="H25" i="4"/>
  <c r="H28" i="4"/>
  <c r="K25" i="2"/>
  <c r="I6" i="2"/>
  <c r="I3" i="2"/>
  <c r="J6" i="2"/>
  <c r="J25" i="2" s="1"/>
  <c r="E6" i="2"/>
  <c r="D25" i="4"/>
  <c r="D26" i="4"/>
  <c r="D27" i="4"/>
  <c r="D24" i="4"/>
  <c r="D28" i="4"/>
  <c r="E3" i="2"/>
  <c r="L6" i="2"/>
  <c r="L13" i="2" s="1"/>
  <c r="J3" i="2"/>
  <c r="J22" i="2" s="1"/>
  <c r="D103" i="4"/>
  <c r="D106" i="4"/>
  <c r="D107" i="4"/>
  <c r="D104" i="4"/>
  <c r="D105" i="4"/>
  <c r="J103" i="4"/>
  <c r="W70" i="4"/>
  <c r="J136" i="4"/>
  <c r="J98" i="4"/>
  <c r="W65" i="4"/>
  <c r="W126" i="4"/>
  <c r="J121" i="4"/>
  <c r="J37" i="4"/>
  <c r="J65" i="4"/>
  <c r="J32" i="4"/>
  <c r="J60" i="4"/>
  <c r="J108" i="4"/>
  <c r="W93" i="4"/>
  <c r="W37" i="4"/>
  <c r="J47" i="4"/>
  <c r="E38" i="1"/>
  <c r="L30" i="2" s="1"/>
  <c r="I24" i="4" s="1"/>
  <c r="W88" i="4"/>
  <c r="W32" i="4"/>
  <c r="J42" i="4"/>
  <c r="J24" i="4"/>
  <c r="W136" i="4"/>
  <c r="W116" i="4"/>
  <c r="W14" i="4"/>
  <c r="J93" i="4"/>
  <c r="W52" i="4"/>
  <c r="W9" i="4"/>
  <c r="J131" i="4"/>
  <c r="J88" i="4"/>
  <c r="W47" i="4"/>
  <c r="W42" i="4"/>
  <c r="J126" i="4"/>
  <c r="W108" i="4"/>
  <c r="W60" i="4"/>
  <c r="W103" i="4"/>
  <c r="W4" i="4"/>
  <c r="W98" i="4"/>
  <c r="W19" i="4"/>
  <c r="J9" i="4"/>
  <c r="J75" i="4"/>
  <c r="J116" i="4"/>
  <c r="W121" i="4"/>
  <c r="J70" i="4"/>
  <c r="J52" i="4"/>
  <c r="W131" i="4"/>
  <c r="J19" i="4"/>
  <c r="J80" i="4"/>
  <c r="J4" i="4"/>
  <c r="W24" i="4"/>
  <c r="W75" i="4"/>
  <c r="J14" i="4"/>
  <c r="W80" i="4"/>
  <c r="H6" i="2"/>
  <c r="H25" i="2" s="1"/>
  <c r="K3" i="2"/>
  <c r="K22" i="2" s="1"/>
  <c r="B35" i="1"/>
  <c r="B39" i="1"/>
  <c r="H3" i="2" l="1"/>
  <c r="J3" i="3"/>
  <c r="J10" i="3" s="1"/>
  <c r="R14" i="4" s="1"/>
  <c r="L3" i="3"/>
  <c r="L10" i="3" s="1"/>
  <c r="R24" i="4" s="1"/>
  <c r="H3" i="3"/>
  <c r="Q5" i="4" s="1"/>
  <c r="I3" i="3"/>
  <c r="Q13" i="4" s="1"/>
  <c r="K3" i="3"/>
  <c r="K22" i="3" s="1"/>
  <c r="K30" i="3" s="1"/>
  <c r="V19" i="4" s="1"/>
  <c r="J12" i="2"/>
  <c r="J18" i="2" s="1"/>
  <c r="F73" i="4" s="1"/>
  <c r="D48" i="4"/>
  <c r="J7" i="2"/>
  <c r="J14" i="2" s="1"/>
  <c r="E128" i="4" s="1"/>
  <c r="L7" i="2"/>
  <c r="D137" i="4" s="1"/>
  <c r="D124" i="4"/>
  <c r="D125" i="4"/>
  <c r="D121" i="4"/>
  <c r="D123" i="4"/>
  <c r="K31" i="2"/>
  <c r="I47" i="4" s="1"/>
  <c r="H51" i="4"/>
  <c r="D47" i="4"/>
  <c r="H48" i="4"/>
  <c r="E5" i="2"/>
  <c r="H47" i="4"/>
  <c r="H4" i="2"/>
  <c r="D32" i="4" s="1"/>
  <c r="D50" i="4"/>
  <c r="H49" i="4"/>
  <c r="E4" i="2"/>
  <c r="I26" i="2"/>
  <c r="H125" i="4" s="1"/>
  <c r="H5" i="2"/>
  <c r="H24" i="2" s="1"/>
  <c r="H64" i="4" s="1"/>
  <c r="J4" i="2"/>
  <c r="J23" i="2" s="1"/>
  <c r="J31" i="2" s="1"/>
  <c r="I42" i="4" s="1"/>
  <c r="I5" i="2"/>
  <c r="I12" i="2" s="1"/>
  <c r="E69" i="4" s="1"/>
  <c r="L4" i="2"/>
  <c r="L11" i="2" s="1"/>
  <c r="L17" i="2" s="1"/>
  <c r="I4" i="2"/>
  <c r="D37" i="4" s="1"/>
  <c r="D49" i="4"/>
  <c r="D74" i="4"/>
  <c r="D72" i="4"/>
  <c r="I14" i="2"/>
  <c r="I20" i="2" s="1"/>
  <c r="F125" i="4" s="1"/>
  <c r="D73" i="4"/>
  <c r="K7" i="2"/>
  <c r="K26" i="2" s="1"/>
  <c r="H135" i="4" s="1"/>
  <c r="D70" i="4"/>
  <c r="H7" i="2"/>
  <c r="H14" i="2" s="1"/>
  <c r="H20" i="2" s="1"/>
  <c r="K11" i="2"/>
  <c r="K17" i="2" s="1"/>
  <c r="F47" i="4" s="1"/>
  <c r="E7" i="2"/>
  <c r="J24" i="2"/>
  <c r="H72" i="4" s="1"/>
  <c r="L5" i="2"/>
  <c r="D81" i="4" s="1"/>
  <c r="K5" i="2"/>
  <c r="D77" i="4" s="1"/>
  <c r="D51" i="4"/>
  <c r="I4" i="3"/>
  <c r="Q40" i="4" s="1"/>
  <c r="J4" i="3"/>
  <c r="Q44" i="4" s="1"/>
  <c r="K6" i="3"/>
  <c r="K13" i="3" s="1"/>
  <c r="H123" i="4"/>
  <c r="H122" i="4"/>
  <c r="L25" i="3"/>
  <c r="U110" i="4" s="1"/>
  <c r="L14" i="3"/>
  <c r="R136" i="4" s="1"/>
  <c r="L26" i="3"/>
  <c r="U138" i="4" s="1"/>
  <c r="L4" i="3"/>
  <c r="L23" i="3" s="1"/>
  <c r="U55" i="4" s="1"/>
  <c r="J7" i="3"/>
  <c r="Q130" i="4" s="1"/>
  <c r="E7" i="3"/>
  <c r="Q140" i="4"/>
  <c r="R62" i="4"/>
  <c r="H24" i="3"/>
  <c r="U60" i="4" s="1"/>
  <c r="J5" i="3"/>
  <c r="Q72" i="4" s="1"/>
  <c r="I7" i="3"/>
  <c r="Q124" i="4" s="1"/>
  <c r="Q139" i="4"/>
  <c r="K7" i="3"/>
  <c r="K26" i="3" s="1"/>
  <c r="K34" i="3" s="1"/>
  <c r="V131" i="4" s="1"/>
  <c r="Q138" i="4"/>
  <c r="H7" i="3"/>
  <c r="H26" i="3" s="1"/>
  <c r="H34" i="3" s="1"/>
  <c r="V116" i="4" s="1"/>
  <c r="I6" i="3"/>
  <c r="Q94" i="4" s="1"/>
  <c r="Q137" i="4"/>
  <c r="K5" i="3"/>
  <c r="K24" i="3" s="1"/>
  <c r="U76" i="4" s="1"/>
  <c r="J6" i="3"/>
  <c r="J13" i="3" s="1"/>
  <c r="H18" i="3"/>
  <c r="S63" i="4" s="1"/>
  <c r="E6" i="3"/>
  <c r="R60" i="4"/>
  <c r="E5" i="3"/>
  <c r="H6" i="3"/>
  <c r="Q89" i="4" s="1"/>
  <c r="R64" i="4"/>
  <c r="L5" i="3"/>
  <c r="Q83" i="4" s="1"/>
  <c r="R63" i="4"/>
  <c r="K4" i="3"/>
  <c r="K23" i="3" s="1"/>
  <c r="K31" i="3" s="1"/>
  <c r="V47" i="4" s="1"/>
  <c r="Q112" i="4"/>
  <c r="Q108" i="4"/>
  <c r="Q60" i="4"/>
  <c r="Q111" i="4"/>
  <c r="Q62" i="4"/>
  <c r="Q110" i="4"/>
  <c r="Q61" i="4"/>
  <c r="Q109" i="4"/>
  <c r="Q64" i="4"/>
  <c r="Q63" i="4"/>
  <c r="H4" i="3"/>
  <c r="H11" i="3" s="1"/>
  <c r="I5" i="3"/>
  <c r="Q69" i="4" s="1"/>
  <c r="H10" i="3"/>
  <c r="R7" i="4" s="1"/>
  <c r="H22" i="3"/>
  <c r="U5" i="4" s="1"/>
  <c r="E25" i="4"/>
  <c r="E26" i="4"/>
  <c r="E24" i="4"/>
  <c r="E28" i="4"/>
  <c r="E27" i="4"/>
  <c r="J13" i="2"/>
  <c r="E98" i="4" s="1"/>
  <c r="B15" i="3"/>
  <c r="X126" i="4" s="1"/>
  <c r="K33" i="2"/>
  <c r="I103" i="4" s="1"/>
  <c r="L19" i="2"/>
  <c r="E111" i="4"/>
  <c r="E112" i="4"/>
  <c r="E108" i="4"/>
  <c r="E109" i="4"/>
  <c r="E110" i="4"/>
  <c r="F25" i="4"/>
  <c r="F26" i="4"/>
  <c r="S16" i="2"/>
  <c r="F27" i="4"/>
  <c r="F28" i="4"/>
  <c r="F24" i="4"/>
  <c r="D10" i="4"/>
  <c r="D11" i="4"/>
  <c r="D12" i="4"/>
  <c r="D9" i="4"/>
  <c r="D13" i="4"/>
  <c r="I10" i="2"/>
  <c r="I22" i="2"/>
  <c r="H16" i="4"/>
  <c r="H15" i="4"/>
  <c r="H18" i="4"/>
  <c r="H14" i="4"/>
  <c r="H17" i="4"/>
  <c r="D19" i="4"/>
  <c r="D20" i="4"/>
  <c r="D23" i="4"/>
  <c r="D22" i="4"/>
  <c r="D21" i="4"/>
  <c r="H103" i="4"/>
  <c r="H106" i="4"/>
  <c r="H105" i="4"/>
  <c r="H107" i="4"/>
  <c r="H104" i="4"/>
  <c r="R112" i="4"/>
  <c r="R110" i="4"/>
  <c r="R111" i="4"/>
  <c r="R108" i="4"/>
  <c r="R109" i="4"/>
  <c r="L19" i="3"/>
  <c r="D98" i="4"/>
  <c r="D101" i="4"/>
  <c r="D99" i="4"/>
  <c r="D100" i="4"/>
  <c r="D102" i="4"/>
  <c r="H89" i="4"/>
  <c r="H91" i="4"/>
  <c r="H92" i="4"/>
  <c r="H88" i="4"/>
  <c r="H90" i="4"/>
  <c r="H10" i="2"/>
  <c r="D5" i="4"/>
  <c r="D4" i="4"/>
  <c r="D6" i="4"/>
  <c r="D7" i="4"/>
  <c r="D8" i="4"/>
  <c r="H22" i="2"/>
  <c r="H99" i="4"/>
  <c r="H100" i="4"/>
  <c r="H101" i="4"/>
  <c r="H102" i="4"/>
  <c r="H98" i="4"/>
  <c r="W104" i="4"/>
  <c r="W81" i="4"/>
  <c r="J109" i="4"/>
  <c r="W137" i="4"/>
  <c r="W99" i="4"/>
  <c r="W76" i="4"/>
  <c r="J127" i="4"/>
  <c r="J53" i="4"/>
  <c r="W25" i="4"/>
  <c r="W132" i="4"/>
  <c r="J81" i="4"/>
  <c r="W43" i="4"/>
  <c r="W10" i="4"/>
  <c r="J20" i="4"/>
  <c r="W127" i="4"/>
  <c r="W117" i="4"/>
  <c r="J43" i="4"/>
  <c r="J10" i="4"/>
  <c r="W122" i="4"/>
  <c r="J94" i="4"/>
  <c r="J71" i="4"/>
  <c r="W20" i="4"/>
  <c r="J132" i="4"/>
  <c r="W48" i="4"/>
  <c r="W109" i="4"/>
  <c r="W38" i="4"/>
  <c r="W71" i="4"/>
  <c r="J117" i="4"/>
  <c r="J48" i="4"/>
  <c r="J25" i="4"/>
  <c r="W61" i="4"/>
  <c r="J89" i="4"/>
  <c r="W66" i="4"/>
  <c r="E39" i="1"/>
  <c r="W94" i="4"/>
  <c r="J33" i="4"/>
  <c r="J5" i="4"/>
  <c r="J76" i="4"/>
  <c r="J99" i="4"/>
  <c r="J122" i="4"/>
  <c r="J66" i="4"/>
  <c r="W89" i="4"/>
  <c r="J104" i="4"/>
  <c r="J61" i="4"/>
  <c r="J137" i="4"/>
  <c r="W53" i="4"/>
  <c r="J38" i="4"/>
  <c r="W33" i="4"/>
  <c r="W5" i="4"/>
  <c r="J15" i="4"/>
  <c r="W15" i="4"/>
  <c r="B15" i="2"/>
  <c r="J30" i="2"/>
  <c r="I14" i="4" s="1"/>
  <c r="I25" i="2"/>
  <c r="I33" i="2" s="1"/>
  <c r="I93" i="4" s="1"/>
  <c r="D96" i="4"/>
  <c r="D97" i="4"/>
  <c r="D95" i="4"/>
  <c r="D93" i="4"/>
  <c r="D94" i="4"/>
  <c r="I13" i="2"/>
  <c r="L25" i="2"/>
  <c r="J10" i="2"/>
  <c r="D18" i="4"/>
  <c r="D15" i="4"/>
  <c r="D17" i="4"/>
  <c r="D14" i="4"/>
  <c r="D16" i="4"/>
  <c r="H20" i="4"/>
  <c r="H23" i="4"/>
  <c r="H22" i="4"/>
  <c r="H19" i="4"/>
  <c r="H21" i="4"/>
  <c r="D111" i="4"/>
  <c r="D112" i="4"/>
  <c r="D108" i="4"/>
  <c r="D110" i="4"/>
  <c r="D109" i="4"/>
  <c r="Q14" i="4"/>
  <c r="D89" i="4"/>
  <c r="D91" i="4"/>
  <c r="D90" i="4"/>
  <c r="D92" i="4"/>
  <c r="D88" i="4"/>
  <c r="K10" i="2"/>
  <c r="H13" i="2"/>
  <c r="F106" i="4"/>
  <c r="R19" i="2"/>
  <c r="F103" i="4"/>
  <c r="F104" i="4"/>
  <c r="F105" i="4"/>
  <c r="F107" i="4"/>
  <c r="K30" i="2"/>
  <c r="I19" i="4" s="1"/>
  <c r="H33" i="2"/>
  <c r="I88" i="4" s="1"/>
  <c r="J33" i="2"/>
  <c r="I98" i="4" s="1"/>
  <c r="B40" i="1"/>
  <c r="B36" i="1"/>
  <c r="H121" i="4" l="1"/>
  <c r="I22" i="3"/>
  <c r="I30" i="3" s="1"/>
  <c r="V9" i="4" s="1"/>
  <c r="H124" i="4"/>
  <c r="Q7" i="4"/>
  <c r="Q10" i="4"/>
  <c r="Q18" i="4"/>
  <c r="Q16" i="4"/>
  <c r="Q17" i="4"/>
  <c r="Q15" i="4"/>
  <c r="Q26" i="4"/>
  <c r="R18" i="4"/>
  <c r="R17" i="4"/>
  <c r="Q22" i="4"/>
  <c r="Q21" i="4"/>
  <c r="Q19" i="4"/>
  <c r="Q20" i="4"/>
  <c r="Q23" i="4"/>
  <c r="K10" i="3"/>
  <c r="R20" i="4" s="1"/>
  <c r="J22" i="3"/>
  <c r="J30" i="3" s="1"/>
  <c r="V14" i="4" s="1"/>
  <c r="Q27" i="4"/>
  <c r="Q25" i="4"/>
  <c r="Q8" i="4"/>
  <c r="Q11" i="4"/>
  <c r="Q24" i="4"/>
  <c r="Q28" i="4"/>
  <c r="Q6" i="4"/>
  <c r="L22" i="3"/>
  <c r="L30" i="3" s="1"/>
  <c r="V24" i="4" s="1"/>
  <c r="J26" i="2"/>
  <c r="H130" i="4" s="1"/>
  <c r="Q4" i="4"/>
  <c r="L16" i="3"/>
  <c r="S16" i="3" s="1"/>
  <c r="E127" i="4"/>
  <c r="R26" i="4"/>
  <c r="J20" i="2"/>
  <c r="F130" i="4" s="1"/>
  <c r="Q9" i="4"/>
  <c r="R25" i="4"/>
  <c r="R28" i="4"/>
  <c r="R27" i="4"/>
  <c r="R16" i="4"/>
  <c r="R15" i="4"/>
  <c r="J16" i="3"/>
  <c r="S14" i="4" s="1"/>
  <c r="I10" i="3"/>
  <c r="R11" i="4" s="1"/>
  <c r="Q12" i="4"/>
  <c r="D140" i="4"/>
  <c r="D136" i="4"/>
  <c r="D139" i="4"/>
  <c r="D128" i="4"/>
  <c r="D138" i="4"/>
  <c r="D127" i="4"/>
  <c r="D129" i="4"/>
  <c r="F70" i="4"/>
  <c r="D130" i="4"/>
  <c r="F71" i="4"/>
  <c r="L26" i="2"/>
  <c r="H138" i="4" s="1"/>
  <c r="F72" i="4"/>
  <c r="D126" i="4"/>
  <c r="Q18" i="2"/>
  <c r="G74" i="4" s="1"/>
  <c r="L14" i="2"/>
  <c r="L20" i="2" s="1"/>
  <c r="F137" i="4" s="1"/>
  <c r="F74" i="4"/>
  <c r="E71" i="4"/>
  <c r="E129" i="4"/>
  <c r="E74" i="4"/>
  <c r="E130" i="4"/>
  <c r="E72" i="4"/>
  <c r="E126" i="4"/>
  <c r="E73" i="4"/>
  <c r="E70" i="4"/>
  <c r="D120" i="4"/>
  <c r="K12" i="2"/>
  <c r="E79" i="4" s="1"/>
  <c r="F123" i="4"/>
  <c r="H32" i="2"/>
  <c r="I60" i="4" s="1"/>
  <c r="H70" i="4"/>
  <c r="E51" i="4"/>
  <c r="D118" i="4"/>
  <c r="D134" i="4"/>
  <c r="D135" i="4"/>
  <c r="H133" i="4"/>
  <c r="H131" i="4"/>
  <c r="D60" i="4"/>
  <c r="D61" i="4"/>
  <c r="L23" i="2"/>
  <c r="L31" i="2" s="1"/>
  <c r="I52" i="4" s="1"/>
  <c r="D63" i="4"/>
  <c r="D64" i="4"/>
  <c r="E67" i="4"/>
  <c r="E68" i="4"/>
  <c r="I18" i="2"/>
  <c r="P18" i="2" s="1"/>
  <c r="F124" i="4"/>
  <c r="I24" i="2"/>
  <c r="H66" i="4" s="1"/>
  <c r="D54" i="4"/>
  <c r="H42" i="4"/>
  <c r="D55" i="4"/>
  <c r="H44" i="4"/>
  <c r="I11" i="2"/>
  <c r="I17" i="2" s="1"/>
  <c r="P17" i="2" s="1"/>
  <c r="D56" i="4"/>
  <c r="H46" i="4"/>
  <c r="H45" i="4"/>
  <c r="D52" i="4"/>
  <c r="H43" i="4"/>
  <c r="D67" i="4"/>
  <c r="D45" i="4"/>
  <c r="D66" i="4"/>
  <c r="D42" i="4"/>
  <c r="H63" i="4"/>
  <c r="I23" i="2"/>
  <c r="I31" i="2" s="1"/>
  <c r="I37" i="4" s="1"/>
  <c r="D43" i="4"/>
  <c r="H62" i="4"/>
  <c r="D68" i="4"/>
  <c r="D46" i="4"/>
  <c r="H61" i="4"/>
  <c r="D65" i="4"/>
  <c r="D44" i="4"/>
  <c r="I34" i="2"/>
  <c r="I121" i="4" s="1"/>
  <c r="H60" i="4"/>
  <c r="F122" i="4"/>
  <c r="D62" i="4"/>
  <c r="E66" i="4"/>
  <c r="P20" i="2"/>
  <c r="G122" i="4" s="1"/>
  <c r="D33" i="4"/>
  <c r="J11" i="2"/>
  <c r="J17" i="2" s="1"/>
  <c r="F44" i="4" s="1"/>
  <c r="E65" i="4"/>
  <c r="F121" i="4"/>
  <c r="D36" i="4"/>
  <c r="H134" i="4"/>
  <c r="E50" i="4"/>
  <c r="K24" i="2"/>
  <c r="H77" i="4" s="1"/>
  <c r="H11" i="2"/>
  <c r="E33" i="4" s="1"/>
  <c r="D84" i="4"/>
  <c r="H74" i="4"/>
  <c r="H23" i="2"/>
  <c r="H33" i="4" s="1"/>
  <c r="D82" i="4"/>
  <c r="D34" i="4"/>
  <c r="D116" i="4"/>
  <c r="D117" i="4"/>
  <c r="L24" i="2"/>
  <c r="H81" i="4" s="1"/>
  <c r="E116" i="4"/>
  <c r="L12" i="2"/>
  <c r="E82" i="4" s="1"/>
  <c r="E120" i="4"/>
  <c r="D83" i="4"/>
  <c r="E118" i="4"/>
  <c r="D133" i="4"/>
  <c r="E117" i="4"/>
  <c r="E124" i="4"/>
  <c r="E119" i="4"/>
  <c r="E47" i="4"/>
  <c r="D80" i="4"/>
  <c r="K34" i="2"/>
  <c r="I131" i="4" s="1"/>
  <c r="J32" i="2"/>
  <c r="I70" i="4" s="1"/>
  <c r="D40" i="4"/>
  <c r="D119" i="4"/>
  <c r="D131" i="4"/>
  <c r="R17" i="2"/>
  <c r="G48" i="4" s="1"/>
  <c r="E56" i="4"/>
  <c r="D75" i="4"/>
  <c r="H26" i="2"/>
  <c r="H117" i="4" s="1"/>
  <c r="E125" i="4"/>
  <c r="D132" i="4"/>
  <c r="F50" i="4"/>
  <c r="E52" i="4"/>
  <c r="D35" i="4"/>
  <c r="D76" i="4"/>
  <c r="F51" i="4"/>
  <c r="E54" i="4"/>
  <c r="D39" i="4"/>
  <c r="E48" i="4"/>
  <c r="D79" i="4"/>
  <c r="E121" i="4"/>
  <c r="F49" i="4"/>
  <c r="E53" i="4"/>
  <c r="H71" i="4"/>
  <c r="D41" i="4"/>
  <c r="D78" i="4"/>
  <c r="K14" i="2"/>
  <c r="K20" i="2" s="1"/>
  <c r="R20" i="2" s="1"/>
  <c r="F48" i="4"/>
  <c r="H132" i="4"/>
  <c r="H39" i="2"/>
  <c r="I61" i="4" s="1"/>
  <c r="E55" i="4"/>
  <c r="D38" i="4"/>
  <c r="H12" i="2"/>
  <c r="E61" i="4" s="1"/>
  <c r="D53" i="4"/>
  <c r="E122" i="4"/>
  <c r="H73" i="4"/>
  <c r="E49" i="4"/>
  <c r="D69" i="4"/>
  <c r="E123" i="4"/>
  <c r="Q66" i="4"/>
  <c r="Q67" i="4"/>
  <c r="Q37" i="4"/>
  <c r="Q39" i="4"/>
  <c r="Q41" i="4"/>
  <c r="Q45" i="4"/>
  <c r="I11" i="3"/>
  <c r="R40" i="4" s="1"/>
  <c r="Q103" i="4"/>
  <c r="Q105" i="4"/>
  <c r="Q71" i="4"/>
  <c r="Q104" i="4"/>
  <c r="H23" i="3"/>
  <c r="H31" i="3" s="1"/>
  <c r="V32" i="4" s="1"/>
  <c r="Q107" i="4"/>
  <c r="Q46" i="4"/>
  <c r="Q106" i="4"/>
  <c r="Q42" i="4"/>
  <c r="H14" i="3"/>
  <c r="R117" i="4" s="1"/>
  <c r="Q38" i="4"/>
  <c r="I23" i="3"/>
  <c r="I31" i="3" s="1"/>
  <c r="V37" i="4" s="1"/>
  <c r="Q43" i="4"/>
  <c r="J23" i="3"/>
  <c r="J31" i="3" s="1"/>
  <c r="V42" i="4" s="1"/>
  <c r="K25" i="3"/>
  <c r="K33" i="3" s="1"/>
  <c r="V103" i="4" s="1"/>
  <c r="J11" i="3"/>
  <c r="R43" i="4" s="1"/>
  <c r="K32" i="3"/>
  <c r="V75" i="4" s="1"/>
  <c r="Q74" i="4"/>
  <c r="Q101" i="4"/>
  <c r="Q100" i="4"/>
  <c r="Q116" i="4"/>
  <c r="Q120" i="4"/>
  <c r="Q119" i="4"/>
  <c r="Q118" i="4"/>
  <c r="Q117" i="4"/>
  <c r="X136" i="4"/>
  <c r="U61" i="4"/>
  <c r="U62" i="4"/>
  <c r="Q65" i="4"/>
  <c r="Q73" i="4"/>
  <c r="J24" i="3"/>
  <c r="U74" i="4" s="1"/>
  <c r="Q99" i="4"/>
  <c r="U137" i="4"/>
  <c r="Q102" i="4"/>
  <c r="U75" i="4"/>
  <c r="U79" i="4"/>
  <c r="H40" i="2"/>
  <c r="I89" i="4" s="1"/>
  <c r="O18" i="3"/>
  <c r="T62" i="4" s="1"/>
  <c r="U78" i="4"/>
  <c r="S64" i="4"/>
  <c r="U77" i="4"/>
  <c r="Q78" i="4"/>
  <c r="Q56" i="4"/>
  <c r="Q54" i="4"/>
  <c r="J14" i="3"/>
  <c r="R127" i="4" s="1"/>
  <c r="Q55" i="4"/>
  <c r="J26" i="3"/>
  <c r="J34" i="3" s="1"/>
  <c r="V126" i="4" s="1"/>
  <c r="Q52" i="4"/>
  <c r="Q129" i="4"/>
  <c r="Q53" i="4"/>
  <c r="Q128" i="4"/>
  <c r="Q84" i="4"/>
  <c r="Q127" i="4"/>
  <c r="L33" i="3"/>
  <c r="V108" i="4" s="1"/>
  <c r="U54" i="4"/>
  <c r="L24" i="3"/>
  <c r="Q126" i="4"/>
  <c r="L34" i="3"/>
  <c r="V136" i="4" s="1"/>
  <c r="U53" i="4"/>
  <c r="L31" i="3"/>
  <c r="V52" i="4" s="1"/>
  <c r="U111" i="4"/>
  <c r="U52" i="4"/>
  <c r="Q98" i="4"/>
  <c r="U108" i="4"/>
  <c r="U56" i="4"/>
  <c r="L20" i="3"/>
  <c r="S20" i="3" s="1"/>
  <c r="J25" i="3"/>
  <c r="J33" i="3" s="1"/>
  <c r="V98" i="4" s="1"/>
  <c r="U109" i="4"/>
  <c r="K12" i="3"/>
  <c r="R78" i="4" s="1"/>
  <c r="Q68" i="4"/>
  <c r="R138" i="4"/>
  <c r="H13" i="3"/>
  <c r="R89" i="4" s="1"/>
  <c r="U112" i="4"/>
  <c r="R140" i="4"/>
  <c r="Q92" i="4"/>
  <c r="I13" i="3"/>
  <c r="R94" i="4" s="1"/>
  <c r="Q33" i="4"/>
  <c r="R139" i="4"/>
  <c r="Q88" i="4"/>
  <c r="I25" i="3"/>
  <c r="I33" i="3" s="1"/>
  <c r="V93" i="4" s="1"/>
  <c r="Q36" i="4"/>
  <c r="Q80" i="4"/>
  <c r="R137" i="4"/>
  <c r="Q91" i="4"/>
  <c r="Q93" i="4"/>
  <c r="Q35" i="4"/>
  <c r="Q96" i="4"/>
  <c r="Q32" i="4"/>
  <c r="Q75" i="4"/>
  <c r="U140" i="4"/>
  <c r="L11" i="3"/>
  <c r="L17" i="3" s="1"/>
  <c r="Q95" i="4"/>
  <c r="Q34" i="4"/>
  <c r="U136" i="4"/>
  <c r="Q97" i="4"/>
  <c r="Q77" i="4"/>
  <c r="U139" i="4"/>
  <c r="I12" i="3"/>
  <c r="I18" i="3" s="1"/>
  <c r="S69" i="4" s="1"/>
  <c r="Q76" i="4"/>
  <c r="Q123" i="4"/>
  <c r="K14" i="3"/>
  <c r="R132" i="4" s="1"/>
  <c r="Q135" i="4"/>
  <c r="U64" i="4"/>
  <c r="U48" i="4"/>
  <c r="I26" i="3"/>
  <c r="I34" i="3" s="1"/>
  <c r="V121" i="4" s="1"/>
  <c r="Q134" i="4"/>
  <c r="Q133" i="4"/>
  <c r="Q90" i="4"/>
  <c r="H25" i="3"/>
  <c r="U90" i="4" s="1"/>
  <c r="Q51" i="4"/>
  <c r="K11" i="3"/>
  <c r="R51" i="4" s="1"/>
  <c r="Q81" i="4"/>
  <c r="S61" i="4"/>
  <c r="Q49" i="4"/>
  <c r="Q48" i="4"/>
  <c r="S60" i="4"/>
  <c r="I14" i="3"/>
  <c r="R123" i="4" s="1"/>
  <c r="Q122" i="4"/>
  <c r="Q121" i="4"/>
  <c r="Q70" i="4"/>
  <c r="U63" i="4"/>
  <c r="Q125" i="4"/>
  <c r="Q131" i="4"/>
  <c r="J12" i="3"/>
  <c r="R74" i="4" s="1"/>
  <c r="U49" i="4"/>
  <c r="Q132" i="4"/>
  <c r="U47" i="4"/>
  <c r="L12" i="3"/>
  <c r="R84" i="4" s="1"/>
  <c r="U51" i="4"/>
  <c r="U50" i="4"/>
  <c r="Q47" i="4"/>
  <c r="Q50" i="4"/>
  <c r="H32" i="3"/>
  <c r="V60" i="4" s="1"/>
  <c r="S62" i="4"/>
  <c r="I24" i="3"/>
  <c r="U66" i="4" s="1"/>
  <c r="Q82" i="4"/>
  <c r="Q79" i="4"/>
  <c r="U8" i="4"/>
  <c r="H30" i="3"/>
  <c r="V4" i="4" s="1"/>
  <c r="U12" i="4"/>
  <c r="U13" i="4"/>
  <c r="U10" i="4"/>
  <c r="U9" i="4"/>
  <c r="H16" i="3"/>
  <c r="O11" i="3" s="1"/>
  <c r="R6" i="4"/>
  <c r="R5" i="4"/>
  <c r="U6" i="4"/>
  <c r="U7" i="4"/>
  <c r="E99" i="4"/>
  <c r="R4" i="4"/>
  <c r="X70" i="4"/>
  <c r="R8" i="4"/>
  <c r="U4" i="4"/>
  <c r="X75" i="4"/>
  <c r="X88" i="4"/>
  <c r="X65" i="4"/>
  <c r="X80" i="4"/>
  <c r="E100" i="4"/>
  <c r="E102" i="4"/>
  <c r="E101" i="4"/>
  <c r="J19" i="2"/>
  <c r="F98" i="4" s="1"/>
  <c r="X116" i="4"/>
  <c r="X14" i="4"/>
  <c r="X32" i="4"/>
  <c r="X19" i="4"/>
  <c r="X37" i="4"/>
  <c r="X24" i="4"/>
  <c r="X4" i="4"/>
  <c r="X47" i="4"/>
  <c r="X52" i="4"/>
  <c r="X93" i="4"/>
  <c r="X98" i="4"/>
  <c r="X42" i="4"/>
  <c r="X131" i="4"/>
  <c r="X9" i="4"/>
  <c r="I37" i="2"/>
  <c r="I10" i="4" s="1"/>
  <c r="X103" i="4"/>
  <c r="X60" i="4"/>
  <c r="X108" i="4"/>
  <c r="X121" i="4"/>
  <c r="H10" i="4"/>
  <c r="H11" i="4"/>
  <c r="H12" i="4"/>
  <c r="H9" i="4"/>
  <c r="H13" i="4"/>
  <c r="H111" i="4"/>
  <c r="H112" i="4"/>
  <c r="H108" i="4"/>
  <c r="H109" i="4"/>
  <c r="H110" i="4"/>
  <c r="I30" i="2"/>
  <c r="I9" i="4" s="1"/>
  <c r="S109" i="4"/>
  <c r="S110" i="4"/>
  <c r="S108" i="4"/>
  <c r="S19" i="3"/>
  <c r="S112" i="4"/>
  <c r="S111" i="4"/>
  <c r="O20" i="2"/>
  <c r="F119" i="4"/>
  <c r="F120" i="4"/>
  <c r="F116" i="4"/>
  <c r="F118" i="4"/>
  <c r="F117" i="4"/>
  <c r="G27" i="4"/>
  <c r="G25" i="4"/>
  <c r="G26" i="4"/>
  <c r="G28" i="4"/>
  <c r="G24" i="4"/>
  <c r="R103" i="4"/>
  <c r="R106" i="4"/>
  <c r="R104" i="4"/>
  <c r="R105" i="4"/>
  <c r="R107" i="4"/>
  <c r="K19" i="3"/>
  <c r="U22" i="4"/>
  <c r="U23" i="4"/>
  <c r="U21" i="4"/>
  <c r="U20" i="4"/>
  <c r="U19" i="4"/>
  <c r="H19" i="2"/>
  <c r="E92" i="4"/>
  <c r="E88" i="4"/>
  <c r="E90" i="4"/>
  <c r="E89" i="4"/>
  <c r="E91" i="4"/>
  <c r="K16" i="2"/>
  <c r="E21" i="4"/>
  <c r="E19" i="4"/>
  <c r="E20" i="4"/>
  <c r="E23" i="4"/>
  <c r="E22" i="4"/>
  <c r="F53" i="4"/>
  <c r="F54" i="4"/>
  <c r="F52" i="4"/>
  <c r="S17" i="2"/>
  <c r="F55" i="4"/>
  <c r="F56" i="4"/>
  <c r="K41" i="2"/>
  <c r="I132" i="4" s="1"/>
  <c r="K37" i="2"/>
  <c r="I20" i="4" s="1"/>
  <c r="L33" i="2"/>
  <c r="I108" i="4" s="1"/>
  <c r="I16" i="2"/>
  <c r="E12" i="4"/>
  <c r="E10" i="4"/>
  <c r="E9" i="4"/>
  <c r="E11" i="4"/>
  <c r="E13" i="4"/>
  <c r="R33" i="4"/>
  <c r="R34" i="4"/>
  <c r="R35" i="4"/>
  <c r="R36" i="4"/>
  <c r="H17" i="3"/>
  <c r="R32" i="4"/>
  <c r="R102" i="4"/>
  <c r="R98" i="4"/>
  <c r="R100" i="4"/>
  <c r="R99" i="4"/>
  <c r="J19" i="3"/>
  <c r="R101" i="4"/>
  <c r="I19" i="2"/>
  <c r="E95" i="4"/>
  <c r="E94" i="4"/>
  <c r="E96" i="4"/>
  <c r="E97" i="4"/>
  <c r="E93" i="4"/>
  <c r="H6" i="4"/>
  <c r="H5" i="4"/>
  <c r="H7" i="4"/>
  <c r="H8" i="4"/>
  <c r="H4" i="4"/>
  <c r="H30" i="2"/>
  <c r="I4" i="4" s="1"/>
  <c r="J16" i="2"/>
  <c r="E15" i="4"/>
  <c r="E18" i="4"/>
  <c r="E16" i="4"/>
  <c r="E17" i="4"/>
  <c r="E14" i="4"/>
  <c r="U132" i="4"/>
  <c r="U133" i="4"/>
  <c r="U134" i="4"/>
  <c r="U135" i="4"/>
  <c r="U131" i="4"/>
  <c r="I40" i="2"/>
  <c r="I94" i="4" s="1"/>
  <c r="H95" i="4"/>
  <c r="H96" i="4"/>
  <c r="H94" i="4"/>
  <c r="H93" i="4"/>
  <c r="H97" i="4"/>
  <c r="U117" i="4"/>
  <c r="U119" i="4"/>
  <c r="U118" i="4"/>
  <c r="U116" i="4"/>
  <c r="U120" i="4"/>
  <c r="G104" i="4"/>
  <c r="G105" i="4"/>
  <c r="G103" i="4"/>
  <c r="G106" i="4"/>
  <c r="G107" i="4"/>
  <c r="H16" i="2"/>
  <c r="E6" i="4"/>
  <c r="E8" i="4"/>
  <c r="E7" i="4"/>
  <c r="E4" i="4"/>
  <c r="E5" i="4"/>
  <c r="K126" i="4"/>
  <c r="K88" i="4"/>
  <c r="K80" i="4"/>
  <c r="K121" i="4"/>
  <c r="K75" i="4"/>
  <c r="K37" i="4"/>
  <c r="K98" i="4"/>
  <c r="K93" i="4"/>
  <c r="K60" i="4"/>
  <c r="K136" i="4"/>
  <c r="K116" i="4"/>
  <c r="K131" i="4"/>
  <c r="K52" i="4"/>
  <c r="K70" i="4"/>
  <c r="K47" i="4"/>
  <c r="K65" i="4"/>
  <c r="K24" i="4"/>
  <c r="K108" i="4"/>
  <c r="K14" i="4"/>
  <c r="K103" i="4"/>
  <c r="K19" i="4"/>
  <c r="K4" i="4"/>
  <c r="K9" i="4"/>
  <c r="K42" i="4"/>
  <c r="K32" i="4"/>
  <c r="J67" i="4"/>
  <c r="W105" i="4"/>
  <c r="W82" i="4"/>
  <c r="J138" i="4"/>
  <c r="J62" i="4"/>
  <c r="J54" i="4"/>
  <c r="W95" i="4"/>
  <c r="J90" i="4"/>
  <c r="W77" i="4"/>
  <c r="J26" i="4"/>
  <c r="J128" i="4"/>
  <c r="W26" i="4"/>
  <c r="W133" i="4"/>
  <c r="J123" i="4"/>
  <c r="W21" i="4"/>
  <c r="W6" i="4"/>
  <c r="W11" i="4"/>
  <c r="J21" i="4"/>
  <c r="J110" i="4"/>
  <c r="J100" i="4"/>
  <c r="W72" i="4"/>
  <c r="J72" i="4"/>
  <c r="W49" i="4"/>
  <c r="W123" i="4"/>
  <c r="J95" i="4"/>
  <c r="W118" i="4"/>
  <c r="W110" i="4"/>
  <c r="W16" i="4"/>
  <c r="E40" i="1"/>
  <c r="J6" i="4"/>
  <c r="W67" i="4"/>
  <c r="J44" i="4"/>
  <c r="W100" i="4"/>
  <c r="J118" i="4"/>
  <c r="J49" i="4"/>
  <c r="W62" i="4"/>
  <c r="J34" i="4"/>
  <c r="J39" i="4"/>
  <c r="W39" i="4"/>
  <c r="W138" i="4"/>
  <c r="W54" i="4"/>
  <c r="J77" i="4"/>
  <c r="W128" i="4"/>
  <c r="J133" i="4"/>
  <c r="W44" i="4"/>
  <c r="W90" i="4"/>
  <c r="J105" i="4"/>
  <c r="J82" i="4"/>
  <c r="W34" i="4"/>
  <c r="J16" i="4"/>
  <c r="J11" i="4"/>
  <c r="H39" i="3"/>
  <c r="V61" i="4" s="1"/>
  <c r="K38" i="3"/>
  <c r="V48" i="4" s="1"/>
  <c r="K41" i="3"/>
  <c r="V132" i="4" s="1"/>
  <c r="K39" i="3"/>
  <c r="V76" i="4" s="1"/>
  <c r="H41" i="3"/>
  <c r="V117" i="4" s="1"/>
  <c r="H37" i="3"/>
  <c r="V5" i="4" s="1"/>
  <c r="I37" i="3"/>
  <c r="V10" i="4" s="1"/>
  <c r="L38" i="3"/>
  <c r="V53" i="4" s="1"/>
  <c r="L40" i="3"/>
  <c r="V109" i="4" s="1"/>
  <c r="B16" i="2"/>
  <c r="L41" i="3"/>
  <c r="V137" i="4" s="1"/>
  <c r="K37" i="3"/>
  <c r="V20" i="4" s="1"/>
  <c r="J37" i="2"/>
  <c r="I15" i="4" s="1"/>
  <c r="L37" i="2"/>
  <c r="I25" i="4" s="1"/>
  <c r="K40" i="2"/>
  <c r="I104" i="4" s="1"/>
  <c r="I41" i="2"/>
  <c r="I122" i="4" s="1"/>
  <c r="K38" i="2"/>
  <c r="I48" i="4" s="1"/>
  <c r="J39" i="2"/>
  <c r="I71" i="4" s="1"/>
  <c r="B16" i="3"/>
  <c r="H37" i="2"/>
  <c r="I5" i="4" s="1"/>
  <c r="J38" i="2"/>
  <c r="I43" i="4" s="1"/>
  <c r="J40" i="2"/>
  <c r="I99" i="4" s="1"/>
  <c r="L40" i="2"/>
  <c r="I109" i="4" s="1"/>
  <c r="S19" i="2"/>
  <c r="F111" i="4"/>
  <c r="F112" i="4"/>
  <c r="F108" i="4"/>
  <c r="F109" i="4"/>
  <c r="F110" i="4"/>
  <c r="B41" i="1"/>
  <c r="B37" i="1"/>
  <c r="B42" i="1" s="1"/>
  <c r="U11" i="4" l="1"/>
  <c r="H129" i="4"/>
  <c r="R19" i="4"/>
  <c r="H137" i="4"/>
  <c r="F128" i="4"/>
  <c r="F127" i="4"/>
  <c r="H126" i="4"/>
  <c r="J37" i="3"/>
  <c r="V15" i="4" s="1"/>
  <c r="R22" i="4"/>
  <c r="U17" i="4"/>
  <c r="U15" i="4"/>
  <c r="U16" i="4"/>
  <c r="U14" i="4"/>
  <c r="K16" i="3"/>
  <c r="R16" i="3" s="1"/>
  <c r="R21" i="4"/>
  <c r="R23" i="4"/>
  <c r="U18" i="4"/>
  <c r="H140" i="4"/>
  <c r="S24" i="4"/>
  <c r="H128" i="4"/>
  <c r="L37" i="3"/>
  <c r="V25" i="4" s="1"/>
  <c r="U24" i="4"/>
  <c r="G70" i="4"/>
  <c r="E136" i="4"/>
  <c r="G71" i="4"/>
  <c r="G72" i="4"/>
  <c r="G73" i="4"/>
  <c r="S26" i="4"/>
  <c r="U25" i="4"/>
  <c r="H55" i="4"/>
  <c r="E137" i="4"/>
  <c r="E138" i="4"/>
  <c r="Q20" i="2"/>
  <c r="G130" i="4" s="1"/>
  <c r="H127" i="4"/>
  <c r="F129" i="4"/>
  <c r="Q16" i="3"/>
  <c r="T17" i="4" s="1"/>
  <c r="S17" i="4"/>
  <c r="F126" i="4"/>
  <c r="E140" i="4"/>
  <c r="R13" i="4"/>
  <c r="J41" i="2"/>
  <c r="I127" i="4" s="1"/>
  <c r="L41" i="2"/>
  <c r="I137" i="4" s="1"/>
  <c r="H139" i="4"/>
  <c r="S18" i="4"/>
  <c r="U26" i="4"/>
  <c r="S16" i="4"/>
  <c r="H136" i="4"/>
  <c r="U28" i="4"/>
  <c r="S15" i="4"/>
  <c r="L34" i="2"/>
  <c r="I136" i="4" s="1"/>
  <c r="H52" i="4"/>
  <c r="U27" i="4"/>
  <c r="E139" i="4"/>
  <c r="R9" i="4"/>
  <c r="R10" i="4"/>
  <c r="I16" i="3"/>
  <c r="S11" i="4" s="1"/>
  <c r="S28" i="4"/>
  <c r="R12" i="4"/>
  <c r="S27" i="4"/>
  <c r="S25" i="4"/>
  <c r="J34" i="2"/>
  <c r="I126" i="4" s="1"/>
  <c r="E78" i="4"/>
  <c r="E80" i="4"/>
  <c r="K18" i="2"/>
  <c r="F75" i="4" s="1"/>
  <c r="E76" i="4"/>
  <c r="H56" i="4"/>
  <c r="S20" i="2"/>
  <c r="G137" i="4" s="1"/>
  <c r="E77" i="4"/>
  <c r="F136" i="4"/>
  <c r="F140" i="4"/>
  <c r="E75" i="4"/>
  <c r="F139" i="4"/>
  <c r="F138" i="4"/>
  <c r="E38" i="4"/>
  <c r="E40" i="4"/>
  <c r="E84" i="4"/>
  <c r="E43" i="4"/>
  <c r="U39" i="4"/>
  <c r="U43" i="4"/>
  <c r="E81" i="4"/>
  <c r="F43" i="4"/>
  <c r="H80" i="4"/>
  <c r="H32" i="4"/>
  <c r="F66" i="4"/>
  <c r="E32" i="4"/>
  <c r="I17" i="3"/>
  <c r="S37" i="4" s="1"/>
  <c r="H53" i="4"/>
  <c r="H35" i="4"/>
  <c r="H34" i="4"/>
  <c r="H54" i="4"/>
  <c r="H83" i="4"/>
  <c r="E37" i="4"/>
  <c r="F65" i="4"/>
  <c r="F68" i="4"/>
  <c r="H34" i="2"/>
  <c r="I116" i="4" s="1"/>
  <c r="G125" i="4"/>
  <c r="F67" i="4"/>
  <c r="H36" i="4"/>
  <c r="H41" i="2"/>
  <c r="I117" i="4" s="1"/>
  <c r="G124" i="4"/>
  <c r="F69" i="4"/>
  <c r="G121" i="4"/>
  <c r="H38" i="2"/>
  <c r="I33" i="4" s="1"/>
  <c r="G123" i="4"/>
  <c r="G50" i="4"/>
  <c r="H79" i="4"/>
  <c r="G51" i="4"/>
  <c r="H67" i="4"/>
  <c r="H31" i="2"/>
  <c r="I32" i="4" s="1"/>
  <c r="G47" i="4"/>
  <c r="H68" i="4"/>
  <c r="H76" i="4"/>
  <c r="L38" i="2"/>
  <c r="I53" i="4" s="1"/>
  <c r="G49" i="4"/>
  <c r="I32" i="2"/>
  <c r="I65" i="4" s="1"/>
  <c r="H69" i="4"/>
  <c r="H18" i="2"/>
  <c r="F60" i="4" s="1"/>
  <c r="F41" i="4"/>
  <c r="H65" i="4"/>
  <c r="F132" i="4"/>
  <c r="F131" i="4"/>
  <c r="F135" i="4"/>
  <c r="F133" i="4"/>
  <c r="E35" i="4"/>
  <c r="E132" i="4"/>
  <c r="F134" i="4"/>
  <c r="H39" i="4"/>
  <c r="E36" i="4"/>
  <c r="H41" i="4"/>
  <c r="E133" i="4"/>
  <c r="H37" i="4"/>
  <c r="H38" i="4"/>
  <c r="E134" i="4"/>
  <c r="K39" i="2"/>
  <c r="I76" i="4" s="1"/>
  <c r="K32" i="2"/>
  <c r="I75" i="4" s="1"/>
  <c r="H40" i="4"/>
  <c r="F42" i="4"/>
  <c r="F40" i="4"/>
  <c r="E41" i="4"/>
  <c r="F46" i="4"/>
  <c r="F39" i="4"/>
  <c r="H75" i="4"/>
  <c r="L39" i="2"/>
  <c r="I81" i="4" s="1"/>
  <c r="I38" i="2"/>
  <c r="I38" i="4" s="1"/>
  <c r="Q17" i="2"/>
  <c r="G43" i="4" s="1"/>
  <c r="F38" i="4"/>
  <c r="I39" i="2"/>
  <c r="I66" i="4" s="1"/>
  <c r="H17" i="2"/>
  <c r="F36" i="4" s="1"/>
  <c r="E44" i="4"/>
  <c r="H119" i="4"/>
  <c r="F45" i="4"/>
  <c r="F37" i="4"/>
  <c r="E34" i="4"/>
  <c r="R39" i="4"/>
  <c r="H78" i="4"/>
  <c r="E46" i="4"/>
  <c r="E39" i="4"/>
  <c r="E45" i="4"/>
  <c r="E42" i="4"/>
  <c r="H82" i="4"/>
  <c r="E83" i="4"/>
  <c r="E62" i="4"/>
  <c r="E63" i="4"/>
  <c r="L32" i="2"/>
  <c r="I80" i="4" s="1"/>
  <c r="E60" i="4"/>
  <c r="H118" i="4"/>
  <c r="E64" i="4"/>
  <c r="E135" i="4"/>
  <c r="H120" i="4"/>
  <c r="L18" i="2"/>
  <c r="S18" i="2" s="1"/>
  <c r="G84" i="4" s="1"/>
  <c r="E131" i="4"/>
  <c r="H116" i="4"/>
  <c r="H84" i="4"/>
  <c r="R41" i="4"/>
  <c r="R38" i="4"/>
  <c r="R37" i="4"/>
  <c r="U42" i="4"/>
  <c r="I38" i="3"/>
  <c r="V38" i="4" s="1"/>
  <c r="H20" i="3"/>
  <c r="S119" i="4" s="1"/>
  <c r="U45" i="4"/>
  <c r="U37" i="4"/>
  <c r="R46" i="4"/>
  <c r="R42" i="4"/>
  <c r="J17" i="3"/>
  <c r="Q17" i="3" s="1"/>
  <c r="T42" i="4" s="1"/>
  <c r="U44" i="4"/>
  <c r="U32" i="4"/>
  <c r="R50" i="4"/>
  <c r="R45" i="4"/>
  <c r="U35" i="4"/>
  <c r="U38" i="4"/>
  <c r="U40" i="4"/>
  <c r="U34" i="4"/>
  <c r="R90" i="4"/>
  <c r="U33" i="4"/>
  <c r="J38" i="3"/>
  <c r="V43" i="4" s="1"/>
  <c r="U41" i="4"/>
  <c r="K40" i="3"/>
  <c r="V104" i="4" s="1"/>
  <c r="U107" i="4"/>
  <c r="U46" i="4"/>
  <c r="R120" i="4"/>
  <c r="R116" i="4"/>
  <c r="R119" i="4"/>
  <c r="R118" i="4"/>
  <c r="H38" i="3"/>
  <c r="V33" i="4" s="1"/>
  <c r="U103" i="4"/>
  <c r="U104" i="4"/>
  <c r="U105" i="4"/>
  <c r="U106" i="4"/>
  <c r="U122" i="4"/>
  <c r="U91" i="4"/>
  <c r="U36" i="4"/>
  <c r="U92" i="4"/>
  <c r="R44" i="4"/>
  <c r="H40" i="3"/>
  <c r="V89" i="4" s="1"/>
  <c r="U71" i="4"/>
  <c r="J39" i="3"/>
  <c r="V71" i="4" s="1"/>
  <c r="R54" i="4"/>
  <c r="U98" i="4"/>
  <c r="J32" i="3"/>
  <c r="V70" i="4" s="1"/>
  <c r="R55" i="4"/>
  <c r="U99" i="4"/>
  <c r="R125" i="4"/>
  <c r="I20" i="3"/>
  <c r="P20" i="3" s="1"/>
  <c r="U72" i="4"/>
  <c r="R77" i="4"/>
  <c r="U100" i="4"/>
  <c r="U101" i="4"/>
  <c r="R56" i="4"/>
  <c r="U102" i="4"/>
  <c r="R134" i="4"/>
  <c r="K18" i="3"/>
  <c r="S78" i="4" s="1"/>
  <c r="R76" i="4"/>
  <c r="U73" i="4"/>
  <c r="R135" i="4"/>
  <c r="R75" i="4"/>
  <c r="U70" i="4"/>
  <c r="R88" i="4"/>
  <c r="R97" i="4"/>
  <c r="R92" i="4"/>
  <c r="R96" i="4"/>
  <c r="H19" i="3"/>
  <c r="S91" i="4" s="1"/>
  <c r="R91" i="4"/>
  <c r="R65" i="4"/>
  <c r="R121" i="4"/>
  <c r="U88" i="4"/>
  <c r="R52" i="4"/>
  <c r="U129" i="4"/>
  <c r="U128" i="4"/>
  <c r="U130" i="4"/>
  <c r="U127" i="4"/>
  <c r="J40" i="3"/>
  <c r="V99" i="4" s="1"/>
  <c r="U126" i="4"/>
  <c r="R130" i="4"/>
  <c r="J41" i="3"/>
  <c r="V127" i="4" s="1"/>
  <c r="R126" i="4"/>
  <c r="J20" i="3"/>
  <c r="Q20" i="3" s="1"/>
  <c r="H33" i="3"/>
  <c r="V88" i="4" s="1"/>
  <c r="R129" i="4"/>
  <c r="T61" i="4"/>
  <c r="R128" i="4"/>
  <c r="U96" i="4"/>
  <c r="S136" i="4"/>
  <c r="T63" i="4"/>
  <c r="U67" i="4"/>
  <c r="U93" i="4"/>
  <c r="S140" i="4"/>
  <c r="T60" i="4"/>
  <c r="U95" i="4"/>
  <c r="S137" i="4"/>
  <c r="T64" i="4"/>
  <c r="J18" i="3"/>
  <c r="S73" i="4" s="1"/>
  <c r="U94" i="4"/>
  <c r="S138" i="4"/>
  <c r="K20" i="3"/>
  <c r="R20" i="3" s="1"/>
  <c r="U97" i="4"/>
  <c r="S139" i="4"/>
  <c r="R49" i="4"/>
  <c r="R79" i="4"/>
  <c r="R53" i="4"/>
  <c r="R131" i="4"/>
  <c r="R133" i="4"/>
  <c r="U89" i="4"/>
  <c r="U125" i="4"/>
  <c r="I41" i="3"/>
  <c r="V122" i="4" s="1"/>
  <c r="S4" i="4"/>
  <c r="S8" i="4"/>
  <c r="L32" i="3"/>
  <c r="V80" i="4" s="1"/>
  <c r="U83" i="4"/>
  <c r="S7" i="4"/>
  <c r="R69" i="4"/>
  <c r="R72" i="4"/>
  <c r="U81" i="4"/>
  <c r="R66" i="4"/>
  <c r="P18" i="3"/>
  <c r="T68" i="4" s="1"/>
  <c r="R73" i="4"/>
  <c r="I40" i="3"/>
  <c r="V94" i="4" s="1"/>
  <c r="S65" i="4"/>
  <c r="U80" i="4"/>
  <c r="S66" i="4"/>
  <c r="R68" i="4"/>
  <c r="S67" i="4"/>
  <c r="S68" i="4"/>
  <c r="R71" i="4"/>
  <c r="U84" i="4"/>
  <c r="R67" i="4"/>
  <c r="R93" i="4"/>
  <c r="R95" i="4"/>
  <c r="U124" i="4"/>
  <c r="U69" i="4"/>
  <c r="L39" i="3"/>
  <c r="V81" i="4" s="1"/>
  <c r="I19" i="3"/>
  <c r="S96" i="4" s="1"/>
  <c r="U123" i="4"/>
  <c r="R81" i="4"/>
  <c r="U82" i="4"/>
  <c r="U121" i="4"/>
  <c r="R83" i="4"/>
  <c r="R124" i="4"/>
  <c r="R122" i="4"/>
  <c r="U68" i="4"/>
  <c r="I39" i="3"/>
  <c r="V66" i="4" s="1"/>
  <c r="R47" i="4"/>
  <c r="U65" i="4"/>
  <c r="I32" i="3"/>
  <c r="V65" i="4" s="1"/>
  <c r="R82" i="4"/>
  <c r="R80" i="4"/>
  <c r="L18" i="3"/>
  <c r="S84" i="4" s="1"/>
  <c r="K17" i="3"/>
  <c r="S48" i="4" s="1"/>
  <c r="R70" i="4"/>
  <c r="R48" i="4"/>
  <c r="S5" i="4"/>
  <c r="S6" i="4"/>
  <c r="O16" i="3"/>
  <c r="T4" i="4" s="1"/>
  <c r="O12" i="3"/>
  <c r="F102" i="4"/>
  <c r="F101" i="4"/>
  <c r="F100" i="4"/>
  <c r="F99" i="4"/>
  <c r="Q19" i="2"/>
  <c r="G102" i="4" s="1"/>
  <c r="J120" i="4"/>
  <c r="W120" i="4"/>
  <c r="J112" i="4"/>
  <c r="W36" i="4"/>
  <c r="W140" i="4"/>
  <c r="W51" i="4"/>
  <c r="W97" i="4"/>
  <c r="W79" i="4"/>
  <c r="J56" i="4"/>
  <c r="J28" i="4"/>
  <c r="W130" i="4"/>
  <c r="J84" i="4"/>
  <c r="W46" i="4"/>
  <c r="W135" i="4"/>
  <c r="W112" i="4"/>
  <c r="J135" i="4"/>
  <c r="J140" i="4"/>
  <c r="W56" i="4"/>
  <c r="J41" i="4"/>
  <c r="W69" i="4"/>
  <c r="J36" i="4"/>
  <c r="J18" i="4"/>
  <c r="W125" i="4"/>
  <c r="J130" i="4"/>
  <c r="J92" i="4"/>
  <c r="J69" i="4"/>
  <c r="W8" i="4"/>
  <c r="J125" i="4"/>
  <c r="W107" i="4"/>
  <c r="J97" i="4"/>
  <c r="W74" i="4"/>
  <c r="J51" i="4"/>
  <c r="W102" i="4"/>
  <c r="E42" i="1"/>
  <c r="J8" i="4"/>
  <c r="J79" i="4"/>
  <c r="J74" i="4"/>
  <c r="J13" i="4"/>
  <c r="J102" i="4"/>
  <c r="W84" i="4"/>
  <c r="W64" i="4"/>
  <c r="W92" i="4"/>
  <c r="J64" i="4"/>
  <c r="J46" i="4"/>
  <c r="J23" i="4"/>
  <c r="J107" i="4"/>
  <c r="W41" i="4"/>
  <c r="W23" i="4"/>
  <c r="W18" i="4"/>
  <c r="W28" i="4"/>
  <c r="W13" i="4"/>
  <c r="P16" i="2"/>
  <c r="F9" i="4"/>
  <c r="F11" i="4"/>
  <c r="F12" i="4"/>
  <c r="F10" i="4"/>
  <c r="F13" i="4"/>
  <c r="G134" i="4"/>
  <c r="G135" i="4"/>
  <c r="G132" i="4"/>
  <c r="G133" i="4"/>
  <c r="G131" i="4"/>
  <c r="O16" i="2"/>
  <c r="F5" i="4"/>
  <c r="F6" i="4"/>
  <c r="F4" i="4"/>
  <c r="F7" i="4"/>
  <c r="F8" i="4"/>
  <c r="F14" i="4"/>
  <c r="F17" i="4"/>
  <c r="F18" i="4"/>
  <c r="F15" i="4"/>
  <c r="Q16" i="2"/>
  <c r="F16" i="4"/>
  <c r="T24" i="4"/>
  <c r="T25" i="4"/>
  <c r="T26" i="4"/>
  <c r="T27" i="4"/>
  <c r="T28" i="4"/>
  <c r="S107" i="4"/>
  <c r="S106" i="4"/>
  <c r="S105" i="4"/>
  <c r="S104" i="4"/>
  <c r="S103" i="4"/>
  <c r="R19" i="3"/>
  <c r="G118" i="4"/>
  <c r="G119" i="4"/>
  <c r="G120" i="4"/>
  <c r="G117" i="4"/>
  <c r="G116" i="4"/>
  <c r="W119" i="4"/>
  <c r="J68" i="4"/>
  <c r="W50" i="4"/>
  <c r="W96" i="4"/>
  <c r="J91" i="4"/>
  <c r="W78" i="4"/>
  <c r="J55" i="4"/>
  <c r="J27" i="4"/>
  <c r="J129" i="4"/>
  <c r="W27" i="4"/>
  <c r="W91" i="4"/>
  <c r="W73" i="4"/>
  <c r="J50" i="4"/>
  <c r="W134" i="4"/>
  <c r="W68" i="4"/>
  <c r="J17" i="4"/>
  <c r="J73" i="4"/>
  <c r="W22" i="4"/>
  <c r="J134" i="4"/>
  <c r="W63" i="4"/>
  <c r="J35" i="4"/>
  <c r="W111" i="4"/>
  <c r="W106" i="4"/>
  <c r="J96" i="4"/>
  <c r="W35" i="4"/>
  <c r="J7" i="4"/>
  <c r="W101" i="4"/>
  <c r="J119" i="4"/>
  <c r="E41" i="1"/>
  <c r="J78" i="4"/>
  <c r="J40" i="4"/>
  <c r="W7" i="4"/>
  <c r="J83" i="4"/>
  <c r="J139" i="4"/>
  <c r="W83" i="4"/>
  <c r="J124" i="4"/>
  <c r="W45" i="4"/>
  <c r="W139" i="4"/>
  <c r="J111" i="4"/>
  <c r="J101" i="4"/>
  <c r="W129" i="4"/>
  <c r="J22" i="4"/>
  <c r="W55" i="4"/>
  <c r="W124" i="4"/>
  <c r="J63" i="4"/>
  <c r="J45" i="4"/>
  <c r="J106" i="4"/>
  <c r="W17" i="4"/>
  <c r="W12" i="4"/>
  <c r="W40" i="4"/>
  <c r="J12" i="4"/>
  <c r="F94" i="4"/>
  <c r="F95" i="4"/>
  <c r="F93" i="4"/>
  <c r="P19" i="2"/>
  <c r="F96" i="4"/>
  <c r="F97" i="4"/>
  <c r="X137" i="4"/>
  <c r="X99" i="4"/>
  <c r="X76" i="4"/>
  <c r="X53" i="4"/>
  <c r="X43" i="4"/>
  <c r="X132" i="4"/>
  <c r="X25" i="4"/>
  <c r="X127" i="4"/>
  <c r="X89" i="4"/>
  <c r="X5" i="4"/>
  <c r="X122" i="4"/>
  <c r="X81" i="4"/>
  <c r="X20" i="4"/>
  <c r="X38" i="4"/>
  <c r="X15" i="4"/>
  <c r="X109" i="4"/>
  <c r="X66" i="4"/>
  <c r="X94" i="4"/>
  <c r="X71" i="4"/>
  <c r="X48" i="4"/>
  <c r="X61" i="4"/>
  <c r="X33" i="4"/>
  <c r="X10" i="4"/>
  <c r="X117" i="4"/>
  <c r="X104" i="4"/>
  <c r="Q19" i="3"/>
  <c r="S100" i="4"/>
  <c r="S99" i="4"/>
  <c r="S98" i="4"/>
  <c r="S102" i="4"/>
  <c r="S101" i="4"/>
  <c r="T140" i="4"/>
  <c r="T136" i="4"/>
  <c r="T139" i="4"/>
  <c r="T138" i="4"/>
  <c r="T137" i="4"/>
  <c r="G111" i="4"/>
  <c r="G108" i="4"/>
  <c r="G109" i="4"/>
  <c r="G110" i="4"/>
  <c r="G112" i="4"/>
  <c r="G65" i="4"/>
  <c r="G67" i="4"/>
  <c r="G66" i="4"/>
  <c r="G69" i="4"/>
  <c r="G68" i="4"/>
  <c r="O19" i="2"/>
  <c r="F91" i="4"/>
  <c r="F92" i="4"/>
  <c r="F88" i="4"/>
  <c r="F89" i="4"/>
  <c r="F90" i="4"/>
  <c r="K137" i="4"/>
  <c r="K132" i="4"/>
  <c r="K61" i="4"/>
  <c r="K127" i="4"/>
  <c r="K89" i="4"/>
  <c r="K81" i="4"/>
  <c r="K33" i="4"/>
  <c r="K53" i="4"/>
  <c r="K5" i="4"/>
  <c r="K104" i="4"/>
  <c r="K38" i="4"/>
  <c r="K109" i="4"/>
  <c r="K10" i="4"/>
  <c r="K99" i="4"/>
  <c r="K48" i="4"/>
  <c r="K25" i="4"/>
  <c r="K43" i="4"/>
  <c r="K122" i="4"/>
  <c r="K94" i="4"/>
  <c r="K20" i="4"/>
  <c r="K117" i="4"/>
  <c r="K15" i="4"/>
  <c r="K76" i="4"/>
  <c r="K71" i="4"/>
  <c r="K66" i="4"/>
  <c r="J44" i="3"/>
  <c r="V16" i="4" s="1"/>
  <c r="I45" i="3"/>
  <c r="V39" i="4" s="1"/>
  <c r="L46" i="3"/>
  <c r="V82" i="4" s="1"/>
  <c r="H48" i="3"/>
  <c r="V118" i="4" s="1"/>
  <c r="I46" i="3"/>
  <c r="V67" i="4" s="1"/>
  <c r="I47" i="3"/>
  <c r="V95" i="4" s="1"/>
  <c r="H45" i="3"/>
  <c r="V34" i="4" s="1"/>
  <c r="L45" i="3"/>
  <c r="V54" i="4" s="1"/>
  <c r="L47" i="3"/>
  <c r="V110" i="4" s="1"/>
  <c r="L44" i="3"/>
  <c r="V26" i="4" s="1"/>
  <c r="K45" i="3"/>
  <c r="V49" i="4" s="1"/>
  <c r="L48" i="3"/>
  <c r="V138" i="4" s="1"/>
  <c r="J45" i="3"/>
  <c r="V44" i="4" s="1"/>
  <c r="J46" i="3"/>
  <c r="V72" i="4" s="1"/>
  <c r="I48" i="3"/>
  <c r="V123" i="4" s="1"/>
  <c r="H46" i="3"/>
  <c r="V62" i="4" s="1"/>
  <c r="H47" i="3"/>
  <c r="V90" i="4" s="1"/>
  <c r="K47" i="3"/>
  <c r="V105" i="4" s="1"/>
  <c r="I44" i="3"/>
  <c r="V11" i="4" s="1"/>
  <c r="K46" i="3"/>
  <c r="V77" i="4" s="1"/>
  <c r="K48" i="3"/>
  <c r="V133" i="4" s="1"/>
  <c r="K44" i="3"/>
  <c r="V21" i="4" s="1"/>
  <c r="J47" i="3"/>
  <c r="V100" i="4" s="1"/>
  <c r="J48" i="3"/>
  <c r="V128" i="4" s="1"/>
  <c r="H44" i="3"/>
  <c r="V6" i="4" s="1"/>
  <c r="I47" i="2"/>
  <c r="I95" i="4" s="1"/>
  <c r="B17" i="2"/>
  <c r="H44" i="2"/>
  <c r="I6" i="4" s="1"/>
  <c r="L44" i="2"/>
  <c r="I26" i="4" s="1"/>
  <c r="B17" i="3"/>
  <c r="I48" i="2"/>
  <c r="I123" i="4" s="1"/>
  <c r="K47" i="2"/>
  <c r="I105" i="4" s="1"/>
  <c r="K45" i="2"/>
  <c r="I49" i="4" s="1"/>
  <c r="J46" i="2"/>
  <c r="I72" i="4" s="1"/>
  <c r="H46" i="2"/>
  <c r="I62" i="4" s="1"/>
  <c r="J48" i="2"/>
  <c r="I128" i="4" s="1"/>
  <c r="J45" i="2"/>
  <c r="I44" i="4" s="1"/>
  <c r="H47" i="2"/>
  <c r="I90" i="4" s="1"/>
  <c r="J44" i="2"/>
  <c r="I16" i="4" s="1"/>
  <c r="I45" i="2"/>
  <c r="I39" i="4" s="1"/>
  <c r="L47" i="2"/>
  <c r="I110" i="4" s="1"/>
  <c r="K44" i="2"/>
  <c r="I21" i="4" s="1"/>
  <c r="K48" i="2"/>
  <c r="I133" i="4" s="1"/>
  <c r="K46" i="2"/>
  <c r="I77" i="4" s="1"/>
  <c r="J47" i="2"/>
  <c r="I100" i="4" s="1"/>
  <c r="I44" i="2"/>
  <c r="I11" i="4" s="1"/>
  <c r="L45" i="2"/>
  <c r="I54" i="4" s="1"/>
  <c r="L48" i="2"/>
  <c r="I138" i="4" s="1"/>
  <c r="H45" i="2"/>
  <c r="I34" i="4" s="1"/>
  <c r="H48" i="2"/>
  <c r="I118" i="4" s="1"/>
  <c r="I46" i="2"/>
  <c r="I67" i="4" s="1"/>
  <c r="L46" i="2"/>
  <c r="I82" i="4" s="1"/>
  <c r="S33" i="4"/>
  <c r="S32" i="4"/>
  <c r="S36" i="4"/>
  <c r="S35" i="4"/>
  <c r="S34" i="4"/>
  <c r="O17" i="3"/>
  <c r="G53" i="4"/>
  <c r="G56" i="4"/>
  <c r="G52" i="4"/>
  <c r="G55" i="4"/>
  <c r="G54" i="4"/>
  <c r="F22" i="4"/>
  <c r="F19" i="4"/>
  <c r="R16" i="2"/>
  <c r="F21" i="4"/>
  <c r="F23" i="4"/>
  <c r="F20" i="4"/>
  <c r="T110" i="4"/>
  <c r="T109" i="4"/>
  <c r="T112" i="4"/>
  <c r="T111" i="4"/>
  <c r="T108" i="4"/>
  <c r="S54" i="4"/>
  <c r="S53" i="4"/>
  <c r="S55" i="4"/>
  <c r="S17" i="3"/>
  <c r="S56" i="4"/>
  <c r="S52" i="4"/>
  <c r="G39" i="4"/>
  <c r="G38" i="4"/>
  <c r="G40" i="4"/>
  <c r="G41" i="4"/>
  <c r="G37" i="4"/>
  <c r="G136" i="4" l="1"/>
  <c r="G139" i="4"/>
  <c r="S23" i="4"/>
  <c r="S22" i="4"/>
  <c r="S19" i="4"/>
  <c r="S21" i="4"/>
  <c r="G127" i="4"/>
  <c r="S20" i="4"/>
  <c r="G140" i="4"/>
  <c r="G129" i="4"/>
  <c r="G138" i="4"/>
  <c r="T18" i="4"/>
  <c r="T14" i="4"/>
  <c r="P16" i="3"/>
  <c r="T12" i="4" s="1"/>
  <c r="S9" i="4"/>
  <c r="F78" i="4"/>
  <c r="R18" i="2"/>
  <c r="G79" i="4" s="1"/>
  <c r="F79" i="4"/>
  <c r="F77" i="4"/>
  <c r="T16" i="4"/>
  <c r="G128" i="4"/>
  <c r="T15" i="4"/>
  <c r="G126" i="4"/>
  <c r="S10" i="4"/>
  <c r="S12" i="4"/>
  <c r="S13" i="4"/>
  <c r="F76" i="4"/>
  <c r="F62" i="4"/>
  <c r="F61" i="4"/>
  <c r="S41" i="4"/>
  <c r="S40" i="4"/>
  <c r="S39" i="4"/>
  <c r="P17" i="3"/>
  <c r="T38" i="4" s="1"/>
  <c r="S38" i="4"/>
  <c r="F83" i="4"/>
  <c r="F63" i="4"/>
  <c r="F64" i="4"/>
  <c r="F80" i="4"/>
  <c r="G42" i="4"/>
  <c r="F32" i="4"/>
  <c r="G46" i="4"/>
  <c r="F34" i="4"/>
  <c r="F33" i="4"/>
  <c r="F84" i="4"/>
  <c r="O18" i="2"/>
  <c r="G61" i="4" s="1"/>
  <c r="G45" i="4"/>
  <c r="G80" i="4"/>
  <c r="G44" i="4"/>
  <c r="G82" i="4"/>
  <c r="O17" i="2"/>
  <c r="G33" i="4" s="1"/>
  <c r="F35" i="4"/>
  <c r="G81" i="4"/>
  <c r="G83" i="4"/>
  <c r="F81" i="4"/>
  <c r="F82" i="4"/>
  <c r="O20" i="3"/>
  <c r="T116" i="4" s="1"/>
  <c r="S116" i="4"/>
  <c r="S117" i="4"/>
  <c r="S120" i="4"/>
  <c r="S118" i="4"/>
  <c r="T46" i="4"/>
  <c r="T45" i="4"/>
  <c r="T44" i="4"/>
  <c r="T43" i="4"/>
  <c r="S43" i="4"/>
  <c r="S44" i="4"/>
  <c r="S45" i="4"/>
  <c r="S42" i="4"/>
  <c r="S46" i="4"/>
  <c r="S80" i="4"/>
  <c r="Q18" i="3"/>
  <c r="T71" i="4" s="1"/>
  <c r="S122" i="4"/>
  <c r="S124" i="4"/>
  <c r="S123" i="4"/>
  <c r="S125" i="4"/>
  <c r="S121" i="4"/>
  <c r="S89" i="4"/>
  <c r="O19" i="3"/>
  <c r="T92" i="4" s="1"/>
  <c r="S92" i="4"/>
  <c r="S131" i="4"/>
  <c r="S132" i="4"/>
  <c r="S72" i="4"/>
  <c r="S71" i="4"/>
  <c r="T66" i="4"/>
  <c r="S70" i="4"/>
  <c r="S77" i="4"/>
  <c r="T65" i="4"/>
  <c r="R18" i="3"/>
  <c r="T79" i="4" s="1"/>
  <c r="S75" i="4"/>
  <c r="S76" i="4"/>
  <c r="S79" i="4"/>
  <c r="S88" i="4"/>
  <c r="S90" i="4"/>
  <c r="T69" i="4"/>
  <c r="T67" i="4"/>
  <c r="S74" i="4"/>
  <c r="G99" i="4"/>
  <c r="S126" i="4"/>
  <c r="S127" i="4"/>
  <c r="S135" i="4"/>
  <c r="S133" i="4"/>
  <c r="S130" i="4"/>
  <c r="S18" i="3"/>
  <c r="T83" i="4" s="1"/>
  <c r="S129" i="4"/>
  <c r="S134" i="4"/>
  <c r="S128" i="4"/>
  <c r="P19" i="3"/>
  <c r="T94" i="4" s="1"/>
  <c r="S93" i="4"/>
  <c r="S97" i="4"/>
  <c r="S95" i="4"/>
  <c r="S94" i="4"/>
  <c r="S83" i="4"/>
  <c r="S82" i="4"/>
  <c r="S81" i="4"/>
  <c r="R17" i="3"/>
  <c r="T48" i="4" s="1"/>
  <c r="S50" i="4"/>
  <c r="S51" i="4"/>
  <c r="S49" i="4"/>
  <c r="S47" i="4"/>
  <c r="T7" i="4"/>
  <c r="T8" i="4"/>
  <c r="T6" i="4"/>
  <c r="T5" i="4"/>
  <c r="G101" i="4"/>
  <c r="G100" i="4"/>
  <c r="G98" i="4"/>
  <c r="G13" i="4"/>
  <c r="G9" i="4"/>
  <c r="G11" i="4"/>
  <c r="G12" i="4"/>
  <c r="G10" i="4"/>
  <c r="T103" i="4"/>
  <c r="T106" i="4"/>
  <c r="T107" i="4"/>
  <c r="T104" i="4"/>
  <c r="T105" i="4"/>
  <c r="G96" i="4"/>
  <c r="G94" i="4"/>
  <c r="G95" i="4"/>
  <c r="G93" i="4"/>
  <c r="G97" i="4"/>
  <c r="X95" i="4"/>
  <c r="X6" i="4"/>
  <c r="X77" i="4"/>
  <c r="X44" i="4"/>
  <c r="X133" i="4"/>
  <c r="X39" i="4"/>
  <c r="X90" i="4"/>
  <c r="X82" i="4"/>
  <c r="X128" i="4"/>
  <c r="X21" i="4"/>
  <c r="X16" i="4"/>
  <c r="X138" i="4"/>
  <c r="X123" i="4"/>
  <c r="X118" i="4"/>
  <c r="X110" i="4"/>
  <c r="X67" i="4"/>
  <c r="X54" i="4"/>
  <c r="X72" i="4"/>
  <c r="X11" i="4"/>
  <c r="X49" i="4"/>
  <c r="X62" i="4"/>
  <c r="X34" i="4"/>
  <c r="X26" i="4"/>
  <c r="X100" i="4"/>
  <c r="X105" i="4"/>
  <c r="H59" i="3"/>
  <c r="V36" i="4" s="1"/>
  <c r="H60" i="3"/>
  <c r="V64" i="4" s="1"/>
  <c r="K61" i="3"/>
  <c r="V107" i="4" s="1"/>
  <c r="J58" i="3"/>
  <c r="V18" i="4" s="1"/>
  <c r="I59" i="3"/>
  <c r="V41" i="4" s="1"/>
  <c r="I62" i="3"/>
  <c r="V125" i="4" s="1"/>
  <c r="H61" i="3"/>
  <c r="V92" i="4" s="1"/>
  <c r="H62" i="3"/>
  <c r="V120" i="4" s="1"/>
  <c r="H58" i="3"/>
  <c r="V8" i="4" s="1"/>
  <c r="L62" i="3"/>
  <c r="V140" i="4" s="1"/>
  <c r="L58" i="3"/>
  <c r="V28" i="4" s="1"/>
  <c r="K62" i="3"/>
  <c r="V135" i="4" s="1"/>
  <c r="K58" i="3"/>
  <c r="V23" i="4" s="1"/>
  <c r="I61" i="3"/>
  <c r="V97" i="4" s="1"/>
  <c r="J59" i="3"/>
  <c r="V46" i="4" s="1"/>
  <c r="J60" i="3"/>
  <c r="V74" i="4" s="1"/>
  <c r="J61" i="3"/>
  <c r="V102" i="4" s="1"/>
  <c r="I60" i="3"/>
  <c r="V69" i="4" s="1"/>
  <c r="I58" i="3"/>
  <c r="V13" i="4" s="1"/>
  <c r="J62" i="3"/>
  <c r="V130" i="4" s="1"/>
  <c r="K60" i="3"/>
  <c r="V79" i="4" s="1"/>
  <c r="L59" i="3"/>
  <c r="V56" i="4" s="1"/>
  <c r="L61" i="3"/>
  <c r="V112" i="4" s="1"/>
  <c r="L60" i="3"/>
  <c r="V84" i="4" s="1"/>
  <c r="K59" i="3"/>
  <c r="V51" i="4" s="1"/>
  <c r="B19" i="2"/>
  <c r="I61" i="2"/>
  <c r="I97" i="4" s="1"/>
  <c r="I59" i="2"/>
  <c r="I41" i="4" s="1"/>
  <c r="I62" i="2"/>
  <c r="I125" i="4" s="1"/>
  <c r="J60" i="2"/>
  <c r="I74" i="4" s="1"/>
  <c r="B19" i="3"/>
  <c r="H58" i="2"/>
  <c r="I8" i="4" s="1"/>
  <c r="K59" i="2"/>
  <c r="I51" i="4" s="1"/>
  <c r="L58" i="2"/>
  <c r="I28" i="4" s="1"/>
  <c r="K61" i="2"/>
  <c r="I107" i="4" s="1"/>
  <c r="K60" i="2"/>
  <c r="I79" i="4" s="1"/>
  <c r="K58" i="2"/>
  <c r="I23" i="4" s="1"/>
  <c r="J61" i="2"/>
  <c r="I102" i="4" s="1"/>
  <c r="K62" i="2"/>
  <c r="I135" i="4" s="1"/>
  <c r="H62" i="2"/>
  <c r="I120" i="4" s="1"/>
  <c r="I60" i="2"/>
  <c r="I69" i="4" s="1"/>
  <c r="L62" i="2"/>
  <c r="I140" i="4" s="1"/>
  <c r="H61" i="2"/>
  <c r="I92" i="4" s="1"/>
  <c r="J62" i="2"/>
  <c r="I130" i="4" s="1"/>
  <c r="L59" i="2"/>
  <c r="I56" i="4" s="1"/>
  <c r="L61" i="2"/>
  <c r="I112" i="4" s="1"/>
  <c r="I58" i="2"/>
  <c r="I13" i="4" s="1"/>
  <c r="J58" i="2"/>
  <c r="I18" i="4" s="1"/>
  <c r="H59" i="2"/>
  <c r="I36" i="4" s="1"/>
  <c r="J59" i="2"/>
  <c r="I46" i="4" s="1"/>
  <c r="L60" i="2"/>
  <c r="I84" i="4" s="1"/>
  <c r="H60" i="2"/>
  <c r="I64" i="4" s="1"/>
  <c r="G14" i="4"/>
  <c r="G15" i="4"/>
  <c r="G16" i="4"/>
  <c r="G17" i="4"/>
  <c r="G18" i="4"/>
  <c r="T129" i="4"/>
  <c r="T128" i="4"/>
  <c r="T126" i="4"/>
  <c r="T130" i="4"/>
  <c r="T127" i="4"/>
  <c r="T102" i="4"/>
  <c r="T100" i="4"/>
  <c r="T98" i="4"/>
  <c r="T101" i="4"/>
  <c r="T99" i="4"/>
  <c r="G7" i="4"/>
  <c r="G8" i="4"/>
  <c r="G5" i="4"/>
  <c r="G6" i="4"/>
  <c r="G4" i="4"/>
  <c r="G19" i="4"/>
  <c r="G20" i="4"/>
  <c r="G21" i="4"/>
  <c r="G22" i="4"/>
  <c r="G23" i="4"/>
  <c r="K138" i="4"/>
  <c r="K39" i="4"/>
  <c r="K128" i="4"/>
  <c r="K123" i="4"/>
  <c r="K90" i="4"/>
  <c r="K62" i="4"/>
  <c r="K77" i="4"/>
  <c r="K26" i="4"/>
  <c r="K110" i="4"/>
  <c r="K82" i="4"/>
  <c r="K67" i="4"/>
  <c r="K105" i="4"/>
  <c r="K49" i="4"/>
  <c r="K100" i="4"/>
  <c r="K95" i="4"/>
  <c r="K21" i="4"/>
  <c r="K16" i="4"/>
  <c r="K11" i="4"/>
  <c r="K34" i="4"/>
  <c r="K54" i="4"/>
  <c r="K118" i="4"/>
  <c r="K6" i="4"/>
  <c r="K44" i="4"/>
  <c r="K72" i="4"/>
  <c r="K133" i="4"/>
  <c r="I54" i="3"/>
  <c r="V96" i="4" s="1"/>
  <c r="I55" i="3"/>
  <c r="V124" i="4" s="1"/>
  <c r="L51" i="3"/>
  <c r="V27" i="4" s="1"/>
  <c r="J51" i="3"/>
  <c r="V17" i="4" s="1"/>
  <c r="I52" i="3"/>
  <c r="V40" i="4" s="1"/>
  <c r="H52" i="3"/>
  <c r="V35" i="4" s="1"/>
  <c r="L52" i="3"/>
  <c r="V55" i="4" s="1"/>
  <c r="L53" i="3"/>
  <c r="V83" i="4" s="1"/>
  <c r="K54" i="3"/>
  <c r="V106" i="4" s="1"/>
  <c r="K55" i="3"/>
  <c r="V134" i="4" s="1"/>
  <c r="H55" i="3"/>
  <c r="V119" i="4" s="1"/>
  <c r="H51" i="3"/>
  <c r="V7" i="4" s="1"/>
  <c r="L55" i="3"/>
  <c r="V139" i="4" s="1"/>
  <c r="K52" i="3"/>
  <c r="V50" i="4" s="1"/>
  <c r="L54" i="3"/>
  <c r="V111" i="4" s="1"/>
  <c r="J55" i="3"/>
  <c r="V129" i="4" s="1"/>
  <c r="H54" i="3"/>
  <c r="V91" i="4" s="1"/>
  <c r="I53" i="3"/>
  <c r="V68" i="4" s="1"/>
  <c r="H53" i="3"/>
  <c r="V63" i="4" s="1"/>
  <c r="K53" i="3"/>
  <c r="V78" i="4" s="1"/>
  <c r="J54" i="3"/>
  <c r="V101" i="4" s="1"/>
  <c r="I51" i="3"/>
  <c r="V12" i="4" s="1"/>
  <c r="K51" i="3"/>
  <c r="V22" i="4" s="1"/>
  <c r="J52" i="3"/>
  <c r="V45" i="4" s="1"/>
  <c r="J53" i="3"/>
  <c r="V73" i="4" s="1"/>
  <c r="B18" i="2"/>
  <c r="I54" i="2"/>
  <c r="I96" i="4" s="1"/>
  <c r="I52" i="2"/>
  <c r="I40" i="4" s="1"/>
  <c r="I55" i="2"/>
  <c r="I124" i="4" s="1"/>
  <c r="B18" i="3"/>
  <c r="K52" i="2"/>
  <c r="I50" i="4" s="1"/>
  <c r="J53" i="2"/>
  <c r="I73" i="4" s="1"/>
  <c r="J51" i="2"/>
  <c r="I17" i="4" s="1"/>
  <c r="L51" i="2"/>
  <c r="I27" i="4" s="1"/>
  <c r="K54" i="2"/>
  <c r="I106" i="4" s="1"/>
  <c r="H51" i="2"/>
  <c r="I7" i="4" s="1"/>
  <c r="K51" i="2"/>
  <c r="I22" i="4" s="1"/>
  <c r="H52" i="2"/>
  <c r="I35" i="4" s="1"/>
  <c r="L53" i="2"/>
  <c r="I83" i="4" s="1"/>
  <c r="K53" i="2"/>
  <c r="I78" i="4" s="1"/>
  <c r="L54" i="2"/>
  <c r="I111" i="4" s="1"/>
  <c r="J55" i="2"/>
  <c r="I129" i="4" s="1"/>
  <c r="I51" i="2"/>
  <c r="I12" i="4" s="1"/>
  <c r="J54" i="2"/>
  <c r="I101" i="4" s="1"/>
  <c r="L52" i="2"/>
  <c r="I55" i="4" s="1"/>
  <c r="H53" i="2"/>
  <c r="I63" i="4" s="1"/>
  <c r="J52" i="2"/>
  <c r="I45" i="4" s="1"/>
  <c r="K55" i="2"/>
  <c r="I134" i="4" s="1"/>
  <c r="H55" i="2"/>
  <c r="I119" i="4" s="1"/>
  <c r="I53" i="2"/>
  <c r="I68" i="4" s="1"/>
  <c r="L55" i="2"/>
  <c r="I139" i="4" s="1"/>
  <c r="H54" i="2"/>
  <c r="I91" i="4" s="1"/>
  <c r="G89" i="4"/>
  <c r="G92" i="4"/>
  <c r="G88" i="4"/>
  <c r="G90" i="4"/>
  <c r="G91" i="4"/>
  <c r="T135" i="4"/>
  <c r="T134" i="4"/>
  <c r="T131" i="4"/>
  <c r="T133" i="4"/>
  <c r="T132" i="4"/>
  <c r="T36" i="4"/>
  <c r="T34" i="4"/>
  <c r="T33" i="4"/>
  <c r="T32" i="4"/>
  <c r="T35" i="4"/>
  <c r="T121" i="4"/>
  <c r="T125" i="4"/>
  <c r="T124" i="4"/>
  <c r="T123" i="4"/>
  <c r="T122" i="4"/>
  <c r="T21" i="4"/>
  <c r="T22" i="4"/>
  <c r="T19" i="4"/>
  <c r="T23" i="4"/>
  <c r="T20" i="4"/>
  <c r="T53" i="4"/>
  <c r="T54" i="4"/>
  <c r="T56" i="4"/>
  <c r="T55" i="4"/>
  <c r="T52" i="4"/>
  <c r="T10" i="4" l="1"/>
  <c r="G78" i="4"/>
  <c r="G77" i="4"/>
  <c r="G76" i="4"/>
  <c r="T13" i="4"/>
  <c r="T11" i="4"/>
  <c r="T9" i="4"/>
  <c r="G75" i="4"/>
  <c r="T39" i="4"/>
  <c r="T37" i="4"/>
  <c r="T40" i="4"/>
  <c r="T41" i="4"/>
  <c r="G34" i="4"/>
  <c r="G32" i="4"/>
  <c r="G35" i="4"/>
  <c r="G36" i="4"/>
  <c r="G60" i="4"/>
  <c r="G64" i="4"/>
  <c r="G63" i="4"/>
  <c r="G62" i="4"/>
  <c r="T117" i="4"/>
  <c r="T72" i="4"/>
  <c r="T118" i="4"/>
  <c r="T120" i="4"/>
  <c r="T119" i="4"/>
  <c r="T73" i="4"/>
  <c r="T74" i="4"/>
  <c r="T70" i="4"/>
  <c r="T90" i="4"/>
  <c r="T91" i="4"/>
  <c r="T89" i="4"/>
  <c r="T88" i="4"/>
  <c r="T76" i="4"/>
  <c r="T75" i="4"/>
  <c r="T77" i="4"/>
  <c r="T97" i="4"/>
  <c r="T78" i="4"/>
  <c r="T93" i="4"/>
  <c r="T81" i="4"/>
  <c r="T95" i="4"/>
  <c r="T84" i="4"/>
  <c r="T96" i="4"/>
  <c r="T80" i="4"/>
  <c r="T82" i="4"/>
  <c r="T51" i="4"/>
  <c r="T49" i="4"/>
  <c r="T47" i="4"/>
  <c r="T50" i="4"/>
  <c r="X107" i="4"/>
  <c r="X84" i="4"/>
  <c r="X140" i="4"/>
  <c r="X102" i="4"/>
  <c r="X79" i="4"/>
  <c r="X97" i="4"/>
  <c r="X8" i="4"/>
  <c r="X28" i="4"/>
  <c r="X64" i="4"/>
  <c r="X23" i="4"/>
  <c r="X56" i="4"/>
  <c r="X92" i="4"/>
  <c r="X135" i="4"/>
  <c r="X74" i="4"/>
  <c r="X51" i="4"/>
  <c r="X130" i="4"/>
  <c r="X46" i="4"/>
  <c r="X36" i="4"/>
  <c r="X120" i="4"/>
  <c r="X13" i="4"/>
  <c r="X69" i="4"/>
  <c r="X41" i="4"/>
  <c r="X18" i="4"/>
  <c r="X125" i="4"/>
  <c r="X112" i="4"/>
  <c r="K111" i="4"/>
  <c r="K7" i="4"/>
  <c r="K106" i="4"/>
  <c r="K40" i="4"/>
  <c r="K129" i="4"/>
  <c r="K50" i="4"/>
  <c r="K91" i="4"/>
  <c r="K63" i="4"/>
  <c r="K139" i="4"/>
  <c r="K27" i="4"/>
  <c r="K78" i="4"/>
  <c r="K68" i="4"/>
  <c r="K96" i="4"/>
  <c r="K22" i="4"/>
  <c r="K17" i="4"/>
  <c r="K12" i="4"/>
  <c r="K124" i="4"/>
  <c r="K35" i="4"/>
  <c r="K134" i="4"/>
  <c r="K55" i="4"/>
  <c r="K119" i="4"/>
  <c r="K45" i="4"/>
  <c r="K83" i="4"/>
  <c r="K73" i="4"/>
  <c r="K101" i="4"/>
  <c r="K112" i="4"/>
  <c r="K64" i="4"/>
  <c r="K92" i="4"/>
  <c r="K84" i="4"/>
  <c r="K36" i="4"/>
  <c r="K51" i="4"/>
  <c r="K28" i="4"/>
  <c r="K13" i="4"/>
  <c r="K107" i="4"/>
  <c r="K69" i="4"/>
  <c r="K140" i="4"/>
  <c r="K130" i="4"/>
  <c r="K41" i="4"/>
  <c r="K97" i="4"/>
  <c r="K23" i="4"/>
  <c r="K135" i="4"/>
  <c r="K56" i="4"/>
  <c r="K125" i="4"/>
  <c r="K18" i="4"/>
  <c r="K120" i="4"/>
  <c r="K102" i="4"/>
  <c r="K8" i="4"/>
  <c r="K79" i="4"/>
  <c r="K46" i="4"/>
  <c r="K74" i="4"/>
  <c r="X139" i="4"/>
  <c r="X83" i="4"/>
  <c r="X96" i="4"/>
  <c r="X7" i="4"/>
  <c r="X78" i="4"/>
  <c r="X45" i="4"/>
  <c r="X73" i="4"/>
  <c r="X22" i="4"/>
  <c r="X12" i="4"/>
  <c r="X91" i="4"/>
  <c r="X134" i="4"/>
  <c r="X55" i="4"/>
  <c r="X50" i="4"/>
  <c r="X129" i="4"/>
  <c r="X40" i="4"/>
  <c r="X17" i="4"/>
  <c r="X119" i="4"/>
  <c r="X111" i="4"/>
  <c r="X68" i="4"/>
  <c r="X27" i="4"/>
  <c r="X35" i="4"/>
  <c r="X63" i="4"/>
  <c r="X101" i="4"/>
  <c r="X124" i="4"/>
  <c r="X10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<sst xmlns="http://schemas.openxmlformats.org/spreadsheetml/2006/main" count="514" uniqueCount="89">
  <si>
    <t>Parameter</t>
  </si>
  <si>
    <t>pInj_fuel</t>
  </si>
  <si>
    <t>pInj_ox</t>
  </si>
  <si>
    <t>pComb</t>
  </si>
  <si>
    <t>dComb</t>
  </si>
  <si>
    <t>mm</t>
  </si>
  <si>
    <t>OF</t>
  </si>
  <si>
    <t>dmOx</t>
  </si>
  <si>
    <t>kg/s</t>
  </si>
  <si>
    <t>cdAnnulus</t>
  </si>
  <si>
    <t>oxTemp</t>
  </si>
  <si>
    <t>cdHole</t>
  </si>
  <si>
    <t>maxChamberToPintleRatio</t>
  </si>
  <si>
    <t>minChamberToPintleRatio</t>
  </si>
  <si>
    <t>dPintle</t>
  </si>
  <si>
    <t>rPintle</t>
  </si>
  <si>
    <t>rhoOx</t>
  </si>
  <si>
    <t>rhoFuel</t>
  </si>
  <si>
    <t>aOx</t>
  </si>
  <si>
    <t>aFuel</t>
  </si>
  <si>
    <t>dmFuel</t>
  </si>
  <si>
    <t>HoleArea</t>
  </si>
  <si>
    <t>nHole</t>
  </si>
  <si>
    <t>maxHoles</t>
  </si>
  <si>
    <t>holesPerRow</t>
  </si>
  <si>
    <t>rowOptions</t>
  </si>
  <si>
    <t>1 row</t>
  </si>
  <si>
    <t>2 rows</t>
  </si>
  <si>
    <t>3 rows</t>
  </si>
  <si>
    <t>4 rows</t>
  </si>
  <si>
    <t>5 rows</t>
  </si>
  <si>
    <t>totalHoles</t>
  </si>
  <si>
    <t>actualDm</t>
  </si>
  <si>
    <t>percError</t>
  </si>
  <si>
    <t>angularSpacing</t>
  </si>
  <si>
    <t>arcDistance</t>
  </si>
  <si>
    <t>rPintle 1</t>
  </si>
  <si>
    <t>rPintle 2</t>
  </si>
  <si>
    <t>rPintle 3</t>
  </si>
  <si>
    <t>rPintle 4</t>
  </si>
  <si>
    <t>rPintle 5</t>
  </si>
  <si>
    <t>Configuration: Fuel Internal - N2O External</t>
  </si>
  <si>
    <t>Configuration: N2O Internal - Fuel External</t>
  </si>
  <si>
    <t>Hole diameter</t>
  </si>
  <si>
    <t>Hole area</t>
  </si>
  <si>
    <t>Rows</t>
  </si>
  <si>
    <t>Holes/Rows</t>
  </si>
  <si>
    <t>Total holes</t>
  </si>
  <si>
    <t>Mass flow</t>
  </si>
  <si>
    <t>Error</t>
  </si>
  <si>
    <t>Angular spacing</t>
  </si>
  <si>
    <t>Arc distance</t>
  </si>
  <si>
    <t>Annulus width</t>
  </si>
  <si>
    <t>0,50 mm</t>
  </si>
  <si>
    <t>rOuter m</t>
  </si>
  <si>
    <t>0,60 mm</t>
  </si>
  <si>
    <t>0,80 mm</t>
  </si>
  <si>
    <t>1mm</t>
  </si>
  <si>
    <t>1,2 mm</t>
  </si>
  <si>
    <t>Arc distance [mm]</t>
  </si>
  <si>
    <t>Angular spacing [deg]</t>
  </si>
  <si>
    <t>rPintle [mm]</t>
  </si>
  <si>
    <t>Annulus width [mm]</t>
  </si>
  <si>
    <t>Fuel</t>
  </si>
  <si>
    <t>Oxidizer</t>
  </si>
  <si>
    <t>General</t>
  </si>
  <si>
    <t>Ttank (Tfuel)</t>
  </si>
  <si>
    <t>HoleDiameter Options</t>
  </si>
  <si>
    <t>➡️</t>
  </si>
  <si>
    <t>[m]</t>
  </si>
  <si>
    <t>[mm]</t>
  </si>
  <si>
    <t>[m^2]</t>
  </si>
  <si>
    <t>startingValuePintleDiameter</t>
  </si>
  <si>
    <t>stepValuePintleDiameter</t>
  </si>
  <si>
    <t>Input</t>
  </si>
  <si>
    <t>Output</t>
  </si>
  <si>
    <t>Inputs</t>
  </si>
  <si>
    <t>[mm^2]</t>
  </si>
  <si>
    <t>[bar]</t>
  </si>
  <si>
    <t>[-]</t>
  </si>
  <si>
    <t>[kg/m3]</t>
  </si>
  <si>
    <t>[K]</t>
  </si>
  <si>
    <t>superf per canalina</t>
  </si>
  <si>
    <t>numero canaline</t>
  </si>
  <si>
    <t>mm2</t>
  </si>
  <si>
    <t>moltiplicatore</t>
  </si>
  <si>
    <t>molt</t>
  </si>
  <si>
    <t>num can</t>
  </si>
  <si>
    <t>area per canalina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</si>
</sst>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.0000_-;\-* #,##0.0000_-;_-* &quot;-&quot;??_-;_-@_-"/>
    <numFmt numFmtId="166" formatCode="0.000"/>
    <numFmt numFmtId="167" formatCode="0.0000"/>
    <numFmt numFmtId="168" formatCode="0.0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0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5" borderId="0" xfId="0" applyFill="1"/>
    <xf numFmtId="49" fontId="0" fillId="0" borderId="0" xfId="0" applyNumberFormat="1"/>
    <xf numFmtId="0" fontId="0" fillId="0" borderId="1" xfId="0" applyBorder="1"/>
    <xf numFmtId="10" fontId="0" fillId="0" borderId="0" xfId="0" applyNumberFormat="1"/>
    <xf numFmtId="10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  <xf numFmtId="165" fontId="0" fillId="0" borderId="0" xfId="1" applyNumberFormat="1" applyFont="1"/>
    <xf numFmtId="165" fontId="0" fillId="0" borderId="1" xfId="1" applyNumberFormat="1" applyFont="1" applyBorder="1"/>
    <xf numFmtId="166" fontId="0" fillId="0" borderId="0" xfId="0" applyNumberFormat="1"/>
    <xf numFmtId="166" fontId="0" fillId="0" borderId="1" xfId="0" applyNumberFormat="1" applyBorder="1"/>
    <xf numFmtId="167" fontId="0" fillId="0" borderId="0" xfId="0" applyNumberFormat="1"/>
    <xf numFmtId="167" fontId="0" fillId="0" borderId="1" xfId="0" applyNumberFormat="1" applyBorder="1"/>
    <xf numFmtId="0" fontId="0" fillId="6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5" borderId="11" xfId="0" applyFill="1" applyBorder="1"/>
    <xf numFmtId="0" fontId="0" fillId="0" borderId="11" xfId="0" applyBorder="1"/>
    <xf numFmtId="0" fontId="0" fillId="5" borderId="2" xfId="0" applyFill="1" applyBorder="1"/>
    <xf numFmtId="0" fontId="0" fillId="0" borderId="12" xfId="0" applyBorder="1"/>
    <xf numFmtId="0" fontId="0" fillId="0" borderId="14" xfId="0" applyBorder="1"/>
    <xf numFmtId="0" fontId="0" fillId="0" borderId="3" xfId="0" applyBorder="1"/>
    <xf numFmtId="0" fontId="0" fillId="0" borderId="7" xfId="0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9" xfId="0" quotePrefix="1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22" xfId="0" applyBorder="1"/>
    <xf numFmtId="0" fontId="0" fillId="0" borderId="7" xfId="0" quotePrefix="1" applyBorder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6" borderId="0" xfId="0" applyFill="1"/>
    <xf numFmtId="167" fontId="0" fillId="6" borderId="0" xfId="0" applyNumberFormat="1" applyFill="1"/>
    <xf numFmtId="10" fontId="0" fillId="6" borderId="0" xfId="0" applyNumberFormat="1" applyFill="1"/>
    <xf numFmtId="2" fontId="0" fillId="6" borderId="0" xfId="0" applyNumberFormat="1" applyFill="1"/>
    <xf numFmtId="166" fontId="0" fillId="6" borderId="0" xfId="0" applyNumberFormat="1" applyFill="1"/>
    <xf numFmtId="168" fontId="0" fillId="0" borderId="1" xfId="0" applyNumberFormat="1" applyBorder="1"/>
    <xf numFmtId="168" fontId="0" fillId="0" borderId="0" xfId="0" applyNumberForma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erra\AppData\Roaming\Microsoft\AddIns\CoolProp.xlam" TargetMode="External"/><Relationship Id="rId1" Type="http://schemas.openxmlformats.org/officeDocument/2006/relationships/externalLinkPath" Target="/Users/ferra/AppData/Roaming/Microsoft/AddIns/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3"/>
      <sheetName val="CoolProp"/>
    </sheetNames>
    <definedNames>
      <definedName name="PropsSI"/>
    </definedNames>
    <sheetDataSet>
      <sheetData sheetId="0"/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DDA0-CED5-42E0-B179-4FA9BCF7EF88}">
  <sheetPr codeName="Foglio1"/>
  <dimension ref="A1:K47"/>
  <sheetViews>
    <sheetView tabSelected="1" zoomScale="85" zoomScaleNormal="85" workbookViewId="0">
      <selection sqref="A1:G47"/>
    </sheetView>
  </sheetViews>
  <sheetFormatPr defaultRowHeight="14.4" x14ac:dyDescent="0.3"/>
  <cols>
    <col min="1" max="1" width="26.5546875" customWidth="1"/>
    <col min="2" max="2" width="12.109375" bestFit="1" customWidth="1"/>
    <col min="3" max="3" width="9.109375" style="38"/>
    <col min="4" max="4" width="16.5546875" customWidth="1"/>
    <col min="5" max="5" width="12.109375" bestFit="1" customWidth="1"/>
    <col min="6" max="6" width="12" style="38" bestFit="1" customWidth="1"/>
    <col min="8" max="8" width="22.5546875" bestFit="1" customWidth="1"/>
    <col min="9" max="9" width="16.33203125" bestFit="1" customWidth="1"/>
    <col min="10" max="10" width="15.77734375" bestFit="1" customWidth="1"/>
    <col min="11" max="11" width="10.88671875" bestFit="1" customWidth="1"/>
    <col min="14" max="14" width="9.88671875" customWidth="1"/>
  </cols>
  <sheetData>
    <row r="1" spans="1:11" x14ac:dyDescent="0.3">
      <c r="A1" s="2" t="s">
        <v>0</v>
      </c>
    </row>
    <row r="3" spans="1:11" ht="15" thickBot="1" x14ac:dyDescent="0.35"/>
    <row r="4" spans="1:11" x14ac:dyDescent="0.3">
      <c r="A4" s="16" t="s">
        <v>63</v>
      </c>
      <c r="B4" s="20"/>
      <c r="C4" s="39"/>
      <c r="D4" s="16" t="s">
        <v>64</v>
      </c>
      <c r="E4" s="20"/>
      <c r="F4" s="39"/>
    </row>
    <row r="5" spans="1:11" x14ac:dyDescent="0.3">
      <c r="A5" s="21" t="s">
        <v>74</v>
      </c>
      <c r="B5" s="24"/>
      <c r="C5" s="42"/>
      <c r="D5" s="21" t="s">
        <v>74</v>
      </c>
      <c r="E5" s="24"/>
      <c r="F5" s="42"/>
    </row>
    <row r="6" spans="1:11" x14ac:dyDescent="0.3">
      <c r="A6" s="17" t="s">
        <v>1</v>
      </c>
      <c r="B6">
        <f>60*0.95-6</f>
        <v>51</v>
      </c>
      <c r="C6" s="40" t="s">
        <v>78</v>
      </c>
      <c r="D6" s="17" t="s">
        <v>2</v>
      </c>
      <c r="E6">
        <v>47.5</v>
      </c>
      <c r="F6" s="40" t="s">
        <v>78</v>
      </c>
    </row>
    <row r="7" spans="1:11" x14ac:dyDescent="0.3">
      <c r="A7" s="17" t="s">
        <v>20</v>
      </c>
      <c r="B7">
        <f>E7/B20</f>
        <v>0.46558620689655178</v>
      </c>
      <c r="C7" s="41" t="s">
        <v>79</v>
      </c>
      <c r="D7" s="17" t="s">
        <v>7</v>
      </c>
      <c r="E7">
        <v>1.3502000000000001</v>
      </c>
      <c r="F7" s="41" t="s">
        <v>8</v>
      </c>
    </row>
    <row r="8" spans="1:11" x14ac:dyDescent="0.3">
      <c r="A8" s="17" t="s">
        <v>66</v>
      </c>
      <c r="B8" s="24">
        <v>298</v>
      </c>
      <c r="C8" s="42" t="s">
        <v>81</v>
      </c>
      <c r="D8" s="17" t="s">
        <v>10</v>
      </c>
      <c r="E8" s="24">
        <v>273.14999999999998</v>
      </c>
      <c r="F8" s="42" t="s">
        <v>81</v>
      </c>
    </row>
    <row r="9" spans="1:11" ht="15" thickBot="1" x14ac:dyDescent="0.35">
      <c r="A9" s="19"/>
      <c r="C9" s="40"/>
      <c r="D9" s="19"/>
      <c r="F9" s="40"/>
    </row>
    <row r="10" spans="1:11" ht="15" thickBot="1" x14ac:dyDescent="0.35">
      <c r="A10" s="23" t="s">
        <v>75</v>
      </c>
      <c r="B10" s="24"/>
      <c r="C10" s="42"/>
      <c r="D10" s="23" t="s">
        <v>75</v>
      </c>
      <c r="E10" s="24"/>
      <c r="F10" s="42"/>
    </row>
    <row r="11" spans="1:11" x14ac:dyDescent="0.3">
      <c r="A11" s="22" t="s">
        <v>17</v>
      </c>
      <c r="B11" cm="1">
        <f t="array" ref="B11">[1]!PropsSI("D","P",B6*10^5,"T",B8,"Ethanol")</f>
        <v>789.69515875471268</v>
      </c>
      <c r="C11" s="40" t="s">
        <v>80</v>
      </c>
      <c r="D11" s="22" t="s">
        <v>16</v>
      </c>
      <c r="E11" cm="1">
        <f t="array" ref="E11">[1]!PropsSI("D","P",E6*10^5,"T",E8,"N2O")</f>
        <v>919.2612136438886</v>
      </c>
      <c r="F11" s="40" t="s">
        <v>80</v>
      </c>
      <c r="I11" t="s">
        <v>85</v>
      </c>
      <c r="J11">
        <v>1.5</v>
      </c>
    </row>
    <row r="12" spans="1:11" ht="15" thickBot="1" x14ac:dyDescent="0.35">
      <c r="A12" s="18" t="s">
        <v>19</v>
      </c>
      <c r="B12" s="5">
        <f>B7/(B22*SQRT(2*B11*(B6-B18)*100000))</f>
        <v>1.515842811547302E-5</v>
      </c>
      <c r="C12" s="43" t="s">
        <v>71</v>
      </c>
      <c r="D12" s="18" t="s">
        <v>18</v>
      </c>
      <c r="E12" s="56">
        <f>E7/(B21*SQRT(2*E11*(E6-B18)*100000))</f>
        <v>4.3330657044370551E-5</v>
      </c>
      <c r="F12" s="43" t="s">
        <v>71</v>
      </c>
      <c r="I12" t="s">
        <v>82</v>
      </c>
      <c r="J12">
        <f>((E12*J11)/(J13))*(10^6)</f>
        <v>6.9588849642993393</v>
      </c>
      <c r="K12" t="s">
        <v>84</v>
      </c>
    </row>
    <row r="13" spans="1:11" x14ac:dyDescent="0.3">
      <c r="E13" s="57">
        <f>E12*10^6</f>
        <v>43.330657044370554</v>
      </c>
      <c r="F13" s="38" t="s">
        <v>84</v>
      </c>
      <c r="I13" t="s">
        <v>83</v>
      </c>
      <c r="J13">
        <v>9.34</v>
      </c>
    </row>
    <row r="15" spans="1:11" ht="15" thickBot="1" x14ac:dyDescent="0.35"/>
    <row r="16" spans="1:11" x14ac:dyDescent="0.3">
      <c r="A16" s="16" t="s">
        <v>65</v>
      </c>
      <c r="D16" s="38"/>
    </row>
    <row r="17" spans="1:11" ht="15" thickBot="1" x14ac:dyDescent="0.35">
      <c r="A17" s="21" t="s">
        <v>76</v>
      </c>
      <c r="D17" s="38"/>
    </row>
    <row r="18" spans="1:11" x14ac:dyDescent="0.3">
      <c r="A18" s="17" t="s">
        <v>3</v>
      </c>
      <c r="B18" s="48">
        <v>35</v>
      </c>
      <c r="C18" s="39" t="s">
        <v>78</v>
      </c>
      <c r="J18" t="s">
        <v>86</v>
      </c>
      <c r="K18">
        <v>1.5</v>
      </c>
    </row>
    <row r="19" spans="1:11" x14ac:dyDescent="0.3">
      <c r="A19" s="17" t="s">
        <v>4</v>
      </c>
      <c r="B19" s="29">
        <v>76</v>
      </c>
      <c r="C19" s="41" t="s">
        <v>5</v>
      </c>
      <c r="J19" t="s">
        <v>88</v>
      </c>
      <c r="K19">
        <f>PI()+1.5</f>
        <v>4.6415926535897931</v>
      </c>
    </row>
    <row r="20" spans="1:11" x14ac:dyDescent="0.3">
      <c r="A20" s="17" t="s">
        <v>6</v>
      </c>
      <c r="B20" s="29">
        <v>2.9</v>
      </c>
      <c r="C20" s="41" t="s">
        <v>79</v>
      </c>
      <c r="J20" t="s">
        <v>87</v>
      </c>
      <c r="K20" s="8">
        <f>E13/K19</f>
        <v>9.3352993849769987</v>
      </c>
    </row>
    <row r="21" spans="1:11" x14ac:dyDescent="0.3">
      <c r="A21" s="19" t="s">
        <v>9</v>
      </c>
      <c r="B21" s="29">
        <v>0.65</v>
      </c>
      <c r="C21" s="41" t="s">
        <v>79</v>
      </c>
    </row>
    <row r="22" spans="1:11" x14ac:dyDescent="0.3">
      <c r="A22" s="17" t="s">
        <v>11</v>
      </c>
      <c r="B22" s="29">
        <v>0.61099999999999999</v>
      </c>
      <c r="C22" s="41" t="s">
        <v>79</v>
      </c>
    </row>
    <row r="23" spans="1:11" x14ac:dyDescent="0.3">
      <c r="A23" s="22" t="s">
        <v>12</v>
      </c>
      <c r="B23" s="29">
        <v>5</v>
      </c>
      <c r="C23" s="41" t="s">
        <v>79</v>
      </c>
    </row>
    <row r="24" spans="1:11" ht="15" thickBot="1" x14ac:dyDescent="0.35">
      <c r="A24" s="25" t="s">
        <v>13</v>
      </c>
      <c r="B24" s="30">
        <v>3</v>
      </c>
      <c r="C24" s="41" t="s">
        <v>79</v>
      </c>
    </row>
    <row r="25" spans="1:11" x14ac:dyDescent="0.3">
      <c r="A25" s="26" t="s">
        <v>72</v>
      </c>
      <c r="B25" s="20">
        <f>B19/B23</f>
        <v>15.2</v>
      </c>
      <c r="C25" s="49" t="s">
        <v>79</v>
      </c>
      <c r="D25" s="34"/>
      <c r="E25" s="20"/>
      <c r="F25" s="39"/>
    </row>
    <row r="26" spans="1:11" x14ac:dyDescent="0.3">
      <c r="A26" s="22" t="s">
        <v>73</v>
      </c>
      <c r="B26">
        <f>(B19/B24-B19/B23)/4</f>
        <v>2.5333333333333332</v>
      </c>
      <c r="C26" s="50" t="s">
        <v>79</v>
      </c>
      <c r="D26" s="35"/>
      <c r="F26" s="40"/>
    </row>
    <row r="27" spans="1:11" x14ac:dyDescent="0.3">
      <c r="A27" s="22" t="s">
        <v>67</v>
      </c>
      <c r="B27">
        <v>0.5</v>
      </c>
      <c r="C27" s="38" t="s">
        <v>70</v>
      </c>
      <c r="D27" s="35" t="s">
        <v>68</v>
      </c>
      <c r="E27">
        <f>B27*0.001</f>
        <v>5.0000000000000001E-4</v>
      </c>
      <c r="F27" s="40" t="s">
        <v>69</v>
      </c>
    </row>
    <row r="28" spans="1:11" x14ac:dyDescent="0.3">
      <c r="A28" s="28"/>
      <c r="B28">
        <v>0.6</v>
      </c>
      <c r="C28" s="38" t="s">
        <v>70</v>
      </c>
      <c r="D28" s="35" t="s">
        <v>68</v>
      </c>
      <c r="E28">
        <f t="shared" ref="E28:E31" si="0">B28*0.001</f>
        <v>5.9999999999999995E-4</v>
      </c>
      <c r="F28" s="40" t="s">
        <v>69</v>
      </c>
    </row>
    <row r="29" spans="1:11" x14ac:dyDescent="0.3">
      <c r="A29" s="28"/>
      <c r="B29">
        <v>0.8</v>
      </c>
      <c r="C29" s="38" t="s">
        <v>70</v>
      </c>
      <c r="D29" s="35" t="s">
        <v>68</v>
      </c>
      <c r="E29">
        <f t="shared" si="0"/>
        <v>8.0000000000000004E-4</v>
      </c>
      <c r="F29" s="40" t="s">
        <v>69</v>
      </c>
    </row>
    <row r="30" spans="1:11" x14ac:dyDescent="0.3">
      <c r="A30" s="28"/>
      <c r="B30">
        <v>1</v>
      </c>
      <c r="C30" s="38" t="s">
        <v>70</v>
      </c>
      <c r="D30" s="35" t="s">
        <v>68</v>
      </c>
      <c r="E30">
        <f t="shared" si="0"/>
        <v>1E-3</v>
      </c>
      <c r="F30" s="40" t="s">
        <v>69</v>
      </c>
    </row>
    <row r="31" spans="1:11" ht="15" thickBot="1" x14ac:dyDescent="0.35">
      <c r="A31" s="32"/>
      <c r="B31" s="5">
        <v>1.2</v>
      </c>
      <c r="C31" s="46" t="s">
        <v>70</v>
      </c>
      <c r="D31" s="36" t="s">
        <v>68</v>
      </c>
      <c r="E31" s="5">
        <f t="shared" si="0"/>
        <v>1.1999999999999999E-3</v>
      </c>
      <c r="F31" s="43" t="s">
        <v>69</v>
      </c>
    </row>
    <row r="32" spans="1:11" ht="15" thickBot="1" x14ac:dyDescent="0.35">
      <c r="A32" s="23" t="s">
        <v>75</v>
      </c>
      <c r="B32" s="27"/>
      <c r="C32" s="45"/>
      <c r="D32" s="34"/>
      <c r="E32" s="20"/>
      <c r="F32" s="39"/>
    </row>
    <row r="33" spans="1:6" x14ac:dyDescent="0.3">
      <c r="A33" s="22" t="s">
        <v>14</v>
      </c>
      <c r="B33">
        <f>B25</f>
        <v>15.2</v>
      </c>
      <c r="C33" s="38" t="s">
        <v>70</v>
      </c>
      <c r="D33" s="35"/>
      <c r="F33" s="40"/>
    </row>
    <row r="34" spans="1:6" x14ac:dyDescent="0.3">
      <c r="A34" s="19"/>
      <c r="B34">
        <f>B33+B26</f>
        <v>17.733333333333334</v>
      </c>
      <c r="C34" s="38" t="s">
        <v>70</v>
      </c>
      <c r="D34" s="35"/>
      <c r="F34" s="40"/>
    </row>
    <row r="35" spans="1:6" x14ac:dyDescent="0.3">
      <c r="A35" s="19"/>
      <c r="B35">
        <f>B34+B26</f>
        <v>20.266666666666666</v>
      </c>
      <c r="C35" s="38" t="s">
        <v>70</v>
      </c>
      <c r="D35" s="35"/>
      <c r="F35" s="40"/>
    </row>
    <row r="36" spans="1:6" x14ac:dyDescent="0.3">
      <c r="A36" s="19"/>
      <c r="B36">
        <f>B35+B26</f>
        <v>22.799999999999997</v>
      </c>
      <c r="C36" s="38" t="s">
        <v>70</v>
      </c>
      <c r="D36" s="35"/>
      <c r="F36" s="40"/>
    </row>
    <row r="37" spans="1:6" x14ac:dyDescent="0.3">
      <c r="A37" s="19"/>
      <c r="B37">
        <f>B36+B26</f>
        <v>25.333333333333329</v>
      </c>
      <c r="C37" s="38" t="s">
        <v>70</v>
      </c>
      <c r="D37" s="35"/>
      <c r="F37" s="40"/>
    </row>
    <row r="38" spans="1:6" x14ac:dyDescent="0.3">
      <c r="A38" s="17" t="s">
        <v>15</v>
      </c>
      <c r="B38" s="33">
        <f>B33/2</f>
        <v>7.6</v>
      </c>
      <c r="C38" s="47" t="s">
        <v>70</v>
      </c>
      <c r="D38" s="37" t="s">
        <v>68</v>
      </c>
      <c r="E38" s="33">
        <f>B38*0.001</f>
        <v>7.6E-3</v>
      </c>
      <c r="F38" s="44" t="s">
        <v>69</v>
      </c>
    </row>
    <row r="39" spans="1:6" x14ac:dyDescent="0.3">
      <c r="A39" s="19"/>
      <c r="B39">
        <f>B34/2</f>
        <v>8.8666666666666671</v>
      </c>
      <c r="C39" s="38" t="s">
        <v>70</v>
      </c>
      <c r="D39" s="35" t="s">
        <v>68</v>
      </c>
      <c r="E39">
        <f>B39*0.001</f>
        <v>8.8666666666666668E-3</v>
      </c>
      <c r="F39" s="40" t="s">
        <v>69</v>
      </c>
    </row>
    <row r="40" spans="1:6" x14ac:dyDescent="0.3">
      <c r="A40" s="19"/>
      <c r="B40">
        <f>B35/2</f>
        <v>10.133333333333333</v>
      </c>
      <c r="C40" s="38" t="s">
        <v>70</v>
      </c>
      <c r="D40" s="35" t="s">
        <v>68</v>
      </c>
      <c r="E40">
        <f>B40*0.001</f>
        <v>1.0133333333333333E-2</v>
      </c>
      <c r="F40" s="40" t="s">
        <v>69</v>
      </c>
    </row>
    <row r="41" spans="1:6" x14ac:dyDescent="0.3">
      <c r="A41" s="19"/>
      <c r="B41">
        <f>B36/2</f>
        <v>11.399999999999999</v>
      </c>
      <c r="C41" s="38" t="s">
        <v>70</v>
      </c>
      <c r="D41" s="35" t="s">
        <v>68</v>
      </c>
      <c r="E41">
        <f>B41*0.001</f>
        <v>1.1399999999999999E-2</v>
      </c>
      <c r="F41" s="40" t="s">
        <v>69</v>
      </c>
    </row>
    <row r="42" spans="1:6" x14ac:dyDescent="0.3">
      <c r="A42" s="19"/>
      <c r="B42">
        <f>B37/2</f>
        <v>12.666666666666664</v>
      </c>
      <c r="C42" s="38" t="s">
        <v>70</v>
      </c>
      <c r="D42" s="35" t="s">
        <v>68</v>
      </c>
      <c r="E42">
        <f>B42*0.001</f>
        <v>1.2666666666666665E-2</v>
      </c>
      <c r="F42" s="40" t="s">
        <v>69</v>
      </c>
    </row>
    <row r="43" spans="1:6" x14ac:dyDescent="0.3">
      <c r="A43" s="17" t="s">
        <v>21</v>
      </c>
      <c r="B43" s="33">
        <f>E43*10^6</f>
        <v>0.19634954084936207</v>
      </c>
      <c r="C43" s="47" t="s">
        <v>77</v>
      </c>
      <c r="D43" s="37" t="s">
        <v>68</v>
      </c>
      <c r="E43" s="33">
        <f>PI()*(E27/2)^2</f>
        <v>1.9634954084936206E-7</v>
      </c>
      <c r="F43" s="44" t="s">
        <v>71</v>
      </c>
    </row>
    <row r="44" spans="1:6" x14ac:dyDescent="0.3">
      <c r="A44" s="19"/>
      <c r="B44">
        <f t="shared" ref="B44:B47" si="1">E44*10^6</f>
        <v>0.28274333882308134</v>
      </c>
      <c r="C44" s="38" t="s">
        <v>77</v>
      </c>
      <c r="D44" s="35" t="s">
        <v>68</v>
      </c>
      <c r="E44">
        <f>PI()*(E28/2)^2</f>
        <v>2.8274333882308133E-7</v>
      </c>
      <c r="F44" s="40" t="s">
        <v>71</v>
      </c>
    </row>
    <row r="45" spans="1:6" x14ac:dyDescent="0.3">
      <c r="A45" s="19"/>
      <c r="B45">
        <f t="shared" si="1"/>
        <v>0.50265482457436694</v>
      </c>
      <c r="C45" s="38" t="s">
        <v>77</v>
      </c>
      <c r="D45" s="35" t="s">
        <v>68</v>
      </c>
      <c r="E45">
        <f>PI()*(E29/2)^2</f>
        <v>5.0265482457436689E-7</v>
      </c>
      <c r="F45" s="40" t="s">
        <v>71</v>
      </c>
    </row>
    <row r="46" spans="1:6" x14ac:dyDescent="0.3">
      <c r="A46" s="19"/>
      <c r="B46">
        <f t="shared" si="1"/>
        <v>0.78539816339744828</v>
      </c>
      <c r="C46" s="38" t="s">
        <v>77</v>
      </c>
      <c r="D46" s="35" t="s">
        <v>68</v>
      </c>
      <c r="E46">
        <f>PI()*(E30/2)^2</f>
        <v>7.8539816339744823E-7</v>
      </c>
      <c r="F46" s="40" t="s">
        <v>71</v>
      </c>
    </row>
    <row r="47" spans="1:6" ht="15" thickBot="1" x14ac:dyDescent="0.35">
      <c r="A47" s="31"/>
      <c r="B47" s="5">
        <f t="shared" si="1"/>
        <v>1.1309733552923253</v>
      </c>
      <c r="C47" s="46" t="s">
        <v>77</v>
      </c>
      <c r="D47" s="36" t="s">
        <v>68</v>
      </c>
      <c r="E47" s="5">
        <f>PI()*(E31/2)^2</f>
        <v>1.1309733552923253E-6</v>
      </c>
      <c r="F47" s="4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2FC3-5CB1-4A97-AEAF-D0730BAC6432}">
  <dimension ref="A1:S62"/>
  <sheetViews>
    <sheetView workbookViewId="0">
      <selection sqref="A1:D1"/>
    </sheetView>
  </sheetViews>
  <sheetFormatPr defaultRowHeight="14.4" x14ac:dyDescent="0.3"/>
  <cols>
    <col min="1" max="1" width="11.44140625" customWidth="1"/>
    <col min="7" max="7" width="13.44140625" customWidth="1"/>
    <col min="8" max="8" width="12" bestFit="1" customWidth="1"/>
  </cols>
  <sheetData>
    <row r="1" spans="1:19" x14ac:dyDescent="0.3">
      <c r="A1" s="59" t="s">
        <v>41</v>
      </c>
      <c r="B1" s="59"/>
      <c r="C1" s="59"/>
      <c r="D1" s="59"/>
    </row>
    <row r="3" spans="1:19" x14ac:dyDescent="0.3">
      <c r="A3" s="3" t="s">
        <v>22</v>
      </c>
      <c r="B3">
        <f>Parameter!B7/(Parameter!B22*Parameter!E43*SQRT(2*Parameter!B11*(Parameter!B6-Parameter!B18)*100000))</f>
        <v>77.201240450582247</v>
      </c>
      <c r="D3" s="3" t="s">
        <v>23</v>
      </c>
      <c r="E3">
        <f>ROUNDDOWN(B3,0)</f>
        <v>77</v>
      </c>
      <c r="G3" s="3" t="s">
        <v>24</v>
      </c>
      <c r="H3">
        <f>ROUNDDOWN(B3/B9,0)</f>
        <v>77</v>
      </c>
      <c r="I3">
        <f>ROUNDDOWN(B3/B10,0)</f>
        <v>38</v>
      </c>
      <c r="J3">
        <f>ROUNDDOWN(B3/B11,0)</f>
        <v>25</v>
      </c>
      <c r="K3">
        <f>ROUNDDOWN(B3/B12,0)</f>
        <v>19</v>
      </c>
      <c r="L3">
        <f>ROUNDDOWN(B3/B13,0)</f>
        <v>15</v>
      </c>
    </row>
    <row r="4" spans="1:19" x14ac:dyDescent="0.3">
      <c r="B4">
        <f>Parameter!B7/(Parameter!B22*Parameter!E44*SQRT(2*Parameter!B11*(Parameter!B6-Parameter!B18)*100000))</f>
        <v>53.611972535126569</v>
      </c>
      <c r="E4">
        <f t="shared" ref="E4:E7" si="0">ROUNDDOWN(B4,0)</f>
        <v>53</v>
      </c>
      <c r="H4">
        <f>ROUNDDOWN(B4/B9,0)</f>
        <v>53</v>
      </c>
      <c r="I4">
        <f>ROUNDDOWN(B4/B10,0)</f>
        <v>26</v>
      </c>
      <c r="J4">
        <f>ROUNDDOWN(B4/B11,0)</f>
        <v>17</v>
      </c>
      <c r="K4">
        <f>ROUNDDOWN(B4/B12,0)</f>
        <v>13</v>
      </c>
      <c r="L4">
        <f>ROUNDDOWN(B4/B13,0)</f>
        <v>10</v>
      </c>
    </row>
    <row r="5" spans="1:19" x14ac:dyDescent="0.3">
      <c r="B5">
        <f>Parameter!B7/(Parameter!B22*Parameter!E45*SQRT(2*Parameter!B11*(Parameter!B6-Parameter!B18)*100000))</f>
        <v>30.156734551008686</v>
      </c>
      <c r="E5">
        <f t="shared" si="0"/>
        <v>30</v>
      </c>
      <c r="H5">
        <f>ROUNDDOWN(B5/B9,0)</f>
        <v>30</v>
      </c>
      <c r="I5">
        <f>ROUNDDOWN(B5/B10,0)</f>
        <v>15</v>
      </c>
      <c r="J5">
        <f>ROUNDDOWN(B5/B11,0)</f>
        <v>10</v>
      </c>
      <c r="K5">
        <f>ROUNDDOWN(B5/B12,0)</f>
        <v>7</v>
      </c>
      <c r="L5">
        <f>ROUNDDOWN(B5/B13,0)</f>
        <v>6</v>
      </c>
    </row>
    <row r="6" spans="1:19" x14ac:dyDescent="0.3">
      <c r="B6">
        <f>Parameter!B7/(Parameter!B22*Parameter!E46*SQRT(2*Parameter!B11*(Parameter!B6-Parameter!B18)*100000))</f>
        <v>19.300310112645562</v>
      </c>
      <c r="E6">
        <f t="shared" si="0"/>
        <v>19</v>
      </c>
      <c r="H6">
        <f>ROUNDDOWN(B6/B9,0)</f>
        <v>19</v>
      </c>
      <c r="I6">
        <f>ROUNDDOWN(B6/B10,0)</f>
        <v>9</v>
      </c>
      <c r="J6">
        <f>ROUNDDOWN(B6/B11,0)</f>
        <v>6</v>
      </c>
      <c r="K6">
        <f>ROUNDDOWN(B6/B12,0)</f>
        <v>4</v>
      </c>
      <c r="L6">
        <f>ROUNDDOWN(B6/B13,0)</f>
        <v>3</v>
      </c>
    </row>
    <row r="7" spans="1:19" x14ac:dyDescent="0.3">
      <c r="B7">
        <f>Parameter!B7/(Parameter!B22*Parameter!E47*SQRT(2*Parameter!B11*(Parameter!B6-Parameter!B18)*100000))</f>
        <v>13.402993133781642</v>
      </c>
      <c r="E7">
        <f t="shared" si="0"/>
        <v>13</v>
      </c>
      <c r="H7">
        <f>ROUNDDOWN(B7/B9,0)</f>
        <v>13</v>
      </c>
      <c r="I7">
        <f>ROUNDDOWN(B7/B10,0)</f>
        <v>6</v>
      </c>
      <c r="J7">
        <f>ROUNDDOWN(B7/B11,0)</f>
        <v>4</v>
      </c>
      <c r="K7">
        <f>ROUNDDOWN(B7/B12,0)</f>
        <v>3</v>
      </c>
      <c r="L7">
        <f>ROUNDDOWN(B7/B13,0)</f>
        <v>2</v>
      </c>
    </row>
    <row r="8" spans="1:19" x14ac:dyDescent="0.3"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9" x14ac:dyDescent="0.3">
      <c r="A9" s="3" t="s">
        <v>25</v>
      </c>
      <c r="B9">
        <v>1</v>
      </c>
    </row>
    <row r="10" spans="1:19" x14ac:dyDescent="0.3">
      <c r="B10">
        <v>2</v>
      </c>
      <c r="G10" s="3" t="s">
        <v>31</v>
      </c>
      <c r="H10">
        <f>H3*B9</f>
        <v>77</v>
      </c>
      <c r="I10">
        <f>I3*B10</f>
        <v>76</v>
      </c>
      <c r="J10">
        <f>J3*B11</f>
        <v>75</v>
      </c>
      <c r="K10">
        <f>K3*B12</f>
        <v>76</v>
      </c>
      <c r="L10">
        <f>L3*B13</f>
        <v>75</v>
      </c>
    </row>
    <row r="11" spans="1:19" x14ac:dyDescent="0.3">
      <c r="B11">
        <v>3</v>
      </c>
      <c r="H11">
        <f>H4*B9</f>
        <v>53</v>
      </c>
      <c r="I11">
        <f>I4*B10</f>
        <v>52</v>
      </c>
      <c r="J11">
        <f>J4*B11</f>
        <v>51</v>
      </c>
      <c r="K11">
        <f>K4*B12</f>
        <v>52</v>
      </c>
      <c r="L11">
        <f>L4*B13</f>
        <v>50</v>
      </c>
    </row>
    <row r="12" spans="1:19" x14ac:dyDescent="0.3">
      <c r="B12">
        <v>4</v>
      </c>
      <c r="H12">
        <f>H5*B9</f>
        <v>30</v>
      </c>
      <c r="I12">
        <f>I5*B10</f>
        <v>30</v>
      </c>
      <c r="J12">
        <f>J5*B11</f>
        <v>30</v>
      </c>
      <c r="K12">
        <f>K5*B12</f>
        <v>28</v>
      </c>
      <c r="L12">
        <f>L5*B13</f>
        <v>30</v>
      </c>
    </row>
    <row r="13" spans="1:19" x14ac:dyDescent="0.3">
      <c r="B13">
        <v>5</v>
      </c>
      <c r="H13">
        <f>H6*B9</f>
        <v>19</v>
      </c>
      <c r="I13">
        <f>I6*B10</f>
        <v>18</v>
      </c>
      <c r="J13">
        <f>J6*B11</f>
        <v>18</v>
      </c>
      <c r="K13">
        <f>K6*B12</f>
        <v>16</v>
      </c>
      <c r="L13">
        <f>L6*B13</f>
        <v>15</v>
      </c>
    </row>
    <row r="14" spans="1:19" x14ac:dyDescent="0.3">
      <c r="H14">
        <f>H7*B9</f>
        <v>13</v>
      </c>
      <c r="I14">
        <f>I7*B10</f>
        <v>12</v>
      </c>
      <c r="J14">
        <f>J7*B11</f>
        <v>12</v>
      </c>
      <c r="K14">
        <f>K7*B12</f>
        <v>12</v>
      </c>
      <c r="L14">
        <f>L7*B13</f>
        <v>10</v>
      </c>
    </row>
    <row r="15" spans="1:19" x14ac:dyDescent="0.3">
      <c r="A15" s="3" t="s">
        <v>54</v>
      </c>
      <c r="B15">
        <f>SQRT(Parameter!$E$12/PI() + Parameter!E38^2)</f>
        <v>8.458875605661928E-3</v>
      </c>
    </row>
    <row r="16" spans="1:19" x14ac:dyDescent="0.3">
      <c r="B16">
        <f>SQRT(Parameter!$E$12/PI() + Parameter!E39^2)</f>
        <v>9.6130304425732591E-3</v>
      </c>
      <c r="G16" s="3" t="s">
        <v>32</v>
      </c>
      <c r="H16">
        <f>Parameter!$B$22*Configuration1!H10*Parameter!E43*SQRT(2*Parameter!$B$11*(Parameter!$B$6-Parameter!$B$18)*100000)</f>
        <v>0.46437256346914185</v>
      </c>
      <c r="I16">
        <f>Parameter!$B$22*Configuration1!I10*Parameter!E43*SQRT(2*Parameter!$B$11*(Parameter!$B$6-Parameter!$B$18)*100000)</f>
        <v>0.45834175095655566</v>
      </c>
      <c r="J16">
        <f>Parameter!$B$22*Configuration1!J10*Parameter!E43*SQRT(2*Parameter!$B$11*(Parameter!$B$6-Parameter!$B$18)*100000)</f>
        <v>0.4523109384439693</v>
      </c>
      <c r="K16">
        <f>Parameter!$B$22*Configuration1!K10*Parameter!E43*SQRT(2*Parameter!$B$11*(Parameter!$B$6-Parameter!$B$18)*100000)</f>
        <v>0.45834175095655566</v>
      </c>
      <c r="L16">
        <f>Parameter!$B$22*Configuration1!L10*Parameter!E43*SQRT(2*Parameter!$B$11*(Parameter!$B$6-Parameter!$B$18)*100000)</f>
        <v>0.4523109384439693</v>
      </c>
      <c r="N16" s="3" t="s">
        <v>33</v>
      </c>
      <c r="O16" s="6">
        <f>(ABS(H16-Parameter!$B$7)/Parameter!$B$7)</f>
        <v>2.6066997033689738E-3</v>
      </c>
      <c r="P16" s="6">
        <f>(ABS(I16-Parameter!$B$7)/Parameter!$B$7)</f>
        <v>1.5559859447480924E-2</v>
      </c>
      <c r="Q16" s="6">
        <f>(ABS(J16-Parameter!$B$7)/Parameter!$B$7)</f>
        <v>2.8513019191593231E-2</v>
      </c>
      <c r="R16" s="6">
        <f>(ABS(K16-Parameter!$B$7)/Parameter!$B$7)</f>
        <v>1.5559859447480924E-2</v>
      </c>
      <c r="S16" s="6">
        <f>(ABS(L16-Parameter!$B$7)/Parameter!$B$7)</f>
        <v>2.8513019191593231E-2</v>
      </c>
    </row>
    <row r="17" spans="2:19" x14ac:dyDescent="0.3">
      <c r="B17">
        <f>SQRT(Parameter!$E$12/PI() + Parameter!E40^2)</f>
        <v>1.0792452036331081E-2</v>
      </c>
      <c r="H17">
        <f>Parameter!$B$22*Configuration1!H11*Parameter!E44*SQRT(2*Parameter!$B$11*(Parameter!$B$6-Parameter!$B$18)*100000)</f>
        <v>0.46027161096058328</v>
      </c>
      <c r="I17">
        <f>Parameter!$B$22*Configuration1!I11*Parameter!E44*SQRT(2*Parameter!$B$11*(Parameter!$B$6-Parameter!$B$18)*100000)</f>
        <v>0.451587240942459</v>
      </c>
      <c r="J17">
        <f>Parameter!$B$22*Configuration1!J11*Parameter!E44*SQRT(2*Parameter!$B$11*(Parameter!$B$6-Parameter!$B$18)*100000)</f>
        <v>0.44290287092433472</v>
      </c>
      <c r="K17">
        <f>Parameter!$B$22*Configuration1!K11*Parameter!E44*SQRT(2*Parameter!$B$11*(Parameter!$B$6-Parameter!$B$18)*100000)</f>
        <v>0.451587240942459</v>
      </c>
      <c r="L17">
        <f>Parameter!$B$22*Configuration1!L11*Parameter!E44*SQRT(2*Parameter!$B$11*(Parameter!$B$6-Parameter!$B$18)*100000)</f>
        <v>0.43421850090621061</v>
      </c>
      <c r="O17" s="6">
        <f>(ABS(H17-Parameter!$B$7)/Parameter!$B$7)</f>
        <v>1.1414848329365023E-2</v>
      </c>
      <c r="P17" s="6">
        <f>(ABS(I17-Parameter!$B$7)/Parameter!$B$7)</f>
        <v>3.0067398360886576E-2</v>
      </c>
      <c r="Q17" s="6">
        <f>(ABS(J17-Parameter!$B$7)/Parameter!$B$7)</f>
        <v>4.8719948392408126E-2</v>
      </c>
      <c r="R17" s="6">
        <f>(ABS(K17-Parameter!$B$7)/Parameter!$B$7)</f>
        <v>3.0067398360886576E-2</v>
      </c>
      <c r="S17" s="6">
        <f>(ABS(L17-Parameter!$B$7)/Parameter!$B$7)</f>
        <v>6.7372498423929325E-2</v>
      </c>
    </row>
    <row r="18" spans="2:19" x14ac:dyDescent="0.3">
      <c r="B18">
        <f>SQRT(Parameter!$E$12/PI() + Parameter!E41^2)</f>
        <v>1.1989686255780943E-2</v>
      </c>
      <c r="H18">
        <f>Parameter!$B$22*Configuration1!H12*Parameter!E45*SQRT(2*Parameter!$B$11*(Parameter!$B$6-Parameter!$B$18)*100000)</f>
        <v>0.46316640096662465</v>
      </c>
      <c r="I18">
        <f>Parameter!$B$22*Configuration1!I12*Parameter!E45*SQRT(2*Parameter!$B$11*(Parameter!$B$6-Parameter!$B$18)*100000)</f>
        <v>0.46316640096662465</v>
      </c>
      <c r="J18">
        <f>Parameter!$B$22*Configuration1!J12*Parameter!E45*SQRT(2*Parameter!$B$11*(Parameter!$B$6-Parameter!$B$18)*100000)</f>
        <v>0.46316640096662465</v>
      </c>
      <c r="K18">
        <f>Parameter!$B$22*Configuration1!K12*Parameter!E45*SQRT(2*Parameter!$B$11*(Parameter!$B$6-Parameter!$B$18)*100000)</f>
        <v>0.43228864090218311</v>
      </c>
      <c r="L18">
        <f>Parameter!$B$22*Configuration1!L12*Parameter!E45*SQRT(2*Parameter!$B$11*(Parameter!$B$6-Parameter!$B$18)*100000)</f>
        <v>0.46316640096662465</v>
      </c>
      <c r="O18" s="6">
        <f>(ABS(H18-Parameter!$B$7)/Parameter!$B$7)</f>
        <v>5.1973316521912926E-3</v>
      </c>
      <c r="P18" s="6">
        <f>(ABS(I18-Parameter!$B$7)/Parameter!$B$7)</f>
        <v>5.1973316521912926E-3</v>
      </c>
      <c r="Q18" s="6">
        <f>(ABS(J18-Parameter!$B$7)/Parameter!$B$7)</f>
        <v>5.1973316521912926E-3</v>
      </c>
      <c r="R18" s="6">
        <f>(ABS(K18-Parameter!$B$7)/Parameter!$B$7)</f>
        <v>7.1517509542044985E-2</v>
      </c>
      <c r="S18" s="6">
        <f>(ABS(L18-Parameter!$B$7)/Parameter!$B$7)</f>
        <v>5.1973316521912926E-3</v>
      </c>
    </row>
    <row r="19" spans="2:19" x14ac:dyDescent="0.3">
      <c r="B19">
        <f>SQRT(Parameter!$E$12/PI() + Parameter!E42^2)</f>
        <v>1.3199887156961109E-2</v>
      </c>
      <c r="H19">
        <f>Parameter!$B$22*Configuration1!H13*Parameter!E46*SQRT(2*Parameter!$B$11*(Parameter!$B$6-Parameter!$B$18)*100000)</f>
        <v>0.45834175095655566</v>
      </c>
      <c r="I19">
        <f>Parameter!$B$22*Configuration1!I13*Parameter!E46*SQRT(2*Parameter!$B$11*(Parameter!$B$6-Parameter!$B$18)*100000)</f>
        <v>0.43421850090621061</v>
      </c>
      <c r="J19">
        <f>Parameter!$B$22*Configuration1!J13*Parameter!E46*SQRT(2*Parameter!$B$11*(Parameter!$B$6-Parameter!$B$18)*100000)</f>
        <v>0.43421850090621061</v>
      </c>
      <c r="K19">
        <f>Parameter!$B$22*Configuration1!K13*Parameter!E46*SQRT(2*Parameter!$B$11*(Parameter!$B$6-Parameter!$B$18)*100000)</f>
        <v>0.38597200080552052</v>
      </c>
      <c r="L19">
        <f>Parameter!$B$22*Configuration1!L13*Parameter!E46*SQRT(2*Parameter!$B$11*(Parameter!$B$6-Parameter!$B$18)*100000)</f>
        <v>0.36184875075517547</v>
      </c>
      <c r="O19" s="6">
        <f>(ABS(H19-Parameter!$B$7)/Parameter!$B$7)</f>
        <v>1.5559859447480924E-2</v>
      </c>
      <c r="P19" s="6">
        <f>(ABS(I19-Parameter!$B$7)/Parameter!$B$7)</f>
        <v>6.7372498423929325E-2</v>
      </c>
      <c r="Q19" s="6">
        <f>(ABS(J19-Parameter!$B$7)/Parameter!$B$7)</f>
        <v>6.7372498423929325E-2</v>
      </c>
      <c r="R19" s="6">
        <f>(ABS(K19-Parameter!$B$7)/Parameter!$B$7)</f>
        <v>0.17099777637682612</v>
      </c>
      <c r="S19" s="6">
        <f>(ABS(L19-Parameter!$B$7)/Parameter!$B$7)</f>
        <v>0.2228104153532745</v>
      </c>
    </row>
    <row r="20" spans="2:19" x14ac:dyDescent="0.3">
      <c r="H20">
        <f>Parameter!$B$22*Configuration1!H14*Parameter!E47*SQRT(2*Parameter!$B$11*(Parameter!$B$6-Parameter!$B$18)*100000)</f>
        <v>0.451587240942459</v>
      </c>
      <c r="I20">
        <f>Parameter!$B$22*Configuration1!I14*Parameter!E47*SQRT(2*Parameter!$B$11*(Parameter!$B$6-Parameter!$B$18)*100000)</f>
        <v>0.41684976086996212</v>
      </c>
      <c r="J20">
        <f>Parameter!$B$22*Configuration1!J14*Parameter!E47*SQRT(2*Parameter!$B$11*(Parameter!$B$6-Parameter!$B$18)*100000)</f>
        <v>0.41684976086996212</v>
      </c>
      <c r="K20">
        <f>Parameter!$B$22*Configuration1!K14*Parameter!E47*SQRT(2*Parameter!$B$11*(Parameter!$B$6-Parameter!$B$18)*100000)</f>
        <v>0.41684976086996212</v>
      </c>
      <c r="L20">
        <f>Parameter!$B$22*Configuration1!L14*Parameter!E47*SQRT(2*Parameter!$B$11*(Parameter!$B$6-Parameter!$B$18)*100000)</f>
        <v>0.3473748007249684</v>
      </c>
      <c r="O20" s="6">
        <f>(ABS(H20-Parameter!$B$7)/Parameter!$B$7)</f>
        <v>3.0067398360886576E-2</v>
      </c>
      <c r="P20" s="6">
        <f>(ABS(I20-Parameter!$B$7)/Parameter!$B$7)</f>
        <v>0.10467759848697231</v>
      </c>
      <c r="Q20" s="6">
        <f>(ABS(J20-Parameter!$B$7)/Parameter!$B$7)</f>
        <v>0.10467759848697231</v>
      </c>
      <c r="R20" s="6">
        <f>(ABS(K20-Parameter!$B$7)/Parameter!$B$7)</f>
        <v>0.10467759848697231</v>
      </c>
      <c r="S20" s="6">
        <f>(ABS(L20-Parameter!$B$7)/Parameter!$B$7)</f>
        <v>0.25389799873914365</v>
      </c>
    </row>
    <row r="22" spans="2:19" x14ac:dyDescent="0.3">
      <c r="G22" s="3" t="s">
        <v>34</v>
      </c>
      <c r="H22">
        <f>360/H3</f>
        <v>4.6753246753246751</v>
      </c>
      <c r="I22">
        <f>360/I3</f>
        <v>9.473684210526315</v>
      </c>
      <c r="J22">
        <f>360/J3</f>
        <v>14.4</v>
      </c>
      <c r="K22">
        <f>360/K3</f>
        <v>18.94736842105263</v>
      </c>
      <c r="L22">
        <f>360/L3</f>
        <v>24</v>
      </c>
    </row>
    <row r="23" spans="2:19" x14ac:dyDescent="0.3">
      <c r="H23">
        <f t="shared" ref="H23:L26" si="1">360/H4</f>
        <v>6.7924528301886795</v>
      </c>
      <c r="I23">
        <f t="shared" si="1"/>
        <v>13.846153846153847</v>
      </c>
      <c r="J23">
        <f t="shared" si="1"/>
        <v>21.176470588235293</v>
      </c>
      <c r="K23">
        <f t="shared" si="1"/>
        <v>27.692307692307693</v>
      </c>
      <c r="L23">
        <f t="shared" si="1"/>
        <v>36</v>
      </c>
    </row>
    <row r="24" spans="2:19" x14ac:dyDescent="0.3">
      <c r="H24">
        <f t="shared" si="1"/>
        <v>12</v>
      </c>
      <c r="I24">
        <f t="shared" si="1"/>
        <v>24</v>
      </c>
      <c r="J24">
        <f t="shared" si="1"/>
        <v>36</v>
      </c>
      <c r="K24">
        <f t="shared" si="1"/>
        <v>51.428571428571431</v>
      </c>
      <c r="L24">
        <f t="shared" si="1"/>
        <v>60</v>
      </c>
    </row>
    <row r="25" spans="2:19" x14ac:dyDescent="0.3">
      <c r="H25">
        <f t="shared" si="1"/>
        <v>18.94736842105263</v>
      </c>
      <c r="I25">
        <f t="shared" si="1"/>
        <v>40</v>
      </c>
      <c r="J25">
        <f t="shared" si="1"/>
        <v>60</v>
      </c>
      <c r="K25">
        <f t="shared" si="1"/>
        <v>90</v>
      </c>
      <c r="L25">
        <f t="shared" si="1"/>
        <v>120</v>
      </c>
    </row>
    <row r="26" spans="2:19" x14ac:dyDescent="0.3">
      <c r="H26">
        <f t="shared" si="1"/>
        <v>27.692307692307693</v>
      </c>
      <c r="I26">
        <f t="shared" si="1"/>
        <v>60</v>
      </c>
      <c r="J26">
        <f t="shared" si="1"/>
        <v>90</v>
      </c>
      <c r="K26">
        <f t="shared" si="1"/>
        <v>120</v>
      </c>
      <c r="L26">
        <f t="shared" si="1"/>
        <v>180</v>
      </c>
    </row>
    <row r="29" spans="2:19" x14ac:dyDescent="0.3">
      <c r="G29" s="3" t="s">
        <v>35</v>
      </c>
      <c r="H29" s="58" t="s">
        <v>36</v>
      </c>
      <c r="I29" s="58"/>
      <c r="J29" s="58"/>
      <c r="K29" s="58"/>
      <c r="L29" s="58"/>
    </row>
    <row r="30" spans="2:19" x14ac:dyDescent="0.3">
      <c r="H30">
        <f>((Parameter!$E$38*Configuration1!H22*PI()/180)-Parameter!E27)*1000</f>
        <v>0.12015854979954355</v>
      </c>
      <c r="I30">
        <f>((Parameter!$E$38*Configuration1!I22*PI()/180)-Parameter!E27)*1000</f>
        <v>0.75663706143591702</v>
      </c>
      <c r="J30">
        <f>((Parameter!$E$38*Configuration1!J22*PI()/180)-Parameter!E27)*1000</f>
        <v>1.4100883333825942</v>
      </c>
      <c r="K30">
        <f>((Parameter!$E$38*Configuration1!K22*PI()/180)-Parameter!E27)*1000</f>
        <v>2.013274122871834</v>
      </c>
      <c r="L30">
        <f>((Parameter!$E$38*Configuration1!L22*PI()/180)-Parameter!E27)*1000</f>
        <v>2.6834805556376571</v>
      </c>
    </row>
    <row r="31" spans="2:19" x14ac:dyDescent="0.3">
      <c r="H31">
        <f>((Parameter!$E$38*Configuration1!H23*PI()/180)-Parameter!E28)*1000</f>
        <v>0.3009850629163181</v>
      </c>
      <c r="I31">
        <f>((Parameter!$E$38*Configuration1!I23*PI()/180)-Parameter!E28)*1000</f>
        <v>1.2366233974832639</v>
      </c>
      <c r="J31">
        <f>((Parameter!$E$38*Configuration1!J23*PI()/180)-Parameter!E28)*1000</f>
        <v>2.2089534314449915</v>
      </c>
      <c r="K31">
        <f>((Parameter!$E$38*Configuration1!K23*PI()/180)-Parameter!E28)*1000</f>
        <v>3.0732467949665279</v>
      </c>
      <c r="L31">
        <f>((Parameter!$E$38*Configuration1!L23*PI()/180)-Parameter!E28)*1000</f>
        <v>4.1752208334564855</v>
      </c>
    </row>
    <row r="32" spans="2:19" x14ac:dyDescent="0.3">
      <c r="H32">
        <f>((Parameter!$E$38*Configuration1!H24*PI()/180)-Parameter!E29)*1000</f>
        <v>0.79174027781882861</v>
      </c>
      <c r="I32">
        <f>((Parameter!$E$38*Configuration1!I24*PI()/180)-Parameter!E29)*1000</f>
        <v>2.3834805556376573</v>
      </c>
      <c r="J32">
        <f>((Parameter!$E$38*Configuration1!J24*PI()/180)-Parameter!E29)*1000</f>
        <v>3.9752208334564849</v>
      </c>
      <c r="K32">
        <f>((Parameter!$E$38*Configuration1!K24*PI()/180)-Parameter!E29)*1000</f>
        <v>6.0217440477949786</v>
      </c>
      <c r="L32">
        <f>((Parameter!$E$38*Configuration1!L24*PI()/180)-Parameter!E29)*1000</f>
        <v>7.1587013890941424</v>
      </c>
    </row>
    <row r="33" spans="8:12" x14ac:dyDescent="0.3">
      <c r="H33">
        <f>((Parameter!$E$38*Configuration1!H25*PI()/180)-Parameter!E30)*1000</f>
        <v>1.513274122871834</v>
      </c>
      <c r="I33">
        <f>((Parameter!$E$38*Configuration1!I25*PI()/180)-Parameter!E30)*1000</f>
        <v>4.3058009260627612</v>
      </c>
      <c r="J33">
        <f>((Parameter!$E$38*Configuration1!J25*PI()/180)-Parameter!E30)*1000</f>
        <v>6.9587013890941423</v>
      </c>
      <c r="K33">
        <f>((Parameter!$E$38*Configuration1!K25*PI()/180)-Parameter!E30)*1000</f>
        <v>10.938052083641212</v>
      </c>
      <c r="L33">
        <f>((Parameter!$E$38*Configuration1!L25*PI()/180)-Parameter!E30)*1000</f>
        <v>14.917402778188285</v>
      </c>
    </row>
    <row r="34" spans="8:12" x14ac:dyDescent="0.3">
      <c r="H34">
        <f>((Parameter!$E$38*Configuration1!H26*PI()/180)-Parameter!E31)*1000</f>
        <v>2.4732467949665278</v>
      </c>
      <c r="I34">
        <f>((Parameter!$E$38*Configuration1!I26*PI()/180)-Parameter!E31)*1000</f>
        <v>6.758701389094143</v>
      </c>
      <c r="J34">
        <f>((Parameter!$E$38*Configuration1!J26*PI()/180)-Parameter!E31)*1000</f>
        <v>10.738052083641213</v>
      </c>
      <c r="K34">
        <f>((Parameter!$E$38*Configuration1!K26*PI()/180)-Parameter!E31)*1000</f>
        <v>14.717402778188285</v>
      </c>
      <c r="L34">
        <f>((Parameter!$E$38*Configuration1!L26*PI()/180)-Parameter!E31)*1000</f>
        <v>22.676104167282425</v>
      </c>
    </row>
    <row r="36" spans="8:12" x14ac:dyDescent="0.3">
      <c r="H36" s="58" t="s">
        <v>37</v>
      </c>
      <c r="I36" s="58"/>
      <c r="J36" s="58"/>
      <c r="K36" s="58"/>
      <c r="L36" s="58"/>
    </row>
    <row r="37" spans="8:12" x14ac:dyDescent="0.3">
      <c r="H37">
        <f>((Parameter!$E$39*Configuration1!H22*PI()/180)-Parameter!E27)*1000</f>
        <v>0.22351830809946741</v>
      </c>
      <c r="I37">
        <f>((Parameter!$E$39*Configuration1!I22*PI()/180)-Parameter!E27)*1000</f>
        <v>0.96607657167523664</v>
      </c>
      <c r="J37">
        <f>((Parameter!$E$39*Configuration1!J22*PI()/180)-Parameter!E27)*1000</f>
        <v>1.7284363889463603</v>
      </c>
      <c r="K37">
        <f>((Parameter!$E$39*Configuration1!K22*PI()/180)-Parameter!E27)*1000</f>
        <v>2.4321531433504733</v>
      </c>
      <c r="L37">
        <f>((Parameter!$E$39*Configuration1!L22*PI()/180)-Parameter!E27)*1000</f>
        <v>3.2140606482439331</v>
      </c>
    </row>
    <row r="38" spans="8:12" x14ac:dyDescent="0.3">
      <c r="H38">
        <f>((Parameter!$E$39*Configuration1!H23*PI()/180)-Parameter!E28)*1000</f>
        <v>0.45114924006903778</v>
      </c>
      <c r="I38">
        <f>((Parameter!$E$39*Configuration1!I23*PI()/180)-Parameter!E28)*1000</f>
        <v>1.5427272970638077</v>
      </c>
      <c r="J38">
        <f>((Parameter!$E$39*Configuration1!J23*PI()/180)-Parameter!E28)*1000</f>
        <v>2.6771123366858238</v>
      </c>
      <c r="K38">
        <f>((Parameter!$E$39*Configuration1!K23*PI()/180)-Parameter!E28)*1000</f>
        <v>3.6854545941276156</v>
      </c>
      <c r="L38">
        <f>((Parameter!$E$39*Configuration1!L23*PI()/180)-Parameter!E28)*1000</f>
        <v>4.9710909723659</v>
      </c>
    </row>
    <row r="39" spans="8:12" x14ac:dyDescent="0.3">
      <c r="H39">
        <f>((Parameter!$E$39*Configuration1!H24*PI()/180)-Parameter!E29)*1000</f>
        <v>1.0570303241219667</v>
      </c>
      <c r="I39">
        <f>((Parameter!$E$39*Configuration1!I24*PI()/180)-Parameter!E29)*1000</f>
        <v>2.9140606482439333</v>
      </c>
      <c r="J39">
        <f>((Parameter!$E$39*Configuration1!J24*PI()/180)-Parameter!E29)*1000</f>
        <v>4.771090972365899</v>
      </c>
      <c r="K39">
        <f>((Parameter!$E$39*Configuration1!K24*PI()/180)-Parameter!E29)*1000</f>
        <v>7.1587013890941424</v>
      </c>
      <c r="L39">
        <f>((Parameter!$E$39*Configuration1!L24*PI()/180)-Parameter!E29)*1000</f>
        <v>8.4851516206098339</v>
      </c>
    </row>
    <row r="40" spans="8:12" x14ac:dyDescent="0.3">
      <c r="H40">
        <f>((Parameter!$E$39*Configuration1!H25*PI()/180)-Parameter!E30)*1000</f>
        <v>1.9321531433504733</v>
      </c>
      <c r="I40">
        <f>((Parameter!$E$39*Configuration1!I25*PI()/180)-Parameter!E30)*1000</f>
        <v>5.1901010804065555</v>
      </c>
      <c r="J40">
        <f>((Parameter!$E$39*Configuration1!J25*PI()/180)-Parameter!E30)*1000</f>
        <v>8.2851516206098346</v>
      </c>
      <c r="K40">
        <f>((Parameter!$E$39*Configuration1!K25*PI()/180)-Parameter!E30)*1000</f>
        <v>12.927727430914748</v>
      </c>
      <c r="L40">
        <f>((Parameter!$E$39*Configuration1!L25*PI()/180)-Parameter!E30)*1000</f>
        <v>17.570303241219669</v>
      </c>
    </row>
    <row r="41" spans="8:12" x14ac:dyDescent="0.3">
      <c r="H41">
        <f>((Parameter!$E$39*Configuration1!H26*PI()/180)-Parameter!E31)*1000</f>
        <v>3.0854545941276155</v>
      </c>
      <c r="I41">
        <f>((Parameter!$E$39*Configuration1!I26*PI()/180)-Parameter!E31)*1000</f>
        <v>8.0851516206098353</v>
      </c>
      <c r="J41">
        <f>((Parameter!$E$39*Configuration1!J26*PI()/180)-Parameter!E31)*1000</f>
        <v>12.727727430914749</v>
      </c>
      <c r="K41">
        <f>((Parameter!$E$39*Configuration1!K26*PI()/180)-Parameter!E31)*1000</f>
        <v>17.37030324121967</v>
      </c>
      <c r="L41">
        <f>((Parameter!$E$39*Configuration1!L26*PI()/180)-Parameter!E31)*1000</f>
        <v>26.655454861829497</v>
      </c>
    </row>
    <row r="43" spans="8:12" x14ac:dyDescent="0.3">
      <c r="H43" s="58" t="s">
        <v>38</v>
      </c>
      <c r="I43" s="58"/>
      <c r="J43" s="58"/>
      <c r="K43" s="58"/>
      <c r="L43" s="58"/>
    </row>
    <row r="44" spans="8:12" x14ac:dyDescent="0.3">
      <c r="H44">
        <f>((Parameter!$E$40*Configuration1!H22*PI()/180)-Parameter!E27)*1000</f>
        <v>0.32687806639939138</v>
      </c>
      <c r="I44">
        <f>((Parameter!$E$40*Configuration1!I22*PI()/180)-Parameter!E27)*1000</f>
        <v>1.175516081914556</v>
      </c>
      <c r="J44">
        <f>((Parameter!$E$40*Configuration1!J22*PI()/180)-Parameter!E27)*1000</f>
        <v>2.0467844445101258</v>
      </c>
      <c r="K44">
        <f>((Parameter!$E$40*Configuration1!K22*PI()/180)-Parameter!E27)*1000</f>
        <v>2.8510321638291121</v>
      </c>
      <c r="L44">
        <f>((Parameter!$E$40*Configuration1!L22*PI()/180)-Parameter!E27)*1000</f>
        <v>3.7446407408502091</v>
      </c>
    </row>
    <row r="45" spans="8:12" x14ac:dyDescent="0.3">
      <c r="H45">
        <f>((Parameter!$E$40*Configuration1!H23*PI()/180)-Parameter!E28)*1000</f>
        <v>0.60131341722175746</v>
      </c>
      <c r="I45">
        <f>((Parameter!$E$40*Configuration1!I23*PI()/180)-Parameter!E28)*1000</f>
        <v>1.8488311966443518</v>
      </c>
      <c r="J45">
        <f>((Parameter!$E$40*Configuration1!J23*PI()/180)-Parameter!E28)*1000</f>
        <v>3.1452712419266557</v>
      </c>
      <c r="K45">
        <f>((Parameter!$E$40*Configuration1!K23*PI()/180)-Parameter!E28)*1000</f>
        <v>4.2976623932887037</v>
      </c>
      <c r="L45">
        <f>((Parameter!$E$40*Configuration1!L23*PI()/180)-Parameter!E28)*1000</f>
        <v>5.7669611112753127</v>
      </c>
    </row>
    <row r="46" spans="8:12" x14ac:dyDescent="0.3">
      <c r="H46">
        <f>((Parameter!$E$40*Configuration1!H24*PI()/180)-Parameter!E29)*1000</f>
        <v>1.3223203704251048</v>
      </c>
      <c r="I46">
        <f>((Parameter!$E$40*Configuration1!I24*PI()/180)-Parameter!E29)*1000</f>
        <v>3.4446407408502093</v>
      </c>
      <c r="J46">
        <f>((Parameter!$E$40*Configuration1!J24*PI()/180)-Parameter!E29)*1000</f>
        <v>5.5669611112753126</v>
      </c>
      <c r="K46">
        <f>((Parameter!$E$40*Configuration1!K24*PI()/180)-Parameter!E29)*1000</f>
        <v>8.2956587303933063</v>
      </c>
      <c r="L46">
        <f>((Parameter!$E$40*Configuration1!L24*PI()/180)-Parameter!E29)*1000</f>
        <v>9.8116018521255217</v>
      </c>
    </row>
    <row r="47" spans="8:12" x14ac:dyDescent="0.3">
      <c r="H47">
        <f>((Parameter!$E$40*Configuration1!H25*PI()/180)-Parameter!E30)*1000</f>
        <v>2.3510321638291121</v>
      </c>
      <c r="I47">
        <f>((Parameter!$E$40*Configuration1!I25*PI()/180)-Parameter!E30)*1000</f>
        <v>6.0744012347503498</v>
      </c>
      <c r="J47">
        <f>((Parameter!$E$40*Configuration1!J25*PI()/180)-Parameter!E30)*1000</f>
        <v>9.6116018521255242</v>
      </c>
      <c r="K47">
        <f>((Parameter!$E$40*Configuration1!K25*PI()/180)-Parameter!E30)*1000</f>
        <v>14.917402778188285</v>
      </c>
      <c r="L47">
        <f>((Parameter!$E$40*Configuration1!L25*PI()/180)-Parameter!E30)*1000</f>
        <v>20.223203704251045</v>
      </c>
    </row>
    <row r="48" spans="8:12" x14ac:dyDescent="0.3">
      <c r="H48">
        <f>((Parameter!$E$40*Configuration1!H26*PI()/180)-Parameter!E31)*1000</f>
        <v>3.6976623932887036</v>
      </c>
      <c r="I48">
        <f>((Parameter!$E$40*Configuration1!I26*PI()/180)-Parameter!E31)*1000</f>
        <v>9.4116018521255231</v>
      </c>
      <c r="J48">
        <f>((Parameter!$E$40*Configuration1!J26*PI()/180)-Parameter!E31)*1000</f>
        <v>14.717402778188285</v>
      </c>
      <c r="K48">
        <f>((Parameter!$E$40*Configuration1!K26*PI()/180)-Parameter!E31)*1000</f>
        <v>20.023203704251046</v>
      </c>
      <c r="L48">
        <f>((Parameter!$E$40*Configuration1!L26*PI()/180)-Parameter!E31)*1000</f>
        <v>30.63480555637657</v>
      </c>
    </row>
    <row r="50" spans="8:12" x14ac:dyDescent="0.3">
      <c r="H50" s="58" t="s">
        <v>39</v>
      </c>
      <c r="I50" s="58"/>
      <c r="J50" s="58"/>
      <c r="K50" s="58"/>
      <c r="L50" s="58"/>
    </row>
    <row r="51" spans="8:12" x14ac:dyDescent="0.3">
      <c r="H51">
        <f>((Parameter!$E$41*Configuration1!H22*PI()/180)-Parameter!E27)*1000</f>
        <v>0.43023782469931521</v>
      </c>
      <c r="I51">
        <f>((Parameter!$E$41*Configuration1!I22*PI()/180)-Parameter!E27)*1000</f>
        <v>1.3849555921538754</v>
      </c>
      <c r="J51">
        <f>((Parameter!$E$41*Configuration1!J22*PI()/180)-Parameter!E27)*1000</f>
        <v>2.3651325000738908</v>
      </c>
      <c r="K51">
        <f>((Parameter!$E$41*Configuration1!K22*PI()/180)-Parameter!E27)*1000</f>
        <v>3.2699111843077509</v>
      </c>
      <c r="L51">
        <f>((Parameter!$E$41*Configuration1!L22*PI()/180)-Parameter!E27)*1000</f>
        <v>4.2752208334564843</v>
      </c>
    </row>
    <row r="52" spans="8:12" x14ac:dyDescent="0.3">
      <c r="H52">
        <f>((Parameter!$E$41*Configuration1!H23*PI()/180)-Parameter!E28)*1000</f>
        <v>0.75147759437447681</v>
      </c>
      <c r="I52">
        <f>((Parameter!$E$41*Configuration1!I23*PI()/180)-Parameter!E28)*1000</f>
        <v>2.1549350962248952</v>
      </c>
      <c r="J52">
        <f>((Parameter!$E$41*Configuration1!J23*PI()/180)-Parameter!E28)*1000</f>
        <v>3.6134301471674872</v>
      </c>
      <c r="K52">
        <f>((Parameter!$E$41*Configuration1!K23*PI()/180)-Parameter!E28)*1000</f>
        <v>4.9098701924497909</v>
      </c>
      <c r="L52">
        <f>((Parameter!$E$41*Configuration1!L23*PI()/180)-Parameter!E28)*1000</f>
        <v>6.5628312501847281</v>
      </c>
    </row>
    <row r="53" spans="8:12" x14ac:dyDescent="0.3">
      <c r="H53">
        <f>((Parameter!$E$41*Configuration1!H24*PI()/180)-Parameter!E29)*1000</f>
        <v>1.5876104167282423</v>
      </c>
      <c r="I53">
        <f>((Parameter!$E$41*Configuration1!I24*PI()/180)-Parameter!E29)*1000</f>
        <v>3.975220833456484</v>
      </c>
      <c r="J53">
        <f>((Parameter!$E$41*Configuration1!J24*PI()/180)-Parameter!E29)*1000</f>
        <v>6.3628312501847271</v>
      </c>
      <c r="K53">
        <f>((Parameter!$E$41*Configuration1!K24*PI()/180)-Parameter!E29)*1000</f>
        <v>9.4326160716924683</v>
      </c>
      <c r="L53">
        <f>((Parameter!$E$41*Configuration1!L24*PI()/180)-Parameter!E29)*1000</f>
        <v>11.138052083641213</v>
      </c>
    </row>
    <row r="54" spans="8:12" x14ac:dyDescent="0.3">
      <c r="H54">
        <f>((Parameter!$E$41*Configuration1!H25*PI()/180)-Parameter!E30)*1000</f>
        <v>2.7699111843077509</v>
      </c>
      <c r="I54">
        <f>((Parameter!$E$41*Configuration1!I25*PI()/180)-Parameter!E30)*1000</f>
        <v>6.9587013890941423</v>
      </c>
      <c r="J54">
        <f>((Parameter!$E$41*Configuration1!J25*PI()/180)-Parameter!E30)*1000</f>
        <v>10.938052083641212</v>
      </c>
      <c r="K54">
        <f>((Parameter!$E$41*Configuration1!K25*PI()/180)-Parameter!E30)*1000</f>
        <v>16.907078125461815</v>
      </c>
      <c r="L54">
        <f>((Parameter!$E$41*Configuration1!L25*PI()/180)-Parameter!E30)*1000</f>
        <v>22.876104167282424</v>
      </c>
    </row>
    <row r="55" spans="8:12" x14ac:dyDescent="0.3">
      <c r="H55">
        <f>((Parameter!$E$41*Configuration1!H26*PI()/180)-Parameter!E31)*1000</f>
        <v>4.3098701924497904</v>
      </c>
      <c r="I55">
        <f>((Parameter!$E$41*Configuration1!I26*PI()/180)-Parameter!E31)*1000</f>
        <v>10.738052083641213</v>
      </c>
      <c r="J55">
        <f>((Parameter!$E$41*Configuration1!J26*PI()/180)-Parameter!E31)*1000</f>
        <v>16.70707812546182</v>
      </c>
      <c r="K55">
        <f>((Parameter!$E$41*Configuration1!K26*PI()/180)-Parameter!E31)*1000</f>
        <v>22.676104167282425</v>
      </c>
      <c r="L55">
        <f>((Parameter!$E$41*Configuration1!L26*PI()/180)-Parameter!E31)*1000</f>
        <v>34.614156250923635</v>
      </c>
    </row>
    <row r="57" spans="8:12" x14ac:dyDescent="0.3">
      <c r="H57" s="58" t="s">
        <v>40</v>
      </c>
      <c r="I57" s="58"/>
      <c r="J57" s="58"/>
      <c r="K57" s="58"/>
      <c r="L57" s="58"/>
    </row>
    <row r="58" spans="8:12" x14ac:dyDescent="0.3">
      <c r="H58">
        <f>((Parameter!$E$42*Configuration1!H22*PI()/180)-Parameter!E27)*1000</f>
        <v>0.53359758299923921</v>
      </c>
      <c r="I58">
        <f>((Parameter!$E$42*Configuration1!I22*PI()/180)-Parameter!E27)*1000</f>
        <v>1.5943951023931948</v>
      </c>
      <c r="J58">
        <f>((Parameter!$E$42*Configuration1!J22*PI()/180)-Parameter!E27)*1000</f>
        <v>2.6834805556376562</v>
      </c>
      <c r="K58">
        <f>((Parameter!$E$42*Configuration1!K22*PI()/180)-Parameter!E27)*1000</f>
        <v>3.6887902047863896</v>
      </c>
      <c r="L58">
        <f>((Parameter!$E$42*Configuration1!L22*PI()/180)-Parameter!E27)*1000</f>
        <v>4.8058009260627603</v>
      </c>
    </row>
    <row r="59" spans="8:12" x14ac:dyDescent="0.3">
      <c r="H59">
        <f>((Parameter!$E$42*Configuration1!H23*PI()/180)-Parameter!E28)*1000</f>
        <v>0.90164177152719671</v>
      </c>
      <c r="I59">
        <f>((Parameter!$E$42*Configuration1!I23*PI()/180)-Parameter!E28)*1000</f>
        <v>2.4610389958054393</v>
      </c>
      <c r="J59">
        <f>((Parameter!$E$42*Configuration1!J23*PI()/180)-Parameter!E28)*1000</f>
        <v>4.0815890524083187</v>
      </c>
      <c r="K59">
        <f>((Parameter!$E$42*Configuration1!K23*PI()/180)-Parameter!E28)*1000</f>
        <v>5.5220779916108791</v>
      </c>
      <c r="L59">
        <f>((Parameter!$E$42*Configuration1!L23*PI()/180)-Parameter!E28)*1000</f>
        <v>7.3587013890941408</v>
      </c>
    </row>
    <row r="60" spans="8:12" x14ac:dyDescent="0.3">
      <c r="H60">
        <f>((Parameter!$E$42*Configuration1!H24*PI()/180)-Parameter!E29)*1000</f>
        <v>1.8529004630313803</v>
      </c>
      <c r="I60">
        <f>((Parameter!$E$42*Configuration1!I24*PI()/180)-Parameter!E29)*1000</f>
        <v>4.5058009260627605</v>
      </c>
      <c r="J60">
        <f>((Parameter!$E$42*Configuration1!J24*PI()/180)-Parameter!E29)*1000</f>
        <v>7.1587013890941407</v>
      </c>
      <c r="K60">
        <f>((Parameter!$E$42*Configuration1!K24*PI()/180)-Parameter!E29)*1000</f>
        <v>10.56957341299163</v>
      </c>
      <c r="L60">
        <f>((Parameter!$E$42*Configuration1!L24*PI()/180)-Parameter!E29)*1000</f>
        <v>12.464502315156903</v>
      </c>
    </row>
    <row r="61" spans="8:12" x14ac:dyDescent="0.3">
      <c r="H61">
        <f>((Parameter!$E$42*Configuration1!H25*PI()/180)-Parameter!E30)*1000</f>
        <v>3.1887902047863896</v>
      </c>
      <c r="I61">
        <f>((Parameter!$E$42*Configuration1!I25*PI()/180)-Parameter!E30)*1000</f>
        <v>7.8430015434379357</v>
      </c>
      <c r="J61">
        <f>((Parameter!$E$42*Configuration1!J25*PI()/180)-Parameter!E30)*1000</f>
        <v>12.264502315156903</v>
      </c>
      <c r="K61">
        <f>((Parameter!$E$42*Configuration1!K25*PI()/180)-Parameter!E30)*1000</f>
        <v>18.896753472735352</v>
      </c>
      <c r="L61">
        <f>((Parameter!$E$42*Configuration1!L25*PI()/180)-Parameter!E30)*1000</f>
        <v>25.529004630313807</v>
      </c>
    </row>
    <row r="62" spans="8:12" x14ac:dyDescent="0.3">
      <c r="H62">
        <f>((Parameter!$E$42*Configuration1!H26*PI()/180)-Parameter!E31)*1000</f>
        <v>4.9220779916108786</v>
      </c>
      <c r="I62">
        <f>((Parameter!$E$42*Configuration1!I26*PI()/180)-Parameter!E31)*1000</f>
        <v>12.064502315156904</v>
      </c>
      <c r="J62">
        <f>((Parameter!$E$42*Configuration1!J26*PI()/180)-Parameter!E31)*1000</f>
        <v>18.696753472735356</v>
      </c>
      <c r="K62">
        <f>((Parameter!$E$42*Configuration1!K26*PI()/180)-Parameter!E31)*1000</f>
        <v>25.329004630313808</v>
      </c>
      <c r="L62">
        <f>((Parameter!$E$42*Configuration1!L26*PI()/180)-Parameter!E31)*1000</f>
        <v>38.593506945470708</v>
      </c>
    </row>
  </sheetData>
  <mergeCells count="6">
    <mergeCell ref="H57:L57"/>
    <mergeCell ref="A1:D1"/>
    <mergeCell ref="H29:L29"/>
    <mergeCell ref="H36:L36"/>
    <mergeCell ref="H43:L43"/>
    <mergeCell ref="H50:L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90B7-DA5D-4F6B-A056-7E7F877C9F8B}">
  <dimension ref="A1:T62"/>
  <sheetViews>
    <sheetView zoomScale="65" workbookViewId="0">
      <selection sqref="A1:D1"/>
    </sheetView>
  </sheetViews>
  <sheetFormatPr defaultRowHeight="14.4" x14ac:dyDescent="0.3"/>
  <cols>
    <col min="1" max="1" width="10.33203125" customWidth="1"/>
    <col min="7" max="7" width="13.109375" customWidth="1"/>
    <col min="15" max="15" width="10.6640625" customWidth="1"/>
  </cols>
  <sheetData>
    <row r="1" spans="1:20" x14ac:dyDescent="0.3">
      <c r="A1" s="59" t="s">
        <v>42</v>
      </c>
      <c r="B1" s="59"/>
      <c r="C1" s="59"/>
      <c r="D1" s="59"/>
    </row>
    <row r="3" spans="1:20" x14ac:dyDescent="0.3">
      <c r="A3" s="3" t="s">
        <v>22</v>
      </c>
      <c r="B3" s="1">
        <f>Parameter!$E$7/(Parameter!$B$22*Parameter!E43*SQRT(2*Parameter!$E$11*(Parameter!$E$6-Parameter!$B$18)*100000))</f>
        <v>234.7672597797866</v>
      </c>
      <c r="D3" s="3" t="s">
        <v>23</v>
      </c>
      <c r="E3">
        <f>ROUNDDOWN(B3,0)</f>
        <v>234</v>
      </c>
      <c r="G3" s="3" t="s">
        <v>24</v>
      </c>
      <c r="H3">
        <f>ROUNDDOWN(B3/B9,0)</f>
        <v>234</v>
      </c>
      <c r="I3">
        <f>ROUNDDOWN(B3/B10,0)</f>
        <v>117</v>
      </c>
      <c r="J3">
        <f>ROUNDDOWN(B3/B11,0)</f>
        <v>78</v>
      </c>
      <c r="K3">
        <f>ROUNDDOWN(B3/B12,0)</f>
        <v>58</v>
      </c>
      <c r="L3">
        <f>ROUNDDOWN(B3/B13,0)</f>
        <v>46</v>
      </c>
    </row>
    <row r="4" spans="1:20" x14ac:dyDescent="0.3">
      <c r="B4" s="1">
        <f>Parameter!$E$7/(Parameter!$B$22*Parameter!E44*SQRT(2*Parameter!$E$11*(Parameter!$E$6-Parameter!$B$18)*100000))</f>
        <v>163.03281929151845</v>
      </c>
      <c r="E4">
        <f t="shared" ref="E4:E7" si="0">ROUNDDOWN(B4,0)</f>
        <v>163</v>
      </c>
      <c r="H4">
        <f>ROUNDDOWN(B4/B9,0)</f>
        <v>163</v>
      </c>
      <c r="I4">
        <f>ROUNDDOWN(B4/B10,0)</f>
        <v>81</v>
      </c>
      <c r="J4">
        <f>ROUNDDOWN(B4/B11,0)</f>
        <v>54</v>
      </c>
      <c r="K4">
        <f>ROUNDDOWN(B4/B12,0)</f>
        <v>40</v>
      </c>
      <c r="L4">
        <f>ROUNDDOWN(B4/B13,0)</f>
        <v>32</v>
      </c>
    </row>
    <row r="5" spans="1:20" x14ac:dyDescent="0.3">
      <c r="B5" s="1">
        <f>Parameter!$E$7/(Parameter!$B$22*Parameter!E45*SQRT(2*Parameter!$E$11*(Parameter!$E$6-Parameter!$B$18)*100000))</f>
        <v>91.705960851479119</v>
      </c>
      <c r="E5">
        <f t="shared" si="0"/>
        <v>91</v>
      </c>
      <c r="H5">
        <f>ROUNDDOWN(B5/B9,0)</f>
        <v>91</v>
      </c>
      <c r="I5">
        <f>ROUNDDOWN(B5/B10,0)</f>
        <v>45</v>
      </c>
      <c r="J5">
        <f>ROUNDDOWN(B5/B11,0)</f>
        <v>30</v>
      </c>
      <c r="K5">
        <f>ROUNDDOWN(B5/B12,0)</f>
        <v>22</v>
      </c>
      <c r="L5">
        <f>ROUNDDOWN(B5/B13,0)</f>
        <v>18</v>
      </c>
    </row>
    <row r="6" spans="1:20" x14ac:dyDescent="0.3">
      <c r="B6" s="1">
        <f>Parameter!$E$7/(Parameter!$B$22*Parameter!E46*SQRT(2*Parameter!$E$11*(Parameter!$E$6-Parameter!$B$18)*100000))</f>
        <v>58.69181494494665</v>
      </c>
      <c r="E6">
        <f t="shared" si="0"/>
        <v>58</v>
      </c>
      <c r="H6">
        <f>ROUNDDOWN(B6/B9,0)</f>
        <v>58</v>
      </c>
      <c r="I6">
        <f>ROUNDDOWN(B6/B10,0)</f>
        <v>29</v>
      </c>
      <c r="J6">
        <f>ROUNDDOWN(B6/B11,0)</f>
        <v>19</v>
      </c>
      <c r="K6">
        <f>ROUNDDOWN(B6/B12,0)</f>
        <v>14</v>
      </c>
      <c r="L6">
        <f>ROUNDDOWN(B6/B13,0)</f>
        <v>11</v>
      </c>
    </row>
    <row r="7" spans="1:20" x14ac:dyDescent="0.3">
      <c r="B7" s="1">
        <f>Parameter!$E$7/(Parameter!$B$22*Parameter!E47*SQRT(2*Parameter!$E$11*(Parameter!$E$6-Parameter!$B$18)*100000))</f>
        <v>40.758204822879613</v>
      </c>
      <c r="E7">
        <f t="shared" si="0"/>
        <v>40</v>
      </c>
      <c r="H7">
        <f>ROUNDDOWN(B7/B9,0)</f>
        <v>40</v>
      </c>
      <c r="I7">
        <f>ROUNDDOWN(B7/B10,0)</f>
        <v>20</v>
      </c>
      <c r="J7">
        <f>ROUNDDOWN(B7/B11,0)</f>
        <v>13</v>
      </c>
      <c r="K7">
        <f>ROUNDDOWN(B7/B12,0)</f>
        <v>10</v>
      </c>
      <c r="L7">
        <f>ROUNDDOWN(B7/B13,0)</f>
        <v>8</v>
      </c>
    </row>
    <row r="8" spans="1:20" x14ac:dyDescent="0.3"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20" x14ac:dyDescent="0.3">
      <c r="A9" s="3" t="s">
        <v>25</v>
      </c>
      <c r="B9">
        <v>1</v>
      </c>
    </row>
    <row r="10" spans="1:20" x14ac:dyDescent="0.3">
      <c r="B10">
        <v>2</v>
      </c>
      <c r="G10" s="3" t="s">
        <v>31</v>
      </c>
      <c r="H10">
        <f>H3*B9</f>
        <v>234</v>
      </c>
      <c r="I10">
        <f>I3*B10</f>
        <v>234</v>
      </c>
      <c r="J10">
        <f>J3*B11</f>
        <v>234</v>
      </c>
      <c r="K10">
        <f>K3*B12</f>
        <v>232</v>
      </c>
      <c r="L10">
        <f>L3*B13</f>
        <v>230</v>
      </c>
    </row>
    <row r="11" spans="1:20" x14ac:dyDescent="0.3">
      <c r="B11">
        <v>3</v>
      </c>
      <c r="H11">
        <f>H4*B9</f>
        <v>163</v>
      </c>
      <c r="I11">
        <f>I4*B10</f>
        <v>162</v>
      </c>
      <c r="J11">
        <f>J4*B11</f>
        <v>162</v>
      </c>
      <c r="K11">
        <f>K4*B12</f>
        <v>160</v>
      </c>
      <c r="L11">
        <f>L4*B13</f>
        <v>160</v>
      </c>
      <c r="O11" s="4">
        <f>(ABS(H16-Parameter!$E$7)/Parameter!$E$7)*100</f>
        <v>0.32681719780955171</v>
      </c>
    </row>
    <row r="12" spans="1:20" x14ac:dyDescent="0.3">
      <c r="B12">
        <v>4</v>
      </c>
      <c r="H12">
        <f>H5*B9</f>
        <v>91</v>
      </c>
      <c r="I12">
        <f>I5*B10</f>
        <v>90</v>
      </c>
      <c r="J12">
        <f>J5*B11</f>
        <v>90</v>
      </c>
      <c r="K12">
        <f>K5*B12</f>
        <v>88</v>
      </c>
      <c r="L12">
        <f>L5*B13</f>
        <v>90</v>
      </c>
      <c r="O12">
        <f>(ABS(H16-Parameter!$E$7)/Parameter!$E$7)*100</f>
        <v>0.32681719780955171</v>
      </c>
    </row>
    <row r="13" spans="1:20" x14ac:dyDescent="0.3">
      <c r="B13">
        <v>5</v>
      </c>
      <c r="H13">
        <f>H6*B9</f>
        <v>58</v>
      </c>
      <c r="I13">
        <f>I6*B10</f>
        <v>58</v>
      </c>
      <c r="J13">
        <f>J6*B11</f>
        <v>57</v>
      </c>
      <c r="K13">
        <f>K6*B12</f>
        <v>56</v>
      </c>
      <c r="L13">
        <f>L6*B13</f>
        <v>55</v>
      </c>
    </row>
    <row r="14" spans="1:20" x14ac:dyDescent="0.3">
      <c r="H14">
        <f>H7*B9</f>
        <v>40</v>
      </c>
      <c r="I14">
        <f>I7*B10</f>
        <v>40</v>
      </c>
      <c r="J14">
        <f>J7*B11</f>
        <v>39</v>
      </c>
      <c r="K14">
        <f>K7*B12</f>
        <v>40</v>
      </c>
      <c r="L14">
        <f>L7*B13</f>
        <v>40</v>
      </c>
    </row>
    <row r="15" spans="1:20" x14ac:dyDescent="0.3">
      <c r="A15" s="3" t="s">
        <v>54</v>
      </c>
      <c r="B15">
        <f>SQRT(Parameter!$B$12/PI() + Parameter!E38^2)</f>
        <v>7.9110730958676777E-3</v>
      </c>
    </row>
    <row r="16" spans="1:20" x14ac:dyDescent="0.3">
      <c r="B16">
        <f>SQRT(Parameter!$B$12/PI() + Parameter!E39^2)</f>
        <v>9.1347060875508843E-3</v>
      </c>
      <c r="G16" s="3" t="s">
        <v>32</v>
      </c>
      <c r="H16" s="4">
        <f>Parameter!$B$22*Configuration2!H10*Parameter!E43*SQRT(2*Parameter!$E$11*(Parameter!$E$6-Parameter!$B$18)*100000)</f>
        <v>1.3457873141951755</v>
      </c>
      <c r="I16" s="4">
        <f>Parameter!$B$22*Configuration2!I10*Parameter!E43*SQRT(2*Parameter!$E$11*(Parameter!$E$6-Parameter!$B$18)*100000)</f>
        <v>1.3457873141951755</v>
      </c>
      <c r="J16" s="4">
        <f>Parameter!$B$22*Configuration2!J10*Parameter!E43*SQRT(2*Parameter!$E$11*(Parameter!$E$6-Parameter!$B$18)*100000)</f>
        <v>1.3457873141951755</v>
      </c>
      <c r="K16" s="4">
        <f>Parameter!$B$22*Configuration2!K10*Parameter!E43*SQRT(2*Parameter!$E$11*(Parameter!$E$6-Parameter!$B$18)*100000)</f>
        <v>1.3342848585182938</v>
      </c>
      <c r="L16" s="4">
        <f>Parameter!$B$22*Configuration2!L10*Parameter!E43*SQRT(2*Parameter!$E$11*(Parameter!$E$6-Parameter!$B$18)*100000)</f>
        <v>1.3227824028414119</v>
      </c>
      <c r="N16" s="3" t="s">
        <v>33</v>
      </c>
      <c r="O16" s="6">
        <f>(ABS(H16-Parameter!$E$7)/Parameter!$E$7)</f>
        <v>3.2681719780955172E-3</v>
      </c>
      <c r="P16" s="6">
        <f>(ABS(I16-Parameter!$E$7)/Parameter!$E$7)</f>
        <v>3.2681719780955172E-3</v>
      </c>
      <c r="Q16" s="6">
        <f>(ABS(J16-Parameter!$E$7)/Parameter!$E$7)</f>
        <v>3.2681719780955172E-3</v>
      </c>
      <c r="R16" s="6">
        <f>(ABS(K16-Parameter!$E$7)/Parameter!$E$7)</f>
        <v>1.1787247431274071E-2</v>
      </c>
      <c r="S16" s="6">
        <f>(ABS(L16-Parameter!$E$7)/Parameter!$E$7)</f>
        <v>2.030632288445279E-2</v>
      </c>
      <c r="T16" s="6"/>
    </row>
    <row r="17" spans="2:20" x14ac:dyDescent="0.3">
      <c r="B17">
        <f>SQRT(Parameter!$B$12/PI() + Parameter!E40^2)</f>
        <v>1.0368679856790151E-2</v>
      </c>
      <c r="H17" s="4">
        <f>Parameter!$B$22*Configuration2!H11*Parameter!E44*SQRT(2*Parameter!$E$11*(Parameter!$E$6-Parameter!$B$18)*100000)</f>
        <v>1.3499281982388529</v>
      </c>
      <c r="I17" s="4">
        <f>Parameter!$B$22*Configuration2!I11*Parameter!E44*SQRT(2*Parameter!$E$11*(Parameter!$E$6-Parameter!$B$18)*100000)</f>
        <v>1.3416464301514979</v>
      </c>
      <c r="J17" s="4">
        <f>Parameter!$B$22*Configuration2!J11*Parameter!E44*SQRT(2*Parameter!$E$11*(Parameter!$E$6-Parameter!$B$18)*100000)</f>
        <v>1.3416464301514979</v>
      </c>
      <c r="K17" s="4">
        <f>Parameter!$B$22*Configuration2!K11*Parameter!E44*SQRT(2*Parameter!$E$11*(Parameter!$E$6-Parameter!$B$18)*100000)</f>
        <v>1.3250828939767878</v>
      </c>
      <c r="L17" s="4">
        <f>Parameter!$B$22*Configuration2!L11*Parameter!E44*SQRT(2*Parameter!$E$11*(Parameter!$E$6-Parameter!$B$18)*100000)</f>
        <v>1.3250828939767878</v>
      </c>
      <c r="O17" s="6">
        <f>(ABS(H17-Parameter!$E$7)/Parameter!$E$7)</f>
        <v>2.0130481495123778E-4</v>
      </c>
      <c r="P17" s="6">
        <f>(ABS(I17-Parameter!$E$7)/Parameter!$E$7)</f>
        <v>6.3350391412399613E-3</v>
      </c>
      <c r="Q17" s="6">
        <f>(ABS(J17-Parameter!$E$7)/Parameter!$E$7)</f>
        <v>6.3350391412399613E-3</v>
      </c>
      <c r="R17" s="6">
        <f>(ABS(K17-Parameter!$E$7)/Parameter!$E$7)</f>
        <v>1.8602507793817408E-2</v>
      </c>
      <c r="S17" s="6">
        <f>(ABS(L17-Parameter!$E$7)/Parameter!$E$7)</f>
        <v>1.8602507793817408E-2</v>
      </c>
      <c r="T17" s="6"/>
    </row>
    <row r="18" spans="2:20" x14ac:dyDescent="0.3">
      <c r="B18">
        <f>SQRT(Parameter!$B$12/PI() + Parameter!E41^2)</f>
        <v>1.1609697564026435E-2</v>
      </c>
      <c r="H18" s="4">
        <f>Parameter!$B$22*Configuration2!H12*Parameter!E45*SQRT(2*Parameter!$E$11*(Parameter!$E$6-Parameter!$B$18)*100000)</f>
        <v>1.339806037243197</v>
      </c>
      <c r="I18" s="4">
        <f>Parameter!$B$22*Configuration2!I12*Parameter!E45*SQRT(2*Parameter!$E$11*(Parameter!$E$6-Parameter!$B$18)*100000)</f>
        <v>1.3250828939767885</v>
      </c>
      <c r="J18" s="4">
        <f>Parameter!$B$22*Configuration2!J12*Parameter!E45*SQRT(2*Parameter!$E$11*(Parameter!$E$6-Parameter!$B$18)*100000)</f>
        <v>1.3250828939767885</v>
      </c>
      <c r="K18" s="4">
        <f>Parameter!$B$22*Configuration2!K12*Parameter!E45*SQRT(2*Parameter!$E$11*(Parameter!$E$6-Parameter!$B$18)*100000)</f>
        <v>1.2956366074439707</v>
      </c>
      <c r="L18" s="4">
        <f>Parameter!$B$22*Configuration2!L12*Parameter!E45*SQRT(2*Parameter!$E$11*(Parameter!$E$6-Parameter!$B$18)*100000)</f>
        <v>1.3250828939767885</v>
      </c>
      <c r="O18" s="6">
        <f>(ABS(H18-Parameter!$E$7)/Parameter!$E$7)</f>
        <v>7.6980912137483651E-3</v>
      </c>
      <c r="P18" s="6">
        <f>(ABS(I18-Parameter!$E$7)/Parameter!$E$7)</f>
        <v>1.8602507793816916E-2</v>
      </c>
      <c r="Q18" s="6">
        <f>(ABS(J18-Parameter!$E$7)/Parameter!$E$7)</f>
        <v>1.8602507793816916E-2</v>
      </c>
      <c r="R18" s="6">
        <f>(ABS(K18-Parameter!$E$7)/Parameter!$E$7)</f>
        <v>4.041134095395451E-2</v>
      </c>
      <c r="S18" s="6">
        <f>(ABS(L18-Parameter!$E$7)/Parameter!$E$7)</f>
        <v>1.8602507793816916E-2</v>
      </c>
      <c r="T18" s="6"/>
    </row>
    <row r="19" spans="2:20" x14ac:dyDescent="0.3">
      <c r="B19">
        <f>SQRT(Parameter!$B$12/PI() + Parameter!E42^2)</f>
        <v>1.2855719426488965E-2</v>
      </c>
      <c r="H19" s="4">
        <f>Parameter!$B$22*Configuration2!H13*Parameter!E46*SQRT(2*Parameter!$E$11*(Parameter!$E$6-Parameter!$B$18)*100000)</f>
        <v>1.3342848585182938</v>
      </c>
      <c r="I19" s="4">
        <f>Parameter!$B$22*Configuration2!I13*Parameter!E46*SQRT(2*Parameter!$E$11*(Parameter!$E$6-Parameter!$B$18)*100000)</f>
        <v>1.3342848585182938</v>
      </c>
      <c r="J19" s="4">
        <f>Parameter!$B$22*Configuration2!J13*Parameter!E46*SQRT(2*Parameter!$E$11*(Parameter!$E$6-Parameter!$B$18)*100000)</f>
        <v>1.3112799471645298</v>
      </c>
      <c r="K19" s="4">
        <f>Parameter!$B$22*Configuration2!K13*Parameter!E46*SQRT(2*Parameter!$E$11*(Parameter!$E$6-Parameter!$B$18)*100000)</f>
        <v>1.2882750358107664</v>
      </c>
      <c r="L19" s="4">
        <f>Parameter!$B$22*Configuration2!L13*Parameter!E46*SQRT(2*Parameter!$E$11*(Parameter!$E$6-Parameter!$B$18)*100000)</f>
        <v>1.2652701244570024</v>
      </c>
      <c r="O19" s="6">
        <f>(ABS(H19-Parameter!$E$7)/Parameter!$E$7)</f>
        <v>1.1787247431274071E-2</v>
      </c>
      <c r="P19" s="6">
        <f>(ABS(I19-Parameter!$E$7)/Parameter!$E$7)</f>
        <v>1.1787247431274071E-2</v>
      </c>
      <c r="Q19" s="6">
        <f>(ABS(J19-Parameter!$E$7)/Parameter!$E$7)</f>
        <v>2.8825398337631675E-2</v>
      </c>
      <c r="R19" s="6">
        <f>(ABS(K19-Parameter!$E$7)/Parameter!$E$7)</f>
        <v>4.5863549243988784E-2</v>
      </c>
      <c r="S19" s="6">
        <f>(ABS(L19-Parameter!$E$7)/Parameter!$E$7)</f>
        <v>6.2901700150346379E-2</v>
      </c>
      <c r="T19" s="6"/>
    </row>
    <row r="20" spans="2:20" x14ac:dyDescent="0.3">
      <c r="H20" s="4">
        <f>Parameter!$B$22*Configuration2!H14*Parameter!E47*SQRT(2*Parameter!$E$11*(Parameter!$E$6-Parameter!$B$18)*100000)</f>
        <v>1.3250828939767878</v>
      </c>
      <c r="I20" s="4">
        <f>Parameter!$B$22*Configuration2!I14*Parameter!E47*SQRT(2*Parameter!$E$11*(Parameter!$E$6-Parameter!$B$18)*100000)</f>
        <v>1.3250828939767878</v>
      </c>
      <c r="J20" s="4">
        <f>Parameter!$B$22*Configuration2!J14*Parameter!E47*SQRT(2*Parameter!$E$11*(Parameter!$E$6-Parameter!$B$18)*100000)</f>
        <v>1.2919558216273683</v>
      </c>
      <c r="K20" s="4">
        <f>Parameter!$B$22*Configuration2!K14*Parameter!E47*SQRT(2*Parameter!$E$11*(Parameter!$E$6-Parameter!$B$18)*100000)</f>
        <v>1.3250828939767878</v>
      </c>
      <c r="L20" s="4">
        <f>Parameter!$B$22*Configuration2!L14*Parameter!E47*SQRT(2*Parameter!$E$11*(Parameter!$E$6-Parameter!$B$18)*100000)</f>
        <v>1.3250828939767878</v>
      </c>
      <c r="O20" s="6">
        <f>(ABS(H20-Parameter!$E$7)/Parameter!$E$7)</f>
        <v>1.8602507793817408E-2</v>
      </c>
      <c r="P20" s="6">
        <f>(ABS(I20-Parameter!$E$7)/Parameter!$E$7)</f>
        <v>1.8602507793817408E-2</v>
      </c>
      <c r="Q20" s="6">
        <f>(ABS(J20-Parameter!$E$7)/Parameter!$E$7)</f>
        <v>4.3137445098971806E-2</v>
      </c>
      <c r="R20" s="6">
        <f>(ABS(K20-Parameter!$E$7)/Parameter!$E$7)</f>
        <v>1.8602507793817408E-2</v>
      </c>
      <c r="S20" s="6">
        <f>(ABS(L20-Parameter!$E$7)/Parameter!$E$7)</f>
        <v>1.8602507793817408E-2</v>
      </c>
      <c r="T20" s="6"/>
    </row>
    <row r="22" spans="2:20" x14ac:dyDescent="0.3">
      <c r="G22" s="3" t="s">
        <v>34</v>
      </c>
      <c r="H22">
        <f>360/H3</f>
        <v>1.5384615384615385</v>
      </c>
      <c r="I22">
        <f>360/I3</f>
        <v>3.0769230769230771</v>
      </c>
      <c r="J22">
        <f>360/J3</f>
        <v>4.615384615384615</v>
      </c>
      <c r="K22">
        <f>360/K3</f>
        <v>6.2068965517241379</v>
      </c>
      <c r="L22">
        <f>360/L3</f>
        <v>7.8260869565217392</v>
      </c>
    </row>
    <row r="23" spans="2:20" x14ac:dyDescent="0.3">
      <c r="H23">
        <f t="shared" ref="H23:L26" si="1">360/H4</f>
        <v>2.2085889570552149</v>
      </c>
      <c r="I23">
        <f t="shared" si="1"/>
        <v>4.4444444444444446</v>
      </c>
      <c r="J23">
        <f t="shared" si="1"/>
        <v>6.666666666666667</v>
      </c>
      <c r="K23">
        <f t="shared" si="1"/>
        <v>9</v>
      </c>
      <c r="L23">
        <f t="shared" si="1"/>
        <v>11.25</v>
      </c>
    </row>
    <row r="24" spans="2:20" x14ac:dyDescent="0.3">
      <c r="H24">
        <f t="shared" si="1"/>
        <v>3.9560439560439562</v>
      </c>
      <c r="I24">
        <f t="shared" si="1"/>
        <v>8</v>
      </c>
      <c r="J24">
        <f t="shared" si="1"/>
        <v>12</v>
      </c>
      <c r="K24">
        <f t="shared" si="1"/>
        <v>16.363636363636363</v>
      </c>
      <c r="L24">
        <f t="shared" si="1"/>
        <v>20</v>
      </c>
    </row>
    <row r="25" spans="2:20" x14ac:dyDescent="0.3">
      <c r="H25">
        <f t="shared" si="1"/>
        <v>6.2068965517241379</v>
      </c>
      <c r="I25">
        <f t="shared" si="1"/>
        <v>12.413793103448276</v>
      </c>
      <c r="J25">
        <f t="shared" si="1"/>
        <v>18.94736842105263</v>
      </c>
      <c r="K25">
        <f t="shared" si="1"/>
        <v>25.714285714285715</v>
      </c>
      <c r="L25">
        <f t="shared" si="1"/>
        <v>32.727272727272727</v>
      </c>
    </row>
    <row r="26" spans="2:20" x14ac:dyDescent="0.3">
      <c r="H26">
        <f t="shared" si="1"/>
        <v>9</v>
      </c>
      <c r="I26">
        <f t="shared" si="1"/>
        <v>18</v>
      </c>
      <c r="J26">
        <f t="shared" si="1"/>
        <v>27.692307692307693</v>
      </c>
      <c r="K26">
        <f t="shared" si="1"/>
        <v>36</v>
      </c>
      <c r="L26">
        <f t="shared" si="1"/>
        <v>45</v>
      </c>
    </row>
    <row r="29" spans="2:20" x14ac:dyDescent="0.3">
      <c r="G29" s="3" t="s">
        <v>35</v>
      </c>
      <c r="H29" s="58" t="s">
        <v>36</v>
      </c>
      <c r="I29" s="58"/>
      <c r="J29" s="58"/>
      <c r="K29" s="58"/>
      <c r="L29" s="58"/>
    </row>
    <row r="30" spans="2:20" x14ac:dyDescent="0.3">
      <c r="H30">
        <f>((Parameter!$E$38*Configuration2!H22*PI()/180)-Parameter!E27)*1000</f>
        <v>-0.29593073361297073</v>
      </c>
      <c r="I30">
        <f>((Parameter!$E$38*Configuration2!I22*PI()/180)-Parameter!E27)*1000</f>
        <v>-9.1861467225941421E-2</v>
      </c>
      <c r="J30">
        <f>((Parameter!$E$38*Configuration2!J22*PI()/180)-Parameter!E27)*1000</f>
        <v>0.1122077991610879</v>
      </c>
      <c r="K30">
        <f>((Parameter!$E$38*Configuration2!K22*PI()/180)-Parameter!E27)*1000</f>
        <v>0.32331393680284232</v>
      </c>
      <c r="L30">
        <f>((Parameter!$E$38*Configuration2!L22*PI()/180)-Parameter!E27)*1000</f>
        <v>0.53809148553401864</v>
      </c>
    </row>
    <row r="31" spans="2:20" x14ac:dyDescent="0.3">
      <c r="H31">
        <f>((Parameter!$E$38*Configuration2!H23*PI()/180)-Parameter!E28)*1000</f>
        <v>-0.30704166665911126</v>
      </c>
      <c r="I31">
        <f>((Parameter!$E$38*Configuration2!I23*PI()/180)-Parameter!E28)*1000</f>
        <v>-1.046656377080412E-2</v>
      </c>
      <c r="J31">
        <f>((Parameter!$E$38*Configuration2!J23*PI()/180)-Parameter!E28)*1000</f>
        <v>0.28430015434379374</v>
      </c>
      <c r="K31">
        <f>((Parameter!$E$38*Configuration2!K23*PI()/180)-Parameter!E28)*1000</f>
        <v>0.59380520836412143</v>
      </c>
      <c r="L31">
        <f>((Parameter!$E$38*Configuration2!L23*PI()/180)-Parameter!E28)*1000</f>
        <v>0.89225651045515164</v>
      </c>
    </row>
    <row r="32" spans="2:20" x14ac:dyDescent="0.3">
      <c r="H32">
        <f>((Parameter!$E$38*Configuration2!H24*PI()/180)-Parameter!E29)*1000</f>
        <v>-0.2752504578619247</v>
      </c>
      <c r="I32">
        <f>((Parameter!$E$38*Configuration2!I24*PI()/180)-Parameter!E29)*1000</f>
        <v>0.2611601852125523</v>
      </c>
      <c r="J32">
        <f>((Parameter!$E$38*Configuration2!J24*PI()/180)-Parameter!E29)*1000</f>
        <v>0.79174027781882861</v>
      </c>
      <c r="K32">
        <f>((Parameter!$E$38*Configuration2!K24*PI()/180)-Parameter!E29)*1000</f>
        <v>1.3705549242984025</v>
      </c>
      <c r="L32">
        <f>((Parameter!$E$38*Configuration2!L24*PI()/180)-Parameter!E29)*1000</f>
        <v>1.8529004630313808</v>
      </c>
    </row>
    <row r="33" spans="8:12" x14ac:dyDescent="0.3">
      <c r="H33">
        <f>((Parameter!$E$38*Configuration2!H25*PI()/180)-Parameter!E30)*1000</f>
        <v>-0.17668606319715768</v>
      </c>
      <c r="I33">
        <f>((Parameter!$E$38*Configuration2!I25*PI()/180)-Parameter!E30)*1000</f>
        <v>0.64662787360568463</v>
      </c>
      <c r="J33">
        <f>((Parameter!$E$38*Configuration2!J25*PI()/180)-Parameter!E30)*1000</f>
        <v>1.513274122871834</v>
      </c>
      <c r="K33">
        <f>((Parameter!$E$38*Configuration2!K25*PI()/180)-Parameter!E30)*1000</f>
        <v>2.4108720238974897</v>
      </c>
      <c r="L33">
        <f>((Parameter!$E$38*Configuration2!L25*PI()/180)-Parameter!E30)*1000</f>
        <v>3.3411098485968047</v>
      </c>
    </row>
    <row r="34" spans="8:12" x14ac:dyDescent="0.3">
      <c r="H34">
        <f>((Parameter!$E$38*Configuration2!H26*PI()/180)-Parameter!E31)*1000</f>
        <v>-6.1947916358785424E-3</v>
      </c>
      <c r="I34">
        <f>((Parameter!$E$38*Configuration2!I26*PI()/180)-Parameter!E31)*1000</f>
        <v>1.1876104167282429</v>
      </c>
      <c r="J34">
        <f>((Parameter!$E$38*Configuration2!J26*PI()/180)-Parameter!E31)*1000</f>
        <v>2.4732467949665278</v>
      </c>
      <c r="K34">
        <f>((Parameter!$E$38*Configuration2!K26*PI()/180)-Parameter!E31)*1000</f>
        <v>3.5752208334564859</v>
      </c>
      <c r="L34">
        <f>((Parameter!$E$38*Configuration2!L26*PI()/180)-Parameter!E31)*1000</f>
        <v>4.7690260418206067</v>
      </c>
    </row>
    <row r="36" spans="8:12" x14ac:dyDescent="0.3">
      <c r="H36" s="58" t="s">
        <v>37</v>
      </c>
      <c r="I36" s="58"/>
      <c r="J36" s="58"/>
      <c r="K36" s="58"/>
      <c r="L36" s="58"/>
    </row>
    <row r="37" spans="8:12" x14ac:dyDescent="0.3">
      <c r="H37">
        <f>((Parameter!$E$39*Configuration2!H22*PI()/180)-Parameter!E27)*1000</f>
        <v>-0.26191918921513246</v>
      </c>
      <c r="I37">
        <f>((Parameter!$E$39*Configuration2!I22*PI()/180)-Parameter!E27)*1000</f>
        <v>-2.3838378430264973E-2</v>
      </c>
      <c r="J37">
        <f>((Parameter!$E$39*Configuration2!J22*PI()/180)-Parameter!E27)*1000</f>
        <v>0.21424243235460255</v>
      </c>
      <c r="K37">
        <f>((Parameter!$E$39*Configuration2!K22*PI()/180)-Parameter!E27)*1000</f>
        <v>0.46053292626998266</v>
      </c>
      <c r="L37">
        <f>((Parameter!$E$39*Configuration2!L22*PI()/180)-Parameter!E27)*1000</f>
        <v>0.71110673312302164</v>
      </c>
    </row>
    <row r="38" spans="8:12" x14ac:dyDescent="0.3">
      <c r="H38">
        <f>((Parameter!$E$39*Configuration2!H23*PI()/180)-Parameter!E28)*1000</f>
        <v>-0.25821527776896314</v>
      </c>
      <c r="I38">
        <f>((Parameter!$E$39*Configuration2!I23*PI()/180)-Parameter!E28)*1000</f>
        <v>8.778900893406183E-2</v>
      </c>
      <c r="J38">
        <f>((Parameter!$E$39*Configuration2!J23*PI()/180)-Parameter!E28)*1000</f>
        <v>0.43168351340109257</v>
      </c>
      <c r="K38">
        <f>((Parameter!$E$39*Configuration2!K23*PI()/180)-Parameter!E28)*1000</f>
        <v>0.79277274309147494</v>
      </c>
      <c r="L38">
        <f>((Parameter!$E$39*Configuration2!L23*PI()/180)-Parameter!E28)*1000</f>
        <v>1.1409659288643439</v>
      </c>
    </row>
    <row r="39" spans="8:12" x14ac:dyDescent="0.3">
      <c r="H39">
        <f>((Parameter!$E$39*Configuration2!H24*PI()/180)-Parameter!E29)*1000</f>
        <v>-0.18779220083891213</v>
      </c>
      <c r="I39">
        <f>((Parameter!$E$39*Configuration2!I24*PI()/180)-Parameter!E29)*1000</f>
        <v>0.43802021608131103</v>
      </c>
      <c r="J39">
        <f>((Parameter!$E$39*Configuration2!J24*PI()/180)-Parameter!E29)*1000</f>
        <v>1.0570303241219667</v>
      </c>
      <c r="K39">
        <f>((Parameter!$E$39*Configuration2!K24*PI()/180)-Parameter!E29)*1000</f>
        <v>1.7323140783481366</v>
      </c>
      <c r="L39">
        <f>((Parameter!$E$39*Configuration2!L24*PI()/180)-Parameter!E29)*1000</f>
        <v>2.2950505402032779</v>
      </c>
    </row>
    <row r="40" spans="8:12" x14ac:dyDescent="0.3">
      <c r="H40">
        <f>((Parameter!$E$39*Configuration2!H25*PI()/180)-Parameter!E30)*1000</f>
        <v>-3.9467073730017378E-2</v>
      </c>
      <c r="I40">
        <f>((Parameter!$E$39*Configuration2!I25*PI()/180)-Parameter!E30)*1000</f>
        <v>0.92106585253996531</v>
      </c>
      <c r="J40">
        <f>((Parameter!$E$39*Configuration2!J25*PI()/180)-Parameter!E30)*1000</f>
        <v>1.9321531433504733</v>
      </c>
      <c r="K40">
        <f>((Parameter!$E$39*Configuration2!K25*PI()/180)-Parameter!E30)*1000</f>
        <v>2.9793506945470711</v>
      </c>
      <c r="L40">
        <f>((Parameter!$E$39*Configuration2!L25*PI()/180)-Parameter!E30)*1000</f>
        <v>4.0646281566962728</v>
      </c>
    </row>
    <row r="41" spans="8:12" x14ac:dyDescent="0.3">
      <c r="H41">
        <f>((Parameter!$E$39*Configuration2!H26*PI()/180)-Parameter!E31)*1000</f>
        <v>0.19277274309147499</v>
      </c>
      <c r="I41">
        <f>((Parameter!$E$39*Configuration2!I26*PI()/180)-Parameter!E31)*1000</f>
        <v>1.5855454861829499</v>
      </c>
      <c r="J41">
        <f>((Parameter!$E$39*Configuration2!J26*PI()/180)-Parameter!E31)*1000</f>
        <v>3.0854545941276155</v>
      </c>
      <c r="K41">
        <f>((Parameter!$E$39*Configuration2!K26*PI()/180)-Parameter!E31)*1000</f>
        <v>4.3710909723658995</v>
      </c>
      <c r="L41">
        <f>((Parameter!$E$39*Configuration2!L26*PI()/180)-Parameter!E31)*1000</f>
        <v>5.7638637154573749</v>
      </c>
    </row>
    <row r="43" spans="8:12" x14ac:dyDescent="0.3">
      <c r="H43" s="58" t="s">
        <v>38</v>
      </c>
      <c r="I43" s="58"/>
      <c r="J43" s="58"/>
      <c r="K43" s="58"/>
      <c r="L43" s="58"/>
    </row>
    <row r="44" spans="8:12" x14ac:dyDescent="0.3">
      <c r="H44">
        <f>((Parameter!$E$40*Configuration2!H22*PI()/180)-Parameter!E27)*1000</f>
        <v>-0.22790764481729425</v>
      </c>
      <c r="I44">
        <f>((Parameter!$E$40*Configuration2!I22*PI()/180)-Parameter!E27)*1000</f>
        <v>4.4184710365411523E-2</v>
      </c>
      <c r="J44">
        <f>((Parameter!$E$40*Configuration2!J22*PI()/180)-Parameter!E27)*1000</f>
        <v>0.31627706554811708</v>
      </c>
      <c r="K44">
        <f>((Parameter!$E$40*Configuration2!K22*PI()/180)-Parameter!E27)*1000</f>
        <v>0.59775191573712294</v>
      </c>
      <c r="L44">
        <f>((Parameter!$E$40*Configuration2!L22*PI()/180)-Parameter!E27)*1000</f>
        <v>0.88412198071202452</v>
      </c>
    </row>
    <row r="45" spans="8:12" x14ac:dyDescent="0.3">
      <c r="H45">
        <f>((Parameter!$E$40*Configuration2!H23*PI()/180)-Parameter!E28)*1000</f>
        <v>-0.20938888887881504</v>
      </c>
      <c r="I45">
        <f>((Parameter!$E$40*Configuration2!I23*PI()/180)-Parameter!E28)*1000</f>
        <v>0.18604458163892779</v>
      </c>
      <c r="J45">
        <f>((Parameter!$E$40*Configuration2!J23*PI()/180)-Parameter!E28)*1000</f>
        <v>0.5790668724583915</v>
      </c>
      <c r="K45">
        <f>((Parameter!$E$40*Configuration2!K23*PI()/180)-Parameter!E28)*1000</f>
        <v>0.99174027781882834</v>
      </c>
      <c r="L45">
        <f>((Parameter!$E$40*Configuration2!L23*PI()/180)-Parameter!E28)*1000</f>
        <v>1.3896753472735359</v>
      </c>
    </row>
    <row r="46" spans="8:12" x14ac:dyDescent="0.3">
      <c r="H46">
        <f>((Parameter!$E$40*Configuration2!H24*PI()/180)-Parameter!E29)*1000</f>
        <v>-0.10033394381589976</v>
      </c>
      <c r="I46">
        <f>((Parameter!$E$40*Configuration2!I24*PI()/180)-Parameter!E29)*1000</f>
        <v>0.61488024695006982</v>
      </c>
      <c r="J46">
        <f>((Parameter!$E$40*Configuration2!J24*PI()/180)-Parameter!E29)*1000</f>
        <v>1.3223203704251048</v>
      </c>
      <c r="K46">
        <f>((Parameter!$E$40*Configuration2!K24*PI()/180)-Parameter!E29)*1000</f>
        <v>2.0940732323978697</v>
      </c>
      <c r="L46">
        <f>((Parameter!$E$40*Configuration2!L24*PI()/180)-Parameter!E29)*1000</f>
        <v>2.7372006173751746</v>
      </c>
    </row>
    <row r="47" spans="8:12" x14ac:dyDescent="0.3">
      <c r="H47">
        <f>((Parameter!$E$40*Configuration2!H25*PI()/180)-Parameter!E30)*1000</f>
        <v>9.7751915737122941E-2</v>
      </c>
      <c r="I47">
        <f>((Parameter!$E$40*Configuration2!I25*PI()/180)-Parameter!E30)*1000</f>
        <v>1.1955038314742459</v>
      </c>
      <c r="J47">
        <f>((Parameter!$E$40*Configuration2!J25*PI()/180)-Parameter!E30)*1000</f>
        <v>2.3510321638291121</v>
      </c>
      <c r="K47">
        <f>((Parameter!$E$40*Configuration2!K25*PI()/180)-Parameter!E30)*1000</f>
        <v>3.547829365196653</v>
      </c>
      <c r="L47">
        <f>((Parameter!$E$40*Configuration2!L25*PI()/180)-Parameter!E30)*1000</f>
        <v>4.788146464795739</v>
      </c>
    </row>
    <row r="48" spans="8:12" x14ac:dyDescent="0.3">
      <c r="H48">
        <f>((Parameter!$E$40*Configuration2!H26*PI()/180)-Parameter!E31)*1000</f>
        <v>0.39174027781882831</v>
      </c>
      <c r="I48">
        <f>((Parameter!$E$40*Configuration2!I26*PI()/180)-Parameter!E31)*1000</f>
        <v>1.9834805556376567</v>
      </c>
      <c r="J48">
        <f>((Parameter!$E$40*Configuration2!J26*PI()/180)-Parameter!E31)*1000</f>
        <v>3.6976623932887036</v>
      </c>
      <c r="K48">
        <f>((Parameter!$E$40*Configuration2!K26*PI()/180)-Parameter!E31)*1000</f>
        <v>5.1669611112753131</v>
      </c>
      <c r="L48">
        <f>((Parameter!$E$40*Configuration2!L26*PI()/180)-Parameter!E31)*1000</f>
        <v>6.758701389094143</v>
      </c>
    </row>
    <row r="50" spans="8:12" x14ac:dyDescent="0.3">
      <c r="H50" s="58" t="s">
        <v>39</v>
      </c>
      <c r="I50" s="58"/>
      <c r="J50" s="58"/>
      <c r="K50" s="58"/>
      <c r="L50" s="58"/>
    </row>
    <row r="51" spans="8:12" x14ac:dyDescent="0.3">
      <c r="H51">
        <f>((Parameter!$E$41*Configuration2!H22*PI()/180)-Parameter!E27)*1000</f>
        <v>-0.19389610041945604</v>
      </c>
      <c r="I51">
        <f>((Parameter!$E$41*Configuration2!I22*PI()/180)-Parameter!E27)*1000</f>
        <v>0.1122077991610879</v>
      </c>
      <c r="J51">
        <f>((Parameter!$E$41*Configuration2!J22*PI()/180)-Parameter!E27)*1000</f>
        <v>0.41831169874163171</v>
      </c>
      <c r="K51">
        <f>((Parameter!$E$41*Configuration2!K22*PI()/180)-Parameter!E27)*1000</f>
        <v>0.73497090520426323</v>
      </c>
      <c r="L51">
        <f>((Parameter!$E$41*Configuration2!L22*PI()/180)-Parameter!E27)*1000</f>
        <v>1.0571372283010279</v>
      </c>
    </row>
    <row r="52" spans="8:12" x14ac:dyDescent="0.3">
      <c r="H52">
        <f>((Parameter!$E$41*Configuration2!H23*PI()/180)-Parameter!E28)*1000</f>
        <v>-0.16056249998866701</v>
      </c>
      <c r="I52">
        <f>((Parameter!$E$41*Configuration2!I23*PI()/180)-Parameter!E28)*1000</f>
        <v>0.28430015434379374</v>
      </c>
      <c r="J52">
        <f>((Parameter!$E$41*Configuration2!J23*PI()/180)-Parameter!E28)*1000</f>
        <v>0.72645023151569044</v>
      </c>
      <c r="K52">
        <f>((Parameter!$E$41*Configuration2!K23*PI()/180)-Parameter!E28)*1000</f>
        <v>1.1907078125461819</v>
      </c>
      <c r="L52">
        <f>((Parameter!$E$41*Configuration2!L23*PI()/180)-Parameter!E28)*1000</f>
        <v>1.6383847656827275</v>
      </c>
    </row>
    <row r="53" spans="8:12" x14ac:dyDescent="0.3">
      <c r="H53">
        <f>((Parameter!$E$41*Configuration2!H24*PI()/180)-Parameter!E29)*1000</f>
        <v>-1.2875686792887184E-2</v>
      </c>
      <c r="I53">
        <f>((Parameter!$E$41*Configuration2!I24*PI()/180)-Parameter!E29)*1000</f>
        <v>0.79174027781882816</v>
      </c>
      <c r="J53">
        <f>((Parameter!$E$41*Configuration2!J24*PI()/180)-Parameter!E29)*1000</f>
        <v>1.5876104167282423</v>
      </c>
      <c r="K53">
        <f>((Parameter!$E$41*Configuration2!K24*PI()/180)-Parameter!E29)*1000</f>
        <v>2.4558323864476033</v>
      </c>
      <c r="L53">
        <f>((Parameter!$E$41*Configuration2!L24*PI()/180)-Parameter!E29)*1000</f>
        <v>3.1793506945470713</v>
      </c>
    </row>
    <row r="54" spans="8:12" x14ac:dyDescent="0.3">
      <c r="H54">
        <f>((Parameter!$E$41*Configuration2!H25*PI()/180)-Parameter!E30)*1000</f>
        <v>0.23497090520426325</v>
      </c>
      <c r="I54">
        <f>((Parameter!$E$41*Configuration2!I25*PI()/180)-Parameter!E30)*1000</f>
        <v>1.4699418104085265</v>
      </c>
      <c r="J54">
        <f>((Parameter!$E$41*Configuration2!J25*PI()/180)-Parameter!E30)*1000</f>
        <v>2.7699111843077509</v>
      </c>
      <c r="K54">
        <f>((Parameter!$E$41*Configuration2!K25*PI()/180)-Parameter!E30)*1000</f>
        <v>4.1163080358462336</v>
      </c>
      <c r="L54">
        <f>((Parameter!$E$41*Configuration2!L25*PI()/180)-Parameter!E30)*1000</f>
        <v>5.5116647728952062</v>
      </c>
    </row>
    <row r="55" spans="8:12" x14ac:dyDescent="0.3">
      <c r="H55">
        <f>((Parameter!$E$41*Configuration2!H26*PI()/180)-Parameter!E31)*1000</f>
        <v>0.59070781254618199</v>
      </c>
      <c r="I55">
        <f>((Parameter!$E$41*Configuration2!I26*PI()/180)-Parameter!E31)*1000</f>
        <v>2.3814156250923637</v>
      </c>
      <c r="J55">
        <f>((Parameter!$E$41*Configuration2!J26*PI()/180)-Parameter!E31)*1000</f>
        <v>4.3098701924497904</v>
      </c>
      <c r="K55">
        <f>((Parameter!$E$41*Configuration2!K26*PI()/180)-Parameter!E31)*1000</f>
        <v>5.9628312501847276</v>
      </c>
      <c r="L55">
        <f>((Parameter!$E$41*Configuration2!L26*PI()/180)-Parameter!E31)*1000</f>
        <v>7.7535390627309093</v>
      </c>
    </row>
    <row r="57" spans="8:12" x14ac:dyDescent="0.3">
      <c r="H57" s="58" t="s">
        <v>40</v>
      </c>
      <c r="I57" s="58"/>
      <c r="J57" s="58"/>
      <c r="K57" s="58"/>
      <c r="L57" s="58"/>
    </row>
    <row r="58" spans="8:12" x14ac:dyDescent="0.3">
      <c r="H58">
        <f>((Parameter!$E$42*Configuration2!H22*PI()/180)-Parameter!E27)*1000</f>
        <v>-0.15988455602161791</v>
      </c>
      <c r="I58">
        <f>((Parameter!$E$42*Configuration2!I22*PI()/180)-Parameter!E27)*1000</f>
        <v>0.1802308879567642</v>
      </c>
      <c r="J58">
        <f>((Parameter!$E$42*Configuration2!J22*PI()/180)-Parameter!E27)*1000</f>
        <v>0.52034633193514634</v>
      </c>
      <c r="K58">
        <f>((Parameter!$E$42*Configuration2!K22*PI()/180)-Parameter!E27)*1000</f>
        <v>0.87218989467140362</v>
      </c>
      <c r="L58">
        <f>((Parameter!$E$42*Configuration2!L22*PI()/180)-Parameter!E27)*1000</f>
        <v>1.2301524758900306</v>
      </c>
    </row>
    <row r="59" spans="8:12" x14ac:dyDescent="0.3">
      <c r="H59">
        <f>((Parameter!$E$42*Configuration2!H23*PI()/180)-Parameter!E28)*1000</f>
        <v>-0.11173611109851887</v>
      </c>
      <c r="I59">
        <f>((Parameter!$E$42*Configuration2!I23*PI()/180)-Parameter!E28)*1000</f>
        <v>0.38255572704865959</v>
      </c>
      <c r="J59">
        <f>((Parameter!$E$42*Configuration2!J23*PI()/180)-Parameter!E28)*1000</f>
        <v>0.87383359057298937</v>
      </c>
      <c r="K59">
        <f>((Parameter!$E$42*Configuration2!K23*PI()/180)-Parameter!E28)*1000</f>
        <v>1.3896753472735355</v>
      </c>
      <c r="L59">
        <f>((Parameter!$E$42*Configuration2!L23*PI()/180)-Parameter!E28)*1000</f>
        <v>1.8870941840919193</v>
      </c>
    </row>
    <row r="60" spans="8:12" x14ac:dyDescent="0.3">
      <c r="H60">
        <f>((Parameter!$E$42*Configuration2!H24*PI()/180)-Parameter!E29)*1000</f>
        <v>7.4582570230125392E-2</v>
      </c>
      <c r="I60">
        <f>((Parameter!$E$42*Configuration2!I24*PI()/180)-Parameter!E29)*1000</f>
        <v>0.96860030868758695</v>
      </c>
      <c r="J60">
        <f>((Parameter!$E$42*Configuration2!J24*PI()/180)-Parameter!E29)*1000</f>
        <v>1.8529004630313803</v>
      </c>
      <c r="K60">
        <f>((Parameter!$E$42*Configuration2!K24*PI()/180)-Parameter!E29)*1000</f>
        <v>2.8175915404973373</v>
      </c>
      <c r="L60">
        <f>((Parameter!$E$42*Configuration2!L24*PI()/180)-Parameter!E29)*1000</f>
        <v>3.6215007717189676</v>
      </c>
    </row>
    <row r="61" spans="8:12" x14ac:dyDescent="0.3">
      <c r="H61">
        <f>((Parameter!$E$42*Configuration2!H25*PI()/180)-Parameter!E30)*1000</f>
        <v>0.37218989467140356</v>
      </c>
      <c r="I61">
        <f>((Parameter!$E$42*Configuration2!I25*PI()/180)-Parameter!E30)*1000</f>
        <v>1.7443797893428072</v>
      </c>
      <c r="J61">
        <f>((Parameter!$E$42*Configuration2!J25*PI()/180)-Parameter!E30)*1000</f>
        <v>3.1887902047863896</v>
      </c>
      <c r="K61">
        <f>((Parameter!$E$42*Configuration2!K25*PI()/180)-Parameter!E30)*1000</f>
        <v>4.6847867064958155</v>
      </c>
      <c r="L61">
        <f>((Parameter!$E$42*Configuration2!L25*PI()/180)-Parameter!E30)*1000</f>
        <v>6.2351830809946742</v>
      </c>
    </row>
    <row r="62" spans="8:12" x14ac:dyDescent="0.3">
      <c r="H62">
        <f>((Parameter!$E$42*Configuration2!H26*PI()/180)-Parameter!E31)*1000</f>
        <v>0.78967534727353528</v>
      </c>
      <c r="I62">
        <f>((Parameter!$E$42*Configuration2!I26*PI()/180)-Parameter!E31)*1000</f>
        <v>2.779350694547071</v>
      </c>
      <c r="J62">
        <f>((Parameter!$E$42*Configuration2!J26*PI()/180)-Parameter!E31)*1000</f>
        <v>4.9220779916108786</v>
      </c>
      <c r="K62">
        <f>((Parameter!$E$42*Configuration2!K26*PI()/180)-Parameter!E31)*1000</f>
        <v>6.7587013890941412</v>
      </c>
      <c r="L62">
        <f>((Parameter!$E$42*Configuration2!L26*PI()/180)-Parameter!E31)*1000</f>
        <v>8.7483767363676765</v>
      </c>
    </row>
  </sheetData>
  <mergeCells count="6">
    <mergeCell ref="H57:L57"/>
    <mergeCell ref="A1:D1"/>
    <mergeCell ref="H29:L29"/>
    <mergeCell ref="H36:L36"/>
    <mergeCell ref="H43:L43"/>
    <mergeCell ref="H50:L50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A3E9-7DDE-4DE0-A831-6C5987309164}">
  <dimension ref="A1:X140"/>
  <sheetViews>
    <sheetView zoomScale="85" zoomScaleNormal="85" workbookViewId="0">
      <selection activeCell="K37" sqref="F37:K37"/>
    </sheetView>
  </sheetViews>
  <sheetFormatPr defaultRowHeight="14.4" x14ac:dyDescent="0.3"/>
  <cols>
    <col min="1" max="1" width="13.21875" customWidth="1"/>
    <col min="4" max="4" width="11" customWidth="1"/>
    <col min="5" max="6" width="10.6640625" customWidth="1"/>
    <col min="8" max="8" width="20.5546875" customWidth="1"/>
    <col min="9" max="9" width="18.109375" customWidth="1"/>
    <col min="10" max="10" width="12.77734375" customWidth="1"/>
    <col min="11" max="11" width="19.109375" customWidth="1"/>
    <col min="14" max="14" width="12.77734375" customWidth="1"/>
    <col min="15" max="15" width="10.21875" customWidth="1"/>
    <col min="17" max="17" width="10.88671875" customWidth="1"/>
    <col min="18" max="18" width="11.33203125" customWidth="1"/>
    <col min="19" max="19" width="12.109375" customWidth="1"/>
    <col min="21" max="21" width="20" customWidth="1"/>
    <col min="22" max="22" width="17.6640625" customWidth="1"/>
    <col min="23" max="23" width="12" customWidth="1"/>
    <col min="24" max="24" width="18.33203125" customWidth="1"/>
  </cols>
  <sheetData>
    <row r="1" spans="1:24" x14ac:dyDescent="0.3">
      <c r="A1" s="59" t="s">
        <v>41</v>
      </c>
      <c r="B1" s="59"/>
      <c r="C1" s="59"/>
      <c r="D1" s="59"/>
      <c r="N1" s="59" t="s">
        <v>42</v>
      </c>
      <c r="O1" s="59"/>
      <c r="P1" s="59"/>
      <c r="Q1" s="59"/>
    </row>
    <row r="3" spans="1:24" x14ac:dyDescent="0.3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3" t="s">
        <v>48</v>
      </c>
      <c r="G3" s="3" t="s">
        <v>49</v>
      </c>
      <c r="H3" s="3" t="s">
        <v>60</v>
      </c>
      <c r="I3" s="3" t="s">
        <v>59</v>
      </c>
      <c r="J3" s="3" t="s">
        <v>61</v>
      </c>
      <c r="K3" s="3" t="s">
        <v>62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47</v>
      </c>
      <c r="S3" s="3" t="s">
        <v>48</v>
      </c>
      <c r="T3" s="3" t="s">
        <v>49</v>
      </c>
      <c r="U3" s="3" t="s">
        <v>60</v>
      </c>
      <c r="V3" s="3" t="s">
        <v>59</v>
      </c>
      <c r="W3" s="3" t="s">
        <v>61</v>
      </c>
      <c r="X3" s="3" t="s">
        <v>62</v>
      </c>
    </row>
    <row r="4" spans="1:24" x14ac:dyDescent="0.3">
      <c r="A4" t="s">
        <v>53</v>
      </c>
      <c r="B4">
        <f>Parameter!$E$43*1000000</f>
        <v>0.19634954084936207</v>
      </c>
      <c r="C4">
        <v>1</v>
      </c>
      <c r="D4">
        <f>Configuration1!$H$3</f>
        <v>77</v>
      </c>
      <c r="E4">
        <f>Configuration1!$H$10</f>
        <v>77</v>
      </c>
      <c r="F4" s="14">
        <f>Configuration1!$H$16</f>
        <v>0.46437256346914185</v>
      </c>
      <c r="G4" s="6">
        <f>Configuration1!$O$16</f>
        <v>2.6066997033689738E-3</v>
      </c>
      <c r="H4" s="8">
        <f>Configuration1!$H$22</f>
        <v>4.6753246753246751</v>
      </c>
      <c r="I4" s="12">
        <f>Configuration1!H30</f>
        <v>0.12015854979954355</v>
      </c>
      <c r="J4" s="8">
        <f>Parameter!B38</f>
        <v>7.6</v>
      </c>
      <c r="K4" s="8">
        <f>Configuration1!B15*1000 - Parameter!B38</f>
        <v>0.85887560566192889</v>
      </c>
      <c r="N4" t="s">
        <v>53</v>
      </c>
      <c r="O4">
        <f>Parameter!$E$43*1000000</f>
        <v>0.19634954084936207</v>
      </c>
      <c r="P4">
        <v>1</v>
      </c>
      <c r="Q4">
        <f>Configuration2!$H$3</f>
        <v>234</v>
      </c>
      <c r="R4">
        <f>Configuration2!$H$10</f>
        <v>234</v>
      </c>
      <c r="S4" s="10">
        <f>Configuration2!$H$16</f>
        <v>1.3457873141951755</v>
      </c>
      <c r="T4" s="6">
        <f>Configuration2!$O$16</f>
        <v>3.2681719780955172E-3</v>
      </c>
      <c r="U4" s="8">
        <f>Configuration2!$H$22</f>
        <v>1.5384615384615385</v>
      </c>
      <c r="V4" s="12">
        <f>Configuration2!H30</f>
        <v>-0.29593073361297073</v>
      </c>
      <c r="W4" s="8">
        <f>Parameter!B38</f>
        <v>7.6</v>
      </c>
      <c r="X4" s="8">
        <f>Configuration2!B15*1000 - Parameter!B38</f>
        <v>0.31107309586767773</v>
      </c>
    </row>
    <row r="5" spans="1:24" x14ac:dyDescent="0.3">
      <c r="A5" t="s">
        <v>53</v>
      </c>
      <c r="B5">
        <f>Parameter!$E$43*1000000</f>
        <v>0.19634954084936207</v>
      </c>
      <c r="C5">
        <v>1</v>
      </c>
      <c r="D5">
        <f>Configuration1!$H$3</f>
        <v>77</v>
      </c>
      <c r="E5">
        <f>Configuration1!$H$10</f>
        <v>77</v>
      </c>
      <c r="F5" s="14">
        <f>Configuration1!$H$16</f>
        <v>0.46437256346914185</v>
      </c>
      <c r="G5" s="6">
        <f>Configuration1!$O$16</f>
        <v>2.6066997033689738E-3</v>
      </c>
      <c r="H5" s="8">
        <f>Configuration1!$H$22</f>
        <v>4.6753246753246751</v>
      </c>
      <c r="I5" s="12">
        <f>Configuration1!H37</f>
        <v>0.22351830809946741</v>
      </c>
      <c r="J5" s="8">
        <f>Parameter!B39</f>
        <v>8.8666666666666671</v>
      </c>
      <c r="K5" s="8">
        <f>Configuration1!B16*1000 - Parameter!B39</f>
        <v>0.74636377590659286</v>
      </c>
      <c r="N5" t="s">
        <v>53</v>
      </c>
      <c r="O5">
        <f>Parameter!$E$43*1000000</f>
        <v>0.19634954084936207</v>
      </c>
      <c r="P5">
        <v>1</v>
      </c>
      <c r="Q5">
        <f>Configuration2!$H$3</f>
        <v>234</v>
      </c>
      <c r="R5">
        <f>Configuration2!$H$10</f>
        <v>234</v>
      </c>
      <c r="S5" s="10">
        <f>Configuration2!$H$16</f>
        <v>1.3457873141951755</v>
      </c>
      <c r="T5" s="6">
        <f>Configuration2!$O$16</f>
        <v>3.2681719780955172E-3</v>
      </c>
      <c r="U5" s="8">
        <f>Configuration2!$H$22</f>
        <v>1.5384615384615385</v>
      </c>
      <c r="V5" s="12">
        <f>Configuration2!H37</f>
        <v>-0.26191918921513246</v>
      </c>
      <c r="W5" s="8">
        <f>Parameter!B39</f>
        <v>8.8666666666666671</v>
      </c>
      <c r="X5" s="8">
        <f>Configuration2!B16*1000 - Parameter!B39</f>
        <v>0.26803942088421806</v>
      </c>
    </row>
    <row r="6" spans="1:24" x14ac:dyDescent="0.3">
      <c r="A6" t="s">
        <v>53</v>
      </c>
      <c r="B6">
        <f>Parameter!$E$43*1000000</f>
        <v>0.19634954084936207</v>
      </c>
      <c r="C6">
        <v>1</v>
      </c>
      <c r="D6">
        <f>Configuration1!$H$3</f>
        <v>77</v>
      </c>
      <c r="E6">
        <f>Configuration1!$H$10</f>
        <v>77</v>
      </c>
      <c r="F6" s="14">
        <f>Configuration1!$H$16</f>
        <v>0.46437256346914185</v>
      </c>
      <c r="G6" s="6">
        <f>Configuration1!$O$16</f>
        <v>2.6066997033689738E-3</v>
      </c>
      <c r="H6" s="8">
        <f>Configuration1!$H$22</f>
        <v>4.6753246753246751</v>
      </c>
      <c r="I6" s="12">
        <f>Configuration1!H44</f>
        <v>0.32687806639939138</v>
      </c>
      <c r="J6" s="8">
        <f>Parameter!B40</f>
        <v>10.133333333333333</v>
      </c>
      <c r="K6" s="8">
        <f>Configuration1!B17*1000 - Parameter!B40</f>
        <v>0.65911870299774833</v>
      </c>
      <c r="N6" t="s">
        <v>53</v>
      </c>
      <c r="O6">
        <f>Parameter!$E$43*1000000</f>
        <v>0.19634954084936207</v>
      </c>
      <c r="P6">
        <v>1</v>
      </c>
      <c r="Q6">
        <f>Configuration2!$H$3</f>
        <v>234</v>
      </c>
      <c r="R6">
        <f>Configuration2!$H$10</f>
        <v>234</v>
      </c>
      <c r="S6" s="10">
        <f>Configuration2!$H$16</f>
        <v>1.3457873141951755</v>
      </c>
      <c r="T6" s="6">
        <f>Configuration2!$O$16</f>
        <v>3.2681719780955172E-3</v>
      </c>
      <c r="U6" s="8">
        <f>Configuration2!$H$22</f>
        <v>1.5384615384615385</v>
      </c>
      <c r="V6" s="12">
        <f>Configuration2!H44</f>
        <v>-0.22790764481729425</v>
      </c>
      <c r="W6" s="8">
        <f>Parameter!B40</f>
        <v>10.133333333333333</v>
      </c>
      <c r="X6" s="8">
        <f>Configuration2!B17*1000 - Parameter!B40</f>
        <v>0.23534652345681906</v>
      </c>
    </row>
    <row r="7" spans="1:24" x14ac:dyDescent="0.3">
      <c r="A7" t="s">
        <v>53</v>
      </c>
      <c r="B7">
        <f>Parameter!$E$43*1000000</f>
        <v>0.19634954084936207</v>
      </c>
      <c r="C7">
        <v>1</v>
      </c>
      <c r="D7">
        <f>Configuration1!$H$3</f>
        <v>77</v>
      </c>
      <c r="E7">
        <f>Configuration1!$H$10</f>
        <v>77</v>
      </c>
      <c r="F7" s="14">
        <f>Configuration1!$H$16</f>
        <v>0.46437256346914185</v>
      </c>
      <c r="G7" s="6">
        <f>Configuration1!$O$16</f>
        <v>2.6066997033689738E-3</v>
      </c>
      <c r="H7" s="8">
        <f>Configuration1!$H$22</f>
        <v>4.6753246753246751</v>
      </c>
      <c r="I7" s="12">
        <f>Configuration1!H51</f>
        <v>0.43023782469931521</v>
      </c>
      <c r="J7" s="8">
        <f>Parameter!B41</f>
        <v>11.399999999999999</v>
      </c>
      <c r="K7" s="8">
        <f>Configuration1!B18*1000 - Parameter!B41</f>
        <v>0.58968625578094347</v>
      </c>
      <c r="N7" t="s">
        <v>53</v>
      </c>
      <c r="O7">
        <f>Parameter!$E$43*1000000</f>
        <v>0.19634954084936207</v>
      </c>
      <c r="P7">
        <v>1</v>
      </c>
      <c r="Q7">
        <f>Configuration2!$H$3</f>
        <v>234</v>
      </c>
      <c r="R7">
        <f>Configuration2!$H$10</f>
        <v>234</v>
      </c>
      <c r="S7" s="10">
        <f>Configuration2!$H$16</f>
        <v>1.3457873141951755</v>
      </c>
      <c r="T7" s="6">
        <f>Configuration2!$O$16</f>
        <v>3.2681719780955172E-3</v>
      </c>
      <c r="U7" s="8">
        <f>Configuration2!$H$22</f>
        <v>1.5384615384615385</v>
      </c>
      <c r="V7" s="12">
        <f>Configuration2!H51</f>
        <v>-0.19389610041945604</v>
      </c>
      <c r="W7" s="8">
        <f>Parameter!B41</f>
        <v>11.399999999999999</v>
      </c>
      <c r="X7" s="8">
        <f>Configuration2!B18*1000 - Parameter!B41</f>
        <v>0.20969756402643647</v>
      </c>
    </row>
    <row r="8" spans="1:24" ht="15" thickBot="1" x14ac:dyDescent="0.35">
      <c r="A8" s="5" t="s">
        <v>53</v>
      </c>
      <c r="B8" s="5">
        <f>Parameter!$E$43*1000000</f>
        <v>0.19634954084936207</v>
      </c>
      <c r="C8" s="5">
        <v>1</v>
      </c>
      <c r="D8" s="5">
        <f>Configuration1!$H$3</f>
        <v>77</v>
      </c>
      <c r="E8" s="5">
        <f>Configuration1!$H$10</f>
        <v>77</v>
      </c>
      <c r="F8" s="15">
        <f>Configuration1!$H$16</f>
        <v>0.46437256346914185</v>
      </c>
      <c r="G8" s="7">
        <f>Configuration1!$O$16</f>
        <v>2.6066997033689738E-3</v>
      </c>
      <c r="H8" s="9">
        <f>Configuration1!$H$22</f>
        <v>4.6753246753246751</v>
      </c>
      <c r="I8" s="13">
        <f>Configuration1!H58</f>
        <v>0.53359758299923921</v>
      </c>
      <c r="J8" s="9">
        <f>Parameter!B42</f>
        <v>12.666666666666664</v>
      </c>
      <c r="K8" s="9">
        <f>Configuration1!B19*1000 - Parameter!B42</f>
        <v>0.53322049029444507</v>
      </c>
      <c r="N8" s="5" t="s">
        <v>53</v>
      </c>
      <c r="O8" s="5">
        <f>Parameter!$E$43*1000000</f>
        <v>0.19634954084936207</v>
      </c>
      <c r="P8" s="5">
        <v>1</v>
      </c>
      <c r="Q8" s="5">
        <f>Configuration2!$H$3</f>
        <v>234</v>
      </c>
      <c r="R8" s="5">
        <f>Configuration2!$H$10</f>
        <v>234</v>
      </c>
      <c r="S8" s="11">
        <f>Configuration2!$H$16</f>
        <v>1.3457873141951755</v>
      </c>
      <c r="T8" s="7">
        <f>Configuration2!$O$16</f>
        <v>3.2681719780955172E-3</v>
      </c>
      <c r="U8" s="9">
        <f>Configuration2!$H$22</f>
        <v>1.5384615384615385</v>
      </c>
      <c r="V8" s="13">
        <f>Configuration2!H58</f>
        <v>-0.15988455602161791</v>
      </c>
      <c r="W8" s="9">
        <f>Parameter!B42</f>
        <v>12.666666666666664</v>
      </c>
      <c r="X8" s="9">
        <f>Configuration2!B19*1000 - Parameter!B42</f>
        <v>0.1890527598223013</v>
      </c>
    </row>
    <row r="9" spans="1:24" x14ac:dyDescent="0.3">
      <c r="A9" s="51" t="s">
        <v>53</v>
      </c>
      <c r="B9" s="51">
        <f>Parameter!$E$43*1000000</f>
        <v>0.19634954084936207</v>
      </c>
      <c r="C9" s="51">
        <v>2</v>
      </c>
      <c r="D9" s="51">
        <f>Configuration1!$I$3</f>
        <v>38</v>
      </c>
      <c r="E9" s="51">
        <f>Configuration1!$I$10</f>
        <v>76</v>
      </c>
      <c r="F9" s="52">
        <f>Configuration1!$I$16</f>
        <v>0.45834175095655566</v>
      </c>
      <c r="G9" s="53">
        <f>Configuration1!$P$16</f>
        <v>1.5559859447480924E-2</v>
      </c>
      <c r="H9" s="54">
        <f>Configuration1!$I$22</f>
        <v>9.473684210526315</v>
      </c>
      <c r="I9" s="55">
        <f>Configuration1!I30</f>
        <v>0.75663706143591702</v>
      </c>
      <c r="J9" s="54">
        <f>Parameter!B38</f>
        <v>7.6</v>
      </c>
      <c r="K9" s="54">
        <f>Configuration1!B15*1000 - Parameter!B38</f>
        <v>0.85887560566192889</v>
      </c>
      <c r="N9" t="s">
        <v>53</v>
      </c>
      <c r="O9">
        <f>Parameter!$E$43*1000000</f>
        <v>0.19634954084936207</v>
      </c>
      <c r="P9">
        <v>2</v>
      </c>
      <c r="Q9">
        <f>Configuration2!$I$3</f>
        <v>117</v>
      </c>
      <c r="R9">
        <f>Configuration2!$I$10</f>
        <v>234</v>
      </c>
      <c r="S9" s="10">
        <f>Configuration2!$I$16</f>
        <v>1.3457873141951755</v>
      </c>
      <c r="T9" s="6">
        <f>Configuration2!$P$16</f>
        <v>3.2681719780955172E-3</v>
      </c>
      <c r="U9" s="8">
        <f>Configuration2!$I$22</f>
        <v>3.0769230769230771</v>
      </c>
      <c r="V9" s="12">
        <f>Configuration2!I30</f>
        <v>-9.1861467225941421E-2</v>
      </c>
      <c r="W9" s="8">
        <f>Parameter!B38</f>
        <v>7.6</v>
      </c>
      <c r="X9" s="8">
        <f>Configuration2!B15*1000 - Parameter!B38</f>
        <v>0.31107309586767773</v>
      </c>
    </row>
    <row r="10" spans="1:24" x14ac:dyDescent="0.3">
      <c r="A10" t="s">
        <v>53</v>
      </c>
      <c r="B10">
        <f>Parameter!$E$43*1000000</f>
        <v>0.19634954084936207</v>
      </c>
      <c r="C10">
        <v>2</v>
      </c>
      <c r="D10">
        <f>Configuration1!$I$3</f>
        <v>38</v>
      </c>
      <c r="E10">
        <f>Configuration1!$I$10</f>
        <v>76</v>
      </c>
      <c r="F10" s="14">
        <f>Configuration1!$I$16</f>
        <v>0.45834175095655566</v>
      </c>
      <c r="G10" s="6">
        <f>Configuration1!$P$16</f>
        <v>1.5559859447480924E-2</v>
      </c>
      <c r="H10" s="8">
        <f>Configuration1!$I$22</f>
        <v>9.473684210526315</v>
      </c>
      <c r="I10" s="12">
        <f>Configuration1!I37</f>
        <v>0.96607657167523664</v>
      </c>
      <c r="J10" s="8">
        <f>Parameter!B39</f>
        <v>8.8666666666666671</v>
      </c>
      <c r="K10" s="8">
        <f>Configuration1!B16*1000 - Parameter!B39</f>
        <v>0.74636377590659286</v>
      </c>
      <c r="N10" t="s">
        <v>53</v>
      </c>
      <c r="O10">
        <f>Parameter!$E$43*1000000</f>
        <v>0.19634954084936207</v>
      </c>
      <c r="P10">
        <v>2</v>
      </c>
      <c r="Q10">
        <f>Configuration2!$I$3</f>
        <v>117</v>
      </c>
      <c r="R10">
        <f>Configuration2!$I$10</f>
        <v>234</v>
      </c>
      <c r="S10" s="10">
        <f>Configuration2!$I$16</f>
        <v>1.3457873141951755</v>
      </c>
      <c r="T10" s="6">
        <f>Configuration2!$P$16</f>
        <v>3.2681719780955172E-3</v>
      </c>
      <c r="U10" s="8">
        <f>Configuration2!$I$22</f>
        <v>3.0769230769230771</v>
      </c>
      <c r="V10" s="12">
        <f>Configuration2!I37</f>
        <v>-2.3838378430264973E-2</v>
      </c>
      <c r="W10" s="8">
        <f>Parameter!B39</f>
        <v>8.8666666666666671</v>
      </c>
      <c r="X10" s="8">
        <f>Configuration2!B16*1000 - Parameter!B39</f>
        <v>0.26803942088421806</v>
      </c>
    </row>
    <row r="11" spans="1:24" x14ac:dyDescent="0.3">
      <c r="A11" t="s">
        <v>53</v>
      </c>
      <c r="B11">
        <f>Parameter!$E$43*1000000</f>
        <v>0.19634954084936207</v>
      </c>
      <c r="C11">
        <v>2</v>
      </c>
      <c r="D11">
        <f>Configuration1!$I$3</f>
        <v>38</v>
      </c>
      <c r="E11">
        <f>Configuration1!$I$10</f>
        <v>76</v>
      </c>
      <c r="F11" s="14">
        <f>Configuration1!$I$16</f>
        <v>0.45834175095655566</v>
      </c>
      <c r="G11" s="6">
        <f>Configuration1!$P$16</f>
        <v>1.5559859447480924E-2</v>
      </c>
      <c r="H11" s="8">
        <f>Configuration1!$I$22</f>
        <v>9.473684210526315</v>
      </c>
      <c r="I11" s="12">
        <f>Configuration1!I44</f>
        <v>1.175516081914556</v>
      </c>
      <c r="J11" s="8">
        <f>Parameter!B40</f>
        <v>10.133333333333333</v>
      </c>
      <c r="K11" s="8">
        <f>Configuration1!B17*1000 - Parameter!B40</f>
        <v>0.65911870299774833</v>
      </c>
      <c r="N11" t="s">
        <v>53</v>
      </c>
      <c r="O11">
        <f>Parameter!$E$43*1000000</f>
        <v>0.19634954084936207</v>
      </c>
      <c r="P11">
        <v>2</v>
      </c>
      <c r="Q11">
        <f>Configuration2!$I$3</f>
        <v>117</v>
      </c>
      <c r="R11">
        <f>Configuration2!$I$10</f>
        <v>234</v>
      </c>
      <c r="S11" s="10">
        <f>Configuration2!$I$16</f>
        <v>1.3457873141951755</v>
      </c>
      <c r="T11" s="6">
        <f>Configuration2!$P$16</f>
        <v>3.2681719780955172E-3</v>
      </c>
      <c r="U11" s="8">
        <f>Configuration2!$I$22</f>
        <v>3.0769230769230771</v>
      </c>
      <c r="V11" s="12">
        <f>Configuration2!I44</f>
        <v>4.4184710365411523E-2</v>
      </c>
      <c r="W11" s="8">
        <f>Parameter!B40</f>
        <v>10.133333333333333</v>
      </c>
      <c r="X11" s="8">
        <f>Configuration2!B17*1000 - Parameter!B40</f>
        <v>0.23534652345681906</v>
      </c>
    </row>
    <row r="12" spans="1:24" x14ac:dyDescent="0.3">
      <c r="A12" t="s">
        <v>53</v>
      </c>
      <c r="B12">
        <f>Parameter!$E$43*1000000</f>
        <v>0.19634954084936207</v>
      </c>
      <c r="C12">
        <v>2</v>
      </c>
      <c r="D12">
        <f>Configuration1!$I$3</f>
        <v>38</v>
      </c>
      <c r="E12">
        <f>Configuration1!$I$10</f>
        <v>76</v>
      </c>
      <c r="F12" s="14">
        <f>Configuration1!$I$16</f>
        <v>0.45834175095655566</v>
      </c>
      <c r="G12" s="6">
        <f>Configuration1!$P$16</f>
        <v>1.5559859447480924E-2</v>
      </c>
      <c r="H12" s="8">
        <f>Configuration1!$I$22</f>
        <v>9.473684210526315</v>
      </c>
      <c r="I12" s="12">
        <f>Configuration1!I51</f>
        <v>1.3849555921538754</v>
      </c>
      <c r="J12" s="8">
        <f>Parameter!B41</f>
        <v>11.399999999999999</v>
      </c>
      <c r="K12" s="8">
        <f>Configuration1!B18*1000 - Parameter!B41</f>
        <v>0.58968625578094347</v>
      </c>
      <c r="N12" t="s">
        <v>53</v>
      </c>
      <c r="O12">
        <f>Parameter!$E$43*1000000</f>
        <v>0.19634954084936207</v>
      </c>
      <c r="P12">
        <v>2</v>
      </c>
      <c r="Q12">
        <f>Configuration2!$I$3</f>
        <v>117</v>
      </c>
      <c r="R12">
        <f>Configuration2!$I$10</f>
        <v>234</v>
      </c>
      <c r="S12" s="10">
        <f>Configuration2!$I$16</f>
        <v>1.3457873141951755</v>
      </c>
      <c r="T12" s="6">
        <f>Configuration2!$P$16</f>
        <v>3.2681719780955172E-3</v>
      </c>
      <c r="U12" s="8">
        <f>Configuration2!$I$22</f>
        <v>3.0769230769230771</v>
      </c>
      <c r="V12" s="12">
        <f>Configuration2!I51</f>
        <v>0.1122077991610879</v>
      </c>
      <c r="W12" s="8">
        <f>Parameter!B41</f>
        <v>11.399999999999999</v>
      </c>
      <c r="X12" s="8">
        <f>Configuration2!B18*1000 - Parameter!B41</f>
        <v>0.20969756402643647</v>
      </c>
    </row>
    <row r="13" spans="1:24" ht="15" thickBot="1" x14ac:dyDescent="0.35">
      <c r="A13" s="5" t="s">
        <v>53</v>
      </c>
      <c r="B13" s="5">
        <f>Parameter!$E$43*1000000</f>
        <v>0.19634954084936207</v>
      </c>
      <c r="C13" s="5">
        <v>2</v>
      </c>
      <c r="D13" s="5">
        <f>Configuration1!$I$3</f>
        <v>38</v>
      </c>
      <c r="E13" s="5">
        <f>Configuration1!$I$10</f>
        <v>76</v>
      </c>
      <c r="F13" s="15">
        <f>Configuration1!$I$16</f>
        <v>0.45834175095655566</v>
      </c>
      <c r="G13" s="7">
        <f>Configuration1!$P$16</f>
        <v>1.5559859447480924E-2</v>
      </c>
      <c r="H13" s="9">
        <f>Configuration1!$I$22</f>
        <v>9.473684210526315</v>
      </c>
      <c r="I13" s="13">
        <f>Configuration1!I58</f>
        <v>1.5943951023931948</v>
      </c>
      <c r="J13" s="9">
        <f>Parameter!B42</f>
        <v>12.666666666666664</v>
      </c>
      <c r="K13" s="9">
        <f>Configuration1!B19*1000 - Parameter!B42</f>
        <v>0.53322049029444507</v>
      </c>
      <c r="N13" s="5" t="s">
        <v>53</v>
      </c>
      <c r="O13" s="5">
        <f>Parameter!$E$43*1000000</f>
        <v>0.19634954084936207</v>
      </c>
      <c r="P13" s="5">
        <v>2</v>
      </c>
      <c r="Q13" s="5">
        <f>Configuration2!$I$3</f>
        <v>117</v>
      </c>
      <c r="R13" s="5">
        <f>Configuration2!$I$10</f>
        <v>234</v>
      </c>
      <c r="S13" s="11">
        <f>Configuration2!$I$16</f>
        <v>1.3457873141951755</v>
      </c>
      <c r="T13" s="7">
        <f>Configuration2!$P$16</f>
        <v>3.2681719780955172E-3</v>
      </c>
      <c r="U13" s="9">
        <f>Configuration2!$I$22</f>
        <v>3.0769230769230771</v>
      </c>
      <c r="V13" s="13">
        <f>Configuration2!I58</f>
        <v>0.1802308879567642</v>
      </c>
      <c r="W13" s="9">
        <f>Parameter!B42</f>
        <v>12.666666666666664</v>
      </c>
      <c r="X13" s="9">
        <f>Configuration2!B19*1000 - Parameter!B42</f>
        <v>0.1890527598223013</v>
      </c>
    </row>
    <row r="14" spans="1:24" x14ac:dyDescent="0.3">
      <c r="A14" t="s">
        <v>53</v>
      </c>
      <c r="B14">
        <f>Parameter!$E$43*1000000</f>
        <v>0.19634954084936207</v>
      </c>
      <c r="C14">
        <v>3</v>
      </c>
      <c r="D14">
        <f>Configuration1!$J$3</f>
        <v>25</v>
      </c>
      <c r="E14">
        <f>Configuration1!$J$10</f>
        <v>75</v>
      </c>
      <c r="F14" s="14">
        <f>Configuration1!$J$16</f>
        <v>0.4523109384439693</v>
      </c>
      <c r="G14" s="6">
        <f>Configuration1!$Q$16</f>
        <v>2.8513019191593231E-2</v>
      </c>
      <c r="H14" s="8">
        <f>Configuration1!$J$22</f>
        <v>14.4</v>
      </c>
      <c r="I14" s="12">
        <f>Configuration1!J30</f>
        <v>1.4100883333825942</v>
      </c>
      <c r="J14" s="8">
        <f>Parameter!B38</f>
        <v>7.6</v>
      </c>
      <c r="K14" s="8">
        <f>Configuration1!B15*1000 - Parameter!B38</f>
        <v>0.85887560566192889</v>
      </c>
      <c r="N14" t="s">
        <v>53</v>
      </c>
      <c r="O14">
        <f>Parameter!$E$43*1000000</f>
        <v>0.19634954084936207</v>
      </c>
      <c r="P14">
        <v>3</v>
      </c>
      <c r="Q14">
        <f>Configuration2!$J$3</f>
        <v>78</v>
      </c>
      <c r="R14">
        <f>Configuration2!$J$10</f>
        <v>234</v>
      </c>
      <c r="S14" s="10">
        <f>Configuration2!$J$16</f>
        <v>1.3457873141951755</v>
      </c>
      <c r="T14" s="6">
        <f>Configuration2!$Q$16</f>
        <v>3.2681719780955172E-3</v>
      </c>
      <c r="U14" s="8">
        <f>Configuration2!$J$22</f>
        <v>4.615384615384615</v>
      </c>
      <c r="V14" s="12">
        <f>Configuration2!J30</f>
        <v>0.1122077991610879</v>
      </c>
      <c r="W14" s="8">
        <f>Parameter!B38</f>
        <v>7.6</v>
      </c>
      <c r="X14" s="8">
        <f>Configuration2!B15*1000 - Parameter!B38</f>
        <v>0.31107309586767773</v>
      </c>
    </row>
    <row r="15" spans="1:24" x14ac:dyDescent="0.3">
      <c r="A15" t="s">
        <v>53</v>
      </c>
      <c r="B15">
        <f>Parameter!$E$43*1000000</f>
        <v>0.19634954084936207</v>
      </c>
      <c r="C15">
        <v>3</v>
      </c>
      <c r="D15">
        <f>Configuration1!$J$3</f>
        <v>25</v>
      </c>
      <c r="E15">
        <f>Configuration1!$J$10</f>
        <v>75</v>
      </c>
      <c r="F15" s="14">
        <f>Configuration1!$J$16</f>
        <v>0.4523109384439693</v>
      </c>
      <c r="G15" s="6">
        <f>Configuration1!$Q$16</f>
        <v>2.8513019191593231E-2</v>
      </c>
      <c r="H15" s="8">
        <f>Configuration1!$J$22</f>
        <v>14.4</v>
      </c>
      <c r="I15" s="12">
        <f>Configuration1!J37</f>
        <v>1.7284363889463603</v>
      </c>
      <c r="J15" s="8">
        <f>Parameter!B39</f>
        <v>8.8666666666666671</v>
      </c>
      <c r="K15" s="8">
        <f>Configuration1!B16*1000 - Parameter!B39</f>
        <v>0.74636377590659286</v>
      </c>
      <c r="N15" t="s">
        <v>53</v>
      </c>
      <c r="O15">
        <f>Parameter!$E$43*1000000</f>
        <v>0.19634954084936207</v>
      </c>
      <c r="P15">
        <v>3</v>
      </c>
      <c r="Q15">
        <f>Configuration2!$J$3</f>
        <v>78</v>
      </c>
      <c r="R15">
        <f>Configuration2!$J$10</f>
        <v>234</v>
      </c>
      <c r="S15" s="10">
        <f>Configuration2!$J$16</f>
        <v>1.3457873141951755</v>
      </c>
      <c r="T15" s="6">
        <f>Configuration2!$Q$16</f>
        <v>3.2681719780955172E-3</v>
      </c>
      <c r="U15" s="8">
        <f>Configuration2!$J$22</f>
        <v>4.615384615384615</v>
      </c>
      <c r="V15" s="12">
        <f>Configuration2!J37</f>
        <v>0.21424243235460255</v>
      </c>
      <c r="W15" s="8">
        <f>Parameter!B39</f>
        <v>8.8666666666666671</v>
      </c>
      <c r="X15" s="8">
        <f>Configuration2!B16*1000 - Parameter!B39</f>
        <v>0.26803942088421806</v>
      </c>
    </row>
    <row r="16" spans="1:24" x14ac:dyDescent="0.3">
      <c r="A16" t="s">
        <v>53</v>
      </c>
      <c r="B16">
        <f>Parameter!$E$43*1000000</f>
        <v>0.19634954084936207</v>
      </c>
      <c r="C16">
        <v>3</v>
      </c>
      <c r="D16">
        <f>Configuration1!$J$3</f>
        <v>25</v>
      </c>
      <c r="E16">
        <f>Configuration1!$J$10</f>
        <v>75</v>
      </c>
      <c r="F16" s="14">
        <f>Configuration1!$J$16</f>
        <v>0.4523109384439693</v>
      </c>
      <c r="G16" s="6">
        <f>Configuration1!$Q$16</f>
        <v>2.8513019191593231E-2</v>
      </c>
      <c r="H16" s="8">
        <f>Configuration1!$J$22</f>
        <v>14.4</v>
      </c>
      <c r="I16" s="12">
        <f>Configuration1!J44</f>
        <v>2.0467844445101258</v>
      </c>
      <c r="J16" s="8">
        <f>Parameter!B40</f>
        <v>10.133333333333333</v>
      </c>
      <c r="K16" s="8">
        <f>Configuration1!B17*1000 - Parameter!B40</f>
        <v>0.65911870299774833</v>
      </c>
      <c r="N16" t="s">
        <v>53</v>
      </c>
      <c r="O16">
        <f>Parameter!$E$43*1000000</f>
        <v>0.19634954084936207</v>
      </c>
      <c r="P16">
        <v>3</v>
      </c>
      <c r="Q16">
        <f>Configuration2!$J$3</f>
        <v>78</v>
      </c>
      <c r="R16">
        <f>Configuration2!$J$10</f>
        <v>234</v>
      </c>
      <c r="S16" s="10">
        <f>Configuration2!$J$16</f>
        <v>1.3457873141951755</v>
      </c>
      <c r="T16" s="6">
        <f>Configuration2!$Q$16</f>
        <v>3.2681719780955172E-3</v>
      </c>
      <c r="U16" s="8">
        <f>Configuration2!$J$22</f>
        <v>4.615384615384615</v>
      </c>
      <c r="V16" s="12">
        <f>Configuration2!J44</f>
        <v>0.31627706554811708</v>
      </c>
      <c r="W16" s="8">
        <f>Parameter!B40</f>
        <v>10.133333333333333</v>
      </c>
      <c r="X16" s="8">
        <f>Configuration2!B17*1000 - Parameter!B40</f>
        <v>0.23534652345681906</v>
      </c>
    </row>
    <row r="17" spans="1:24" x14ac:dyDescent="0.3">
      <c r="A17" t="s">
        <v>53</v>
      </c>
      <c r="B17">
        <f>Parameter!$E$43*1000000</f>
        <v>0.19634954084936207</v>
      </c>
      <c r="C17">
        <v>3</v>
      </c>
      <c r="D17">
        <f>Configuration1!$J$3</f>
        <v>25</v>
      </c>
      <c r="E17">
        <f>Configuration1!$J$10</f>
        <v>75</v>
      </c>
      <c r="F17" s="14">
        <f>Configuration1!$J$16</f>
        <v>0.4523109384439693</v>
      </c>
      <c r="G17" s="6">
        <f>Configuration1!$Q$16</f>
        <v>2.8513019191593231E-2</v>
      </c>
      <c r="H17" s="8">
        <f>Configuration1!$J$22</f>
        <v>14.4</v>
      </c>
      <c r="I17" s="12">
        <f>Configuration1!J51</f>
        <v>2.3651325000738908</v>
      </c>
      <c r="J17" s="8">
        <f>Parameter!B41</f>
        <v>11.399999999999999</v>
      </c>
      <c r="K17" s="8">
        <f>Configuration1!B18*1000 - Parameter!B41</f>
        <v>0.58968625578094347</v>
      </c>
      <c r="N17" t="s">
        <v>53</v>
      </c>
      <c r="O17">
        <f>Parameter!$E$43*1000000</f>
        <v>0.19634954084936207</v>
      </c>
      <c r="P17">
        <v>3</v>
      </c>
      <c r="Q17">
        <f>Configuration2!$J$3</f>
        <v>78</v>
      </c>
      <c r="R17">
        <f>Configuration2!$J$10</f>
        <v>234</v>
      </c>
      <c r="S17" s="10">
        <f>Configuration2!$J$16</f>
        <v>1.3457873141951755</v>
      </c>
      <c r="T17" s="6">
        <f>Configuration2!$Q$16</f>
        <v>3.2681719780955172E-3</v>
      </c>
      <c r="U17" s="8">
        <f>Configuration2!$J$22</f>
        <v>4.615384615384615</v>
      </c>
      <c r="V17" s="12">
        <f>Configuration2!J51</f>
        <v>0.41831169874163171</v>
      </c>
      <c r="W17" s="8">
        <f>Parameter!B41</f>
        <v>11.399999999999999</v>
      </c>
      <c r="X17" s="8">
        <f>Configuration2!B18*1000 - Parameter!B41</f>
        <v>0.20969756402643647</v>
      </c>
    </row>
    <row r="18" spans="1:24" ht="15" thickBot="1" x14ac:dyDescent="0.35">
      <c r="A18" s="5" t="s">
        <v>53</v>
      </c>
      <c r="B18" s="5">
        <f>Parameter!$E$43*1000000</f>
        <v>0.19634954084936207</v>
      </c>
      <c r="C18" s="5">
        <v>3</v>
      </c>
      <c r="D18" s="5">
        <f>Configuration1!$J$3</f>
        <v>25</v>
      </c>
      <c r="E18" s="5">
        <f>Configuration1!$J$10</f>
        <v>75</v>
      </c>
      <c r="F18" s="15">
        <f>Configuration1!$J$16</f>
        <v>0.4523109384439693</v>
      </c>
      <c r="G18" s="7">
        <f>Configuration1!$Q$16</f>
        <v>2.8513019191593231E-2</v>
      </c>
      <c r="H18" s="9">
        <f>Configuration1!$J$22</f>
        <v>14.4</v>
      </c>
      <c r="I18" s="13">
        <f>Configuration1!J58</f>
        <v>2.6834805556376562</v>
      </c>
      <c r="J18" s="9">
        <f>Parameter!B42</f>
        <v>12.666666666666664</v>
      </c>
      <c r="K18" s="9">
        <f>Configuration1!B19*1000 - Parameter!B42</f>
        <v>0.53322049029444507</v>
      </c>
      <c r="N18" s="5" t="s">
        <v>53</v>
      </c>
      <c r="O18" s="5">
        <f>Parameter!$E$43*1000000</f>
        <v>0.19634954084936207</v>
      </c>
      <c r="P18" s="5">
        <v>3</v>
      </c>
      <c r="Q18" s="5">
        <f>Configuration2!$J$3</f>
        <v>78</v>
      </c>
      <c r="R18" s="5">
        <f>Configuration2!$J$10</f>
        <v>234</v>
      </c>
      <c r="S18" s="11">
        <f>Configuration2!$J$16</f>
        <v>1.3457873141951755</v>
      </c>
      <c r="T18" s="7">
        <f>Configuration2!$Q$16</f>
        <v>3.2681719780955172E-3</v>
      </c>
      <c r="U18" s="9">
        <f>Configuration2!$J$22</f>
        <v>4.615384615384615</v>
      </c>
      <c r="V18" s="13">
        <f>Configuration2!J58</f>
        <v>0.52034633193514634</v>
      </c>
      <c r="W18" s="9">
        <f>Parameter!B42</f>
        <v>12.666666666666664</v>
      </c>
      <c r="X18" s="9">
        <f>Configuration2!B19*1000 - Parameter!B42</f>
        <v>0.1890527598223013</v>
      </c>
    </row>
    <row r="19" spans="1:24" x14ac:dyDescent="0.3">
      <c r="A19" t="s">
        <v>53</v>
      </c>
      <c r="B19">
        <f>Parameter!$E$43*1000000</f>
        <v>0.19634954084936207</v>
      </c>
      <c r="C19">
        <v>4</v>
      </c>
      <c r="D19">
        <f>Configuration1!$K$3</f>
        <v>19</v>
      </c>
      <c r="E19">
        <f>Configuration1!$K$10</f>
        <v>76</v>
      </c>
      <c r="F19" s="14">
        <f>Configuration1!$K$16</f>
        <v>0.45834175095655566</v>
      </c>
      <c r="G19" s="6">
        <f>Configuration1!$R$16</f>
        <v>1.5559859447480924E-2</v>
      </c>
      <c r="H19" s="8">
        <f>Configuration1!$K$22</f>
        <v>18.94736842105263</v>
      </c>
      <c r="I19" s="12">
        <f>Configuration1!K30</f>
        <v>2.013274122871834</v>
      </c>
      <c r="J19" s="8">
        <f>Parameter!B38</f>
        <v>7.6</v>
      </c>
      <c r="K19" s="8">
        <f>Configuration1!B15*1000 - Parameter!B38</f>
        <v>0.85887560566192889</v>
      </c>
      <c r="N19" t="s">
        <v>53</v>
      </c>
      <c r="O19">
        <f>Parameter!$E$43*1000000</f>
        <v>0.19634954084936207</v>
      </c>
      <c r="P19">
        <v>4</v>
      </c>
      <c r="Q19">
        <f>Configuration2!$K$3</f>
        <v>58</v>
      </c>
      <c r="R19">
        <f>Configuration2!$K$10</f>
        <v>232</v>
      </c>
      <c r="S19" s="10">
        <f>Configuration2!$K$16</f>
        <v>1.3342848585182938</v>
      </c>
      <c r="T19" s="6">
        <f>Configuration2!$R$16</f>
        <v>1.1787247431274071E-2</v>
      </c>
      <c r="U19" s="8">
        <f>Configuration2!$K$22</f>
        <v>6.2068965517241379</v>
      </c>
      <c r="V19" s="12">
        <f>Configuration2!K30</f>
        <v>0.32331393680284232</v>
      </c>
      <c r="W19" s="8">
        <f>Parameter!B38</f>
        <v>7.6</v>
      </c>
      <c r="X19" s="8">
        <f>Configuration2!B15*1000 - Parameter!B38</f>
        <v>0.31107309586767773</v>
      </c>
    </row>
    <row r="20" spans="1:24" x14ac:dyDescent="0.3">
      <c r="A20" t="s">
        <v>53</v>
      </c>
      <c r="B20">
        <f>Parameter!$E$43*1000000</f>
        <v>0.19634954084936207</v>
      </c>
      <c r="C20">
        <v>4</v>
      </c>
      <c r="D20">
        <f>Configuration1!$K$3</f>
        <v>19</v>
      </c>
      <c r="E20">
        <f>Configuration1!$K$10</f>
        <v>76</v>
      </c>
      <c r="F20" s="14">
        <f>Configuration1!$K$16</f>
        <v>0.45834175095655566</v>
      </c>
      <c r="G20" s="6">
        <f>Configuration1!$R$16</f>
        <v>1.5559859447480924E-2</v>
      </c>
      <c r="H20" s="8">
        <f>Configuration1!$K$22</f>
        <v>18.94736842105263</v>
      </c>
      <c r="I20" s="12">
        <f>Configuration1!K37</f>
        <v>2.4321531433504733</v>
      </c>
      <c r="J20" s="8">
        <f>Parameter!B39</f>
        <v>8.8666666666666671</v>
      </c>
      <c r="K20" s="8">
        <f>Configuration1!B16*1000 - Parameter!B39</f>
        <v>0.74636377590659286</v>
      </c>
      <c r="N20" t="s">
        <v>53</v>
      </c>
      <c r="O20">
        <f>Parameter!$E$43*1000000</f>
        <v>0.19634954084936207</v>
      </c>
      <c r="P20">
        <v>4</v>
      </c>
      <c r="Q20">
        <f>Configuration2!$K$3</f>
        <v>58</v>
      </c>
      <c r="R20">
        <f>Configuration2!$K$10</f>
        <v>232</v>
      </c>
      <c r="S20" s="10">
        <f>Configuration2!$K$16</f>
        <v>1.3342848585182938</v>
      </c>
      <c r="T20" s="6">
        <f>Configuration2!$R$16</f>
        <v>1.1787247431274071E-2</v>
      </c>
      <c r="U20" s="8">
        <f>Configuration2!$K$22</f>
        <v>6.2068965517241379</v>
      </c>
      <c r="V20" s="12">
        <f>Configuration2!K37</f>
        <v>0.46053292626998266</v>
      </c>
      <c r="W20" s="8">
        <f>Parameter!B39</f>
        <v>8.8666666666666671</v>
      </c>
      <c r="X20" s="8">
        <f>Configuration2!B16*1000 - Parameter!B39</f>
        <v>0.26803942088421806</v>
      </c>
    </row>
    <row r="21" spans="1:24" x14ac:dyDescent="0.3">
      <c r="A21" t="s">
        <v>53</v>
      </c>
      <c r="B21">
        <f>Parameter!$E$43*1000000</f>
        <v>0.19634954084936207</v>
      </c>
      <c r="C21">
        <v>4</v>
      </c>
      <c r="D21">
        <f>Configuration1!$K$3</f>
        <v>19</v>
      </c>
      <c r="E21">
        <f>Configuration1!$K$10</f>
        <v>76</v>
      </c>
      <c r="F21" s="14">
        <f>Configuration1!$K$16</f>
        <v>0.45834175095655566</v>
      </c>
      <c r="G21" s="6">
        <f>Configuration1!$R$16</f>
        <v>1.5559859447480924E-2</v>
      </c>
      <c r="H21" s="8">
        <f>Configuration1!$K$22</f>
        <v>18.94736842105263</v>
      </c>
      <c r="I21" s="12">
        <f>Configuration1!K44</f>
        <v>2.8510321638291121</v>
      </c>
      <c r="J21" s="8">
        <f>Parameter!B40</f>
        <v>10.133333333333333</v>
      </c>
      <c r="K21" s="8">
        <f>Configuration1!B17*1000 - Parameter!B40</f>
        <v>0.65911870299774833</v>
      </c>
      <c r="N21" t="s">
        <v>53</v>
      </c>
      <c r="O21">
        <f>Parameter!$E$43*1000000</f>
        <v>0.19634954084936207</v>
      </c>
      <c r="P21">
        <v>4</v>
      </c>
      <c r="Q21">
        <f>Configuration2!$K$3</f>
        <v>58</v>
      </c>
      <c r="R21">
        <f>Configuration2!$K$10</f>
        <v>232</v>
      </c>
      <c r="S21" s="10">
        <f>Configuration2!$K$16</f>
        <v>1.3342848585182938</v>
      </c>
      <c r="T21" s="6">
        <f>Configuration2!$R$16</f>
        <v>1.1787247431274071E-2</v>
      </c>
      <c r="U21" s="8">
        <f>Configuration2!$K$22</f>
        <v>6.2068965517241379</v>
      </c>
      <c r="V21" s="12">
        <f>Configuration2!K44</f>
        <v>0.59775191573712294</v>
      </c>
      <c r="W21" s="8">
        <f>Parameter!B40</f>
        <v>10.133333333333333</v>
      </c>
      <c r="X21" s="8">
        <f>Configuration2!B17*1000 - Parameter!B40</f>
        <v>0.23534652345681906</v>
      </c>
    </row>
    <row r="22" spans="1:24" x14ac:dyDescent="0.3">
      <c r="A22" t="s">
        <v>53</v>
      </c>
      <c r="B22">
        <f>Parameter!$E$43*1000000</f>
        <v>0.19634954084936207</v>
      </c>
      <c r="C22">
        <v>4</v>
      </c>
      <c r="D22">
        <f>Configuration1!$K$3</f>
        <v>19</v>
      </c>
      <c r="E22">
        <f>Configuration1!$K$10</f>
        <v>76</v>
      </c>
      <c r="F22" s="14">
        <f>Configuration1!$K$16</f>
        <v>0.45834175095655566</v>
      </c>
      <c r="G22" s="6">
        <f>Configuration1!$R$16</f>
        <v>1.5559859447480924E-2</v>
      </c>
      <c r="H22" s="8">
        <f>Configuration1!$K$22</f>
        <v>18.94736842105263</v>
      </c>
      <c r="I22" s="12">
        <f>Configuration1!K51</f>
        <v>3.2699111843077509</v>
      </c>
      <c r="J22" s="8">
        <f>Parameter!B41</f>
        <v>11.399999999999999</v>
      </c>
      <c r="K22" s="8">
        <f>Configuration1!B18*1000 - Parameter!B41</f>
        <v>0.58968625578094347</v>
      </c>
      <c r="N22" t="s">
        <v>53</v>
      </c>
      <c r="O22">
        <f>Parameter!$E$43*1000000</f>
        <v>0.19634954084936207</v>
      </c>
      <c r="P22">
        <v>4</v>
      </c>
      <c r="Q22">
        <f>Configuration2!$K$3</f>
        <v>58</v>
      </c>
      <c r="R22">
        <f>Configuration2!$K$10</f>
        <v>232</v>
      </c>
      <c r="S22" s="10">
        <f>Configuration2!$K$16</f>
        <v>1.3342848585182938</v>
      </c>
      <c r="T22" s="6">
        <f>Configuration2!$R$16</f>
        <v>1.1787247431274071E-2</v>
      </c>
      <c r="U22" s="8">
        <f>Configuration2!$K$22</f>
        <v>6.2068965517241379</v>
      </c>
      <c r="V22" s="12">
        <f>Configuration2!K51</f>
        <v>0.73497090520426323</v>
      </c>
      <c r="W22" s="8">
        <f>Parameter!B41</f>
        <v>11.399999999999999</v>
      </c>
      <c r="X22" s="8">
        <f>Configuration2!B18*1000 - Parameter!B41</f>
        <v>0.20969756402643647</v>
      </c>
    </row>
    <row r="23" spans="1:24" ht="15" thickBot="1" x14ac:dyDescent="0.35">
      <c r="A23" s="5" t="s">
        <v>53</v>
      </c>
      <c r="B23" s="5">
        <f>Parameter!$E$43*1000000</f>
        <v>0.19634954084936207</v>
      </c>
      <c r="C23" s="5">
        <v>4</v>
      </c>
      <c r="D23" s="5">
        <f>Configuration1!$K$3</f>
        <v>19</v>
      </c>
      <c r="E23" s="5">
        <f>Configuration1!$K$10</f>
        <v>76</v>
      </c>
      <c r="F23" s="15">
        <f>Configuration1!$K$16</f>
        <v>0.45834175095655566</v>
      </c>
      <c r="G23" s="7">
        <f>Configuration1!$R$16</f>
        <v>1.5559859447480924E-2</v>
      </c>
      <c r="H23" s="9">
        <f>Configuration1!$K$22</f>
        <v>18.94736842105263</v>
      </c>
      <c r="I23" s="13">
        <f>Configuration1!K58</f>
        <v>3.6887902047863896</v>
      </c>
      <c r="J23" s="9">
        <f>Parameter!B42</f>
        <v>12.666666666666664</v>
      </c>
      <c r="K23" s="9">
        <f>Configuration1!B19*1000 - Parameter!B42</f>
        <v>0.53322049029444507</v>
      </c>
      <c r="N23" s="5" t="s">
        <v>53</v>
      </c>
      <c r="O23" s="5">
        <f>Parameter!$E$43*1000000</f>
        <v>0.19634954084936207</v>
      </c>
      <c r="P23" s="5">
        <v>4</v>
      </c>
      <c r="Q23" s="5">
        <f>Configuration2!$K$3</f>
        <v>58</v>
      </c>
      <c r="R23" s="5">
        <f>Configuration2!$K$10</f>
        <v>232</v>
      </c>
      <c r="S23" s="11">
        <f>Configuration2!$K$16</f>
        <v>1.3342848585182938</v>
      </c>
      <c r="T23" s="7">
        <f>Configuration2!$R$16</f>
        <v>1.1787247431274071E-2</v>
      </c>
      <c r="U23" s="9">
        <f>Configuration2!$K$22</f>
        <v>6.2068965517241379</v>
      </c>
      <c r="V23" s="13">
        <f>Configuration2!K58</f>
        <v>0.87218989467140362</v>
      </c>
      <c r="W23" s="9">
        <f>Parameter!B42</f>
        <v>12.666666666666664</v>
      </c>
      <c r="X23" s="9">
        <f>Configuration2!B19*1000 - Parameter!B42</f>
        <v>0.1890527598223013</v>
      </c>
    </row>
    <row r="24" spans="1:24" x14ac:dyDescent="0.3">
      <c r="A24" t="s">
        <v>53</v>
      </c>
      <c r="B24">
        <f>Parameter!$E$43*1000000</f>
        <v>0.19634954084936207</v>
      </c>
      <c r="C24">
        <v>5</v>
      </c>
      <c r="D24">
        <f>Configuration1!$L$3</f>
        <v>15</v>
      </c>
      <c r="E24">
        <f>Configuration1!$L$10</f>
        <v>75</v>
      </c>
      <c r="F24" s="14">
        <f>Configuration1!$L$16</f>
        <v>0.4523109384439693</v>
      </c>
      <c r="G24" s="6">
        <f>Configuration1!$S$16</f>
        <v>2.8513019191593231E-2</v>
      </c>
      <c r="H24" s="8">
        <f>Configuration1!$L$22</f>
        <v>24</v>
      </c>
      <c r="I24" s="12">
        <f>Configuration1!L30</f>
        <v>2.6834805556376571</v>
      </c>
      <c r="J24" s="8">
        <f>Parameter!B38</f>
        <v>7.6</v>
      </c>
      <c r="K24" s="8">
        <f>Configuration1!B15*1000 - Parameter!B38</f>
        <v>0.85887560566192889</v>
      </c>
      <c r="N24" t="s">
        <v>53</v>
      </c>
      <c r="O24">
        <f>Parameter!$E$43*1000000</f>
        <v>0.19634954084936207</v>
      </c>
      <c r="P24">
        <v>5</v>
      </c>
      <c r="Q24">
        <f>Configuration2!$L$3</f>
        <v>46</v>
      </c>
      <c r="R24">
        <f>Configuration2!$L$10</f>
        <v>230</v>
      </c>
      <c r="S24" s="10">
        <f>Configuration2!$L$16</f>
        <v>1.3227824028414119</v>
      </c>
      <c r="T24" s="6">
        <f>Configuration2!$S$16</f>
        <v>2.030632288445279E-2</v>
      </c>
      <c r="U24" s="8">
        <f>Configuration2!$L$22</f>
        <v>7.8260869565217392</v>
      </c>
      <c r="V24" s="12">
        <f>Configuration2!L30</f>
        <v>0.53809148553401864</v>
      </c>
      <c r="W24" s="8">
        <f>Parameter!B38</f>
        <v>7.6</v>
      </c>
      <c r="X24" s="8">
        <f>Configuration2!B15*1000 - Parameter!B38</f>
        <v>0.31107309586767773</v>
      </c>
    </row>
    <row r="25" spans="1:24" x14ac:dyDescent="0.3">
      <c r="A25" t="s">
        <v>53</v>
      </c>
      <c r="B25">
        <f>Parameter!$E$43*1000000</f>
        <v>0.19634954084936207</v>
      </c>
      <c r="C25">
        <v>5</v>
      </c>
      <c r="D25">
        <f>Configuration1!$L$3</f>
        <v>15</v>
      </c>
      <c r="E25">
        <f>Configuration1!$L$10</f>
        <v>75</v>
      </c>
      <c r="F25" s="14">
        <f>Configuration1!$L$16</f>
        <v>0.4523109384439693</v>
      </c>
      <c r="G25" s="6">
        <f>Configuration1!$S$16</f>
        <v>2.8513019191593231E-2</v>
      </c>
      <c r="H25" s="8">
        <f>Configuration1!$L$22</f>
        <v>24</v>
      </c>
      <c r="I25" s="12">
        <f>Configuration1!L37</f>
        <v>3.2140606482439331</v>
      </c>
      <c r="J25" s="8">
        <f>Parameter!B39</f>
        <v>8.8666666666666671</v>
      </c>
      <c r="K25" s="8">
        <f>Configuration1!B16*1000 - Parameter!B39</f>
        <v>0.74636377590659286</v>
      </c>
      <c r="N25" t="s">
        <v>53</v>
      </c>
      <c r="O25">
        <f>Parameter!$E$43*1000000</f>
        <v>0.19634954084936207</v>
      </c>
      <c r="P25">
        <v>5</v>
      </c>
      <c r="Q25">
        <f>Configuration2!$L$3</f>
        <v>46</v>
      </c>
      <c r="R25">
        <f>Configuration2!$L$10</f>
        <v>230</v>
      </c>
      <c r="S25" s="10">
        <f>Configuration2!$L$16</f>
        <v>1.3227824028414119</v>
      </c>
      <c r="T25" s="6">
        <f>Configuration2!$S$16</f>
        <v>2.030632288445279E-2</v>
      </c>
      <c r="U25" s="8">
        <f>Configuration2!$L$22</f>
        <v>7.8260869565217392</v>
      </c>
      <c r="V25" s="12">
        <f>Configuration2!L37</f>
        <v>0.71110673312302164</v>
      </c>
      <c r="W25" s="8">
        <f>Parameter!B39</f>
        <v>8.8666666666666671</v>
      </c>
      <c r="X25" s="8">
        <f>Configuration2!B16*1000 - Parameter!B39</f>
        <v>0.26803942088421806</v>
      </c>
    </row>
    <row r="26" spans="1:24" x14ac:dyDescent="0.3">
      <c r="A26" t="s">
        <v>53</v>
      </c>
      <c r="B26">
        <f>Parameter!$E$43*1000000</f>
        <v>0.19634954084936207</v>
      </c>
      <c r="C26">
        <v>5</v>
      </c>
      <c r="D26">
        <f>Configuration1!$L$3</f>
        <v>15</v>
      </c>
      <c r="E26">
        <f>Configuration1!$L$10</f>
        <v>75</v>
      </c>
      <c r="F26" s="14">
        <f>Configuration1!$L$16</f>
        <v>0.4523109384439693</v>
      </c>
      <c r="G26" s="6">
        <f>Configuration1!$S$16</f>
        <v>2.8513019191593231E-2</v>
      </c>
      <c r="H26" s="8">
        <f>Configuration1!$L$22</f>
        <v>24</v>
      </c>
      <c r="I26" s="12">
        <f>Configuration1!L44</f>
        <v>3.7446407408502091</v>
      </c>
      <c r="J26" s="8">
        <f>Parameter!B40</f>
        <v>10.133333333333333</v>
      </c>
      <c r="K26" s="8">
        <f>Configuration1!B17*1000 - Parameter!B40</f>
        <v>0.65911870299774833</v>
      </c>
      <c r="N26" t="s">
        <v>53</v>
      </c>
      <c r="O26">
        <f>Parameter!$E$43*1000000</f>
        <v>0.19634954084936207</v>
      </c>
      <c r="P26">
        <v>5</v>
      </c>
      <c r="Q26">
        <f>Configuration2!$L$3</f>
        <v>46</v>
      </c>
      <c r="R26">
        <f>Configuration2!$L$10</f>
        <v>230</v>
      </c>
      <c r="S26" s="10">
        <f>Configuration2!$L$16</f>
        <v>1.3227824028414119</v>
      </c>
      <c r="T26" s="6">
        <f>Configuration2!$S$16</f>
        <v>2.030632288445279E-2</v>
      </c>
      <c r="U26" s="8">
        <f>Configuration2!$L$22</f>
        <v>7.8260869565217392</v>
      </c>
      <c r="V26" s="12">
        <f>Configuration2!L44</f>
        <v>0.88412198071202452</v>
      </c>
      <c r="W26" s="8">
        <f>Parameter!B40</f>
        <v>10.133333333333333</v>
      </c>
      <c r="X26" s="8">
        <f>Configuration2!B17*1000 - Parameter!B40</f>
        <v>0.23534652345681906</v>
      </c>
    </row>
    <row r="27" spans="1:24" x14ac:dyDescent="0.3">
      <c r="A27" t="s">
        <v>53</v>
      </c>
      <c r="B27">
        <f>Parameter!$E$43*1000000</f>
        <v>0.19634954084936207</v>
      </c>
      <c r="C27">
        <v>5</v>
      </c>
      <c r="D27">
        <f>Configuration1!$L$3</f>
        <v>15</v>
      </c>
      <c r="E27">
        <f>Configuration1!$L$10</f>
        <v>75</v>
      </c>
      <c r="F27" s="14">
        <f>Configuration1!$L$16</f>
        <v>0.4523109384439693</v>
      </c>
      <c r="G27" s="6">
        <f>Configuration1!$S$16</f>
        <v>2.8513019191593231E-2</v>
      </c>
      <c r="H27" s="8">
        <f>Configuration1!$L$22</f>
        <v>24</v>
      </c>
      <c r="I27" s="12">
        <f>Configuration1!L51</f>
        <v>4.2752208334564843</v>
      </c>
      <c r="J27" s="8">
        <f>Parameter!B41</f>
        <v>11.399999999999999</v>
      </c>
      <c r="K27" s="8">
        <f>Configuration1!B18*1000 - Parameter!B41</f>
        <v>0.58968625578094347</v>
      </c>
      <c r="N27" t="s">
        <v>53</v>
      </c>
      <c r="O27">
        <f>Parameter!$E$43*1000000</f>
        <v>0.19634954084936207</v>
      </c>
      <c r="P27">
        <v>5</v>
      </c>
      <c r="Q27">
        <f>Configuration2!$L$3</f>
        <v>46</v>
      </c>
      <c r="R27">
        <f>Configuration2!$L$10</f>
        <v>230</v>
      </c>
      <c r="S27" s="10">
        <f>Configuration2!$L$16</f>
        <v>1.3227824028414119</v>
      </c>
      <c r="T27" s="6">
        <f>Configuration2!$S$16</f>
        <v>2.030632288445279E-2</v>
      </c>
      <c r="U27" s="8">
        <f>Configuration2!$L$22</f>
        <v>7.8260869565217392</v>
      </c>
      <c r="V27" s="12">
        <f>Configuration2!L51</f>
        <v>1.0571372283010279</v>
      </c>
      <c r="W27" s="8">
        <f>Parameter!B41</f>
        <v>11.399999999999999</v>
      </c>
      <c r="X27" s="8">
        <f>Configuration2!B18*1000 - Parameter!B41</f>
        <v>0.20969756402643647</v>
      </c>
    </row>
    <row r="28" spans="1:24" x14ac:dyDescent="0.3">
      <c r="A28" t="s">
        <v>53</v>
      </c>
      <c r="B28">
        <f>Parameter!$E$43*1000000</f>
        <v>0.19634954084936207</v>
      </c>
      <c r="C28">
        <v>5</v>
      </c>
      <c r="D28">
        <f>Configuration1!$L$3</f>
        <v>15</v>
      </c>
      <c r="E28">
        <f>Configuration1!$L$10</f>
        <v>75</v>
      </c>
      <c r="F28" s="14">
        <f>Configuration1!$L$16</f>
        <v>0.4523109384439693</v>
      </c>
      <c r="G28" s="6">
        <f>Configuration1!$S$16</f>
        <v>2.8513019191593231E-2</v>
      </c>
      <c r="H28" s="8">
        <f>Configuration1!$L$22</f>
        <v>24</v>
      </c>
      <c r="I28" s="12">
        <f>Configuration1!L58</f>
        <v>4.8058009260627603</v>
      </c>
      <c r="J28" s="8">
        <f>Parameter!B42</f>
        <v>12.666666666666664</v>
      </c>
      <c r="K28" s="8">
        <f>Configuration1!B19*1000 - Parameter!B42</f>
        <v>0.53322049029444507</v>
      </c>
      <c r="N28" t="s">
        <v>53</v>
      </c>
      <c r="O28">
        <f>Parameter!$E$43*1000000</f>
        <v>0.19634954084936207</v>
      </c>
      <c r="P28">
        <v>5</v>
      </c>
      <c r="Q28">
        <f>Configuration2!$L$3</f>
        <v>46</v>
      </c>
      <c r="R28">
        <f>Configuration2!$L$10</f>
        <v>230</v>
      </c>
      <c r="S28" s="10">
        <f>Configuration2!$L$16</f>
        <v>1.3227824028414119</v>
      </c>
      <c r="T28" s="6">
        <f>Configuration2!$S$16</f>
        <v>2.030632288445279E-2</v>
      </c>
      <c r="U28" s="8">
        <f>Configuration2!$L$22</f>
        <v>7.8260869565217392</v>
      </c>
      <c r="V28" s="12">
        <f>Configuration2!L58</f>
        <v>1.2301524758900306</v>
      </c>
      <c r="W28" s="8">
        <f>Parameter!B42</f>
        <v>12.666666666666664</v>
      </c>
      <c r="X28" s="8">
        <f>Configuration2!B19*1000 - Parameter!B42</f>
        <v>0.1890527598223013</v>
      </c>
    </row>
    <row r="31" spans="1:24" x14ac:dyDescent="0.3">
      <c r="A31" s="3" t="s">
        <v>43</v>
      </c>
      <c r="B31" s="3" t="s">
        <v>44</v>
      </c>
      <c r="C31" s="3" t="s">
        <v>45</v>
      </c>
      <c r="D31" s="3" t="s">
        <v>46</v>
      </c>
      <c r="E31" s="3" t="s">
        <v>47</v>
      </c>
      <c r="F31" s="3" t="s">
        <v>48</v>
      </c>
      <c r="G31" s="3" t="s">
        <v>49</v>
      </c>
      <c r="H31" s="3" t="s">
        <v>60</v>
      </c>
      <c r="I31" s="3" t="s">
        <v>59</v>
      </c>
      <c r="J31" s="3" t="s">
        <v>61</v>
      </c>
      <c r="K31" s="3" t="s">
        <v>62</v>
      </c>
      <c r="N31" s="3" t="s">
        <v>43</v>
      </c>
      <c r="O31" s="3" t="s">
        <v>44</v>
      </c>
      <c r="P31" s="3" t="s">
        <v>45</v>
      </c>
      <c r="Q31" s="3" t="s">
        <v>46</v>
      </c>
      <c r="R31" s="3" t="s">
        <v>47</v>
      </c>
      <c r="S31" s="3" t="s">
        <v>48</v>
      </c>
      <c r="T31" s="3" t="s">
        <v>49</v>
      </c>
      <c r="U31" s="3" t="s">
        <v>60</v>
      </c>
      <c r="V31" s="3" t="s">
        <v>59</v>
      </c>
      <c r="W31" s="3" t="s">
        <v>61</v>
      </c>
      <c r="X31" s="3" t="s">
        <v>62</v>
      </c>
    </row>
    <row r="32" spans="1:24" x14ac:dyDescent="0.3">
      <c r="A32" t="s">
        <v>55</v>
      </c>
      <c r="B32">
        <f>Parameter!$E$44*1000000</f>
        <v>0.28274333882308134</v>
      </c>
      <c r="C32">
        <v>1</v>
      </c>
      <c r="D32">
        <f>Configuration1!$H$4</f>
        <v>53</v>
      </c>
      <c r="E32">
        <f>Configuration1!$H$11</f>
        <v>53</v>
      </c>
      <c r="F32" s="14">
        <f>Configuration1!$H$17</f>
        <v>0.46027161096058328</v>
      </c>
      <c r="G32" s="6">
        <f>Configuration1!$O$17</f>
        <v>1.1414848329365023E-2</v>
      </c>
      <c r="H32" s="8">
        <f>Configuration1!$H$23</f>
        <v>6.7924528301886795</v>
      </c>
      <c r="I32" s="12">
        <f>Configuration1!H31</f>
        <v>0.3009850629163181</v>
      </c>
      <c r="J32" s="8">
        <f>Parameter!B38</f>
        <v>7.6</v>
      </c>
      <c r="K32" s="8">
        <f>Configuration1!B15*1000 - Parameter!B38</f>
        <v>0.85887560566192889</v>
      </c>
      <c r="N32" t="s">
        <v>55</v>
      </c>
      <c r="O32">
        <f>Parameter!$E$44*1000000</f>
        <v>0.28274333882308134</v>
      </c>
      <c r="P32">
        <v>1</v>
      </c>
      <c r="Q32">
        <f>Configuration2!$H$4</f>
        <v>163</v>
      </c>
      <c r="R32">
        <f>Configuration2!$H$11</f>
        <v>163</v>
      </c>
      <c r="S32" s="14">
        <f>Configuration2!$H$17</f>
        <v>1.3499281982388529</v>
      </c>
      <c r="T32" s="6">
        <f>Configuration2!$O$17</f>
        <v>2.0130481495123778E-4</v>
      </c>
      <c r="U32" s="8">
        <f>Configuration2!$H$23</f>
        <v>2.2085889570552149</v>
      </c>
      <c r="V32" s="12">
        <f>Configuration2!H31</f>
        <v>-0.30704166665911126</v>
      </c>
      <c r="W32" s="8">
        <f>Parameter!B38</f>
        <v>7.6</v>
      </c>
      <c r="X32" s="8">
        <f>Configuration2!B15*1000 - Parameter!B38</f>
        <v>0.31107309586767773</v>
      </c>
    </row>
    <row r="33" spans="1:24" x14ac:dyDescent="0.3">
      <c r="A33" t="s">
        <v>55</v>
      </c>
      <c r="B33">
        <f>Parameter!$E$44*1000000</f>
        <v>0.28274333882308134</v>
      </c>
      <c r="C33">
        <v>1</v>
      </c>
      <c r="D33">
        <f>Configuration1!$H$4</f>
        <v>53</v>
      </c>
      <c r="E33">
        <f>Configuration1!$H$11</f>
        <v>53</v>
      </c>
      <c r="F33" s="14">
        <f>Configuration1!$H$17</f>
        <v>0.46027161096058328</v>
      </c>
      <c r="G33" s="6">
        <f>Configuration1!$O$17</f>
        <v>1.1414848329365023E-2</v>
      </c>
      <c r="H33" s="8">
        <f>Configuration1!$H$23</f>
        <v>6.7924528301886795</v>
      </c>
      <c r="I33" s="12">
        <f>Configuration1!H38</f>
        <v>0.45114924006903778</v>
      </c>
      <c r="J33" s="8">
        <f>Parameter!B39</f>
        <v>8.8666666666666671</v>
      </c>
      <c r="K33" s="8">
        <f>Configuration1!B16*1000 - Parameter!B39</f>
        <v>0.74636377590659286</v>
      </c>
      <c r="N33" t="s">
        <v>55</v>
      </c>
      <c r="O33">
        <f>Parameter!$E$44*1000000</f>
        <v>0.28274333882308134</v>
      </c>
      <c r="P33">
        <v>1</v>
      </c>
      <c r="Q33">
        <f>Configuration2!$H$4</f>
        <v>163</v>
      </c>
      <c r="R33">
        <f>Configuration2!$H$11</f>
        <v>163</v>
      </c>
      <c r="S33" s="14">
        <f>Configuration2!$H$17</f>
        <v>1.3499281982388529</v>
      </c>
      <c r="T33" s="6">
        <f>Configuration2!$O$17</f>
        <v>2.0130481495123778E-4</v>
      </c>
      <c r="U33" s="8">
        <f>Configuration2!$H$23</f>
        <v>2.2085889570552149</v>
      </c>
      <c r="V33" s="12">
        <f>Configuration2!H38</f>
        <v>-0.25821527776896314</v>
      </c>
      <c r="W33" s="8">
        <f>Parameter!B39</f>
        <v>8.8666666666666671</v>
      </c>
      <c r="X33" s="8">
        <f>Configuration2!B16*1000 - Parameter!B39</f>
        <v>0.26803942088421806</v>
      </c>
    </row>
    <row r="34" spans="1:24" x14ac:dyDescent="0.3">
      <c r="A34" t="s">
        <v>55</v>
      </c>
      <c r="B34">
        <f>Parameter!$E$44*1000000</f>
        <v>0.28274333882308134</v>
      </c>
      <c r="C34">
        <v>1</v>
      </c>
      <c r="D34">
        <f>Configuration1!$H$4</f>
        <v>53</v>
      </c>
      <c r="E34">
        <f>Configuration1!$H$11</f>
        <v>53</v>
      </c>
      <c r="F34" s="14">
        <f>Configuration1!$H$17</f>
        <v>0.46027161096058328</v>
      </c>
      <c r="G34" s="6">
        <f>Configuration1!$O$17</f>
        <v>1.1414848329365023E-2</v>
      </c>
      <c r="H34" s="8">
        <f>Configuration1!$H$23</f>
        <v>6.7924528301886795</v>
      </c>
      <c r="I34" s="12">
        <f>Configuration1!H45</f>
        <v>0.60131341722175746</v>
      </c>
      <c r="J34" s="8">
        <f>Parameter!B40</f>
        <v>10.133333333333333</v>
      </c>
      <c r="K34" s="8">
        <f>Configuration1!B17*1000 - Parameter!B40</f>
        <v>0.65911870299774833</v>
      </c>
      <c r="N34" t="s">
        <v>55</v>
      </c>
      <c r="O34">
        <f>Parameter!$E$44*1000000</f>
        <v>0.28274333882308134</v>
      </c>
      <c r="P34">
        <v>1</v>
      </c>
      <c r="Q34">
        <f>Configuration2!$H$4</f>
        <v>163</v>
      </c>
      <c r="R34">
        <f>Configuration2!$H$11</f>
        <v>163</v>
      </c>
      <c r="S34" s="14">
        <f>Configuration2!$H$17</f>
        <v>1.3499281982388529</v>
      </c>
      <c r="T34" s="6">
        <f>Configuration2!$O$17</f>
        <v>2.0130481495123778E-4</v>
      </c>
      <c r="U34" s="8">
        <f>Configuration2!$H$23</f>
        <v>2.2085889570552149</v>
      </c>
      <c r="V34" s="12">
        <f>Configuration2!H45</f>
        <v>-0.20938888887881504</v>
      </c>
      <c r="W34" s="8">
        <f>Parameter!B40</f>
        <v>10.133333333333333</v>
      </c>
      <c r="X34" s="8">
        <f>Configuration2!B17*1000 - Parameter!B40</f>
        <v>0.23534652345681906</v>
      </c>
    </row>
    <row r="35" spans="1:24" x14ac:dyDescent="0.3">
      <c r="A35" t="s">
        <v>55</v>
      </c>
      <c r="B35">
        <f>Parameter!$E$44*1000000</f>
        <v>0.28274333882308134</v>
      </c>
      <c r="C35">
        <v>1</v>
      </c>
      <c r="D35">
        <f>Configuration1!$H$4</f>
        <v>53</v>
      </c>
      <c r="E35">
        <f>Configuration1!$H$11</f>
        <v>53</v>
      </c>
      <c r="F35" s="14">
        <f>Configuration1!$H$17</f>
        <v>0.46027161096058328</v>
      </c>
      <c r="G35" s="6">
        <f>Configuration1!$O$17</f>
        <v>1.1414848329365023E-2</v>
      </c>
      <c r="H35" s="8">
        <f>Configuration1!$H$23</f>
        <v>6.7924528301886795</v>
      </c>
      <c r="I35" s="12">
        <f>Configuration1!H52</f>
        <v>0.75147759437447681</v>
      </c>
      <c r="J35" s="8">
        <f>Parameter!B41</f>
        <v>11.399999999999999</v>
      </c>
      <c r="K35" s="8">
        <f>Configuration1!B18*1000 - Parameter!B41</f>
        <v>0.58968625578094347</v>
      </c>
      <c r="N35" t="s">
        <v>55</v>
      </c>
      <c r="O35">
        <f>Parameter!$E$44*1000000</f>
        <v>0.28274333882308134</v>
      </c>
      <c r="P35">
        <v>1</v>
      </c>
      <c r="Q35">
        <f>Configuration2!$H$4</f>
        <v>163</v>
      </c>
      <c r="R35">
        <f>Configuration2!$H$11</f>
        <v>163</v>
      </c>
      <c r="S35" s="14">
        <f>Configuration2!$H$17</f>
        <v>1.3499281982388529</v>
      </c>
      <c r="T35" s="6">
        <f>Configuration2!$O$17</f>
        <v>2.0130481495123778E-4</v>
      </c>
      <c r="U35" s="8">
        <f>Configuration2!$H$23</f>
        <v>2.2085889570552149</v>
      </c>
      <c r="V35" s="12">
        <f>Configuration2!H52</f>
        <v>-0.16056249998866701</v>
      </c>
      <c r="W35" s="8">
        <f>Parameter!B41</f>
        <v>11.399999999999999</v>
      </c>
      <c r="X35" s="8">
        <f>Configuration2!B18*1000 - Parameter!B41</f>
        <v>0.20969756402643647</v>
      </c>
    </row>
    <row r="36" spans="1:24" ht="15" thickBot="1" x14ac:dyDescent="0.35">
      <c r="A36" s="5" t="s">
        <v>55</v>
      </c>
      <c r="B36" s="5">
        <f>Parameter!$E$44*1000000</f>
        <v>0.28274333882308134</v>
      </c>
      <c r="C36" s="5">
        <v>1</v>
      </c>
      <c r="D36" s="5">
        <f>Configuration1!$H$4</f>
        <v>53</v>
      </c>
      <c r="E36" s="5">
        <f>Configuration1!$H$11</f>
        <v>53</v>
      </c>
      <c r="F36" s="15">
        <f>Configuration1!$H$17</f>
        <v>0.46027161096058328</v>
      </c>
      <c r="G36" s="7">
        <f>Configuration1!$O$17</f>
        <v>1.1414848329365023E-2</v>
      </c>
      <c r="H36" s="9">
        <f>Configuration1!$H$23</f>
        <v>6.7924528301886795</v>
      </c>
      <c r="I36" s="13">
        <f>Configuration1!H59</f>
        <v>0.90164177152719671</v>
      </c>
      <c r="J36" s="9">
        <f>Parameter!B42</f>
        <v>12.666666666666664</v>
      </c>
      <c r="K36" s="9">
        <f>Configuration1!B19*1000 - Parameter!B42</f>
        <v>0.53322049029444507</v>
      </c>
      <c r="N36" s="5" t="s">
        <v>55</v>
      </c>
      <c r="O36" s="5">
        <f>Parameter!$E$44*1000000</f>
        <v>0.28274333882308134</v>
      </c>
      <c r="P36" s="5">
        <v>1</v>
      </c>
      <c r="Q36" s="5">
        <f>Configuration2!$H$4</f>
        <v>163</v>
      </c>
      <c r="R36" s="5">
        <f>Configuration2!$H$11</f>
        <v>163</v>
      </c>
      <c r="S36" s="15">
        <f>Configuration2!$H$17</f>
        <v>1.3499281982388529</v>
      </c>
      <c r="T36" s="7">
        <f>Configuration2!$O$17</f>
        <v>2.0130481495123778E-4</v>
      </c>
      <c r="U36" s="9">
        <f>Configuration2!$H$23</f>
        <v>2.2085889570552149</v>
      </c>
      <c r="V36" s="13">
        <f>Configuration2!H59</f>
        <v>-0.11173611109851887</v>
      </c>
      <c r="W36" s="9">
        <f>Parameter!B42</f>
        <v>12.666666666666664</v>
      </c>
      <c r="X36" s="9">
        <f>Configuration2!B19*1000 - Parameter!B42</f>
        <v>0.1890527598223013</v>
      </c>
    </row>
    <row r="37" spans="1:24" x14ac:dyDescent="0.3">
      <c r="A37" s="51" t="s">
        <v>55</v>
      </c>
      <c r="B37" s="51">
        <f>Parameter!$E$44*1000000</f>
        <v>0.28274333882308134</v>
      </c>
      <c r="C37" s="51">
        <v>2</v>
      </c>
      <c r="D37" s="51">
        <f>Configuration1!$I$4</f>
        <v>26</v>
      </c>
      <c r="E37" s="51">
        <f>Configuration1!$I$11</f>
        <v>52</v>
      </c>
      <c r="F37" s="52">
        <f>Configuration1!$I$17</f>
        <v>0.451587240942459</v>
      </c>
      <c r="G37" s="53">
        <f>Configuration1!$P$17</f>
        <v>3.0067398360886576E-2</v>
      </c>
      <c r="H37" s="54">
        <f>Configuration1!$I$23</f>
        <v>13.846153846153847</v>
      </c>
      <c r="I37" s="55">
        <f>Configuration1!I31</f>
        <v>1.2366233974832639</v>
      </c>
      <c r="J37" s="54">
        <f>Parameter!B38</f>
        <v>7.6</v>
      </c>
      <c r="K37" s="54">
        <f>Configuration1!B15*1000 - Parameter!B38</f>
        <v>0.85887560566192889</v>
      </c>
      <c r="N37" t="s">
        <v>55</v>
      </c>
      <c r="O37">
        <f>Parameter!$E$44*1000000</f>
        <v>0.28274333882308134</v>
      </c>
      <c r="P37">
        <v>2</v>
      </c>
      <c r="Q37">
        <f>Configuration2!$I$4</f>
        <v>81</v>
      </c>
      <c r="R37">
        <f>Configuration2!$I$11</f>
        <v>162</v>
      </c>
      <c r="S37" s="14">
        <f>Configuration2!$I$17</f>
        <v>1.3416464301514979</v>
      </c>
      <c r="T37" s="6">
        <f>Configuration2!$P$17</f>
        <v>6.3350391412399613E-3</v>
      </c>
      <c r="U37" s="8">
        <f>Configuration2!$I$23</f>
        <v>4.4444444444444446</v>
      </c>
      <c r="V37" s="12">
        <f>Configuration2!I31</f>
        <v>-1.046656377080412E-2</v>
      </c>
      <c r="W37" s="8">
        <f>Parameter!B38</f>
        <v>7.6</v>
      </c>
      <c r="X37" s="8">
        <f>Configuration2!B15*1000 - Parameter!B38</f>
        <v>0.31107309586767773</v>
      </c>
    </row>
    <row r="38" spans="1:24" x14ac:dyDescent="0.3">
      <c r="A38" t="s">
        <v>55</v>
      </c>
      <c r="B38">
        <f>Parameter!$E$44*1000000</f>
        <v>0.28274333882308134</v>
      </c>
      <c r="C38">
        <v>2</v>
      </c>
      <c r="D38">
        <f>Configuration1!$I$4</f>
        <v>26</v>
      </c>
      <c r="E38">
        <f>Configuration1!$I$11</f>
        <v>52</v>
      </c>
      <c r="F38" s="14">
        <f>Configuration1!$I$17</f>
        <v>0.451587240942459</v>
      </c>
      <c r="G38" s="6">
        <f>Configuration1!$P$17</f>
        <v>3.0067398360886576E-2</v>
      </c>
      <c r="H38" s="8">
        <f>Configuration1!$I$23</f>
        <v>13.846153846153847</v>
      </c>
      <c r="I38" s="12">
        <f>Configuration1!I38</f>
        <v>1.5427272970638077</v>
      </c>
      <c r="J38" s="8">
        <f>Parameter!B39</f>
        <v>8.8666666666666671</v>
      </c>
      <c r="K38" s="8">
        <f>Configuration1!B16*1000 - Parameter!B39</f>
        <v>0.74636377590659286</v>
      </c>
      <c r="N38" t="s">
        <v>55</v>
      </c>
      <c r="O38">
        <f>Parameter!$E$44*1000000</f>
        <v>0.28274333882308134</v>
      </c>
      <c r="P38">
        <v>2</v>
      </c>
      <c r="Q38">
        <f>Configuration2!$I$4</f>
        <v>81</v>
      </c>
      <c r="R38">
        <f>Configuration2!$I$11</f>
        <v>162</v>
      </c>
      <c r="S38" s="14">
        <f>Configuration2!$I$17</f>
        <v>1.3416464301514979</v>
      </c>
      <c r="T38" s="6">
        <f>Configuration2!$P$17</f>
        <v>6.3350391412399613E-3</v>
      </c>
      <c r="U38" s="8">
        <f>Configuration2!$I$23</f>
        <v>4.4444444444444446</v>
      </c>
      <c r="V38" s="12">
        <f>Configuration2!I38</f>
        <v>8.778900893406183E-2</v>
      </c>
      <c r="W38" s="8">
        <f>Parameter!B39</f>
        <v>8.8666666666666671</v>
      </c>
      <c r="X38" s="8">
        <f>Configuration2!B16*1000 - Parameter!B39</f>
        <v>0.26803942088421806</v>
      </c>
    </row>
    <row r="39" spans="1:24" x14ac:dyDescent="0.3">
      <c r="A39" t="s">
        <v>55</v>
      </c>
      <c r="B39">
        <f>Parameter!$E$44*1000000</f>
        <v>0.28274333882308134</v>
      </c>
      <c r="C39">
        <v>2</v>
      </c>
      <c r="D39">
        <f>Configuration1!$I$4</f>
        <v>26</v>
      </c>
      <c r="E39">
        <f>Configuration1!$I$11</f>
        <v>52</v>
      </c>
      <c r="F39" s="14">
        <f>Configuration1!$I$17</f>
        <v>0.451587240942459</v>
      </c>
      <c r="G39" s="6">
        <f>Configuration1!$P$17</f>
        <v>3.0067398360886576E-2</v>
      </c>
      <c r="H39" s="8">
        <f>Configuration1!$I$23</f>
        <v>13.846153846153847</v>
      </c>
      <c r="I39" s="12">
        <f>Configuration1!I45</f>
        <v>1.8488311966443518</v>
      </c>
      <c r="J39" s="8">
        <f>Parameter!B40</f>
        <v>10.133333333333333</v>
      </c>
      <c r="K39" s="8">
        <f>Configuration1!B17*1000 - Parameter!B40</f>
        <v>0.65911870299774833</v>
      </c>
      <c r="N39" t="s">
        <v>55</v>
      </c>
      <c r="O39">
        <f>Parameter!$E$44*1000000</f>
        <v>0.28274333882308134</v>
      </c>
      <c r="P39">
        <v>2</v>
      </c>
      <c r="Q39">
        <f>Configuration2!$I$4</f>
        <v>81</v>
      </c>
      <c r="R39">
        <f>Configuration2!$I$11</f>
        <v>162</v>
      </c>
      <c r="S39" s="14">
        <f>Configuration2!$I$17</f>
        <v>1.3416464301514979</v>
      </c>
      <c r="T39" s="6">
        <f>Configuration2!$P$17</f>
        <v>6.3350391412399613E-3</v>
      </c>
      <c r="U39" s="8">
        <f>Configuration2!$I$23</f>
        <v>4.4444444444444446</v>
      </c>
      <c r="V39" s="12">
        <f>Configuration2!I45</f>
        <v>0.18604458163892779</v>
      </c>
      <c r="W39" s="8">
        <f>Parameter!B40</f>
        <v>10.133333333333333</v>
      </c>
      <c r="X39" s="8">
        <f>Configuration2!B17*1000 - Parameter!B40</f>
        <v>0.23534652345681906</v>
      </c>
    </row>
    <row r="40" spans="1:24" x14ac:dyDescent="0.3">
      <c r="A40" t="s">
        <v>55</v>
      </c>
      <c r="B40">
        <f>Parameter!$E$44*1000000</f>
        <v>0.28274333882308134</v>
      </c>
      <c r="C40">
        <v>2</v>
      </c>
      <c r="D40">
        <f>Configuration1!$I$4</f>
        <v>26</v>
      </c>
      <c r="E40">
        <f>Configuration1!$I$11</f>
        <v>52</v>
      </c>
      <c r="F40" s="14">
        <f>Configuration1!$I$17</f>
        <v>0.451587240942459</v>
      </c>
      <c r="G40" s="6">
        <f>Configuration1!$P$17</f>
        <v>3.0067398360886576E-2</v>
      </c>
      <c r="H40" s="8">
        <f>Configuration1!$I$23</f>
        <v>13.846153846153847</v>
      </c>
      <c r="I40" s="12">
        <f>Configuration1!I52</f>
        <v>2.1549350962248952</v>
      </c>
      <c r="J40" s="8">
        <f>Parameter!B41</f>
        <v>11.399999999999999</v>
      </c>
      <c r="K40" s="8">
        <f>Configuration1!B18*1000 - Parameter!B41</f>
        <v>0.58968625578094347</v>
      </c>
      <c r="N40" t="s">
        <v>55</v>
      </c>
      <c r="O40">
        <f>Parameter!$E$44*1000000</f>
        <v>0.28274333882308134</v>
      </c>
      <c r="P40">
        <v>2</v>
      </c>
      <c r="Q40">
        <f>Configuration2!$I$4</f>
        <v>81</v>
      </c>
      <c r="R40">
        <f>Configuration2!$I$11</f>
        <v>162</v>
      </c>
      <c r="S40" s="14">
        <f>Configuration2!$I$17</f>
        <v>1.3416464301514979</v>
      </c>
      <c r="T40" s="6">
        <f>Configuration2!$P$17</f>
        <v>6.3350391412399613E-3</v>
      </c>
      <c r="U40" s="8">
        <f>Configuration2!$I$23</f>
        <v>4.4444444444444446</v>
      </c>
      <c r="V40" s="12">
        <f>Configuration2!I52</f>
        <v>0.28430015434379374</v>
      </c>
      <c r="W40" s="8">
        <f>Parameter!B41</f>
        <v>11.399999999999999</v>
      </c>
      <c r="X40" s="8">
        <f>Configuration2!B18*1000 - Parameter!B41</f>
        <v>0.20969756402643647</v>
      </c>
    </row>
    <row r="41" spans="1:24" ht="15" thickBot="1" x14ac:dyDescent="0.35">
      <c r="A41" s="5" t="s">
        <v>55</v>
      </c>
      <c r="B41" s="5">
        <f>Parameter!$E$44*1000000</f>
        <v>0.28274333882308134</v>
      </c>
      <c r="C41" s="5">
        <v>2</v>
      </c>
      <c r="D41" s="5">
        <f>Configuration1!$I$4</f>
        <v>26</v>
      </c>
      <c r="E41" s="5">
        <f>Configuration1!$I$11</f>
        <v>52</v>
      </c>
      <c r="F41" s="15">
        <f>Configuration1!$I$17</f>
        <v>0.451587240942459</v>
      </c>
      <c r="G41" s="7">
        <f>Configuration1!$P$17</f>
        <v>3.0067398360886576E-2</v>
      </c>
      <c r="H41" s="9">
        <f>Configuration1!$I$23</f>
        <v>13.846153846153847</v>
      </c>
      <c r="I41" s="13">
        <f>Configuration1!I59</f>
        <v>2.4610389958054393</v>
      </c>
      <c r="J41" s="9">
        <f>Parameter!B42</f>
        <v>12.666666666666664</v>
      </c>
      <c r="K41" s="9">
        <f>Configuration1!B19*1000 - Parameter!B42</f>
        <v>0.53322049029444507</v>
      </c>
      <c r="N41" s="5" t="s">
        <v>55</v>
      </c>
      <c r="O41" s="5">
        <f>Parameter!$E$44*1000000</f>
        <v>0.28274333882308134</v>
      </c>
      <c r="P41" s="5">
        <v>2</v>
      </c>
      <c r="Q41" s="5">
        <f>Configuration2!$I$4</f>
        <v>81</v>
      </c>
      <c r="R41" s="5">
        <f>Configuration2!$I$11</f>
        <v>162</v>
      </c>
      <c r="S41" s="15">
        <f>Configuration2!$I$17</f>
        <v>1.3416464301514979</v>
      </c>
      <c r="T41" s="7">
        <f>Configuration2!$P$17</f>
        <v>6.3350391412399613E-3</v>
      </c>
      <c r="U41" s="9">
        <f>Configuration2!$I$23</f>
        <v>4.4444444444444446</v>
      </c>
      <c r="V41" s="13">
        <f>Configuration2!I59</f>
        <v>0.38255572704865959</v>
      </c>
      <c r="W41" s="9">
        <f>Parameter!B42</f>
        <v>12.666666666666664</v>
      </c>
      <c r="X41" s="9">
        <f>Configuration2!B19*1000 - Parameter!B42</f>
        <v>0.1890527598223013</v>
      </c>
    </row>
    <row r="42" spans="1:24" x14ac:dyDescent="0.3">
      <c r="A42" t="s">
        <v>55</v>
      </c>
      <c r="B42">
        <f>Parameter!$E$44*1000000</f>
        <v>0.28274333882308134</v>
      </c>
      <c r="C42">
        <v>3</v>
      </c>
      <c r="D42">
        <f>Configuration1!$J$4</f>
        <v>17</v>
      </c>
      <c r="E42">
        <f>Configuration1!$J$11</f>
        <v>51</v>
      </c>
      <c r="F42" s="14">
        <f>Configuration1!$J$17</f>
        <v>0.44290287092433472</v>
      </c>
      <c r="G42" s="6">
        <f>Configuration1!$Q$17</f>
        <v>4.8719948392408126E-2</v>
      </c>
      <c r="H42" s="8">
        <f>Configuration1!$J$23</f>
        <v>21.176470588235293</v>
      </c>
      <c r="I42" s="12">
        <f>Configuration1!J31</f>
        <v>2.2089534314449915</v>
      </c>
      <c r="J42" s="8">
        <f>Parameter!B38</f>
        <v>7.6</v>
      </c>
      <c r="K42" s="8">
        <f>Configuration1!B15*1000 - Parameter!B38</f>
        <v>0.85887560566192889</v>
      </c>
      <c r="N42" t="s">
        <v>55</v>
      </c>
      <c r="O42">
        <f>Parameter!$E$44*1000000</f>
        <v>0.28274333882308134</v>
      </c>
      <c r="P42">
        <v>3</v>
      </c>
      <c r="Q42">
        <f>Configuration2!$J$4</f>
        <v>54</v>
      </c>
      <c r="R42">
        <f>Configuration2!$J$11</f>
        <v>162</v>
      </c>
      <c r="S42" s="14">
        <f>Configuration2!$J$17</f>
        <v>1.3416464301514979</v>
      </c>
      <c r="T42" s="6">
        <f>Configuration2!$Q$17</f>
        <v>6.3350391412399613E-3</v>
      </c>
      <c r="U42" s="8">
        <f>Configuration2!$J$23</f>
        <v>6.666666666666667</v>
      </c>
      <c r="V42" s="12">
        <f>Configuration2!J31</f>
        <v>0.28430015434379374</v>
      </c>
      <c r="W42" s="8">
        <f>Parameter!B38</f>
        <v>7.6</v>
      </c>
      <c r="X42" s="8">
        <f>Configuration2!B15*1000 - Parameter!B38</f>
        <v>0.31107309586767773</v>
      </c>
    </row>
    <row r="43" spans="1:24" x14ac:dyDescent="0.3">
      <c r="A43" t="s">
        <v>55</v>
      </c>
      <c r="B43">
        <f>Parameter!$E$44*1000000</f>
        <v>0.28274333882308134</v>
      </c>
      <c r="C43">
        <v>3</v>
      </c>
      <c r="D43">
        <f>Configuration1!$J$4</f>
        <v>17</v>
      </c>
      <c r="E43">
        <f>Configuration1!$J$11</f>
        <v>51</v>
      </c>
      <c r="F43" s="14">
        <f>Configuration1!$J$17</f>
        <v>0.44290287092433472</v>
      </c>
      <c r="G43" s="6">
        <f>Configuration1!$Q$17</f>
        <v>4.8719948392408126E-2</v>
      </c>
      <c r="H43" s="8">
        <f>Configuration1!$J$23</f>
        <v>21.176470588235293</v>
      </c>
      <c r="I43" s="12">
        <f>Configuration1!J38</f>
        <v>2.6771123366858238</v>
      </c>
      <c r="J43" s="8">
        <f>Parameter!B39</f>
        <v>8.8666666666666671</v>
      </c>
      <c r="K43" s="8">
        <f>Configuration1!B16*1000 - Parameter!B39</f>
        <v>0.74636377590659286</v>
      </c>
      <c r="N43" t="s">
        <v>55</v>
      </c>
      <c r="O43">
        <f>Parameter!$E$44*1000000</f>
        <v>0.28274333882308134</v>
      </c>
      <c r="P43">
        <v>3</v>
      </c>
      <c r="Q43">
        <f>Configuration2!$J$4</f>
        <v>54</v>
      </c>
      <c r="R43">
        <f>Configuration2!$J$11</f>
        <v>162</v>
      </c>
      <c r="S43" s="14">
        <f>Configuration2!$J$17</f>
        <v>1.3416464301514979</v>
      </c>
      <c r="T43" s="6">
        <f>Configuration2!$Q$17</f>
        <v>6.3350391412399613E-3</v>
      </c>
      <c r="U43" s="8">
        <f>Configuration2!$J$23</f>
        <v>6.666666666666667</v>
      </c>
      <c r="V43" s="12">
        <f>Configuration2!J38</f>
        <v>0.43168351340109257</v>
      </c>
      <c r="W43" s="8">
        <f>Parameter!B39</f>
        <v>8.8666666666666671</v>
      </c>
      <c r="X43" s="8">
        <f>Configuration2!B16*1000 - Parameter!B39</f>
        <v>0.26803942088421806</v>
      </c>
    </row>
    <row r="44" spans="1:24" x14ac:dyDescent="0.3">
      <c r="A44" t="s">
        <v>55</v>
      </c>
      <c r="B44">
        <f>Parameter!$E$44*1000000</f>
        <v>0.28274333882308134</v>
      </c>
      <c r="C44">
        <v>3</v>
      </c>
      <c r="D44">
        <f>Configuration1!$J$4</f>
        <v>17</v>
      </c>
      <c r="E44">
        <f>Configuration1!$J$11</f>
        <v>51</v>
      </c>
      <c r="F44" s="14">
        <f>Configuration1!$J$17</f>
        <v>0.44290287092433472</v>
      </c>
      <c r="G44" s="6">
        <f>Configuration1!$Q$17</f>
        <v>4.8719948392408126E-2</v>
      </c>
      <c r="H44" s="8">
        <f>Configuration1!$J$23</f>
        <v>21.176470588235293</v>
      </c>
      <c r="I44" s="12">
        <f>Configuration1!J45</f>
        <v>3.1452712419266557</v>
      </c>
      <c r="J44" s="8">
        <f>Parameter!B40</f>
        <v>10.133333333333333</v>
      </c>
      <c r="K44" s="8">
        <f>Configuration1!B17*1000 - Parameter!B40</f>
        <v>0.65911870299774833</v>
      </c>
      <c r="N44" t="s">
        <v>55</v>
      </c>
      <c r="O44">
        <f>Parameter!$E$44*1000000</f>
        <v>0.28274333882308134</v>
      </c>
      <c r="P44">
        <v>3</v>
      </c>
      <c r="Q44">
        <f>Configuration2!$J$4</f>
        <v>54</v>
      </c>
      <c r="R44">
        <f>Configuration2!$J$11</f>
        <v>162</v>
      </c>
      <c r="S44" s="14">
        <f>Configuration2!$J$17</f>
        <v>1.3416464301514979</v>
      </c>
      <c r="T44" s="6">
        <f>Configuration2!$Q$17</f>
        <v>6.3350391412399613E-3</v>
      </c>
      <c r="U44" s="8">
        <f>Configuration2!$J$23</f>
        <v>6.666666666666667</v>
      </c>
      <c r="V44" s="12">
        <f>Configuration2!J45</f>
        <v>0.5790668724583915</v>
      </c>
      <c r="W44" s="8">
        <f>Parameter!B40</f>
        <v>10.133333333333333</v>
      </c>
      <c r="X44" s="8">
        <f>Configuration2!B17*1000 - Parameter!B40</f>
        <v>0.23534652345681906</v>
      </c>
    </row>
    <row r="45" spans="1:24" x14ac:dyDescent="0.3">
      <c r="A45" t="s">
        <v>55</v>
      </c>
      <c r="B45">
        <f>Parameter!$E$44*1000000</f>
        <v>0.28274333882308134</v>
      </c>
      <c r="C45">
        <v>3</v>
      </c>
      <c r="D45">
        <f>Configuration1!$J$4</f>
        <v>17</v>
      </c>
      <c r="E45">
        <f>Configuration1!$J$11</f>
        <v>51</v>
      </c>
      <c r="F45" s="14">
        <f>Configuration1!$J$17</f>
        <v>0.44290287092433472</v>
      </c>
      <c r="G45" s="6">
        <f>Configuration1!$Q$17</f>
        <v>4.8719948392408126E-2</v>
      </c>
      <c r="H45" s="8">
        <f>Configuration1!$J$23</f>
        <v>21.176470588235293</v>
      </c>
      <c r="I45" s="12">
        <f>Configuration1!J52</f>
        <v>3.6134301471674872</v>
      </c>
      <c r="J45" s="8">
        <f>Parameter!B41</f>
        <v>11.399999999999999</v>
      </c>
      <c r="K45" s="8">
        <f>Configuration1!B18*1000 - Parameter!B41</f>
        <v>0.58968625578094347</v>
      </c>
      <c r="N45" t="s">
        <v>55</v>
      </c>
      <c r="O45">
        <f>Parameter!$E$44*1000000</f>
        <v>0.28274333882308134</v>
      </c>
      <c r="P45">
        <v>3</v>
      </c>
      <c r="Q45">
        <f>Configuration2!$J$4</f>
        <v>54</v>
      </c>
      <c r="R45">
        <f>Configuration2!$J$11</f>
        <v>162</v>
      </c>
      <c r="S45" s="14">
        <f>Configuration2!$J$17</f>
        <v>1.3416464301514979</v>
      </c>
      <c r="T45" s="6">
        <f>Configuration2!$Q$17</f>
        <v>6.3350391412399613E-3</v>
      </c>
      <c r="U45" s="8">
        <f>Configuration2!$J$23</f>
        <v>6.666666666666667</v>
      </c>
      <c r="V45" s="12">
        <f>Configuration2!J52</f>
        <v>0.72645023151569044</v>
      </c>
      <c r="W45" s="8">
        <f>Parameter!B41</f>
        <v>11.399999999999999</v>
      </c>
      <c r="X45" s="8">
        <f>Configuration2!B18*1000 - Parameter!B41</f>
        <v>0.20969756402643647</v>
      </c>
    </row>
    <row r="46" spans="1:24" ht="15" thickBot="1" x14ac:dyDescent="0.35">
      <c r="A46" s="5" t="s">
        <v>55</v>
      </c>
      <c r="B46" s="5">
        <f>Parameter!$E$44*1000000</f>
        <v>0.28274333882308134</v>
      </c>
      <c r="C46" s="5">
        <v>3</v>
      </c>
      <c r="D46" s="5">
        <f>Configuration1!$J$4</f>
        <v>17</v>
      </c>
      <c r="E46" s="5">
        <f>Configuration1!$J$11</f>
        <v>51</v>
      </c>
      <c r="F46" s="15">
        <f>Configuration1!$J$17</f>
        <v>0.44290287092433472</v>
      </c>
      <c r="G46" s="7">
        <f>Configuration1!$Q$17</f>
        <v>4.8719948392408126E-2</v>
      </c>
      <c r="H46" s="9">
        <f>Configuration1!$J$23</f>
        <v>21.176470588235293</v>
      </c>
      <c r="I46" s="13">
        <f>Configuration1!J59</f>
        <v>4.0815890524083187</v>
      </c>
      <c r="J46" s="9">
        <f>Parameter!B42</f>
        <v>12.666666666666664</v>
      </c>
      <c r="K46" s="9">
        <f>Configuration1!B19*1000 - Parameter!B42</f>
        <v>0.53322049029444507</v>
      </c>
      <c r="N46" s="5" t="s">
        <v>55</v>
      </c>
      <c r="O46" s="5">
        <f>Parameter!$E$44*1000000</f>
        <v>0.28274333882308134</v>
      </c>
      <c r="P46" s="5">
        <v>3</v>
      </c>
      <c r="Q46" s="5">
        <f>Configuration2!$J$4</f>
        <v>54</v>
      </c>
      <c r="R46" s="5">
        <f>Configuration2!$J$11</f>
        <v>162</v>
      </c>
      <c r="S46" s="15">
        <f>Configuration2!$J$17</f>
        <v>1.3416464301514979</v>
      </c>
      <c r="T46" s="7">
        <f>Configuration2!$Q$17</f>
        <v>6.3350391412399613E-3</v>
      </c>
      <c r="U46" s="9">
        <f>Configuration2!$J$23</f>
        <v>6.666666666666667</v>
      </c>
      <c r="V46" s="13">
        <f>Configuration2!J59</f>
        <v>0.87383359057298937</v>
      </c>
      <c r="W46" s="9">
        <f>Parameter!B42</f>
        <v>12.666666666666664</v>
      </c>
      <c r="X46" s="9">
        <f>Configuration2!B19*1000 - Parameter!B42</f>
        <v>0.1890527598223013</v>
      </c>
    </row>
    <row r="47" spans="1:24" x14ac:dyDescent="0.3">
      <c r="A47" t="s">
        <v>55</v>
      </c>
      <c r="B47">
        <f>Parameter!$E$44*1000000</f>
        <v>0.28274333882308134</v>
      </c>
      <c r="C47">
        <v>4</v>
      </c>
      <c r="D47">
        <f>Configuration1!$K$4</f>
        <v>13</v>
      </c>
      <c r="E47">
        <f>Configuration1!$K$11</f>
        <v>52</v>
      </c>
      <c r="F47" s="14">
        <f>Configuration1!$K$17</f>
        <v>0.451587240942459</v>
      </c>
      <c r="G47" s="6">
        <f>Configuration1!$R$17</f>
        <v>3.0067398360886576E-2</v>
      </c>
      <c r="H47" s="8">
        <f>Configuration1!$K$23</f>
        <v>27.692307692307693</v>
      </c>
      <c r="I47" s="12">
        <f>Configuration1!K31</f>
        <v>3.0732467949665279</v>
      </c>
      <c r="J47" s="8">
        <f>Parameter!B38</f>
        <v>7.6</v>
      </c>
      <c r="K47" s="8">
        <f>Configuration1!B15*1000 - Parameter!B38</f>
        <v>0.85887560566192889</v>
      </c>
      <c r="N47" t="s">
        <v>55</v>
      </c>
      <c r="O47">
        <f>Parameter!$E$44*1000000</f>
        <v>0.28274333882308134</v>
      </c>
      <c r="P47">
        <v>4</v>
      </c>
      <c r="Q47">
        <f>Configuration2!$K$4</f>
        <v>40</v>
      </c>
      <c r="R47">
        <f>Configuration2!$K$11</f>
        <v>160</v>
      </c>
      <c r="S47" s="14">
        <f>Configuration2!$K$17</f>
        <v>1.3250828939767878</v>
      </c>
      <c r="T47" s="6">
        <f>Configuration2!$R$17</f>
        <v>1.8602507793817408E-2</v>
      </c>
      <c r="U47" s="8">
        <f>Configuration2!$K$23</f>
        <v>9</v>
      </c>
      <c r="V47" s="12">
        <f>Configuration2!K31</f>
        <v>0.59380520836412143</v>
      </c>
      <c r="W47" s="8">
        <f>Parameter!B38</f>
        <v>7.6</v>
      </c>
      <c r="X47" s="8">
        <f>Configuration2!B15*1000 - Parameter!B38</f>
        <v>0.31107309586767773</v>
      </c>
    </row>
    <row r="48" spans="1:24" x14ac:dyDescent="0.3">
      <c r="A48" t="s">
        <v>55</v>
      </c>
      <c r="B48">
        <f>Parameter!$E$44*1000000</f>
        <v>0.28274333882308134</v>
      </c>
      <c r="C48">
        <v>4</v>
      </c>
      <c r="D48">
        <f>Configuration1!$K$4</f>
        <v>13</v>
      </c>
      <c r="E48">
        <f>Configuration1!$K$11</f>
        <v>52</v>
      </c>
      <c r="F48" s="14">
        <f>Configuration1!$K$17</f>
        <v>0.451587240942459</v>
      </c>
      <c r="G48" s="6">
        <f>Configuration1!$R$17</f>
        <v>3.0067398360886576E-2</v>
      </c>
      <c r="H48" s="8">
        <f>Configuration1!$K$23</f>
        <v>27.692307692307693</v>
      </c>
      <c r="I48" s="12">
        <f>Configuration1!K38</f>
        <v>3.6854545941276156</v>
      </c>
      <c r="J48" s="8">
        <f>Parameter!B39</f>
        <v>8.8666666666666671</v>
      </c>
      <c r="K48" s="8">
        <f>Configuration1!B16*1000 - Parameter!B39</f>
        <v>0.74636377590659286</v>
      </c>
      <c r="N48" t="s">
        <v>55</v>
      </c>
      <c r="O48">
        <f>Parameter!$E$44*1000000</f>
        <v>0.28274333882308134</v>
      </c>
      <c r="P48">
        <v>4</v>
      </c>
      <c r="Q48">
        <f>Configuration2!$K$4</f>
        <v>40</v>
      </c>
      <c r="R48">
        <f>Configuration2!$K$11</f>
        <v>160</v>
      </c>
      <c r="S48" s="14">
        <f>Configuration2!$K$17</f>
        <v>1.3250828939767878</v>
      </c>
      <c r="T48" s="6">
        <f>Configuration2!$R$17</f>
        <v>1.8602507793817408E-2</v>
      </c>
      <c r="U48" s="8">
        <f>Configuration2!$K$23</f>
        <v>9</v>
      </c>
      <c r="V48" s="12">
        <f>Configuration2!K38</f>
        <v>0.79277274309147494</v>
      </c>
      <c r="W48" s="8">
        <f>Parameter!B39</f>
        <v>8.8666666666666671</v>
      </c>
      <c r="X48" s="8">
        <f>Configuration2!B16*1000 - Parameter!B39</f>
        <v>0.26803942088421806</v>
      </c>
    </row>
    <row r="49" spans="1:24" x14ac:dyDescent="0.3">
      <c r="A49" t="s">
        <v>55</v>
      </c>
      <c r="B49">
        <f>Parameter!$E$44*1000000</f>
        <v>0.28274333882308134</v>
      </c>
      <c r="C49">
        <v>4</v>
      </c>
      <c r="D49">
        <f>Configuration1!$K$4</f>
        <v>13</v>
      </c>
      <c r="E49">
        <f>Configuration1!$K$11</f>
        <v>52</v>
      </c>
      <c r="F49" s="14">
        <f>Configuration1!$K$17</f>
        <v>0.451587240942459</v>
      </c>
      <c r="G49" s="6">
        <f>Configuration1!$R$17</f>
        <v>3.0067398360886576E-2</v>
      </c>
      <c r="H49" s="8">
        <f>Configuration1!$K$23</f>
        <v>27.692307692307693</v>
      </c>
      <c r="I49" s="12">
        <f>Configuration1!K45</f>
        <v>4.2976623932887037</v>
      </c>
      <c r="J49" s="8">
        <f>Parameter!B40</f>
        <v>10.133333333333333</v>
      </c>
      <c r="K49" s="8">
        <f>Configuration1!B17*1000 - Parameter!B40</f>
        <v>0.65911870299774833</v>
      </c>
      <c r="N49" t="s">
        <v>55</v>
      </c>
      <c r="O49">
        <f>Parameter!$E$44*1000000</f>
        <v>0.28274333882308134</v>
      </c>
      <c r="P49">
        <v>4</v>
      </c>
      <c r="Q49">
        <f>Configuration2!$K$4</f>
        <v>40</v>
      </c>
      <c r="R49">
        <f>Configuration2!$K$11</f>
        <v>160</v>
      </c>
      <c r="S49" s="14">
        <f>Configuration2!$K$17</f>
        <v>1.3250828939767878</v>
      </c>
      <c r="T49" s="6">
        <f>Configuration2!$R$17</f>
        <v>1.8602507793817408E-2</v>
      </c>
      <c r="U49" s="8">
        <f>Configuration2!$K$23</f>
        <v>9</v>
      </c>
      <c r="V49" s="12">
        <f>Configuration2!K45</f>
        <v>0.99174027781882834</v>
      </c>
      <c r="W49" s="8">
        <f>Parameter!B40</f>
        <v>10.133333333333333</v>
      </c>
      <c r="X49" s="8">
        <f>Configuration2!B17*1000 - Parameter!B40</f>
        <v>0.23534652345681906</v>
      </c>
    </row>
    <row r="50" spans="1:24" x14ac:dyDescent="0.3">
      <c r="A50" t="s">
        <v>55</v>
      </c>
      <c r="B50">
        <f>Parameter!$E$44*1000000</f>
        <v>0.28274333882308134</v>
      </c>
      <c r="C50">
        <v>4</v>
      </c>
      <c r="D50">
        <f>Configuration1!$K$4</f>
        <v>13</v>
      </c>
      <c r="E50">
        <f>Configuration1!$K$11</f>
        <v>52</v>
      </c>
      <c r="F50" s="14">
        <f>Configuration1!$K$17</f>
        <v>0.451587240942459</v>
      </c>
      <c r="G50" s="6">
        <f>Configuration1!$R$17</f>
        <v>3.0067398360886576E-2</v>
      </c>
      <c r="H50" s="8">
        <f>Configuration1!$K$23</f>
        <v>27.692307692307693</v>
      </c>
      <c r="I50" s="12">
        <f>Configuration1!K52</f>
        <v>4.9098701924497909</v>
      </c>
      <c r="J50" s="8">
        <f>Parameter!B41</f>
        <v>11.399999999999999</v>
      </c>
      <c r="K50" s="8">
        <f>Configuration1!B18*1000 - Parameter!B41</f>
        <v>0.58968625578094347</v>
      </c>
      <c r="N50" t="s">
        <v>55</v>
      </c>
      <c r="O50">
        <f>Parameter!$E$44*1000000</f>
        <v>0.28274333882308134</v>
      </c>
      <c r="P50">
        <v>4</v>
      </c>
      <c r="Q50">
        <f>Configuration2!$K$4</f>
        <v>40</v>
      </c>
      <c r="R50">
        <f>Configuration2!$K$11</f>
        <v>160</v>
      </c>
      <c r="S50" s="14">
        <f>Configuration2!$K$17</f>
        <v>1.3250828939767878</v>
      </c>
      <c r="T50" s="6">
        <f>Configuration2!$R$17</f>
        <v>1.8602507793817408E-2</v>
      </c>
      <c r="U50" s="8">
        <f>Configuration2!$K$23</f>
        <v>9</v>
      </c>
      <c r="V50" s="12">
        <f>Configuration2!K52</f>
        <v>1.1907078125461819</v>
      </c>
      <c r="W50" s="8">
        <f>Parameter!B41</f>
        <v>11.399999999999999</v>
      </c>
      <c r="X50" s="8">
        <f>Configuration2!B18*1000 - Parameter!B41</f>
        <v>0.20969756402643647</v>
      </c>
    </row>
    <row r="51" spans="1:24" ht="15" thickBot="1" x14ac:dyDescent="0.35">
      <c r="A51" s="5" t="s">
        <v>55</v>
      </c>
      <c r="B51" s="5">
        <f>Parameter!$E$44*1000000</f>
        <v>0.28274333882308134</v>
      </c>
      <c r="C51" s="5">
        <v>4</v>
      </c>
      <c r="D51" s="5">
        <f>Configuration1!$K$4</f>
        <v>13</v>
      </c>
      <c r="E51" s="5">
        <f>Configuration1!$K$11</f>
        <v>52</v>
      </c>
      <c r="F51" s="15">
        <f>Configuration1!$K$17</f>
        <v>0.451587240942459</v>
      </c>
      <c r="G51" s="7">
        <f>Configuration1!$R$17</f>
        <v>3.0067398360886576E-2</v>
      </c>
      <c r="H51" s="9">
        <f>Configuration1!$K$23</f>
        <v>27.692307692307693</v>
      </c>
      <c r="I51" s="13">
        <f>Configuration1!K59</f>
        <v>5.5220779916108791</v>
      </c>
      <c r="J51" s="9">
        <f>Parameter!B42</f>
        <v>12.666666666666664</v>
      </c>
      <c r="K51" s="9">
        <f>Configuration1!B19*1000 - Parameter!B42</f>
        <v>0.53322049029444507</v>
      </c>
      <c r="N51" s="5" t="s">
        <v>55</v>
      </c>
      <c r="O51" s="5">
        <f>Parameter!$E$44*1000000</f>
        <v>0.28274333882308134</v>
      </c>
      <c r="P51" s="5">
        <v>4</v>
      </c>
      <c r="Q51" s="5">
        <f>Configuration2!$K$4</f>
        <v>40</v>
      </c>
      <c r="R51" s="5">
        <f>Configuration2!$K$11</f>
        <v>160</v>
      </c>
      <c r="S51" s="15">
        <f>Configuration2!$K$17</f>
        <v>1.3250828939767878</v>
      </c>
      <c r="T51" s="7">
        <f>Configuration2!$R$17</f>
        <v>1.8602507793817408E-2</v>
      </c>
      <c r="U51" s="9">
        <f>Configuration2!$K$23</f>
        <v>9</v>
      </c>
      <c r="V51" s="13">
        <f>Configuration2!K59</f>
        <v>1.3896753472735355</v>
      </c>
      <c r="W51" s="9">
        <f>Parameter!B42</f>
        <v>12.666666666666664</v>
      </c>
      <c r="X51" s="9">
        <f>Configuration2!B19*1000 - Parameter!B42</f>
        <v>0.1890527598223013</v>
      </c>
    </row>
    <row r="52" spans="1:24" x14ac:dyDescent="0.3">
      <c r="A52" t="s">
        <v>55</v>
      </c>
      <c r="B52">
        <f>Parameter!$E$44*1000000</f>
        <v>0.28274333882308134</v>
      </c>
      <c r="C52">
        <v>5</v>
      </c>
      <c r="D52">
        <f>Configuration1!$L$4</f>
        <v>10</v>
      </c>
      <c r="E52">
        <f>Configuration1!$L$11</f>
        <v>50</v>
      </c>
      <c r="F52" s="14">
        <f>Configuration1!$L$17</f>
        <v>0.43421850090621061</v>
      </c>
      <c r="G52" s="6">
        <f>Configuration1!$S$17</f>
        <v>6.7372498423929325E-2</v>
      </c>
      <c r="H52" s="8">
        <f>Configuration1!$L$23</f>
        <v>36</v>
      </c>
      <c r="I52" s="12">
        <f>Configuration1!L31</f>
        <v>4.1752208334564855</v>
      </c>
      <c r="J52" s="8">
        <f>Parameter!B38</f>
        <v>7.6</v>
      </c>
      <c r="K52" s="8">
        <f>Configuration1!B15*1000 - Parameter!B38</f>
        <v>0.85887560566192889</v>
      </c>
      <c r="N52" t="s">
        <v>55</v>
      </c>
      <c r="O52">
        <f>Parameter!$E$44*1000000</f>
        <v>0.28274333882308134</v>
      </c>
      <c r="P52">
        <v>5</v>
      </c>
      <c r="Q52">
        <f>Configuration2!$L$4</f>
        <v>32</v>
      </c>
      <c r="R52">
        <f>Configuration2!$L$11</f>
        <v>160</v>
      </c>
      <c r="S52" s="14">
        <f>Configuration2!$L$17</f>
        <v>1.3250828939767878</v>
      </c>
      <c r="T52" s="6">
        <f>Configuration2!$S$17</f>
        <v>1.8602507793817408E-2</v>
      </c>
      <c r="U52" s="8">
        <f>Configuration2!$L$23</f>
        <v>11.25</v>
      </c>
      <c r="V52" s="12">
        <f>Configuration2!L31</f>
        <v>0.89225651045515164</v>
      </c>
      <c r="W52" s="8">
        <f>Parameter!B38</f>
        <v>7.6</v>
      </c>
      <c r="X52" s="8">
        <f>Configuration2!B15*1000 - Parameter!B38</f>
        <v>0.31107309586767773</v>
      </c>
    </row>
    <row r="53" spans="1:24" x14ac:dyDescent="0.3">
      <c r="A53" t="s">
        <v>55</v>
      </c>
      <c r="B53">
        <f>Parameter!$E$44*1000000</f>
        <v>0.28274333882308134</v>
      </c>
      <c r="C53">
        <v>5</v>
      </c>
      <c r="D53">
        <f>Configuration1!$L$4</f>
        <v>10</v>
      </c>
      <c r="E53">
        <f>Configuration1!$L$11</f>
        <v>50</v>
      </c>
      <c r="F53" s="14">
        <f>Configuration1!$L$17</f>
        <v>0.43421850090621061</v>
      </c>
      <c r="G53" s="6">
        <f>Configuration1!$S$17</f>
        <v>6.7372498423929325E-2</v>
      </c>
      <c r="H53" s="8">
        <f>Configuration1!$L$23</f>
        <v>36</v>
      </c>
      <c r="I53" s="12">
        <f>Configuration1!L38</f>
        <v>4.9710909723659</v>
      </c>
      <c r="J53" s="8">
        <f>Parameter!B39</f>
        <v>8.8666666666666671</v>
      </c>
      <c r="K53" s="8">
        <f>Configuration1!B16*1000 - Parameter!B39</f>
        <v>0.74636377590659286</v>
      </c>
      <c r="N53" t="s">
        <v>55</v>
      </c>
      <c r="O53">
        <f>Parameter!$E$44*1000000</f>
        <v>0.28274333882308134</v>
      </c>
      <c r="P53">
        <v>5</v>
      </c>
      <c r="Q53">
        <f>Configuration2!$L$4</f>
        <v>32</v>
      </c>
      <c r="R53">
        <f>Configuration2!$L$11</f>
        <v>160</v>
      </c>
      <c r="S53" s="14">
        <f>Configuration2!$L$17</f>
        <v>1.3250828939767878</v>
      </c>
      <c r="T53" s="6">
        <f>Configuration2!$S$17</f>
        <v>1.8602507793817408E-2</v>
      </c>
      <c r="U53" s="8">
        <f>Configuration2!$L$23</f>
        <v>11.25</v>
      </c>
      <c r="V53" s="12">
        <f>Configuration2!L38</f>
        <v>1.1409659288643439</v>
      </c>
      <c r="W53" s="8">
        <f>Parameter!B39</f>
        <v>8.8666666666666671</v>
      </c>
      <c r="X53" s="8">
        <f>Configuration2!B16*1000 - Parameter!B39</f>
        <v>0.26803942088421806</v>
      </c>
    </row>
    <row r="54" spans="1:24" x14ac:dyDescent="0.3">
      <c r="A54" t="s">
        <v>55</v>
      </c>
      <c r="B54">
        <f>Parameter!$E$44*1000000</f>
        <v>0.28274333882308134</v>
      </c>
      <c r="C54">
        <v>5</v>
      </c>
      <c r="D54">
        <f>Configuration1!$L$4</f>
        <v>10</v>
      </c>
      <c r="E54">
        <f>Configuration1!$L$11</f>
        <v>50</v>
      </c>
      <c r="F54" s="14">
        <f>Configuration1!$L$17</f>
        <v>0.43421850090621061</v>
      </c>
      <c r="G54" s="6">
        <f>Configuration1!$S$17</f>
        <v>6.7372498423929325E-2</v>
      </c>
      <c r="H54" s="8">
        <f>Configuration1!$L$23</f>
        <v>36</v>
      </c>
      <c r="I54" s="12">
        <f>Configuration1!L45</f>
        <v>5.7669611112753127</v>
      </c>
      <c r="J54" s="8">
        <f>Parameter!B40</f>
        <v>10.133333333333333</v>
      </c>
      <c r="K54" s="8">
        <f>Configuration1!B17*1000 - Parameter!B40</f>
        <v>0.65911870299774833</v>
      </c>
      <c r="N54" t="s">
        <v>55</v>
      </c>
      <c r="O54">
        <f>Parameter!$E$44*1000000</f>
        <v>0.28274333882308134</v>
      </c>
      <c r="P54">
        <v>5</v>
      </c>
      <c r="Q54">
        <f>Configuration2!$L$4</f>
        <v>32</v>
      </c>
      <c r="R54">
        <f>Configuration2!$L$11</f>
        <v>160</v>
      </c>
      <c r="S54" s="14">
        <f>Configuration2!$L$17</f>
        <v>1.3250828939767878</v>
      </c>
      <c r="T54" s="6">
        <f>Configuration2!$S$17</f>
        <v>1.8602507793817408E-2</v>
      </c>
      <c r="U54" s="8">
        <f>Configuration2!$L$23</f>
        <v>11.25</v>
      </c>
      <c r="V54" s="12">
        <f>Configuration2!L45</f>
        <v>1.3896753472735359</v>
      </c>
      <c r="W54" s="8">
        <f>Parameter!B40</f>
        <v>10.133333333333333</v>
      </c>
      <c r="X54" s="8">
        <f>Configuration2!B17*1000 - Parameter!B40</f>
        <v>0.23534652345681906</v>
      </c>
    </row>
    <row r="55" spans="1:24" x14ac:dyDescent="0.3">
      <c r="A55" t="s">
        <v>55</v>
      </c>
      <c r="B55">
        <f>Parameter!$E$44*1000000</f>
        <v>0.28274333882308134</v>
      </c>
      <c r="C55">
        <v>5</v>
      </c>
      <c r="D55">
        <f>Configuration1!$L$4</f>
        <v>10</v>
      </c>
      <c r="E55">
        <f>Configuration1!$L$11</f>
        <v>50</v>
      </c>
      <c r="F55" s="14">
        <f>Configuration1!$L$17</f>
        <v>0.43421850090621061</v>
      </c>
      <c r="G55" s="6">
        <f>Configuration1!$S$17</f>
        <v>6.7372498423929325E-2</v>
      </c>
      <c r="H55" s="8">
        <f>Configuration1!$L$23</f>
        <v>36</v>
      </c>
      <c r="I55" s="12">
        <f>Configuration1!L52</f>
        <v>6.5628312501847281</v>
      </c>
      <c r="J55" s="8">
        <f>Parameter!B41</f>
        <v>11.399999999999999</v>
      </c>
      <c r="K55" s="8">
        <f>Configuration1!B18*1000 - Parameter!B41</f>
        <v>0.58968625578094347</v>
      </c>
      <c r="N55" t="s">
        <v>55</v>
      </c>
      <c r="O55">
        <f>Parameter!$E$44*1000000</f>
        <v>0.28274333882308134</v>
      </c>
      <c r="P55">
        <v>5</v>
      </c>
      <c r="Q55">
        <f>Configuration2!$L$4</f>
        <v>32</v>
      </c>
      <c r="R55">
        <f>Configuration2!$L$11</f>
        <v>160</v>
      </c>
      <c r="S55" s="14">
        <f>Configuration2!$L$17</f>
        <v>1.3250828939767878</v>
      </c>
      <c r="T55" s="6">
        <f>Configuration2!$S$17</f>
        <v>1.8602507793817408E-2</v>
      </c>
      <c r="U55" s="8">
        <f>Configuration2!$L$23</f>
        <v>11.25</v>
      </c>
      <c r="V55" s="12">
        <f>Configuration2!L52</f>
        <v>1.6383847656827275</v>
      </c>
      <c r="W55" s="8">
        <f>Parameter!B41</f>
        <v>11.399999999999999</v>
      </c>
      <c r="X55" s="8">
        <f>Configuration2!B18*1000 - Parameter!B41</f>
        <v>0.20969756402643647</v>
      </c>
    </row>
    <row r="56" spans="1:24" x14ac:dyDescent="0.3">
      <c r="A56" t="s">
        <v>55</v>
      </c>
      <c r="B56">
        <f>Parameter!$E$44*1000000</f>
        <v>0.28274333882308134</v>
      </c>
      <c r="C56">
        <v>5</v>
      </c>
      <c r="D56">
        <f>Configuration1!$L$4</f>
        <v>10</v>
      </c>
      <c r="E56">
        <f>Configuration1!$L$11</f>
        <v>50</v>
      </c>
      <c r="F56" s="14">
        <f>Configuration1!$L$17</f>
        <v>0.43421850090621061</v>
      </c>
      <c r="G56" s="6">
        <f>Configuration1!$S$17</f>
        <v>6.7372498423929325E-2</v>
      </c>
      <c r="H56" s="8">
        <f>Configuration1!$L$23</f>
        <v>36</v>
      </c>
      <c r="I56" s="12">
        <f>Configuration1!L59</f>
        <v>7.3587013890941408</v>
      </c>
      <c r="J56" s="8">
        <f>Parameter!B42</f>
        <v>12.666666666666664</v>
      </c>
      <c r="K56" s="8">
        <f>Configuration1!B19*1000 - Parameter!B42</f>
        <v>0.53322049029444507</v>
      </c>
      <c r="N56" t="s">
        <v>55</v>
      </c>
      <c r="O56">
        <f>Parameter!$E$44*1000000</f>
        <v>0.28274333882308134</v>
      </c>
      <c r="P56">
        <v>5</v>
      </c>
      <c r="Q56">
        <f>Configuration2!$L$4</f>
        <v>32</v>
      </c>
      <c r="R56">
        <f>Configuration2!$L$11</f>
        <v>160</v>
      </c>
      <c r="S56" s="14">
        <f>Configuration2!$L$17</f>
        <v>1.3250828939767878</v>
      </c>
      <c r="T56" s="6">
        <f>Configuration2!$S$17</f>
        <v>1.8602507793817408E-2</v>
      </c>
      <c r="U56" s="8">
        <f>Configuration2!$L$23</f>
        <v>11.25</v>
      </c>
      <c r="V56" s="12">
        <f>Configuration2!L59</f>
        <v>1.8870941840919193</v>
      </c>
      <c r="W56" s="8">
        <f>Parameter!B42</f>
        <v>12.666666666666664</v>
      </c>
      <c r="X56" s="8">
        <f>Configuration2!B19*1000 - Parameter!B42</f>
        <v>0.1890527598223013</v>
      </c>
    </row>
    <row r="59" spans="1:24" x14ac:dyDescent="0.3">
      <c r="A59" s="3" t="s">
        <v>43</v>
      </c>
      <c r="B59" s="3" t="s">
        <v>44</v>
      </c>
      <c r="C59" s="3" t="s">
        <v>45</v>
      </c>
      <c r="D59" s="3" t="s">
        <v>46</v>
      </c>
      <c r="E59" s="3" t="s">
        <v>47</v>
      </c>
      <c r="F59" s="3" t="s">
        <v>48</v>
      </c>
      <c r="G59" s="3" t="s">
        <v>49</v>
      </c>
      <c r="H59" s="3" t="s">
        <v>60</v>
      </c>
      <c r="I59" s="3" t="s">
        <v>59</v>
      </c>
      <c r="J59" s="3" t="s">
        <v>61</v>
      </c>
      <c r="K59" s="3" t="s">
        <v>62</v>
      </c>
      <c r="N59" s="3" t="s">
        <v>43</v>
      </c>
      <c r="O59" s="3" t="s">
        <v>44</v>
      </c>
      <c r="P59" s="3" t="s">
        <v>45</v>
      </c>
      <c r="Q59" s="3" t="s">
        <v>46</v>
      </c>
      <c r="R59" s="3" t="s">
        <v>47</v>
      </c>
      <c r="S59" s="3" t="s">
        <v>48</v>
      </c>
      <c r="T59" s="3" t="s">
        <v>49</v>
      </c>
      <c r="U59" s="3" t="s">
        <v>60</v>
      </c>
      <c r="V59" s="3" t="s">
        <v>59</v>
      </c>
      <c r="W59" s="3" t="s">
        <v>61</v>
      </c>
      <c r="X59" s="3" t="s">
        <v>62</v>
      </c>
    </row>
    <row r="60" spans="1:24" x14ac:dyDescent="0.3">
      <c r="A60" t="s">
        <v>56</v>
      </c>
      <c r="B60">
        <f>Parameter!$E$45*1000000</f>
        <v>0.50265482457436694</v>
      </c>
      <c r="C60">
        <v>1</v>
      </c>
      <c r="D60">
        <f>Configuration1!$H$5</f>
        <v>30</v>
      </c>
      <c r="E60">
        <f>Configuration1!$H$12</f>
        <v>30</v>
      </c>
      <c r="F60" s="14">
        <f>Configuration1!$H$18</f>
        <v>0.46316640096662465</v>
      </c>
      <c r="G60" s="6">
        <f>Configuration1!$O$18</f>
        <v>5.1973316521912926E-3</v>
      </c>
      <c r="H60" s="8">
        <f>Configuration1!$H$24</f>
        <v>12</v>
      </c>
      <c r="I60" s="12">
        <f>Configuration1!H32</f>
        <v>0.79174027781882861</v>
      </c>
      <c r="J60" s="8">
        <f>Parameter!B38</f>
        <v>7.6</v>
      </c>
      <c r="K60" s="8">
        <f>Configuration1!B15*1000 - Parameter!B38</f>
        <v>0.85887560566192889</v>
      </c>
      <c r="N60" t="s">
        <v>56</v>
      </c>
      <c r="O60">
        <f>Parameter!$E$45*1000000</f>
        <v>0.50265482457436694</v>
      </c>
      <c r="P60">
        <v>1</v>
      </c>
      <c r="Q60">
        <f>Configuration2!$H$5</f>
        <v>91</v>
      </c>
      <c r="R60">
        <f>Configuration2!$H$12</f>
        <v>91</v>
      </c>
      <c r="S60" s="14">
        <f>Configuration2!$H$18</f>
        <v>1.339806037243197</v>
      </c>
      <c r="T60" s="6">
        <f>Configuration2!$O$18</f>
        <v>7.6980912137483651E-3</v>
      </c>
      <c r="U60" s="8">
        <f>Configuration2!$H$24</f>
        <v>3.9560439560439562</v>
      </c>
      <c r="V60" s="12">
        <f>Configuration2!H32</f>
        <v>-0.2752504578619247</v>
      </c>
      <c r="W60" s="8">
        <f>Parameter!B38</f>
        <v>7.6</v>
      </c>
      <c r="X60" s="8">
        <f>Configuration2!B15*1000 - Parameter!B38</f>
        <v>0.31107309586767773</v>
      </c>
    </row>
    <row r="61" spans="1:24" x14ac:dyDescent="0.3">
      <c r="A61" t="s">
        <v>56</v>
      </c>
      <c r="B61">
        <f>Parameter!$E$45*1000000</f>
        <v>0.50265482457436694</v>
      </c>
      <c r="C61">
        <v>1</v>
      </c>
      <c r="D61">
        <f>Configuration1!$H$5</f>
        <v>30</v>
      </c>
      <c r="E61">
        <f>Configuration1!$H$12</f>
        <v>30</v>
      </c>
      <c r="F61" s="14">
        <f>Configuration1!$H$18</f>
        <v>0.46316640096662465</v>
      </c>
      <c r="G61" s="6">
        <f>Configuration1!$O$18</f>
        <v>5.1973316521912926E-3</v>
      </c>
      <c r="H61" s="8">
        <f>Configuration1!$H$24</f>
        <v>12</v>
      </c>
      <c r="I61" s="12">
        <f>Configuration1!H39</f>
        <v>1.0570303241219667</v>
      </c>
      <c r="J61" s="8">
        <f>Parameter!B39</f>
        <v>8.8666666666666671</v>
      </c>
      <c r="K61" s="8">
        <f>Configuration1!B16*1000 - Parameter!B39</f>
        <v>0.74636377590659286</v>
      </c>
      <c r="N61" t="s">
        <v>56</v>
      </c>
      <c r="O61">
        <f>Parameter!$E$45*1000000</f>
        <v>0.50265482457436694</v>
      </c>
      <c r="P61">
        <v>1</v>
      </c>
      <c r="Q61">
        <f>Configuration2!$H$5</f>
        <v>91</v>
      </c>
      <c r="R61">
        <f>Configuration2!$H$12</f>
        <v>91</v>
      </c>
      <c r="S61" s="14">
        <f>Configuration2!$H$18</f>
        <v>1.339806037243197</v>
      </c>
      <c r="T61" s="6">
        <f>Configuration2!$O$18</f>
        <v>7.6980912137483651E-3</v>
      </c>
      <c r="U61" s="8">
        <f>Configuration2!$H$24</f>
        <v>3.9560439560439562</v>
      </c>
      <c r="V61" s="12">
        <f>Configuration2!H39</f>
        <v>-0.18779220083891213</v>
      </c>
      <c r="W61" s="8">
        <f>Parameter!B39</f>
        <v>8.8666666666666671</v>
      </c>
      <c r="X61" s="8">
        <f>Configuration2!B16*1000 - Parameter!B39</f>
        <v>0.26803942088421806</v>
      </c>
    </row>
    <row r="62" spans="1:24" x14ac:dyDescent="0.3">
      <c r="A62" t="s">
        <v>56</v>
      </c>
      <c r="B62">
        <f>Parameter!$E$45*1000000</f>
        <v>0.50265482457436694</v>
      </c>
      <c r="C62">
        <v>1</v>
      </c>
      <c r="D62">
        <f>Configuration1!$H$5</f>
        <v>30</v>
      </c>
      <c r="E62">
        <f>Configuration1!$H$12</f>
        <v>30</v>
      </c>
      <c r="F62" s="14">
        <f>Configuration1!$H$18</f>
        <v>0.46316640096662465</v>
      </c>
      <c r="G62" s="6">
        <f>Configuration1!$O$18</f>
        <v>5.1973316521912926E-3</v>
      </c>
      <c r="H62" s="8">
        <f>Configuration1!$H$24</f>
        <v>12</v>
      </c>
      <c r="I62" s="12">
        <f>Configuration1!H46</f>
        <v>1.3223203704251048</v>
      </c>
      <c r="J62" s="8">
        <f>Parameter!B40</f>
        <v>10.133333333333333</v>
      </c>
      <c r="K62" s="8">
        <f>Configuration1!B17*1000 - Parameter!B40</f>
        <v>0.65911870299774833</v>
      </c>
      <c r="N62" t="s">
        <v>56</v>
      </c>
      <c r="O62">
        <f>Parameter!$E$45*1000000</f>
        <v>0.50265482457436694</v>
      </c>
      <c r="P62">
        <v>1</v>
      </c>
      <c r="Q62">
        <f>Configuration2!$H$5</f>
        <v>91</v>
      </c>
      <c r="R62">
        <f>Configuration2!$H$12</f>
        <v>91</v>
      </c>
      <c r="S62" s="14">
        <f>Configuration2!$H$18</f>
        <v>1.339806037243197</v>
      </c>
      <c r="T62" s="6">
        <f>Configuration2!$O$18</f>
        <v>7.6980912137483651E-3</v>
      </c>
      <c r="U62" s="8">
        <f>Configuration2!$H$24</f>
        <v>3.9560439560439562</v>
      </c>
      <c r="V62" s="12">
        <f>Configuration2!H46</f>
        <v>-0.10033394381589976</v>
      </c>
      <c r="W62" s="8">
        <f>Parameter!B40</f>
        <v>10.133333333333333</v>
      </c>
      <c r="X62" s="8">
        <f>Configuration2!B17*1000 - Parameter!B40</f>
        <v>0.23534652345681906</v>
      </c>
    </row>
    <row r="63" spans="1:24" x14ac:dyDescent="0.3">
      <c r="A63" t="s">
        <v>56</v>
      </c>
      <c r="B63">
        <f>Parameter!$E$45*1000000</f>
        <v>0.50265482457436694</v>
      </c>
      <c r="C63">
        <v>1</v>
      </c>
      <c r="D63">
        <f>Configuration1!$H$5</f>
        <v>30</v>
      </c>
      <c r="E63">
        <f>Configuration1!$H$12</f>
        <v>30</v>
      </c>
      <c r="F63" s="14">
        <f>Configuration1!$H$18</f>
        <v>0.46316640096662465</v>
      </c>
      <c r="G63" s="6">
        <f>Configuration1!$O$18</f>
        <v>5.1973316521912926E-3</v>
      </c>
      <c r="H63" s="8">
        <f>Configuration1!$H$24</f>
        <v>12</v>
      </c>
      <c r="I63" s="12">
        <f>Configuration1!H53</f>
        <v>1.5876104167282423</v>
      </c>
      <c r="J63" s="8">
        <f>Parameter!B41</f>
        <v>11.399999999999999</v>
      </c>
      <c r="K63" s="8">
        <f>Configuration1!B18*1000 - Parameter!B41</f>
        <v>0.58968625578094347</v>
      </c>
      <c r="N63" t="s">
        <v>56</v>
      </c>
      <c r="O63">
        <f>Parameter!$E$45*1000000</f>
        <v>0.50265482457436694</v>
      </c>
      <c r="P63">
        <v>1</v>
      </c>
      <c r="Q63">
        <f>Configuration2!$H$5</f>
        <v>91</v>
      </c>
      <c r="R63">
        <f>Configuration2!$H$12</f>
        <v>91</v>
      </c>
      <c r="S63" s="14">
        <f>Configuration2!$H$18</f>
        <v>1.339806037243197</v>
      </c>
      <c r="T63" s="6">
        <f>Configuration2!$O$18</f>
        <v>7.6980912137483651E-3</v>
      </c>
      <c r="U63" s="8">
        <f>Configuration2!$H$24</f>
        <v>3.9560439560439562</v>
      </c>
      <c r="V63" s="12">
        <f>Configuration2!H53</f>
        <v>-1.2875686792887184E-2</v>
      </c>
      <c r="W63" s="8">
        <f>Parameter!B41</f>
        <v>11.399999999999999</v>
      </c>
      <c r="X63" s="8">
        <f>Configuration2!B18*1000 - Parameter!B41</f>
        <v>0.20969756402643647</v>
      </c>
    </row>
    <row r="64" spans="1:24" ht="15" thickBot="1" x14ac:dyDescent="0.35">
      <c r="A64" s="5" t="s">
        <v>56</v>
      </c>
      <c r="B64" s="5">
        <f>Parameter!$E$45*1000000</f>
        <v>0.50265482457436694</v>
      </c>
      <c r="C64" s="5">
        <v>1</v>
      </c>
      <c r="D64" s="5">
        <f>Configuration1!$H$5</f>
        <v>30</v>
      </c>
      <c r="E64" s="5">
        <f>Configuration1!$H$12</f>
        <v>30</v>
      </c>
      <c r="F64" s="15">
        <f>Configuration1!$H$18</f>
        <v>0.46316640096662465</v>
      </c>
      <c r="G64" s="7">
        <f>Configuration1!$O$18</f>
        <v>5.1973316521912926E-3</v>
      </c>
      <c r="H64" s="9">
        <f>Configuration1!$H$24</f>
        <v>12</v>
      </c>
      <c r="I64" s="13">
        <f>Configuration1!H60</f>
        <v>1.8529004630313803</v>
      </c>
      <c r="J64" s="9">
        <f>Parameter!B42</f>
        <v>12.666666666666664</v>
      </c>
      <c r="K64" s="9">
        <f>Configuration1!B19*1000 - Parameter!B42</f>
        <v>0.53322049029444507</v>
      </c>
      <c r="N64" s="5" t="s">
        <v>56</v>
      </c>
      <c r="O64" s="5">
        <f>Parameter!$E$45*1000000</f>
        <v>0.50265482457436694</v>
      </c>
      <c r="P64" s="5">
        <v>1</v>
      </c>
      <c r="Q64" s="5">
        <f>Configuration2!$H$5</f>
        <v>91</v>
      </c>
      <c r="R64" s="5">
        <f>Configuration2!$H$12</f>
        <v>91</v>
      </c>
      <c r="S64" s="15">
        <f>Configuration2!$H$18</f>
        <v>1.339806037243197</v>
      </c>
      <c r="T64" s="7">
        <f>Configuration2!$O$18</f>
        <v>7.6980912137483651E-3</v>
      </c>
      <c r="U64" s="9">
        <f>Configuration2!$H$24</f>
        <v>3.9560439560439562</v>
      </c>
      <c r="V64" s="13">
        <f>Configuration2!H60</f>
        <v>7.4582570230125392E-2</v>
      </c>
      <c r="W64" s="9">
        <f>Parameter!B42</f>
        <v>12.666666666666664</v>
      </c>
      <c r="X64" s="9">
        <f>Configuration2!B19*1000 - Parameter!B42</f>
        <v>0.1890527598223013</v>
      </c>
    </row>
    <row r="65" spans="1:24" x14ac:dyDescent="0.3">
      <c r="A65" t="s">
        <v>56</v>
      </c>
      <c r="B65">
        <f>Parameter!$E$45*1000000</f>
        <v>0.50265482457436694</v>
      </c>
      <c r="C65">
        <v>2</v>
      </c>
      <c r="D65">
        <f>Configuration1!$I$5</f>
        <v>15</v>
      </c>
      <c r="E65">
        <f>Configuration1!$I$12</f>
        <v>30</v>
      </c>
      <c r="F65" s="14">
        <f>Configuration1!$I$18</f>
        <v>0.46316640096662465</v>
      </c>
      <c r="G65" s="6">
        <f>Configuration1!$P$18</f>
        <v>5.1973316521912926E-3</v>
      </c>
      <c r="H65" s="8">
        <f>Configuration1!$I$24</f>
        <v>24</v>
      </c>
      <c r="I65" s="12">
        <f>Configuration1!I32</f>
        <v>2.3834805556376573</v>
      </c>
      <c r="J65" s="8">
        <f>Parameter!B38</f>
        <v>7.6</v>
      </c>
      <c r="K65" s="8">
        <f>Configuration1!B15*1000 - Parameter!B38</f>
        <v>0.85887560566192889</v>
      </c>
      <c r="N65" t="s">
        <v>56</v>
      </c>
      <c r="O65">
        <f>Parameter!$E$45*1000000</f>
        <v>0.50265482457436694</v>
      </c>
      <c r="P65">
        <v>2</v>
      </c>
      <c r="Q65">
        <f>Configuration2!$I$5</f>
        <v>45</v>
      </c>
      <c r="R65">
        <f>Configuration2!$I$12</f>
        <v>90</v>
      </c>
      <c r="S65" s="14">
        <f>Configuration2!$I$18</f>
        <v>1.3250828939767885</v>
      </c>
      <c r="T65" s="6">
        <f>Configuration2!$P$18</f>
        <v>1.8602507793816916E-2</v>
      </c>
      <c r="U65" s="8">
        <f>Configuration2!$I$24</f>
        <v>8</v>
      </c>
      <c r="V65" s="12">
        <f>Configuration2!I32</f>
        <v>0.2611601852125523</v>
      </c>
      <c r="W65" s="8">
        <f>Parameter!B38</f>
        <v>7.6</v>
      </c>
      <c r="X65" s="8">
        <f>Configuration2!B15*1000 - Parameter!B38</f>
        <v>0.31107309586767773</v>
      </c>
    </row>
    <row r="66" spans="1:24" x14ac:dyDescent="0.3">
      <c r="A66" t="s">
        <v>56</v>
      </c>
      <c r="B66">
        <f>Parameter!$E$45*1000000</f>
        <v>0.50265482457436694</v>
      </c>
      <c r="C66">
        <v>2</v>
      </c>
      <c r="D66">
        <f>Configuration1!$I$5</f>
        <v>15</v>
      </c>
      <c r="E66">
        <f>Configuration1!$I$12</f>
        <v>30</v>
      </c>
      <c r="F66" s="14">
        <f>Configuration1!$I$18</f>
        <v>0.46316640096662465</v>
      </c>
      <c r="G66" s="6">
        <f>Configuration1!$P$18</f>
        <v>5.1973316521912926E-3</v>
      </c>
      <c r="H66" s="8">
        <f>Configuration1!$I$24</f>
        <v>24</v>
      </c>
      <c r="I66" s="12">
        <f>Configuration1!I39</f>
        <v>2.9140606482439333</v>
      </c>
      <c r="J66" s="8">
        <f>Parameter!B39</f>
        <v>8.8666666666666671</v>
      </c>
      <c r="K66" s="8">
        <f>Configuration1!B16*1000 - Parameter!B39</f>
        <v>0.74636377590659286</v>
      </c>
      <c r="N66" t="s">
        <v>56</v>
      </c>
      <c r="O66">
        <f>Parameter!$E$45*1000000</f>
        <v>0.50265482457436694</v>
      </c>
      <c r="P66">
        <v>2</v>
      </c>
      <c r="Q66">
        <f>Configuration2!$I$5</f>
        <v>45</v>
      </c>
      <c r="R66">
        <f>Configuration2!$I$12</f>
        <v>90</v>
      </c>
      <c r="S66" s="14">
        <f>Configuration2!$I$18</f>
        <v>1.3250828939767885</v>
      </c>
      <c r="T66" s="6">
        <f>Configuration2!$P$18</f>
        <v>1.8602507793816916E-2</v>
      </c>
      <c r="U66" s="8">
        <f>Configuration2!$I$24</f>
        <v>8</v>
      </c>
      <c r="V66" s="12">
        <f>Configuration2!I39</f>
        <v>0.43802021608131103</v>
      </c>
      <c r="W66" s="8">
        <f>Parameter!B39</f>
        <v>8.8666666666666671</v>
      </c>
      <c r="X66" s="8">
        <f>Configuration2!B16*1000 - Parameter!B39</f>
        <v>0.26803942088421806</v>
      </c>
    </row>
    <row r="67" spans="1:24" x14ac:dyDescent="0.3">
      <c r="A67" t="s">
        <v>56</v>
      </c>
      <c r="B67">
        <f>Parameter!$E$45*1000000</f>
        <v>0.50265482457436694</v>
      </c>
      <c r="C67">
        <v>2</v>
      </c>
      <c r="D67">
        <f>Configuration1!$I$5</f>
        <v>15</v>
      </c>
      <c r="E67">
        <f>Configuration1!$I$12</f>
        <v>30</v>
      </c>
      <c r="F67" s="14">
        <f>Configuration1!$I$18</f>
        <v>0.46316640096662465</v>
      </c>
      <c r="G67" s="6">
        <f>Configuration1!$P$18</f>
        <v>5.1973316521912926E-3</v>
      </c>
      <c r="H67" s="8">
        <f>Configuration1!$I$24</f>
        <v>24</v>
      </c>
      <c r="I67" s="12">
        <f>Configuration1!I46</f>
        <v>3.4446407408502093</v>
      </c>
      <c r="J67" s="8">
        <f>Parameter!B40</f>
        <v>10.133333333333333</v>
      </c>
      <c r="K67" s="8">
        <f>Configuration1!B17*1000 - Parameter!B40</f>
        <v>0.65911870299774833</v>
      </c>
      <c r="N67" t="s">
        <v>56</v>
      </c>
      <c r="O67">
        <f>Parameter!$E$45*1000000</f>
        <v>0.50265482457436694</v>
      </c>
      <c r="P67">
        <v>2</v>
      </c>
      <c r="Q67">
        <f>Configuration2!$I$5</f>
        <v>45</v>
      </c>
      <c r="R67">
        <f>Configuration2!$I$12</f>
        <v>90</v>
      </c>
      <c r="S67" s="14">
        <f>Configuration2!$I$18</f>
        <v>1.3250828939767885</v>
      </c>
      <c r="T67" s="6">
        <f>Configuration2!$P$18</f>
        <v>1.8602507793816916E-2</v>
      </c>
      <c r="U67" s="8">
        <f>Configuration2!$I$24</f>
        <v>8</v>
      </c>
      <c r="V67" s="12">
        <f>Configuration2!I46</f>
        <v>0.61488024695006982</v>
      </c>
      <c r="W67" s="8">
        <f>Parameter!B40</f>
        <v>10.133333333333333</v>
      </c>
      <c r="X67" s="8">
        <f>Configuration2!B17*1000 - Parameter!B40</f>
        <v>0.23534652345681906</v>
      </c>
    </row>
    <row r="68" spans="1:24" x14ac:dyDescent="0.3">
      <c r="A68" t="s">
        <v>56</v>
      </c>
      <c r="B68">
        <f>Parameter!$E$45*1000000</f>
        <v>0.50265482457436694</v>
      </c>
      <c r="C68">
        <v>2</v>
      </c>
      <c r="D68">
        <f>Configuration1!$I$5</f>
        <v>15</v>
      </c>
      <c r="E68">
        <f>Configuration1!$I$12</f>
        <v>30</v>
      </c>
      <c r="F68" s="14">
        <f>Configuration1!$I$18</f>
        <v>0.46316640096662465</v>
      </c>
      <c r="G68" s="6">
        <f>Configuration1!$P$18</f>
        <v>5.1973316521912926E-3</v>
      </c>
      <c r="H68" s="8">
        <f>Configuration1!$I$24</f>
        <v>24</v>
      </c>
      <c r="I68" s="12">
        <f>Configuration1!I53</f>
        <v>3.975220833456484</v>
      </c>
      <c r="J68" s="8">
        <f>Parameter!B41</f>
        <v>11.399999999999999</v>
      </c>
      <c r="K68" s="8">
        <f>Configuration1!B18*1000 - Parameter!B41</f>
        <v>0.58968625578094347</v>
      </c>
      <c r="N68" t="s">
        <v>56</v>
      </c>
      <c r="O68">
        <f>Parameter!$E$45*1000000</f>
        <v>0.50265482457436694</v>
      </c>
      <c r="P68">
        <v>2</v>
      </c>
      <c r="Q68">
        <f>Configuration2!$I$5</f>
        <v>45</v>
      </c>
      <c r="R68">
        <f>Configuration2!$I$12</f>
        <v>90</v>
      </c>
      <c r="S68" s="14">
        <f>Configuration2!$I$18</f>
        <v>1.3250828939767885</v>
      </c>
      <c r="T68" s="6">
        <f>Configuration2!$P$18</f>
        <v>1.8602507793816916E-2</v>
      </c>
      <c r="U68" s="8">
        <f>Configuration2!$I$24</f>
        <v>8</v>
      </c>
      <c r="V68" s="12">
        <f>Configuration2!I53</f>
        <v>0.79174027781882816</v>
      </c>
      <c r="W68" s="8">
        <f>Parameter!B41</f>
        <v>11.399999999999999</v>
      </c>
      <c r="X68" s="8">
        <f>Configuration2!B18*1000 - Parameter!B41</f>
        <v>0.20969756402643647</v>
      </c>
    </row>
    <row r="69" spans="1:24" ht="15" thickBot="1" x14ac:dyDescent="0.35">
      <c r="A69" s="5" t="s">
        <v>56</v>
      </c>
      <c r="B69" s="5">
        <f>Parameter!$E$45*1000000</f>
        <v>0.50265482457436694</v>
      </c>
      <c r="C69" s="5">
        <v>2</v>
      </c>
      <c r="D69" s="5">
        <f>Configuration1!$I$5</f>
        <v>15</v>
      </c>
      <c r="E69" s="5">
        <f>Configuration1!$I$12</f>
        <v>30</v>
      </c>
      <c r="F69" s="15">
        <f>Configuration1!$I$18</f>
        <v>0.46316640096662465</v>
      </c>
      <c r="G69" s="7">
        <f>Configuration1!$P$18</f>
        <v>5.1973316521912926E-3</v>
      </c>
      <c r="H69" s="9">
        <f>Configuration1!$I$24</f>
        <v>24</v>
      </c>
      <c r="I69" s="13">
        <f>Configuration1!I60</f>
        <v>4.5058009260627605</v>
      </c>
      <c r="J69" s="9">
        <f>Parameter!B42</f>
        <v>12.666666666666664</v>
      </c>
      <c r="K69" s="9">
        <f>Configuration1!B19*1000 - Parameter!B42</f>
        <v>0.53322049029444507</v>
      </c>
      <c r="N69" s="5" t="s">
        <v>56</v>
      </c>
      <c r="O69" s="5">
        <f>Parameter!$E$45*1000000</f>
        <v>0.50265482457436694</v>
      </c>
      <c r="P69" s="5">
        <v>2</v>
      </c>
      <c r="Q69" s="5">
        <f>Configuration2!$I$5</f>
        <v>45</v>
      </c>
      <c r="R69" s="5">
        <f>Configuration2!$I$12</f>
        <v>90</v>
      </c>
      <c r="S69" s="15">
        <f>Configuration2!$I$18</f>
        <v>1.3250828939767885</v>
      </c>
      <c r="T69" s="7">
        <f>Configuration2!$P$18</f>
        <v>1.8602507793816916E-2</v>
      </c>
      <c r="U69" s="9">
        <f>Configuration2!$I$24</f>
        <v>8</v>
      </c>
      <c r="V69" s="13">
        <f>Configuration2!I60</f>
        <v>0.96860030868758695</v>
      </c>
      <c r="W69" s="9">
        <f>Parameter!B42</f>
        <v>12.666666666666664</v>
      </c>
      <c r="X69" s="9">
        <f>Configuration2!B19*1000 - Parameter!B42</f>
        <v>0.1890527598223013</v>
      </c>
    </row>
    <row r="70" spans="1:24" x14ac:dyDescent="0.3">
      <c r="A70" t="s">
        <v>56</v>
      </c>
      <c r="B70">
        <f>Parameter!$E$45*1000000</f>
        <v>0.50265482457436694</v>
      </c>
      <c r="C70">
        <v>3</v>
      </c>
      <c r="D70">
        <f>Configuration1!$J$5</f>
        <v>10</v>
      </c>
      <c r="E70">
        <f>Configuration1!$J$12</f>
        <v>30</v>
      </c>
      <c r="F70" s="14">
        <f>Configuration1!$J$18</f>
        <v>0.46316640096662465</v>
      </c>
      <c r="G70" s="6">
        <f>Configuration1!$Q$18</f>
        <v>5.1973316521912926E-3</v>
      </c>
      <c r="H70" s="8">
        <f>Configuration1!$J$24</f>
        <v>36</v>
      </c>
      <c r="I70" s="12">
        <f>Configuration1!J32</f>
        <v>3.9752208334564849</v>
      </c>
      <c r="J70" s="8">
        <f>Parameter!B38</f>
        <v>7.6</v>
      </c>
      <c r="K70" s="8">
        <f>Configuration1!B15*1000 - Parameter!B38</f>
        <v>0.85887560566192889</v>
      </c>
      <c r="N70" t="s">
        <v>56</v>
      </c>
      <c r="O70">
        <f>Parameter!$E$45*1000000</f>
        <v>0.50265482457436694</v>
      </c>
      <c r="P70">
        <v>3</v>
      </c>
      <c r="Q70">
        <f>Configuration2!$J$5</f>
        <v>30</v>
      </c>
      <c r="R70">
        <f>Configuration2!$J$12</f>
        <v>90</v>
      </c>
      <c r="S70" s="14">
        <f>Configuration2!$J$18</f>
        <v>1.3250828939767885</v>
      </c>
      <c r="T70" s="6">
        <f>Configuration2!$Q$18</f>
        <v>1.8602507793816916E-2</v>
      </c>
      <c r="U70" s="8">
        <f>Configuration2!$J$24</f>
        <v>12</v>
      </c>
      <c r="V70" s="12">
        <f>Configuration2!J32</f>
        <v>0.79174027781882861</v>
      </c>
      <c r="W70" s="8">
        <f>Parameter!B38</f>
        <v>7.6</v>
      </c>
      <c r="X70" s="8">
        <f>Configuration2!B15*1000 - Parameter!B38</f>
        <v>0.31107309586767773</v>
      </c>
    </row>
    <row r="71" spans="1:24" x14ac:dyDescent="0.3">
      <c r="A71" t="s">
        <v>56</v>
      </c>
      <c r="B71">
        <f>Parameter!$E$45*1000000</f>
        <v>0.50265482457436694</v>
      </c>
      <c r="C71">
        <v>3</v>
      </c>
      <c r="D71">
        <f>Configuration1!$J$5</f>
        <v>10</v>
      </c>
      <c r="E71">
        <f>Configuration1!$J$12</f>
        <v>30</v>
      </c>
      <c r="F71" s="14">
        <f>Configuration1!$J$18</f>
        <v>0.46316640096662465</v>
      </c>
      <c r="G71" s="6">
        <f>Configuration1!$Q$18</f>
        <v>5.1973316521912926E-3</v>
      </c>
      <c r="H71" s="8">
        <f>Configuration1!$J$24</f>
        <v>36</v>
      </c>
      <c r="I71" s="12">
        <f>Configuration1!J39</f>
        <v>4.771090972365899</v>
      </c>
      <c r="J71" s="8">
        <f>Parameter!B39</f>
        <v>8.8666666666666671</v>
      </c>
      <c r="K71" s="8">
        <f>Configuration1!B16*1000 - Parameter!B39</f>
        <v>0.74636377590659286</v>
      </c>
      <c r="N71" t="s">
        <v>56</v>
      </c>
      <c r="O71">
        <f>Parameter!$E$45*1000000</f>
        <v>0.50265482457436694</v>
      </c>
      <c r="P71">
        <v>3</v>
      </c>
      <c r="Q71">
        <f>Configuration2!$J$5</f>
        <v>30</v>
      </c>
      <c r="R71">
        <f>Configuration2!$J$12</f>
        <v>90</v>
      </c>
      <c r="S71" s="14">
        <f>Configuration2!$J$18</f>
        <v>1.3250828939767885</v>
      </c>
      <c r="T71" s="6">
        <f>Configuration2!$Q$18</f>
        <v>1.8602507793816916E-2</v>
      </c>
      <c r="U71" s="8">
        <f>Configuration2!$J$24</f>
        <v>12</v>
      </c>
      <c r="V71" s="12">
        <f>Configuration2!J39</f>
        <v>1.0570303241219667</v>
      </c>
      <c r="W71" s="8">
        <f>Parameter!B39</f>
        <v>8.8666666666666671</v>
      </c>
      <c r="X71" s="8">
        <f>Configuration2!B16*1000 - Parameter!B39</f>
        <v>0.26803942088421806</v>
      </c>
    </row>
    <row r="72" spans="1:24" x14ac:dyDescent="0.3">
      <c r="A72" t="s">
        <v>56</v>
      </c>
      <c r="B72">
        <f>Parameter!$E$45*1000000</f>
        <v>0.50265482457436694</v>
      </c>
      <c r="C72">
        <v>3</v>
      </c>
      <c r="D72">
        <f>Configuration1!$J$5</f>
        <v>10</v>
      </c>
      <c r="E72">
        <f>Configuration1!$J$12</f>
        <v>30</v>
      </c>
      <c r="F72" s="14">
        <f>Configuration1!$J$18</f>
        <v>0.46316640096662465</v>
      </c>
      <c r="G72" s="6">
        <f>Configuration1!$Q$18</f>
        <v>5.1973316521912926E-3</v>
      </c>
      <c r="H72" s="8">
        <f>Configuration1!$J$24</f>
        <v>36</v>
      </c>
      <c r="I72" s="12">
        <f>Configuration1!J46</f>
        <v>5.5669611112753126</v>
      </c>
      <c r="J72" s="8">
        <f>Parameter!B40</f>
        <v>10.133333333333333</v>
      </c>
      <c r="K72" s="8">
        <f>Configuration1!B17*1000 - Parameter!B40</f>
        <v>0.65911870299774833</v>
      </c>
      <c r="N72" t="s">
        <v>56</v>
      </c>
      <c r="O72">
        <f>Parameter!$E$45*1000000</f>
        <v>0.50265482457436694</v>
      </c>
      <c r="P72">
        <v>3</v>
      </c>
      <c r="Q72">
        <f>Configuration2!$J$5</f>
        <v>30</v>
      </c>
      <c r="R72">
        <f>Configuration2!$J$12</f>
        <v>90</v>
      </c>
      <c r="S72" s="14">
        <f>Configuration2!$J$18</f>
        <v>1.3250828939767885</v>
      </c>
      <c r="T72" s="6">
        <f>Configuration2!$Q$18</f>
        <v>1.8602507793816916E-2</v>
      </c>
      <c r="U72" s="8">
        <f>Configuration2!$J$24</f>
        <v>12</v>
      </c>
      <c r="V72" s="12">
        <f>Configuration2!J46</f>
        <v>1.3223203704251048</v>
      </c>
      <c r="W72" s="8">
        <f>Parameter!B40</f>
        <v>10.133333333333333</v>
      </c>
      <c r="X72" s="8">
        <f>Configuration2!B17*1000 - Parameter!B40</f>
        <v>0.23534652345681906</v>
      </c>
    </row>
    <row r="73" spans="1:24" x14ac:dyDescent="0.3">
      <c r="A73" t="s">
        <v>56</v>
      </c>
      <c r="B73">
        <f>Parameter!$E$45*1000000</f>
        <v>0.50265482457436694</v>
      </c>
      <c r="C73">
        <v>3</v>
      </c>
      <c r="D73">
        <f>Configuration1!$J$5</f>
        <v>10</v>
      </c>
      <c r="E73">
        <f>Configuration1!$J$12</f>
        <v>30</v>
      </c>
      <c r="F73" s="14">
        <f>Configuration1!$J$18</f>
        <v>0.46316640096662465</v>
      </c>
      <c r="G73" s="6">
        <f>Configuration1!$Q$18</f>
        <v>5.1973316521912926E-3</v>
      </c>
      <c r="H73" s="8">
        <f>Configuration1!$J$24</f>
        <v>36</v>
      </c>
      <c r="I73" s="12">
        <f>Configuration1!J53</f>
        <v>6.3628312501847271</v>
      </c>
      <c r="J73" s="8">
        <f>Parameter!B41</f>
        <v>11.399999999999999</v>
      </c>
      <c r="K73" s="8">
        <f>Configuration1!B18*1000 - Parameter!B41</f>
        <v>0.58968625578094347</v>
      </c>
      <c r="N73" t="s">
        <v>56</v>
      </c>
      <c r="O73">
        <f>Parameter!$E$45*1000000</f>
        <v>0.50265482457436694</v>
      </c>
      <c r="P73">
        <v>3</v>
      </c>
      <c r="Q73">
        <f>Configuration2!$J$5</f>
        <v>30</v>
      </c>
      <c r="R73">
        <f>Configuration2!$J$12</f>
        <v>90</v>
      </c>
      <c r="S73" s="14">
        <f>Configuration2!$J$18</f>
        <v>1.3250828939767885</v>
      </c>
      <c r="T73" s="6">
        <f>Configuration2!$Q$18</f>
        <v>1.8602507793816916E-2</v>
      </c>
      <c r="U73" s="8">
        <f>Configuration2!$J$24</f>
        <v>12</v>
      </c>
      <c r="V73" s="12">
        <f>Configuration2!J53</f>
        <v>1.5876104167282423</v>
      </c>
      <c r="W73" s="8">
        <f>Parameter!B41</f>
        <v>11.399999999999999</v>
      </c>
      <c r="X73" s="8">
        <f>Configuration2!B18*1000 - Parameter!B41</f>
        <v>0.20969756402643647</v>
      </c>
    </row>
    <row r="74" spans="1:24" ht="15" thickBot="1" x14ac:dyDescent="0.35">
      <c r="A74" s="5" t="s">
        <v>56</v>
      </c>
      <c r="B74" s="5">
        <f>Parameter!$E$45*1000000</f>
        <v>0.50265482457436694</v>
      </c>
      <c r="C74" s="5">
        <v>3</v>
      </c>
      <c r="D74" s="5">
        <f>Configuration1!$J$5</f>
        <v>10</v>
      </c>
      <c r="E74" s="5">
        <f>Configuration1!$J$12</f>
        <v>30</v>
      </c>
      <c r="F74" s="15">
        <f>Configuration1!$J$18</f>
        <v>0.46316640096662465</v>
      </c>
      <c r="G74" s="7">
        <f>Configuration1!$Q$18</f>
        <v>5.1973316521912926E-3</v>
      </c>
      <c r="H74" s="9">
        <f>Configuration1!$J$24</f>
        <v>36</v>
      </c>
      <c r="I74" s="13">
        <f>Configuration1!J60</f>
        <v>7.1587013890941407</v>
      </c>
      <c r="J74" s="9">
        <f>Parameter!B42</f>
        <v>12.666666666666664</v>
      </c>
      <c r="K74" s="9">
        <f>Configuration1!B19*1000 - Parameter!B42</f>
        <v>0.53322049029444507</v>
      </c>
      <c r="N74" s="5" t="s">
        <v>56</v>
      </c>
      <c r="O74" s="5">
        <f>Parameter!$E$45*1000000</f>
        <v>0.50265482457436694</v>
      </c>
      <c r="P74" s="5">
        <v>3</v>
      </c>
      <c r="Q74" s="5">
        <f>Configuration2!$J$5</f>
        <v>30</v>
      </c>
      <c r="R74" s="5">
        <f>Configuration2!$J$12</f>
        <v>90</v>
      </c>
      <c r="S74" s="15">
        <f>Configuration2!$J$18</f>
        <v>1.3250828939767885</v>
      </c>
      <c r="T74" s="7">
        <f>Configuration2!$Q$18</f>
        <v>1.8602507793816916E-2</v>
      </c>
      <c r="U74" s="9">
        <f>Configuration2!$J$24</f>
        <v>12</v>
      </c>
      <c r="V74" s="13">
        <f>Configuration2!J60</f>
        <v>1.8529004630313803</v>
      </c>
      <c r="W74" s="9">
        <f>Parameter!B42</f>
        <v>12.666666666666664</v>
      </c>
      <c r="X74" s="9">
        <f>Configuration2!B19*1000 - Parameter!B42</f>
        <v>0.1890527598223013</v>
      </c>
    </row>
    <row r="75" spans="1:24" x14ac:dyDescent="0.3">
      <c r="A75" t="s">
        <v>56</v>
      </c>
      <c r="B75">
        <f>Parameter!$E$45*1000000</f>
        <v>0.50265482457436694</v>
      </c>
      <c r="C75">
        <v>4</v>
      </c>
      <c r="D75">
        <f>Configuration1!$K$5</f>
        <v>7</v>
      </c>
      <c r="E75">
        <f>Configuration1!$K$12</f>
        <v>28</v>
      </c>
      <c r="F75" s="14">
        <f>Configuration1!$K$18</f>
        <v>0.43228864090218311</v>
      </c>
      <c r="G75" s="6">
        <f>Configuration1!$R$18</f>
        <v>7.1517509542044985E-2</v>
      </c>
      <c r="H75" s="8">
        <f>Configuration1!$K$24</f>
        <v>51.428571428571431</v>
      </c>
      <c r="I75" s="12">
        <f>Configuration1!K32</f>
        <v>6.0217440477949786</v>
      </c>
      <c r="J75" s="8">
        <f>Parameter!B38</f>
        <v>7.6</v>
      </c>
      <c r="K75" s="8">
        <f>Configuration1!B15*1000 - Parameter!B38</f>
        <v>0.85887560566192889</v>
      </c>
      <c r="N75" t="s">
        <v>56</v>
      </c>
      <c r="O75">
        <f>Parameter!$E$45*1000000</f>
        <v>0.50265482457436694</v>
      </c>
      <c r="P75">
        <v>4</v>
      </c>
      <c r="Q75">
        <f>Configuration2!$K$5</f>
        <v>22</v>
      </c>
      <c r="R75">
        <f>Configuration2!$K$12</f>
        <v>88</v>
      </c>
      <c r="S75" s="14">
        <f>Configuration2!$K$18</f>
        <v>1.2956366074439707</v>
      </c>
      <c r="T75" s="6">
        <f>Configuration2!$R$18</f>
        <v>4.041134095395451E-2</v>
      </c>
      <c r="U75" s="8">
        <f>Configuration2!$K$24</f>
        <v>16.363636363636363</v>
      </c>
      <c r="V75" s="12">
        <f>Configuration2!K32</f>
        <v>1.3705549242984025</v>
      </c>
      <c r="W75" s="8">
        <f>Parameter!B38</f>
        <v>7.6</v>
      </c>
      <c r="X75" s="8">
        <f>Configuration2!B15*1000 - Parameter!B38</f>
        <v>0.31107309586767773</v>
      </c>
    </row>
    <row r="76" spans="1:24" x14ac:dyDescent="0.3">
      <c r="A76" t="s">
        <v>56</v>
      </c>
      <c r="B76">
        <f>Parameter!$E$45*1000000</f>
        <v>0.50265482457436694</v>
      </c>
      <c r="C76">
        <v>4</v>
      </c>
      <c r="D76">
        <f>Configuration1!$K$5</f>
        <v>7</v>
      </c>
      <c r="E76">
        <f>Configuration1!$K$12</f>
        <v>28</v>
      </c>
      <c r="F76" s="14">
        <f>Configuration1!$K$18</f>
        <v>0.43228864090218311</v>
      </c>
      <c r="G76" s="6">
        <f>Configuration1!$R$18</f>
        <v>7.1517509542044985E-2</v>
      </c>
      <c r="H76" s="8">
        <f>Configuration1!$K$24</f>
        <v>51.428571428571431</v>
      </c>
      <c r="I76" s="12">
        <f>Configuration1!K39</f>
        <v>7.1587013890941424</v>
      </c>
      <c r="J76" s="8">
        <f>Parameter!B39</f>
        <v>8.8666666666666671</v>
      </c>
      <c r="K76" s="8">
        <f>Configuration1!B16*1000 - Parameter!B39</f>
        <v>0.74636377590659286</v>
      </c>
      <c r="N76" t="s">
        <v>56</v>
      </c>
      <c r="O76">
        <f>Parameter!$E$45*1000000</f>
        <v>0.50265482457436694</v>
      </c>
      <c r="P76">
        <v>4</v>
      </c>
      <c r="Q76">
        <f>Configuration2!$K$5</f>
        <v>22</v>
      </c>
      <c r="R76">
        <f>Configuration2!$K$12</f>
        <v>88</v>
      </c>
      <c r="S76" s="14">
        <f>Configuration2!$K$18</f>
        <v>1.2956366074439707</v>
      </c>
      <c r="T76" s="6">
        <f>Configuration2!$R$18</f>
        <v>4.041134095395451E-2</v>
      </c>
      <c r="U76" s="8">
        <f>Configuration2!$K$24</f>
        <v>16.363636363636363</v>
      </c>
      <c r="V76" s="12">
        <f>Configuration2!K39</f>
        <v>1.7323140783481366</v>
      </c>
      <c r="W76" s="8">
        <f>Parameter!B39</f>
        <v>8.8666666666666671</v>
      </c>
      <c r="X76" s="8">
        <f>Configuration2!B16*1000 - Parameter!B39</f>
        <v>0.26803942088421806</v>
      </c>
    </row>
    <row r="77" spans="1:24" x14ac:dyDescent="0.3">
      <c r="A77" t="s">
        <v>56</v>
      </c>
      <c r="B77">
        <f>Parameter!$E$45*1000000</f>
        <v>0.50265482457436694</v>
      </c>
      <c r="C77">
        <v>4</v>
      </c>
      <c r="D77">
        <f>Configuration1!$K$5</f>
        <v>7</v>
      </c>
      <c r="E77">
        <f>Configuration1!$K$12</f>
        <v>28</v>
      </c>
      <c r="F77" s="14">
        <f>Configuration1!$K$18</f>
        <v>0.43228864090218311</v>
      </c>
      <c r="G77" s="6">
        <f>Configuration1!$R$18</f>
        <v>7.1517509542044985E-2</v>
      </c>
      <c r="H77" s="8">
        <f>Configuration1!$K$24</f>
        <v>51.428571428571431</v>
      </c>
      <c r="I77" s="12">
        <f>Configuration1!K46</f>
        <v>8.2956587303933063</v>
      </c>
      <c r="J77" s="8">
        <f>Parameter!B40</f>
        <v>10.133333333333333</v>
      </c>
      <c r="K77" s="8">
        <f>Configuration1!B17*1000 - Parameter!B40</f>
        <v>0.65911870299774833</v>
      </c>
      <c r="N77" t="s">
        <v>56</v>
      </c>
      <c r="O77">
        <f>Parameter!$E$45*1000000</f>
        <v>0.50265482457436694</v>
      </c>
      <c r="P77">
        <v>4</v>
      </c>
      <c r="Q77">
        <f>Configuration2!$K$5</f>
        <v>22</v>
      </c>
      <c r="R77">
        <f>Configuration2!$K$12</f>
        <v>88</v>
      </c>
      <c r="S77" s="14">
        <f>Configuration2!$K$18</f>
        <v>1.2956366074439707</v>
      </c>
      <c r="T77" s="6">
        <f>Configuration2!$R$18</f>
        <v>4.041134095395451E-2</v>
      </c>
      <c r="U77" s="8">
        <f>Configuration2!$K$24</f>
        <v>16.363636363636363</v>
      </c>
      <c r="V77" s="12">
        <f>Configuration2!K46</f>
        <v>2.0940732323978697</v>
      </c>
      <c r="W77" s="8">
        <f>Parameter!B40</f>
        <v>10.133333333333333</v>
      </c>
      <c r="X77" s="8">
        <f>Configuration2!B17*1000 - Parameter!B40</f>
        <v>0.23534652345681906</v>
      </c>
    </row>
    <row r="78" spans="1:24" x14ac:dyDescent="0.3">
      <c r="A78" t="s">
        <v>56</v>
      </c>
      <c r="B78">
        <f>Parameter!$E$45*1000000</f>
        <v>0.50265482457436694</v>
      </c>
      <c r="C78">
        <v>4</v>
      </c>
      <c r="D78">
        <f>Configuration1!$K$5</f>
        <v>7</v>
      </c>
      <c r="E78">
        <f>Configuration1!$K$12</f>
        <v>28</v>
      </c>
      <c r="F78" s="14">
        <f>Configuration1!$K$18</f>
        <v>0.43228864090218311</v>
      </c>
      <c r="G78" s="6">
        <f>Configuration1!$R$18</f>
        <v>7.1517509542044985E-2</v>
      </c>
      <c r="H78" s="8">
        <f>Configuration1!$K$24</f>
        <v>51.428571428571431</v>
      </c>
      <c r="I78" s="12">
        <f>Configuration1!K53</f>
        <v>9.4326160716924683</v>
      </c>
      <c r="J78" s="8">
        <f>Parameter!B41</f>
        <v>11.399999999999999</v>
      </c>
      <c r="K78" s="8">
        <f>Configuration1!B18*1000 - Parameter!B41</f>
        <v>0.58968625578094347</v>
      </c>
      <c r="N78" t="s">
        <v>56</v>
      </c>
      <c r="O78">
        <f>Parameter!$E$45*1000000</f>
        <v>0.50265482457436694</v>
      </c>
      <c r="P78">
        <v>4</v>
      </c>
      <c r="Q78">
        <f>Configuration2!$K$5</f>
        <v>22</v>
      </c>
      <c r="R78">
        <f>Configuration2!$K$12</f>
        <v>88</v>
      </c>
      <c r="S78" s="14">
        <f>Configuration2!$K$18</f>
        <v>1.2956366074439707</v>
      </c>
      <c r="T78" s="6">
        <f>Configuration2!$R$18</f>
        <v>4.041134095395451E-2</v>
      </c>
      <c r="U78" s="8">
        <f>Configuration2!$K$24</f>
        <v>16.363636363636363</v>
      </c>
      <c r="V78" s="12">
        <f>Configuration2!K53</f>
        <v>2.4558323864476033</v>
      </c>
      <c r="W78" s="8">
        <f>Parameter!B41</f>
        <v>11.399999999999999</v>
      </c>
      <c r="X78" s="8">
        <f>Configuration2!B18*1000 - Parameter!B41</f>
        <v>0.20969756402643647</v>
      </c>
    </row>
    <row r="79" spans="1:24" ht="15" thickBot="1" x14ac:dyDescent="0.35">
      <c r="A79" s="5" t="s">
        <v>56</v>
      </c>
      <c r="B79" s="5">
        <f>Parameter!$E$45*1000000</f>
        <v>0.50265482457436694</v>
      </c>
      <c r="C79" s="5">
        <v>4</v>
      </c>
      <c r="D79" s="5">
        <f>Configuration1!$K$5</f>
        <v>7</v>
      </c>
      <c r="E79" s="5">
        <f>Configuration1!$K$12</f>
        <v>28</v>
      </c>
      <c r="F79" s="15">
        <f>Configuration1!$K$18</f>
        <v>0.43228864090218311</v>
      </c>
      <c r="G79" s="7">
        <f>Configuration1!$R$18</f>
        <v>7.1517509542044985E-2</v>
      </c>
      <c r="H79" s="9">
        <f>Configuration1!$K$24</f>
        <v>51.428571428571431</v>
      </c>
      <c r="I79" s="13">
        <f>Configuration1!K60</f>
        <v>10.56957341299163</v>
      </c>
      <c r="J79" s="9">
        <f>Parameter!B42</f>
        <v>12.666666666666664</v>
      </c>
      <c r="K79" s="9">
        <f>Configuration1!B19*1000 - Parameter!B42</f>
        <v>0.53322049029444507</v>
      </c>
      <c r="N79" s="5" t="s">
        <v>56</v>
      </c>
      <c r="O79" s="5">
        <f>Parameter!$E$45*1000000</f>
        <v>0.50265482457436694</v>
      </c>
      <c r="P79" s="5">
        <v>4</v>
      </c>
      <c r="Q79" s="5">
        <f>Configuration2!$K$5</f>
        <v>22</v>
      </c>
      <c r="R79" s="5">
        <f>Configuration2!$K$12</f>
        <v>88</v>
      </c>
      <c r="S79" s="15">
        <f>Configuration2!$K$18</f>
        <v>1.2956366074439707</v>
      </c>
      <c r="T79" s="7">
        <f>Configuration2!$R$18</f>
        <v>4.041134095395451E-2</v>
      </c>
      <c r="U79" s="9">
        <f>Configuration2!$K$24</f>
        <v>16.363636363636363</v>
      </c>
      <c r="V79" s="13">
        <f>Configuration2!K60</f>
        <v>2.8175915404973373</v>
      </c>
      <c r="W79" s="9">
        <f>Parameter!B42</f>
        <v>12.666666666666664</v>
      </c>
      <c r="X79" s="9">
        <f>Configuration2!B19*1000 - Parameter!B42</f>
        <v>0.1890527598223013</v>
      </c>
    </row>
    <row r="80" spans="1:24" x14ac:dyDescent="0.3">
      <c r="A80" t="s">
        <v>56</v>
      </c>
      <c r="B80">
        <f>Parameter!$E$45*1000000</f>
        <v>0.50265482457436694</v>
      </c>
      <c r="C80">
        <v>5</v>
      </c>
      <c r="D80">
        <f>Configuration1!$L$5</f>
        <v>6</v>
      </c>
      <c r="E80">
        <f>Configuration1!$L$12</f>
        <v>30</v>
      </c>
      <c r="F80" s="14">
        <f>Configuration1!$L$18</f>
        <v>0.46316640096662465</v>
      </c>
      <c r="G80" s="6">
        <f>Configuration1!$S$18</f>
        <v>5.1973316521912926E-3</v>
      </c>
      <c r="H80" s="8">
        <f>Configuration1!$L$24</f>
        <v>60</v>
      </c>
      <c r="I80" s="12">
        <f>Configuration1!L32</f>
        <v>7.1587013890941424</v>
      </c>
      <c r="J80" s="8">
        <f>Parameter!B38</f>
        <v>7.6</v>
      </c>
      <c r="K80" s="8">
        <f>Configuration1!B15*1000 - Parameter!B38</f>
        <v>0.85887560566192889</v>
      </c>
      <c r="N80" t="s">
        <v>56</v>
      </c>
      <c r="O80">
        <f>Parameter!$E$45*1000000</f>
        <v>0.50265482457436694</v>
      </c>
      <c r="P80">
        <v>5</v>
      </c>
      <c r="Q80">
        <f>Configuration2!$L$5</f>
        <v>18</v>
      </c>
      <c r="R80">
        <f>Configuration2!$L$12</f>
        <v>90</v>
      </c>
      <c r="S80" s="14">
        <f>Configuration2!$L$18</f>
        <v>1.3250828939767885</v>
      </c>
      <c r="T80" s="6">
        <f>Configuration2!$S$18</f>
        <v>1.8602507793816916E-2</v>
      </c>
      <c r="U80" s="8">
        <f>Configuration2!$L$24</f>
        <v>20</v>
      </c>
      <c r="V80" s="12">
        <f>Configuration2!L32</f>
        <v>1.8529004630313808</v>
      </c>
      <c r="W80" s="8">
        <f>Parameter!B38</f>
        <v>7.6</v>
      </c>
      <c r="X80" s="8">
        <f>Configuration2!B15*1000 - Parameter!B38</f>
        <v>0.31107309586767773</v>
      </c>
    </row>
    <row r="81" spans="1:24" x14ac:dyDescent="0.3">
      <c r="A81" t="s">
        <v>56</v>
      </c>
      <c r="B81">
        <f>Parameter!$E$45*1000000</f>
        <v>0.50265482457436694</v>
      </c>
      <c r="C81">
        <v>5</v>
      </c>
      <c r="D81">
        <f>Configuration1!$L$5</f>
        <v>6</v>
      </c>
      <c r="E81">
        <f>Configuration1!$L$12</f>
        <v>30</v>
      </c>
      <c r="F81" s="14">
        <f>Configuration1!$L$18</f>
        <v>0.46316640096662465</v>
      </c>
      <c r="G81" s="6">
        <f>Configuration1!$S$18</f>
        <v>5.1973316521912926E-3</v>
      </c>
      <c r="H81" s="8">
        <f>Configuration1!$L$24</f>
        <v>60</v>
      </c>
      <c r="I81" s="12">
        <f>Configuration1!L39</f>
        <v>8.4851516206098339</v>
      </c>
      <c r="J81" s="8">
        <f>Parameter!B39</f>
        <v>8.8666666666666671</v>
      </c>
      <c r="K81" s="8">
        <f>Configuration1!B16*1000 - Parameter!B39</f>
        <v>0.74636377590659286</v>
      </c>
      <c r="N81" t="s">
        <v>56</v>
      </c>
      <c r="O81">
        <f>Parameter!$E$45*1000000</f>
        <v>0.50265482457436694</v>
      </c>
      <c r="P81">
        <v>5</v>
      </c>
      <c r="Q81">
        <f>Configuration2!$L$5</f>
        <v>18</v>
      </c>
      <c r="R81">
        <f>Configuration2!$L$12</f>
        <v>90</v>
      </c>
      <c r="S81" s="14">
        <f>Configuration2!$L$18</f>
        <v>1.3250828939767885</v>
      </c>
      <c r="T81" s="6">
        <f>Configuration2!$S$18</f>
        <v>1.8602507793816916E-2</v>
      </c>
      <c r="U81" s="8">
        <f>Configuration2!$L$24</f>
        <v>20</v>
      </c>
      <c r="V81" s="12">
        <f>Configuration2!L39</f>
        <v>2.2950505402032779</v>
      </c>
      <c r="W81" s="8">
        <f>Parameter!B39</f>
        <v>8.8666666666666671</v>
      </c>
      <c r="X81" s="8">
        <f>Configuration2!B16*1000 - Parameter!B39</f>
        <v>0.26803942088421806</v>
      </c>
    </row>
    <row r="82" spans="1:24" x14ac:dyDescent="0.3">
      <c r="A82" t="s">
        <v>56</v>
      </c>
      <c r="B82">
        <f>Parameter!$E$45*1000000</f>
        <v>0.50265482457436694</v>
      </c>
      <c r="C82">
        <v>5</v>
      </c>
      <c r="D82">
        <f>Configuration1!$L$5</f>
        <v>6</v>
      </c>
      <c r="E82">
        <f>Configuration1!$L$12</f>
        <v>30</v>
      </c>
      <c r="F82" s="14">
        <f>Configuration1!$L$18</f>
        <v>0.46316640096662465</v>
      </c>
      <c r="G82" s="6">
        <f>Configuration1!$S$18</f>
        <v>5.1973316521912926E-3</v>
      </c>
      <c r="H82" s="8">
        <f>Configuration1!$L$24</f>
        <v>60</v>
      </c>
      <c r="I82" s="12">
        <f>Configuration1!L46</f>
        <v>9.8116018521255217</v>
      </c>
      <c r="J82" s="8">
        <f>Parameter!B40</f>
        <v>10.133333333333333</v>
      </c>
      <c r="K82" s="8">
        <f>Configuration1!B17*1000 - Parameter!B40</f>
        <v>0.65911870299774833</v>
      </c>
      <c r="N82" t="s">
        <v>56</v>
      </c>
      <c r="O82">
        <f>Parameter!$E$45*1000000</f>
        <v>0.50265482457436694</v>
      </c>
      <c r="P82">
        <v>5</v>
      </c>
      <c r="Q82">
        <f>Configuration2!$L$5</f>
        <v>18</v>
      </c>
      <c r="R82">
        <f>Configuration2!$L$12</f>
        <v>90</v>
      </c>
      <c r="S82" s="14">
        <f>Configuration2!$L$18</f>
        <v>1.3250828939767885</v>
      </c>
      <c r="T82" s="6">
        <f>Configuration2!$S$18</f>
        <v>1.8602507793816916E-2</v>
      </c>
      <c r="U82" s="8">
        <f>Configuration2!$L$24</f>
        <v>20</v>
      </c>
      <c r="V82" s="12">
        <f>Configuration2!L46</f>
        <v>2.7372006173751746</v>
      </c>
      <c r="W82" s="8">
        <f>Parameter!B40</f>
        <v>10.133333333333333</v>
      </c>
      <c r="X82" s="8">
        <f>Configuration2!B17*1000 - Parameter!B40</f>
        <v>0.23534652345681906</v>
      </c>
    </row>
    <row r="83" spans="1:24" x14ac:dyDescent="0.3">
      <c r="A83" t="s">
        <v>56</v>
      </c>
      <c r="B83">
        <f>Parameter!$E$45*1000000</f>
        <v>0.50265482457436694</v>
      </c>
      <c r="C83">
        <v>5</v>
      </c>
      <c r="D83">
        <f>Configuration1!$L$5</f>
        <v>6</v>
      </c>
      <c r="E83">
        <f>Configuration1!$L$12</f>
        <v>30</v>
      </c>
      <c r="F83" s="14">
        <f>Configuration1!$L$18</f>
        <v>0.46316640096662465</v>
      </c>
      <c r="G83" s="6">
        <f>Configuration1!$S$18</f>
        <v>5.1973316521912926E-3</v>
      </c>
      <c r="H83" s="8">
        <f>Configuration1!$L$24</f>
        <v>60</v>
      </c>
      <c r="I83" s="12">
        <f>Configuration1!L53</f>
        <v>11.138052083641213</v>
      </c>
      <c r="J83" s="8">
        <f>Parameter!B41</f>
        <v>11.399999999999999</v>
      </c>
      <c r="K83" s="8">
        <f>Configuration1!B18*1000 - Parameter!B41</f>
        <v>0.58968625578094347</v>
      </c>
      <c r="N83" t="s">
        <v>56</v>
      </c>
      <c r="O83">
        <f>Parameter!$E$45*1000000</f>
        <v>0.50265482457436694</v>
      </c>
      <c r="P83">
        <v>5</v>
      </c>
      <c r="Q83">
        <f>Configuration2!$L$5</f>
        <v>18</v>
      </c>
      <c r="R83">
        <f>Configuration2!$L$12</f>
        <v>90</v>
      </c>
      <c r="S83" s="14">
        <f>Configuration2!$L$18</f>
        <v>1.3250828939767885</v>
      </c>
      <c r="T83" s="6">
        <f>Configuration2!$S$18</f>
        <v>1.8602507793816916E-2</v>
      </c>
      <c r="U83" s="8">
        <f>Configuration2!$L$24</f>
        <v>20</v>
      </c>
      <c r="V83" s="12">
        <f>Configuration2!L53</f>
        <v>3.1793506945470713</v>
      </c>
      <c r="W83" s="8">
        <f>Parameter!B41</f>
        <v>11.399999999999999</v>
      </c>
      <c r="X83" s="8">
        <f>Configuration2!B18*1000 - Parameter!B41</f>
        <v>0.20969756402643647</v>
      </c>
    </row>
    <row r="84" spans="1:24" x14ac:dyDescent="0.3">
      <c r="A84" t="s">
        <v>56</v>
      </c>
      <c r="B84">
        <f>Parameter!$E$45*1000000</f>
        <v>0.50265482457436694</v>
      </c>
      <c r="C84">
        <v>5</v>
      </c>
      <c r="D84">
        <f>Configuration1!$L$5</f>
        <v>6</v>
      </c>
      <c r="E84">
        <f>Configuration1!$L$12</f>
        <v>30</v>
      </c>
      <c r="F84" s="14">
        <f>Configuration1!$L$18</f>
        <v>0.46316640096662465</v>
      </c>
      <c r="G84" s="6">
        <f>Configuration1!$S$18</f>
        <v>5.1973316521912926E-3</v>
      </c>
      <c r="H84" s="8">
        <f>Configuration1!$L$24</f>
        <v>60</v>
      </c>
      <c r="I84" s="12">
        <f>Configuration1!L60</f>
        <v>12.464502315156903</v>
      </c>
      <c r="J84" s="8">
        <f>Parameter!B42</f>
        <v>12.666666666666664</v>
      </c>
      <c r="K84" s="8">
        <f>Configuration1!B19*1000 - Parameter!B42</f>
        <v>0.53322049029444507</v>
      </c>
      <c r="N84" t="s">
        <v>56</v>
      </c>
      <c r="O84">
        <f>Parameter!$E$45*1000000</f>
        <v>0.50265482457436694</v>
      </c>
      <c r="P84">
        <v>5</v>
      </c>
      <c r="Q84">
        <f>Configuration2!$L$5</f>
        <v>18</v>
      </c>
      <c r="R84">
        <f>Configuration2!$L$12</f>
        <v>90</v>
      </c>
      <c r="S84" s="14">
        <f>Configuration2!$L$18</f>
        <v>1.3250828939767885</v>
      </c>
      <c r="T84" s="6">
        <f>Configuration2!$S$18</f>
        <v>1.8602507793816916E-2</v>
      </c>
      <c r="U84" s="8">
        <f>Configuration2!$L$24</f>
        <v>20</v>
      </c>
      <c r="V84" s="12">
        <f>Configuration2!L60</f>
        <v>3.6215007717189676</v>
      </c>
      <c r="W84" s="8">
        <f>Parameter!B42</f>
        <v>12.666666666666664</v>
      </c>
      <c r="X84" s="8">
        <f>Configuration2!B19*1000 - Parameter!B42</f>
        <v>0.1890527598223013</v>
      </c>
    </row>
    <row r="87" spans="1:24" x14ac:dyDescent="0.3">
      <c r="A87" s="3" t="s">
        <v>43</v>
      </c>
      <c r="B87" s="3" t="s">
        <v>44</v>
      </c>
      <c r="C87" s="3" t="s">
        <v>45</v>
      </c>
      <c r="D87" s="3" t="s">
        <v>46</v>
      </c>
      <c r="E87" s="3" t="s">
        <v>47</v>
      </c>
      <c r="F87" s="3" t="s">
        <v>48</v>
      </c>
      <c r="G87" s="3" t="s">
        <v>49</v>
      </c>
      <c r="H87" s="3" t="s">
        <v>60</v>
      </c>
      <c r="I87" s="3" t="s">
        <v>59</v>
      </c>
      <c r="J87" s="3" t="s">
        <v>61</v>
      </c>
      <c r="K87" s="3" t="s">
        <v>62</v>
      </c>
      <c r="N87" s="3" t="s">
        <v>43</v>
      </c>
      <c r="O87" s="3" t="s">
        <v>44</v>
      </c>
      <c r="P87" s="3" t="s">
        <v>45</v>
      </c>
      <c r="Q87" s="3" t="s">
        <v>46</v>
      </c>
      <c r="R87" s="3" t="s">
        <v>47</v>
      </c>
      <c r="S87" s="3" t="s">
        <v>48</v>
      </c>
      <c r="T87" s="3" t="s">
        <v>49</v>
      </c>
      <c r="U87" s="3" t="s">
        <v>60</v>
      </c>
      <c r="V87" s="3" t="s">
        <v>59</v>
      </c>
      <c r="W87" s="3" t="s">
        <v>61</v>
      </c>
      <c r="X87" s="3" t="s">
        <v>62</v>
      </c>
    </row>
    <row r="88" spans="1:24" x14ac:dyDescent="0.3">
      <c r="A88" t="s">
        <v>57</v>
      </c>
      <c r="B88">
        <f>Parameter!$E$46*1000000</f>
        <v>0.78539816339744828</v>
      </c>
      <c r="C88">
        <v>1</v>
      </c>
      <c r="D88">
        <f>Configuration1!$H$6</f>
        <v>19</v>
      </c>
      <c r="E88">
        <f>Configuration1!$H$13</f>
        <v>19</v>
      </c>
      <c r="F88" s="14">
        <f>Configuration1!$H$19</f>
        <v>0.45834175095655566</v>
      </c>
      <c r="G88" s="6">
        <f>Configuration1!$O$19</f>
        <v>1.5559859447480924E-2</v>
      </c>
      <c r="H88" s="8">
        <f>Configuration1!$H$25</f>
        <v>18.94736842105263</v>
      </c>
      <c r="I88" s="12">
        <f>Configuration1!H33</f>
        <v>1.513274122871834</v>
      </c>
      <c r="J88" s="8">
        <f>Parameter!B38</f>
        <v>7.6</v>
      </c>
      <c r="K88" s="8">
        <f>Configuration1!B15*1000 - Parameter!B38</f>
        <v>0.85887560566192889</v>
      </c>
      <c r="N88" t="s">
        <v>57</v>
      </c>
      <c r="O88">
        <f>Parameter!$E$46*1000000</f>
        <v>0.78539816339744828</v>
      </c>
      <c r="P88">
        <v>1</v>
      </c>
      <c r="Q88">
        <f>Configuration2!$H$6</f>
        <v>58</v>
      </c>
      <c r="R88">
        <f>Configuration2!$H$13</f>
        <v>58</v>
      </c>
      <c r="S88" s="12">
        <f>Configuration2!$H$19</f>
        <v>1.3342848585182938</v>
      </c>
      <c r="T88" s="6">
        <f>Configuration2!$O$19</f>
        <v>1.1787247431274071E-2</v>
      </c>
      <c r="U88" s="8">
        <f>Configuration2!$H$25</f>
        <v>6.2068965517241379</v>
      </c>
      <c r="V88" s="12">
        <f>Configuration2!H33</f>
        <v>-0.17668606319715768</v>
      </c>
      <c r="W88" s="8">
        <f>Parameter!B38</f>
        <v>7.6</v>
      </c>
      <c r="X88" s="8">
        <f>Configuration2!B15*1000 - Parameter!B38</f>
        <v>0.31107309586767773</v>
      </c>
    </row>
    <row r="89" spans="1:24" x14ac:dyDescent="0.3">
      <c r="A89" t="s">
        <v>57</v>
      </c>
      <c r="B89">
        <f>Parameter!$E$46*1000000</f>
        <v>0.78539816339744828</v>
      </c>
      <c r="C89">
        <v>1</v>
      </c>
      <c r="D89">
        <f>Configuration1!$H$6</f>
        <v>19</v>
      </c>
      <c r="E89">
        <f>Configuration1!$H$13</f>
        <v>19</v>
      </c>
      <c r="F89" s="14">
        <f>Configuration1!$H$19</f>
        <v>0.45834175095655566</v>
      </c>
      <c r="G89" s="6">
        <f>Configuration1!$O$19</f>
        <v>1.5559859447480924E-2</v>
      </c>
      <c r="H89" s="8">
        <f>Configuration1!$H$25</f>
        <v>18.94736842105263</v>
      </c>
      <c r="I89" s="12">
        <f>Configuration1!H40</f>
        <v>1.9321531433504733</v>
      </c>
      <c r="J89" s="8">
        <f>Parameter!B39</f>
        <v>8.8666666666666671</v>
      </c>
      <c r="K89" s="8">
        <f>Configuration1!B16*1000 - Parameter!B39</f>
        <v>0.74636377590659286</v>
      </c>
      <c r="N89" t="s">
        <v>57</v>
      </c>
      <c r="O89">
        <f>Parameter!$E$46*1000000</f>
        <v>0.78539816339744828</v>
      </c>
      <c r="P89">
        <v>1</v>
      </c>
      <c r="Q89">
        <f>Configuration2!$H$6</f>
        <v>58</v>
      </c>
      <c r="R89">
        <f>Configuration2!$H$13</f>
        <v>58</v>
      </c>
      <c r="S89" s="12">
        <f>Configuration2!$H$19</f>
        <v>1.3342848585182938</v>
      </c>
      <c r="T89" s="6">
        <f>Configuration2!$O$19</f>
        <v>1.1787247431274071E-2</v>
      </c>
      <c r="U89" s="8">
        <f>Configuration2!$H$25</f>
        <v>6.2068965517241379</v>
      </c>
      <c r="V89" s="12">
        <f>Configuration2!H40</f>
        <v>-3.9467073730017378E-2</v>
      </c>
      <c r="W89" s="8">
        <f>Parameter!B39</f>
        <v>8.8666666666666671</v>
      </c>
      <c r="X89" s="8">
        <f>Configuration2!B16*1000 - Parameter!B39</f>
        <v>0.26803942088421806</v>
      </c>
    </row>
    <row r="90" spans="1:24" x14ac:dyDescent="0.3">
      <c r="A90" t="s">
        <v>57</v>
      </c>
      <c r="B90">
        <f>Parameter!$E$46*1000000</f>
        <v>0.78539816339744828</v>
      </c>
      <c r="C90">
        <v>1</v>
      </c>
      <c r="D90">
        <f>Configuration1!$H$6</f>
        <v>19</v>
      </c>
      <c r="E90">
        <f>Configuration1!$H$13</f>
        <v>19</v>
      </c>
      <c r="F90" s="14">
        <f>Configuration1!$H$19</f>
        <v>0.45834175095655566</v>
      </c>
      <c r="G90" s="6">
        <f>Configuration1!$O$19</f>
        <v>1.5559859447480924E-2</v>
      </c>
      <c r="H90" s="8">
        <f>Configuration1!$H$25</f>
        <v>18.94736842105263</v>
      </c>
      <c r="I90" s="12">
        <f>Configuration1!H47</f>
        <v>2.3510321638291121</v>
      </c>
      <c r="J90" s="8">
        <f>Parameter!B40</f>
        <v>10.133333333333333</v>
      </c>
      <c r="K90" s="8">
        <f>Configuration1!B17*1000 - Parameter!B40</f>
        <v>0.65911870299774833</v>
      </c>
      <c r="N90" t="s">
        <v>57</v>
      </c>
      <c r="O90">
        <f>Parameter!$E$46*1000000</f>
        <v>0.78539816339744828</v>
      </c>
      <c r="P90">
        <v>1</v>
      </c>
      <c r="Q90">
        <f>Configuration2!$H$6</f>
        <v>58</v>
      </c>
      <c r="R90">
        <f>Configuration2!$H$13</f>
        <v>58</v>
      </c>
      <c r="S90" s="12">
        <f>Configuration2!$H$19</f>
        <v>1.3342848585182938</v>
      </c>
      <c r="T90" s="6">
        <f>Configuration2!$O$19</f>
        <v>1.1787247431274071E-2</v>
      </c>
      <c r="U90" s="8">
        <f>Configuration2!$H$25</f>
        <v>6.2068965517241379</v>
      </c>
      <c r="V90" s="12">
        <f>Configuration2!H47</f>
        <v>9.7751915737122941E-2</v>
      </c>
      <c r="W90" s="8">
        <f>Parameter!B40</f>
        <v>10.133333333333333</v>
      </c>
      <c r="X90" s="8">
        <f>Configuration2!B17*1000 - Parameter!B40</f>
        <v>0.23534652345681906</v>
      </c>
    </row>
    <row r="91" spans="1:24" x14ac:dyDescent="0.3">
      <c r="A91" t="s">
        <v>57</v>
      </c>
      <c r="B91">
        <f>Parameter!$E$46*1000000</f>
        <v>0.78539816339744828</v>
      </c>
      <c r="C91">
        <v>1</v>
      </c>
      <c r="D91">
        <f>Configuration1!$H$6</f>
        <v>19</v>
      </c>
      <c r="E91">
        <f>Configuration1!$H$13</f>
        <v>19</v>
      </c>
      <c r="F91" s="14">
        <f>Configuration1!$H$19</f>
        <v>0.45834175095655566</v>
      </c>
      <c r="G91" s="6">
        <f>Configuration1!$O$19</f>
        <v>1.5559859447480924E-2</v>
      </c>
      <c r="H91" s="8">
        <f>Configuration1!$H$25</f>
        <v>18.94736842105263</v>
      </c>
      <c r="I91" s="12">
        <f>Configuration1!H54</f>
        <v>2.7699111843077509</v>
      </c>
      <c r="J91" s="8">
        <f>Parameter!B41</f>
        <v>11.399999999999999</v>
      </c>
      <c r="K91" s="8">
        <f>Configuration1!B18*1000 - Parameter!B41</f>
        <v>0.58968625578094347</v>
      </c>
      <c r="N91" t="s">
        <v>57</v>
      </c>
      <c r="O91">
        <f>Parameter!$E$46*1000000</f>
        <v>0.78539816339744828</v>
      </c>
      <c r="P91">
        <v>1</v>
      </c>
      <c r="Q91">
        <f>Configuration2!$H$6</f>
        <v>58</v>
      </c>
      <c r="R91">
        <f>Configuration2!$H$13</f>
        <v>58</v>
      </c>
      <c r="S91" s="12">
        <f>Configuration2!$H$19</f>
        <v>1.3342848585182938</v>
      </c>
      <c r="T91" s="6">
        <f>Configuration2!$O$19</f>
        <v>1.1787247431274071E-2</v>
      </c>
      <c r="U91" s="8">
        <f>Configuration2!$H$25</f>
        <v>6.2068965517241379</v>
      </c>
      <c r="V91" s="12">
        <f>Configuration2!H54</f>
        <v>0.23497090520426325</v>
      </c>
      <c r="W91" s="8">
        <f>Parameter!B41</f>
        <v>11.399999999999999</v>
      </c>
      <c r="X91" s="8">
        <f>Configuration2!B18*1000 - Parameter!B41</f>
        <v>0.20969756402643647</v>
      </c>
    </row>
    <row r="92" spans="1:24" ht="15" thickBot="1" x14ac:dyDescent="0.35">
      <c r="A92" s="5" t="s">
        <v>57</v>
      </c>
      <c r="B92" s="5">
        <f>Parameter!$E$46*1000000</f>
        <v>0.78539816339744828</v>
      </c>
      <c r="C92" s="5">
        <v>1</v>
      </c>
      <c r="D92" s="5">
        <f>Configuration1!$H$6</f>
        <v>19</v>
      </c>
      <c r="E92" s="5">
        <f>Configuration1!$H$13</f>
        <v>19</v>
      </c>
      <c r="F92" s="15">
        <f>Configuration1!$H$19</f>
        <v>0.45834175095655566</v>
      </c>
      <c r="G92" s="7">
        <f>Configuration1!$O$19</f>
        <v>1.5559859447480924E-2</v>
      </c>
      <c r="H92" s="9">
        <f>Configuration1!$H$25</f>
        <v>18.94736842105263</v>
      </c>
      <c r="I92" s="13">
        <f>Configuration1!H61</f>
        <v>3.1887902047863896</v>
      </c>
      <c r="J92" s="9">
        <f>Parameter!B42</f>
        <v>12.666666666666664</v>
      </c>
      <c r="K92" s="9">
        <f>Configuration1!B19*1000 - Parameter!B42</f>
        <v>0.53322049029444507</v>
      </c>
      <c r="N92" s="5" t="s">
        <v>57</v>
      </c>
      <c r="O92" s="5">
        <f>Parameter!$E$46*1000000</f>
        <v>0.78539816339744828</v>
      </c>
      <c r="P92" s="5">
        <v>1</v>
      </c>
      <c r="Q92" s="5">
        <f>Configuration2!$H$6</f>
        <v>58</v>
      </c>
      <c r="R92" s="5">
        <f>Configuration2!$H$13</f>
        <v>58</v>
      </c>
      <c r="S92" s="13">
        <f>Configuration2!$H$19</f>
        <v>1.3342848585182938</v>
      </c>
      <c r="T92" s="7">
        <f>Configuration2!$O$19</f>
        <v>1.1787247431274071E-2</v>
      </c>
      <c r="U92" s="9">
        <f>Configuration2!$H$25</f>
        <v>6.2068965517241379</v>
      </c>
      <c r="V92" s="13">
        <f>Configuration2!H61</f>
        <v>0.37218989467140356</v>
      </c>
      <c r="W92" s="9">
        <f>Parameter!B42</f>
        <v>12.666666666666664</v>
      </c>
      <c r="X92" s="9">
        <f>Configuration2!B19*1000 - Parameter!B42</f>
        <v>0.1890527598223013</v>
      </c>
    </row>
    <row r="93" spans="1:24" x14ac:dyDescent="0.3">
      <c r="A93" t="s">
        <v>57</v>
      </c>
      <c r="B93">
        <f>Parameter!$E$46*1000000</f>
        <v>0.78539816339744828</v>
      </c>
      <c r="C93">
        <v>2</v>
      </c>
      <c r="D93">
        <f>Configuration1!$I$6</f>
        <v>9</v>
      </c>
      <c r="E93">
        <f>Configuration1!$I$13</f>
        <v>18</v>
      </c>
      <c r="F93" s="14">
        <f>Configuration1!$I$19</f>
        <v>0.43421850090621061</v>
      </c>
      <c r="G93" s="6">
        <f>Configuration1!$P$19</f>
        <v>6.7372498423929325E-2</v>
      </c>
      <c r="H93" s="8">
        <f>Configuration1!$I$25</f>
        <v>40</v>
      </c>
      <c r="I93" s="12">
        <f>Configuration1!I33</f>
        <v>4.3058009260627612</v>
      </c>
      <c r="J93" s="8">
        <f>Parameter!B38</f>
        <v>7.6</v>
      </c>
      <c r="K93" s="8">
        <f>Configuration1!B15*1000 - Parameter!B38</f>
        <v>0.85887560566192889</v>
      </c>
      <c r="N93" t="s">
        <v>57</v>
      </c>
      <c r="O93">
        <f>Parameter!$E$46*1000000</f>
        <v>0.78539816339744828</v>
      </c>
      <c r="P93">
        <v>2</v>
      </c>
      <c r="Q93">
        <f>Configuration2!$I$6</f>
        <v>29</v>
      </c>
      <c r="R93">
        <f>Configuration2!$I$13</f>
        <v>58</v>
      </c>
      <c r="S93" s="12">
        <f>Configuration2!$I$19</f>
        <v>1.3342848585182938</v>
      </c>
      <c r="T93" s="6">
        <f>Configuration2!$P$19</f>
        <v>1.1787247431274071E-2</v>
      </c>
      <c r="U93" s="8">
        <f>Configuration2!$I$25</f>
        <v>12.413793103448276</v>
      </c>
      <c r="V93" s="12">
        <f>Configuration2!I33</f>
        <v>0.64662787360568463</v>
      </c>
      <c r="W93" s="8">
        <f>Parameter!B38</f>
        <v>7.6</v>
      </c>
      <c r="X93" s="8">
        <f>Configuration2!B15*1000 - Parameter!B38</f>
        <v>0.31107309586767773</v>
      </c>
    </row>
    <row r="94" spans="1:24" x14ac:dyDescent="0.3">
      <c r="A94" t="s">
        <v>57</v>
      </c>
      <c r="B94">
        <f>Parameter!$E$46*1000000</f>
        <v>0.78539816339744828</v>
      </c>
      <c r="C94">
        <v>2</v>
      </c>
      <c r="D94">
        <f>Configuration1!$I$6</f>
        <v>9</v>
      </c>
      <c r="E94">
        <f>Configuration1!$I$13</f>
        <v>18</v>
      </c>
      <c r="F94" s="14">
        <f>Configuration1!$I$19</f>
        <v>0.43421850090621061</v>
      </c>
      <c r="G94" s="6">
        <f>Configuration1!$P$19</f>
        <v>6.7372498423929325E-2</v>
      </c>
      <c r="H94" s="8">
        <f>Configuration1!$I$25</f>
        <v>40</v>
      </c>
      <c r="I94" s="12">
        <f>Configuration1!I40</f>
        <v>5.1901010804065555</v>
      </c>
      <c r="J94" s="8">
        <f>Parameter!B39</f>
        <v>8.8666666666666671</v>
      </c>
      <c r="K94" s="8">
        <f>Configuration1!B16*1000 - Parameter!B39</f>
        <v>0.74636377590659286</v>
      </c>
      <c r="N94" t="s">
        <v>57</v>
      </c>
      <c r="O94">
        <f>Parameter!$E$46*1000000</f>
        <v>0.78539816339744828</v>
      </c>
      <c r="P94">
        <v>2</v>
      </c>
      <c r="Q94">
        <f>Configuration2!$I$6</f>
        <v>29</v>
      </c>
      <c r="R94">
        <f>Configuration2!$I$13</f>
        <v>58</v>
      </c>
      <c r="S94" s="12">
        <f>Configuration2!$I$19</f>
        <v>1.3342848585182938</v>
      </c>
      <c r="T94" s="6">
        <f>Configuration2!$P$19</f>
        <v>1.1787247431274071E-2</v>
      </c>
      <c r="U94" s="8">
        <f>Configuration2!$I$25</f>
        <v>12.413793103448276</v>
      </c>
      <c r="V94" s="12">
        <f>Configuration2!I40</f>
        <v>0.92106585253996531</v>
      </c>
      <c r="W94" s="8">
        <f>Parameter!B39</f>
        <v>8.8666666666666671</v>
      </c>
      <c r="X94" s="8">
        <f>Configuration2!B16*1000 - Parameter!B39</f>
        <v>0.26803942088421806</v>
      </c>
    </row>
    <row r="95" spans="1:24" x14ac:dyDescent="0.3">
      <c r="A95" t="s">
        <v>57</v>
      </c>
      <c r="B95">
        <f>Parameter!$E$46*1000000</f>
        <v>0.78539816339744828</v>
      </c>
      <c r="C95">
        <v>2</v>
      </c>
      <c r="D95">
        <f>Configuration1!$I$6</f>
        <v>9</v>
      </c>
      <c r="E95">
        <f>Configuration1!$I$13</f>
        <v>18</v>
      </c>
      <c r="F95" s="14">
        <f>Configuration1!$I$19</f>
        <v>0.43421850090621061</v>
      </c>
      <c r="G95" s="6">
        <f>Configuration1!$P$19</f>
        <v>6.7372498423929325E-2</v>
      </c>
      <c r="H95" s="8">
        <f>Configuration1!$I$25</f>
        <v>40</v>
      </c>
      <c r="I95" s="12">
        <f>Configuration1!I47</f>
        <v>6.0744012347503498</v>
      </c>
      <c r="J95" s="8">
        <f>Parameter!B40</f>
        <v>10.133333333333333</v>
      </c>
      <c r="K95" s="8">
        <f>Configuration1!B17*1000 - Parameter!B40</f>
        <v>0.65911870299774833</v>
      </c>
      <c r="N95" t="s">
        <v>57</v>
      </c>
      <c r="O95">
        <f>Parameter!$E$46*1000000</f>
        <v>0.78539816339744828</v>
      </c>
      <c r="P95">
        <v>2</v>
      </c>
      <c r="Q95">
        <f>Configuration2!$I$6</f>
        <v>29</v>
      </c>
      <c r="R95">
        <f>Configuration2!$I$13</f>
        <v>58</v>
      </c>
      <c r="S95" s="12">
        <f>Configuration2!$I$19</f>
        <v>1.3342848585182938</v>
      </c>
      <c r="T95" s="6">
        <f>Configuration2!$P$19</f>
        <v>1.1787247431274071E-2</v>
      </c>
      <c r="U95" s="8">
        <f>Configuration2!$I$25</f>
        <v>12.413793103448276</v>
      </c>
      <c r="V95" s="12">
        <f>Configuration2!I47</f>
        <v>1.1955038314742459</v>
      </c>
      <c r="W95" s="8">
        <f>Parameter!B40</f>
        <v>10.133333333333333</v>
      </c>
      <c r="X95" s="8">
        <f>Configuration2!B17*1000 - Parameter!B40</f>
        <v>0.23534652345681906</v>
      </c>
    </row>
    <row r="96" spans="1:24" x14ac:dyDescent="0.3">
      <c r="A96" t="s">
        <v>57</v>
      </c>
      <c r="B96">
        <f>Parameter!$E$46*1000000</f>
        <v>0.78539816339744828</v>
      </c>
      <c r="C96">
        <v>2</v>
      </c>
      <c r="D96">
        <f>Configuration1!$I$6</f>
        <v>9</v>
      </c>
      <c r="E96">
        <f>Configuration1!$I$13</f>
        <v>18</v>
      </c>
      <c r="F96" s="14">
        <f>Configuration1!$I$19</f>
        <v>0.43421850090621061</v>
      </c>
      <c r="G96" s="6">
        <f>Configuration1!$P$19</f>
        <v>6.7372498423929325E-2</v>
      </c>
      <c r="H96" s="8">
        <f>Configuration1!$I$25</f>
        <v>40</v>
      </c>
      <c r="I96" s="12">
        <f>Configuration1!I54</f>
        <v>6.9587013890941423</v>
      </c>
      <c r="J96" s="8">
        <f>Parameter!B41</f>
        <v>11.399999999999999</v>
      </c>
      <c r="K96" s="8">
        <f>Configuration1!B18*1000 - Parameter!B41</f>
        <v>0.58968625578094347</v>
      </c>
      <c r="N96" t="s">
        <v>57</v>
      </c>
      <c r="O96">
        <f>Parameter!$E$46*1000000</f>
        <v>0.78539816339744828</v>
      </c>
      <c r="P96">
        <v>2</v>
      </c>
      <c r="Q96">
        <f>Configuration2!$I$6</f>
        <v>29</v>
      </c>
      <c r="R96">
        <f>Configuration2!$I$13</f>
        <v>58</v>
      </c>
      <c r="S96" s="12">
        <f>Configuration2!$I$19</f>
        <v>1.3342848585182938</v>
      </c>
      <c r="T96" s="6">
        <f>Configuration2!$P$19</f>
        <v>1.1787247431274071E-2</v>
      </c>
      <c r="U96" s="8">
        <f>Configuration2!$I$25</f>
        <v>12.413793103448276</v>
      </c>
      <c r="V96" s="12">
        <f>Configuration2!I54</f>
        <v>1.4699418104085265</v>
      </c>
      <c r="W96" s="8">
        <f>Parameter!B41</f>
        <v>11.399999999999999</v>
      </c>
      <c r="X96" s="8">
        <f>Configuration2!B18*1000 - Parameter!B41</f>
        <v>0.20969756402643647</v>
      </c>
    </row>
    <row r="97" spans="1:24" ht="15" thickBot="1" x14ac:dyDescent="0.35">
      <c r="A97" s="5" t="s">
        <v>57</v>
      </c>
      <c r="B97" s="5">
        <f>Parameter!$E$46*1000000</f>
        <v>0.78539816339744828</v>
      </c>
      <c r="C97" s="5">
        <v>2</v>
      </c>
      <c r="D97" s="5">
        <f>Configuration1!$I$6</f>
        <v>9</v>
      </c>
      <c r="E97" s="5">
        <f>Configuration1!$I$13</f>
        <v>18</v>
      </c>
      <c r="F97" s="15">
        <f>Configuration1!$I$19</f>
        <v>0.43421850090621061</v>
      </c>
      <c r="G97" s="7">
        <f>Configuration1!$P$19</f>
        <v>6.7372498423929325E-2</v>
      </c>
      <c r="H97" s="9">
        <f>Configuration1!$I$25</f>
        <v>40</v>
      </c>
      <c r="I97" s="13">
        <f>Configuration1!I61</f>
        <v>7.8430015434379357</v>
      </c>
      <c r="J97" s="9">
        <f>Parameter!B42</f>
        <v>12.666666666666664</v>
      </c>
      <c r="K97" s="9">
        <f>Configuration1!B19*1000 - Parameter!B42</f>
        <v>0.53322049029444507</v>
      </c>
      <c r="N97" s="5" t="s">
        <v>57</v>
      </c>
      <c r="O97" s="5">
        <f>Parameter!$E$46*1000000</f>
        <v>0.78539816339744828</v>
      </c>
      <c r="P97" s="5">
        <v>2</v>
      </c>
      <c r="Q97" s="5">
        <f>Configuration2!$I$6</f>
        <v>29</v>
      </c>
      <c r="R97" s="5">
        <f>Configuration2!$I$13</f>
        <v>58</v>
      </c>
      <c r="S97" s="13">
        <f>Configuration2!$I$19</f>
        <v>1.3342848585182938</v>
      </c>
      <c r="T97" s="7">
        <f>Configuration2!$P$19</f>
        <v>1.1787247431274071E-2</v>
      </c>
      <c r="U97" s="9">
        <f>Configuration2!$I$25</f>
        <v>12.413793103448276</v>
      </c>
      <c r="V97" s="13">
        <f>Configuration2!I61</f>
        <v>1.7443797893428072</v>
      </c>
      <c r="W97" s="9">
        <f>Parameter!B42</f>
        <v>12.666666666666664</v>
      </c>
      <c r="X97" s="9">
        <f>Configuration2!B19*1000 - Parameter!B42</f>
        <v>0.1890527598223013</v>
      </c>
    </row>
    <row r="98" spans="1:24" x14ac:dyDescent="0.3">
      <c r="A98" t="s">
        <v>57</v>
      </c>
      <c r="B98">
        <f>Parameter!$E$46*1000000</f>
        <v>0.78539816339744828</v>
      </c>
      <c r="C98">
        <v>3</v>
      </c>
      <c r="D98">
        <f>Configuration1!$J$6</f>
        <v>6</v>
      </c>
      <c r="E98">
        <f>Configuration1!$J$13</f>
        <v>18</v>
      </c>
      <c r="F98" s="14">
        <f>Configuration1!$J$19</f>
        <v>0.43421850090621061</v>
      </c>
      <c r="G98" s="6">
        <f>Configuration1!$Q$19</f>
        <v>6.7372498423929325E-2</v>
      </c>
      <c r="H98" s="8">
        <f>Configuration1!$J$25</f>
        <v>60</v>
      </c>
      <c r="I98" s="12">
        <f>Configuration1!J33</f>
        <v>6.9587013890941423</v>
      </c>
      <c r="J98" s="8">
        <f>Parameter!B38</f>
        <v>7.6</v>
      </c>
      <c r="K98" s="8">
        <f>Configuration1!B15*1000 - Parameter!B38</f>
        <v>0.85887560566192889</v>
      </c>
      <c r="N98" t="s">
        <v>57</v>
      </c>
      <c r="O98">
        <f>Parameter!$E$46*1000000</f>
        <v>0.78539816339744828</v>
      </c>
      <c r="P98">
        <v>3</v>
      </c>
      <c r="Q98">
        <f>Configuration2!$J$6</f>
        <v>19</v>
      </c>
      <c r="R98">
        <f>Configuration2!$J$13</f>
        <v>57</v>
      </c>
      <c r="S98" s="12">
        <f>Configuration2!$J$19</f>
        <v>1.3112799471645298</v>
      </c>
      <c r="T98" s="6">
        <f>Configuration2!$Q$19</f>
        <v>2.8825398337631675E-2</v>
      </c>
      <c r="U98" s="8">
        <f>Configuration2!$J$25</f>
        <v>18.94736842105263</v>
      </c>
      <c r="V98" s="12">
        <f>Configuration2!J33</f>
        <v>1.513274122871834</v>
      </c>
      <c r="W98" s="8">
        <f>Parameter!B38</f>
        <v>7.6</v>
      </c>
      <c r="X98" s="8">
        <f>Configuration2!B15*1000 - Parameter!B38</f>
        <v>0.31107309586767773</v>
      </c>
    </row>
    <row r="99" spans="1:24" x14ac:dyDescent="0.3">
      <c r="A99" t="s">
        <v>57</v>
      </c>
      <c r="B99">
        <f>Parameter!$E$46*1000000</f>
        <v>0.78539816339744828</v>
      </c>
      <c r="C99">
        <v>3</v>
      </c>
      <c r="D99">
        <f>Configuration1!$J$6</f>
        <v>6</v>
      </c>
      <c r="E99">
        <f>Configuration1!$J$13</f>
        <v>18</v>
      </c>
      <c r="F99" s="14">
        <f>Configuration1!$J$19</f>
        <v>0.43421850090621061</v>
      </c>
      <c r="G99" s="6">
        <f>Configuration1!$Q$19</f>
        <v>6.7372498423929325E-2</v>
      </c>
      <c r="H99" s="8">
        <f>Configuration1!$J$25</f>
        <v>60</v>
      </c>
      <c r="I99" s="12">
        <f>Configuration1!J40</f>
        <v>8.2851516206098346</v>
      </c>
      <c r="J99" s="8">
        <f>Parameter!B39</f>
        <v>8.8666666666666671</v>
      </c>
      <c r="K99" s="8">
        <f>Configuration1!B16*1000 - Parameter!B39</f>
        <v>0.74636377590659286</v>
      </c>
      <c r="N99" t="s">
        <v>57</v>
      </c>
      <c r="O99">
        <f>Parameter!$E$46*1000000</f>
        <v>0.78539816339744828</v>
      </c>
      <c r="P99">
        <v>3</v>
      </c>
      <c r="Q99">
        <f>Configuration2!$J$6</f>
        <v>19</v>
      </c>
      <c r="R99">
        <f>Configuration2!$J$13</f>
        <v>57</v>
      </c>
      <c r="S99" s="12">
        <f>Configuration2!$J$19</f>
        <v>1.3112799471645298</v>
      </c>
      <c r="T99" s="6">
        <f>Configuration2!$Q$19</f>
        <v>2.8825398337631675E-2</v>
      </c>
      <c r="U99" s="8">
        <f>Configuration2!$J$25</f>
        <v>18.94736842105263</v>
      </c>
      <c r="V99" s="12">
        <f>Configuration2!J40</f>
        <v>1.9321531433504733</v>
      </c>
      <c r="W99" s="8">
        <f>Parameter!B39</f>
        <v>8.8666666666666671</v>
      </c>
      <c r="X99" s="8">
        <f>Configuration2!B16*1000 - Parameter!B39</f>
        <v>0.26803942088421806</v>
      </c>
    </row>
    <row r="100" spans="1:24" x14ac:dyDescent="0.3">
      <c r="A100" t="s">
        <v>57</v>
      </c>
      <c r="B100">
        <f>Parameter!$E$46*1000000</f>
        <v>0.78539816339744828</v>
      </c>
      <c r="C100">
        <v>3</v>
      </c>
      <c r="D100">
        <f>Configuration1!$J$6</f>
        <v>6</v>
      </c>
      <c r="E100">
        <f>Configuration1!$J$13</f>
        <v>18</v>
      </c>
      <c r="F100" s="14">
        <f>Configuration1!$J$19</f>
        <v>0.43421850090621061</v>
      </c>
      <c r="G100" s="6">
        <f>Configuration1!$Q$19</f>
        <v>6.7372498423929325E-2</v>
      </c>
      <c r="H100" s="8">
        <f>Configuration1!$J$25</f>
        <v>60</v>
      </c>
      <c r="I100" s="12">
        <f>Configuration1!J47</f>
        <v>9.6116018521255242</v>
      </c>
      <c r="J100" s="8">
        <f>Parameter!B40</f>
        <v>10.133333333333333</v>
      </c>
      <c r="K100" s="8">
        <f>Configuration1!B17*1000 - Parameter!B40</f>
        <v>0.65911870299774833</v>
      </c>
      <c r="N100" t="s">
        <v>57</v>
      </c>
      <c r="O100">
        <f>Parameter!$E$46*1000000</f>
        <v>0.78539816339744828</v>
      </c>
      <c r="P100">
        <v>3</v>
      </c>
      <c r="Q100">
        <f>Configuration2!$J$6</f>
        <v>19</v>
      </c>
      <c r="R100">
        <f>Configuration2!$J$13</f>
        <v>57</v>
      </c>
      <c r="S100" s="12">
        <f>Configuration2!$J$19</f>
        <v>1.3112799471645298</v>
      </c>
      <c r="T100" s="6">
        <f>Configuration2!$Q$19</f>
        <v>2.8825398337631675E-2</v>
      </c>
      <c r="U100" s="8">
        <f>Configuration2!$J$25</f>
        <v>18.94736842105263</v>
      </c>
      <c r="V100" s="12">
        <f>Configuration2!J47</f>
        <v>2.3510321638291121</v>
      </c>
      <c r="W100" s="8">
        <f>Parameter!B40</f>
        <v>10.133333333333333</v>
      </c>
      <c r="X100" s="8">
        <f>Configuration2!B17*1000 - Parameter!B40</f>
        <v>0.23534652345681906</v>
      </c>
    </row>
    <row r="101" spans="1:24" x14ac:dyDescent="0.3">
      <c r="A101" t="s">
        <v>57</v>
      </c>
      <c r="B101">
        <f>Parameter!$E$46*1000000</f>
        <v>0.78539816339744828</v>
      </c>
      <c r="C101">
        <v>3</v>
      </c>
      <c r="D101">
        <f>Configuration1!$J$6</f>
        <v>6</v>
      </c>
      <c r="E101">
        <f>Configuration1!$J$13</f>
        <v>18</v>
      </c>
      <c r="F101" s="14">
        <f>Configuration1!$J$19</f>
        <v>0.43421850090621061</v>
      </c>
      <c r="G101" s="6">
        <f>Configuration1!$Q$19</f>
        <v>6.7372498423929325E-2</v>
      </c>
      <c r="H101" s="8">
        <f>Configuration1!$J$25</f>
        <v>60</v>
      </c>
      <c r="I101" s="12">
        <f>Configuration1!J54</f>
        <v>10.938052083641212</v>
      </c>
      <c r="J101" s="8">
        <f>Parameter!B41</f>
        <v>11.399999999999999</v>
      </c>
      <c r="K101" s="8">
        <f>Configuration1!B18*1000 - Parameter!B41</f>
        <v>0.58968625578094347</v>
      </c>
      <c r="N101" t="s">
        <v>57</v>
      </c>
      <c r="O101">
        <f>Parameter!$E$46*1000000</f>
        <v>0.78539816339744828</v>
      </c>
      <c r="P101">
        <v>3</v>
      </c>
      <c r="Q101">
        <f>Configuration2!$J$6</f>
        <v>19</v>
      </c>
      <c r="R101">
        <f>Configuration2!$J$13</f>
        <v>57</v>
      </c>
      <c r="S101" s="12">
        <f>Configuration2!$J$19</f>
        <v>1.3112799471645298</v>
      </c>
      <c r="T101" s="6">
        <f>Configuration2!$Q$19</f>
        <v>2.8825398337631675E-2</v>
      </c>
      <c r="U101" s="8">
        <f>Configuration2!$J$25</f>
        <v>18.94736842105263</v>
      </c>
      <c r="V101" s="12">
        <f>Configuration2!J54</f>
        <v>2.7699111843077509</v>
      </c>
      <c r="W101" s="8">
        <f>Parameter!B41</f>
        <v>11.399999999999999</v>
      </c>
      <c r="X101" s="8">
        <f>Configuration2!B18*1000 - Parameter!B41</f>
        <v>0.20969756402643647</v>
      </c>
    </row>
    <row r="102" spans="1:24" ht="15" thickBot="1" x14ac:dyDescent="0.35">
      <c r="A102" s="5" t="s">
        <v>57</v>
      </c>
      <c r="B102" s="5">
        <f>Parameter!$E$46*1000000</f>
        <v>0.78539816339744828</v>
      </c>
      <c r="C102" s="5">
        <v>3</v>
      </c>
      <c r="D102" s="5">
        <f>Configuration1!$J$6</f>
        <v>6</v>
      </c>
      <c r="E102" s="5">
        <f>Configuration1!$J$13</f>
        <v>18</v>
      </c>
      <c r="F102" s="15">
        <f>Configuration1!$J$19</f>
        <v>0.43421850090621061</v>
      </c>
      <c r="G102" s="7">
        <f>Configuration1!$Q$19</f>
        <v>6.7372498423929325E-2</v>
      </c>
      <c r="H102" s="9">
        <f>Configuration1!$J$25</f>
        <v>60</v>
      </c>
      <c r="I102" s="13">
        <f>Configuration1!J61</f>
        <v>12.264502315156903</v>
      </c>
      <c r="J102" s="9">
        <f>Parameter!B42</f>
        <v>12.666666666666664</v>
      </c>
      <c r="K102" s="9">
        <f>Configuration1!B19*1000 - Parameter!B42</f>
        <v>0.53322049029444507</v>
      </c>
      <c r="N102" s="5" t="s">
        <v>57</v>
      </c>
      <c r="O102" s="5">
        <f>Parameter!$E$46*1000000</f>
        <v>0.78539816339744828</v>
      </c>
      <c r="P102" s="5">
        <v>3</v>
      </c>
      <c r="Q102" s="5">
        <f>Configuration2!$J$6</f>
        <v>19</v>
      </c>
      <c r="R102" s="5">
        <f>Configuration2!$J$13</f>
        <v>57</v>
      </c>
      <c r="S102" s="13">
        <f>Configuration2!$J$19</f>
        <v>1.3112799471645298</v>
      </c>
      <c r="T102" s="7">
        <f>Configuration2!$Q$19</f>
        <v>2.8825398337631675E-2</v>
      </c>
      <c r="U102" s="9">
        <f>Configuration2!$J$25</f>
        <v>18.94736842105263</v>
      </c>
      <c r="V102" s="13">
        <f>Configuration2!J61</f>
        <v>3.1887902047863896</v>
      </c>
      <c r="W102" s="9">
        <f>Parameter!B42</f>
        <v>12.666666666666664</v>
      </c>
      <c r="X102" s="9">
        <f>Configuration2!B19*1000 - Parameter!B42</f>
        <v>0.1890527598223013</v>
      </c>
    </row>
    <row r="103" spans="1:24" x14ac:dyDescent="0.3">
      <c r="A103" t="s">
        <v>57</v>
      </c>
      <c r="B103">
        <f>Parameter!$E$46*1000000</f>
        <v>0.78539816339744828</v>
      </c>
      <c r="C103">
        <v>4</v>
      </c>
      <c r="D103">
        <f>Configuration1!$K$6</f>
        <v>4</v>
      </c>
      <c r="E103">
        <f>Configuration1!$K$13</f>
        <v>16</v>
      </c>
      <c r="F103" s="14">
        <f>Configuration1!$K$19</f>
        <v>0.38597200080552052</v>
      </c>
      <c r="G103" s="6">
        <f>Configuration1!$R$19</f>
        <v>0.17099777637682612</v>
      </c>
      <c r="H103" s="8">
        <f>Configuration1!$K$25</f>
        <v>90</v>
      </c>
      <c r="I103" s="12">
        <f>Configuration1!K33</f>
        <v>10.938052083641212</v>
      </c>
      <c r="J103" s="8">
        <f>Parameter!B38</f>
        <v>7.6</v>
      </c>
      <c r="K103" s="8">
        <f>Configuration1!B15*1000 - Parameter!B38</f>
        <v>0.85887560566192889</v>
      </c>
      <c r="N103" t="s">
        <v>57</v>
      </c>
      <c r="O103">
        <f>Parameter!$E$46*1000000</f>
        <v>0.78539816339744828</v>
      </c>
      <c r="P103">
        <v>4</v>
      </c>
      <c r="Q103">
        <f>Configuration2!$K$6</f>
        <v>14</v>
      </c>
      <c r="R103">
        <f>Configuration2!$K$13</f>
        <v>56</v>
      </c>
      <c r="S103" s="12">
        <f>Configuration2!$K$19</f>
        <v>1.2882750358107664</v>
      </c>
      <c r="T103" s="6">
        <f>Configuration2!$R$19</f>
        <v>4.5863549243988784E-2</v>
      </c>
      <c r="U103" s="8">
        <f>Configuration2!$K$25</f>
        <v>25.714285714285715</v>
      </c>
      <c r="V103" s="12">
        <f>Configuration2!K33</f>
        <v>2.4108720238974897</v>
      </c>
      <c r="W103" s="8">
        <f>Parameter!B38</f>
        <v>7.6</v>
      </c>
      <c r="X103" s="8">
        <f>Configuration2!B15*1000 - Parameter!B38</f>
        <v>0.31107309586767773</v>
      </c>
    </row>
    <row r="104" spans="1:24" x14ac:dyDescent="0.3">
      <c r="A104" t="s">
        <v>57</v>
      </c>
      <c r="B104">
        <f>Parameter!$E$46*1000000</f>
        <v>0.78539816339744828</v>
      </c>
      <c r="C104">
        <v>4</v>
      </c>
      <c r="D104">
        <f>Configuration1!$K$6</f>
        <v>4</v>
      </c>
      <c r="E104">
        <f>Configuration1!$K$13</f>
        <v>16</v>
      </c>
      <c r="F104" s="14">
        <f>Configuration1!$K$19</f>
        <v>0.38597200080552052</v>
      </c>
      <c r="G104" s="6">
        <f>Configuration1!$R$19</f>
        <v>0.17099777637682612</v>
      </c>
      <c r="H104" s="8">
        <f>Configuration1!$K$25</f>
        <v>90</v>
      </c>
      <c r="I104" s="12">
        <f>Configuration1!K40</f>
        <v>12.927727430914748</v>
      </c>
      <c r="J104" s="8">
        <f>Parameter!B39</f>
        <v>8.8666666666666671</v>
      </c>
      <c r="K104" s="8">
        <f>Configuration1!B16*1000 - Parameter!B39</f>
        <v>0.74636377590659286</v>
      </c>
      <c r="N104" t="s">
        <v>57</v>
      </c>
      <c r="O104">
        <f>Parameter!$E$46*1000000</f>
        <v>0.78539816339744828</v>
      </c>
      <c r="P104">
        <v>4</v>
      </c>
      <c r="Q104">
        <f>Configuration2!$K$6</f>
        <v>14</v>
      </c>
      <c r="R104">
        <f>Configuration2!$K$13</f>
        <v>56</v>
      </c>
      <c r="S104" s="12">
        <f>Configuration2!$K$19</f>
        <v>1.2882750358107664</v>
      </c>
      <c r="T104" s="6">
        <f>Configuration2!$R$19</f>
        <v>4.5863549243988784E-2</v>
      </c>
      <c r="U104" s="8">
        <f>Configuration2!$K$25</f>
        <v>25.714285714285715</v>
      </c>
      <c r="V104" s="12">
        <f>Configuration2!K40</f>
        <v>2.9793506945470711</v>
      </c>
      <c r="W104" s="8">
        <f>Parameter!B39</f>
        <v>8.8666666666666671</v>
      </c>
      <c r="X104" s="8">
        <f>Configuration2!B16*1000 - Parameter!B39</f>
        <v>0.26803942088421806</v>
      </c>
    </row>
    <row r="105" spans="1:24" x14ac:dyDescent="0.3">
      <c r="A105" t="s">
        <v>57</v>
      </c>
      <c r="B105">
        <f>Parameter!$E$46*1000000</f>
        <v>0.78539816339744828</v>
      </c>
      <c r="C105">
        <v>4</v>
      </c>
      <c r="D105">
        <f>Configuration1!$K$6</f>
        <v>4</v>
      </c>
      <c r="E105">
        <f>Configuration1!$K$13</f>
        <v>16</v>
      </c>
      <c r="F105" s="14">
        <f>Configuration1!$K$19</f>
        <v>0.38597200080552052</v>
      </c>
      <c r="G105" s="6">
        <f>Configuration1!$R$19</f>
        <v>0.17099777637682612</v>
      </c>
      <c r="H105" s="8">
        <f>Configuration1!$K$25</f>
        <v>90</v>
      </c>
      <c r="I105" s="12">
        <f>Configuration1!K47</f>
        <v>14.917402778188285</v>
      </c>
      <c r="J105" s="8">
        <f>Parameter!B40</f>
        <v>10.133333333333333</v>
      </c>
      <c r="K105" s="8">
        <f>Configuration1!B17*1000 - Parameter!B40</f>
        <v>0.65911870299774833</v>
      </c>
      <c r="N105" t="s">
        <v>57</v>
      </c>
      <c r="O105">
        <f>Parameter!$E$46*1000000</f>
        <v>0.78539816339744828</v>
      </c>
      <c r="P105">
        <v>4</v>
      </c>
      <c r="Q105">
        <f>Configuration2!$K$6</f>
        <v>14</v>
      </c>
      <c r="R105">
        <f>Configuration2!$K$13</f>
        <v>56</v>
      </c>
      <c r="S105" s="12">
        <f>Configuration2!$K$19</f>
        <v>1.2882750358107664</v>
      </c>
      <c r="T105" s="6">
        <f>Configuration2!$R$19</f>
        <v>4.5863549243988784E-2</v>
      </c>
      <c r="U105" s="8">
        <f>Configuration2!$K$25</f>
        <v>25.714285714285715</v>
      </c>
      <c r="V105" s="12">
        <f>Configuration2!K47</f>
        <v>3.547829365196653</v>
      </c>
      <c r="W105" s="8">
        <f>Parameter!B40</f>
        <v>10.133333333333333</v>
      </c>
      <c r="X105" s="8">
        <f>Configuration2!B17*1000 - Parameter!B40</f>
        <v>0.23534652345681906</v>
      </c>
    </row>
    <row r="106" spans="1:24" x14ac:dyDescent="0.3">
      <c r="A106" t="s">
        <v>57</v>
      </c>
      <c r="B106">
        <f>Parameter!$E$46*1000000</f>
        <v>0.78539816339744828</v>
      </c>
      <c r="C106">
        <v>4</v>
      </c>
      <c r="D106">
        <f>Configuration1!$K$6</f>
        <v>4</v>
      </c>
      <c r="E106">
        <f>Configuration1!$K$13</f>
        <v>16</v>
      </c>
      <c r="F106" s="14">
        <f>Configuration1!$K$19</f>
        <v>0.38597200080552052</v>
      </c>
      <c r="G106" s="6">
        <f>Configuration1!$R$19</f>
        <v>0.17099777637682612</v>
      </c>
      <c r="H106" s="8">
        <f>Configuration1!$K$25</f>
        <v>90</v>
      </c>
      <c r="I106" s="12">
        <f>Configuration1!K54</f>
        <v>16.907078125461815</v>
      </c>
      <c r="J106" s="8">
        <f>Parameter!B41</f>
        <v>11.399999999999999</v>
      </c>
      <c r="K106" s="8">
        <f>Configuration1!B18*1000 - Parameter!B41</f>
        <v>0.58968625578094347</v>
      </c>
      <c r="N106" t="s">
        <v>57</v>
      </c>
      <c r="O106">
        <f>Parameter!$E$46*1000000</f>
        <v>0.78539816339744828</v>
      </c>
      <c r="P106">
        <v>4</v>
      </c>
      <c r="Q106">
        <f>Configuration2!$K$6</f>
        <v>14</v>
      </c>
      <c r="R106">
        <f>Configuration2!$K$13</f>
        <v>56</v>
      </c>
      <c r="S106" s="12">
        <f>Configuration2!$K$19</f>
        <v>1.2882750358107664</v>
      </c>
      <c r="T106" s="6">
        <f>Configuration2!$R$19</f>
        <v>4.5863549243988784E-2</v>
      </c>
      <c r="U106" s="8">
        <f>Configuration2!$K$25</f>
        <v>25.714285714285715</v>
      </c>
      <c r="V106" s="12">
        <f>Configuration2!K54</f>
        <v>4.1163080358462336</v>
      </c>
      <c r="W106" s="8">
        <f>Parameter!B41</f>
        <v>11.399999999999999</v>
      </c>
      <c r="X106" s="8">
        <f>Configuration2!B18*1000 - Parameter!B41</f>
        <v>0.20969756402643647</v>
      </c>
    </row>
    <row r="107" spans="1:24" ht="15" thickBot="1" x14ac:dyDescent="0.35">
      <c r="A107" s="5" t="s">
        <v>57</v>
      </c>
      <c r="B107" s="5">
        <f>Parameter!$E$46*1000000</f>
        <v>0.78539816339744828</v>
      </c>
      <c r="C107" s="5">
        <v>4</v>
      </c>
      <c r="D107" s="5">
        <f>Configuration1!$K$6</f>
        <v>4</v>
      </c>
      <c r="E107" s="5">
        <f>Configuration1!$K$13</f>
        <v>16</v>
      </c>
      <c r="F107" s="15">
        <f>Configuration1!$K$19</f>
        <v>0.38597200080552052</v>
      </c>
      <c r="G107" s="7">
        <f>Configuration1!$R$19</f>
        <v>0.17099777637682612</v>
      </c>
      <c r="H107" s="9">
        <f>Configuration1!$K$25</f>
        <v>90</v>
      </c>
      <c r="I107" s="13">
        <f>Configuration1!K61</f>
        <v>18.896753472735352</v>
      </c>
      <c r="J107" s="9">
        <f>Parameter!B42</f>
        <v>12.666666666666664</v>
      </c>
      <c r="K107" s="9">
        <f>Configuration1!B19*1000 - Parameter!B42</f>
        <v>0.53322049029444507</v>
      </c>
      <c r="N107" s="5" t="s">
        <v>57</v>
      </c>
      <c r="O107" s="5">
        <f>Parameter!$E$46*1000000</f>
        <v>0.78539816339744828</v>
      </c>
      <c r="P107" s="5">
        <v>4</v>
      </c>
      <c r="Q107" s="5">
        <f>Configuration2!$K$6</f>
        <v>14</v>
      </c>
      <c r="R107" s="5">
        <f>Configuration2!$K$13</f>
        <v>56</v>
      </c>
      <c r="S107" s="13">
        <f>Configuration2!$K$19</f>
        <v>1.2882750358107664</v>
      </c>
      <c r="T107" s="7">
        <f>Configuration2!$R$19</f>
        <v>4.5863549243988784E-2</v>
      </c>
      <c r="U107" s="9">
        <f>Configuration2!$K$25</f>
        <v>25.714285714285715</v>
      </c>
      <c r="V107" s="13">
        <f>Configuration2!K61</f>
        <v>4.6847867064958155</v>
      </c>
      <c r="W107" s="9">
        <f>Parameter!B42</f>
        <v>12.666666666666664</v>
      </c>
      <c r="X107" s="9">
        <f>Configuration2!B19*1000 - Parameter!B42</f>
        <v>0.1890527598223013</v>
      </c>
    </row>
    <row r="108" spans="1:24" x14ac:dyDescent="0.3">
      <c r="A108" t="s">
        <v>57</v>
      </c>
      <c r="B108">
        <f>Parameter!$E$46*1000000</f>
        <v>0.78539816339744828</v>
      </c>
      <c r="C108">
        <v>5</v>
      </c>
      <c r="D108">
        <f>Configuration1!$L$6</f>
        <v>3</v>
      </c>
      <c r="E108">
        <f>Configuration1!$L$13</f>
        <v>15</v>
      </c>
      <c r="F108" s="14">
        <f>Configuration1!$L$19</f>
        <v>0.36184875075517547</v>
      </c>
      <c r="G108" s="6">
        <f>Configuration1!$S$19</f>
        <v>0.2228104153532745</v>
      </c>
      <c r="H108" s="8">
        <f>Configuration1!$L$25</f>
        <v>120</v>
      </c>
      <c r="I108" s="12">
        <f>Configuration1!L33</f>
        <v>14.917402778188285</v>
      </c>
      <c r="J108" s="8">
        <f>Parameter!B38</f>
        <v>7.6</v>
      </c>
      <c r="K108" s="8">
        <f>Configuration1!B15*1000 - Parameter!B38</f>
        <v>0.85887560566192889</v>
      </c>
      <c r="N108" t="s">
        <v>57</v>
      </c>
      <c r="O108">
        <f>Parameter!$E$46*1000000</f>
        <v>0.78539816339744828</v>
      </c>
      <c r="P108">
        <v>5</v>
      </c>
      <c r="Q108">
        <f>Configuration2!$L$6</f>
        <v>11</v>
      </c>
      <c r="R108">
        <f>Configuration2!$L$13</f>
        <v>55</v>
      </c>
      <c r="S108" s="12">
        <f>Configuration2!$L$19</f>
        <v>1.2652701244570024</v>
      </c>
      <c r="T108" s="6">
        <f>Configuration2!$S$19</f>
        <v>6.2901700150346379E-2</v>
      </c>
      <c r="U108" s="8">
        <f>Configuration2!$L$25</f>
        <v>32.727272727272727</v>
      </c>
      <c r="V108" s="12">
        <f>Configuration2!L33</f>
        <v>3.3411098485968047</v>
      </c>
      <c r="W108" s="8">
        <f>Parameter!B38</f>
        <v>7.6</v>
      </c>
      <c r="X108" s="8">
        <f>Configuration2!B15*1000 - Parameter!B38</f>
        <v>0.31107309586767773</v>
      </c>
    </row>
    <row r="109" spans="1:24" x14ac:dyDescent="0.3">
      <c r="A109" t="s">
        <v>57</v>
      </c>
      <c r="B109">
        <f>Parameter!$E$46*1000000</f>
        <v>0.78539816339744828</v>
      </c>
      <c r="C109">
        <v>5</v>
      </c>
      <c r="D109">
        <f>Configuration1!$L$6</f>
        <v>3</v>
      </c>
      <c r="E109">
        <f>Configuration1!$L$13</f>
        <v>15</v>
      </c>
      <c r="F109" s="14">
        <f>Configuration1!$L$19</f>
        <v>0.36184875075517547</v>
      </c>
      <c r="G109" s="6">
        <f>Configuration1!$S$19</f>
        <v>0.2228104153532745</v>
      </c>
      <c r="H109" s="8">
        <f>Configuration1!$L$25</f>
        <v>120</v>
      </c>
      <c r="I109" s="12">
        <f>Configuration1!L40</f>
        <v>17.570303241219669</v>
      </c>
      <c r="J109" s="8">
        <f>Parameter!B39</f>
        <v>8.8666666666666671</v>
      </c>
      <c r="K109" s="8">
        <f>Configuration1!B16*1000 - Parameter!B39</f>
        <v>0.74636377590659286</v>
      </c>
      <c r="N109" t="s">
        <v>57</v>
      </c>
      <c r="O109">
        <f>Parameter!$E$46*1000000</f>
        <v>0.78539816339744828</v>
      </c>
      <c r="P109">
        <v>5</v>
      </c>
      <c r="Q109">
        <f>Configuration2!$L$6</f>
        <v>11</v>
      </c>
      <c r="R109">
        <f>Configuration2!$L$13</f>
        <v>55</v>
      </c>
      <c r="S109" s="12">
        <f>Configuration2!$L$19</f>
        <v>1.2652701244570024</v>
      </c>
      <c r="T109" s="6">
        <f>Configuration2!$S$19</f>
        <v>6.2901700150346379E-2</v>
      </c>
      <c r="U109" s="8">
        <f>Configuration2!$L$25</f>
        <v>32.727272727272727</v>
      </c>
      <c r="V109" s="12">
        <f>Configuration2!L40</f>
        <v>4.0646281566962728</v>
      </c>
      <c r="W109" s="8">
        <f>Parameter!B39</f>
        <v>8.8666666666666671</v>
      </c>
      <c r="X109" s="8">
        <f>Configuration2!B16*1000 - Parameter!B39</f>
        <v>0.26803942088421806</v>
      </c>
    </row>
    <row r="110" spans="1:24" x14ac:dyDescent="0.3">
      <c r="A110" t="s">
        <v>57</v>
      </c>
      <c r="B110">
        <f>Parameter!$E$46*1000000</f>
        <v>0.78539816339744828</v>
      </c>
      <c r="C110">
        <v>5</v>
      </c>
      <c r="D110">
        <f>Configuration1!$L$6</f>
        <v>3</v>
      </c>
      <c r="E110">
        <f>Configuration1!$L$13</f>
        <v>15</v>
      </c>
      <c r="F110" s="14">
        <f>Configuration1!$L$19</f>
        <v>0.36184875075517547</v>
      </c>
      <c r="G110" s="6">
        <f>Configuration1!$S$19</f>
        <v>0.2228104153532745</v>
      </c>
      <c r="H110" s="8">
        <f>Configuration1!$L$25</f>
        <v>120</v>
      </c>
      <c r="I110" s="12">
        <f>Configuration1!L47</f>
        <v>20.223203704251045</v>
      </c>
      <c r="J110" s="8">
        <f>Parameter!B40</f>
        <v>10.133333333333333</v>
      </c>
      <c r="K110" s="8">
        <f>Configuration1!B17*1000 - Parameter!B40</f>
        <v>0.65911870299774833</v>
      </c>
      <c r="N110" t="s">
        <v>57</v>
      </c>
      <c r="O110">
        <f>Parameter!$E$46*1000000</f>
        <v>0.78539816339744828</v>
      </c>
      <c r="P110">
        <v>5</v>
      </c>
      <c r="Q110">
        <f>Configuration2!$L$6</f>
        <v>11</v>
      </c>
      <c r="R110">
        <f>Configuration2!$L$13</f>
        <v>55</v>
      </c>
      <c r="S110" s="12">
        <f>Configuration2!$L$19</f>
        <v>1.2652701244570024</v>
      </c>
      <c r="T110" s="6">
        <f>Configuration2!$S$19</f>
        <v>6.2901700150346379E-2</v>
      </c>
      <c r="U110" s="8">
        <f>Configuration2!$L$25</f>
        <v>32.727272727272727</v>
      </c>
      <c r="V110" s="12">
        <f>Configuration2!L47</f>
        <v>4.788146464795739</v>
      </c>
      <c r="W110" s="8">
        <f>Parameter!B40</f>
        <v>10.133333333333333</v>
      </c>
      <c r="X110" s="8">
        <f>Configuration2!B17*1000 - Parameter!B40</f>
        <v>0.23534652345681906</v>
      </c>
    </row>
    <row r="111" spans="1:24" x14ac:dyDescent="0.3">
      <c r="A111" t="s">
        <v>57</v>
      </c>
      <c r="B111">
        <f>Parameter!$E$46*1000000</f>
        <v>0.78539816339744828</v>
      </c>
      <c r="C111">
        <v>5</v>
      </c>
      <c r="D111">
        <f>Configuration1!$L$6</f>
        <v>3</v>
      </c>
      <c r="E111">
        <f>Configuration1!$L$13</f>
        <v>15</v>
      </c>
      <c r="F111" s="14">
        <f>Configuration1!$L$19</f>
        <v>0.36184875075517547</v>
      </c>
      <c r="G111" s="6">
        <f>Configuration1!$S$19</f>
        <v>0.2228104153532745</v>
      </c>
      <c r="H111" s="8">
        <f>Configuration1!$L$25</f>
        <v>120</v>
      </c>
      <c r="I111" s="12">
        <f>Configuration1!L54</f>
        <v>22.876104167282424</v>
      </c>
      <c r="J111" s="8">
        <f>Parameter!B41</f>
        <v>11.399999999999999</v>
      </c>
      <c r="K111" s="8">
        <f>Configuration1!B18*1000 - Parameter!B41</f>
        <v>0.58968625578094347</v>
      </c>
      <c r="N111" t="s">
        <v>57</v>
      </c>
      <c r="O111">
        <f>Parameter!$E$46*1000000</f>
        <v>0.78539816339744828</v>
      </c>
      <c r="P111">
        <v>5</v>
      </c>
      <c r="Q111">
        <f>Configuration2!$L$6</f>
        <v>11</v>
      </c>
      <c r="R111">
        <f>Configuration2!$L$13</f>
        <v>55</v>
      </c>
      <c r="S111" s="12">
        <f>Configuration2!$L$19</f>
        <v>1.2652701244570024</v>
      </c>
      <c r="T111" s="6">
        <f>Configuration2!$S$19</f>
        <v>6.2901700150346379E-2</v>
      </c>
      <c r="U111" s="8">
        <f>Configuration2!$L$25</f>
        <v>32.727272727272727</v>
      </c>
      <c r="V111" s="12">
        <f>Configuration2!L54</f>
        <v>5.5116647728952062</v>
      </c>
      <c r="W111" s="8">
        <f>Parameter!B41</f>
        <v>11.399999999999999</v>
      </c>
      <c r="X111" s="8">
        <f>Configuration2!B18*1000 - Parameter!B41</f>
        <v>0.20969756402643647</v>
      </c>
    </row>
    <row r="112" spans="1:24" x14ac:dyDescent="0.3">
      <c r="A112" t="s">
        <v>57</v>
      </c>
      <c r="B112">
        <f>Parameter!$E$46*1000000</f>
        <v>0.78539816339744828</v>
      </c>
      <c r="C112">
        <v>5</v>
      </c>
      <c r="D112">
        <f>Configuration1!$L$6</f>
        <v>3</v>
      </c>
      <c r="E112">
        <f>Configuration1!$L$13</f>
        <v>15</v>
      </c>
      <c r="F112" s="14">
        <f>Configuration1!$L$19</f>
        <v>0.36184875075517547</v>
      </c>
      <c r="G112" s="6">
        <f>Configuration1!$S$19</f>
        <v>0.2228104153532745</v>
      </c>
      <c r="H112" s="8">
        <f>Configuration1!$L$25</f>
        <v>120</v>
      </c>
      <c r="I112" s="12">
        <f>Configuration1!L61</f>
        <v>25.529004630313807</v>
      </c>
      <c r="J112" s="8">
        <f>Parameter!B42</f>
        <v>12.666666666666664</v>
      </c>
      <c r="K112" s="8">
        <f>Configuration1!B19*1000 - Parameter!B42</f>
        <v>0.53322049029444507</v>
      </c>
      <c r="N112" t="s">
        <v>57</v>
      </c>
      <c r="O112">
        <f>Parameter!$E$46*1000000</f>
        <v>0.78539816339744828</v>
      </c>
      <c r="P112">
        <v>5</v>
      </c>
      <c r="Q112">
        <f>Configuration2!$L$6</f>
        <v>11</v>
      </c>
      <c r="R112">
        <f>Configuration2!$L$13</f>
        <v>55</v>
      </c>
      <c r="S112" s="12">
        <f>Configuration2!$L$19</f>
        <v>1.2652701244570024</v>
      </c>
      <c r="T112" s="6">
        <f>Configuration2!$S$19</f>
        <v>6.2901700150346379E-2</v>
      </c>
      <c r="U112" s="8">
        <f>Configuration2!$L$25</f>
        <v>32.727272727272727</v>
      </c>
      <c r="V112" s="12">
        <f>Configuration2!L61</f>
        <v>6.2351830809946742</v>
      </c>
      <c r="W112" s="8">
        <f>Parameter!B42</f>
        <v>12.666666666666664</v>
      </c>
      <c r="X112" s="8">
        <f>Configuration2!B19*1000 - Parameter!B42</f>
        <v>0.1890527598223013</v>
      </c>
    </row>
    <row r="115" spans="1:24" x14ac:dyDescent="0.3">
      <c r="A115" s="3" t="s">
        <v>43</v>
      </c>
      <c r="B115" s="3" t="s">
        <v>44</v>
      </c>
      <c r="C115" s="3" t="s">
        <v>45</v>
      </c>
      <c r="D115" s="3" t="s">
        <v>46</v>
      </c>
      <c r="E115" s="3" t="s">
        <v>47</v>
      </c>
      <c r="F115" s="3" t="s">
        <v>48</v>
      </c>
      <c r="G115" s="3" t="s">
        <v>49</v>
      </c>
      <c r="H115" s="3" t="s">
        <v>50</v>
      </c>
      <c r="I115" s="3" t="s">
        <v>51</v>
      </c>
      <c r="J115" s="3" t="s">
        <v>15</v>
      </c>
      <c r="K115" s="3" t="s">
        <v>52</v>
      </c>
      <c r="N115" s="3" t="s">
        <v>43</v>
      </c>
      <c r="O115" s="3" t="s">
        <v>44</v>
      </c>
      <c r="P115" s="3" t="s">
        <v>45</v>
      </c>
      <c r="Q115" s="3" t="s">
        <v>46</v>
      </c>
      <c r="R115" s="3" t="s">
        <v>47</v>
      </c>
      <c r="S115" s="3" t="s">
        <v>48</v>
      </c>
      <c r="T115" s="3" t="s">
        <v>49</v>
      </c>
      <c r="U115" s="3" t="s">
        <v>50</v>
      </c>
      <c r="V115" s="3" t="s">
        <v>51</v>
      </c>
      <c r="W115" s="3" t="s">
        <v>15</v>
      </c>
      <c r="X115" s="3" t="s">
        <v>52</v>
      </c>
    </row>
    <row r="116" spans="1:24" x14ac:dyDescent="0.3">
      <c r="A116" t="s">
        <v>58</v>
      </c>
      <c r="B116" s="14">
        <f>Parameter!$E$47*1000000</f>
        <v>1.1309733552923253</v>
      </c>
      <c r="C116">
        <v>1</v>
      </c>
      <c r="D116">
        <f>Configuration1!$H$7</f>
        <v>13</v>
      </c>
      <c r="E116">
        <f>Configuration1!$H$14</f>
        <v>13</v>
      </c>
      <c r="F116" s="14">
        <f>Configuration1!$H$20</f>
        <v>0.451587240942459</v>
      </c>
      <c r="G116" s="6">
        <f>Configuration1!$O$20</f>
        <v>3.0067398360886576E-2</v>
      </c>
      <c r="H116" s="8">
        <f>Configuration1!$H$26</f>
        <v>27.692307692307693</v>
      </c>
      <c r="I116" s="14">
        <f>Configuration1!H34</f>
        <v>2.4732467949665278</v>
      </c>
      <c r="J116" s="8">
        <f>Parameter!B38</f>
        <v>7.6</v>
      </c>
      <c r="K116" s="8">
        <f>Configuration1!B15*1000 - Parameter!B38</f>
        <v>0.85887560566192889</v>
      </c>
      <c r="N116" t="s">
        <v>58</v>
      </c>
      <c r="O116">
        <f>Parameter!$E$47*1000000</f>
        <v>1.1309733552923253</v>
      </c>
      <c r="P116">
        <v>1</v>
      </c>
      <c r="Q116">
        <f>Configuration2!$H$7</f>
        <v>40</v>
      </c>
      <c r="R116">
        <f>Configuration2!$H$14</f>
        <v>40</v>
      </c>
      <c r="S116" s="12">
        <f>Configuration2!$H$20</f>
        <v>1.3250828939767878</v>
      </c>
      <c r="T116" s="6">
        <f>Configuration2!$O$20</f>
        <v>1.8602507793817408E-2</v>
      </c>
      <c r="U116" s="8">
        <f>Configuration2!$H$26</f>
        <v>9</v>
      </c>
      <c r="V116" s="12">
        <f>Configuration2!H34</f>
        <v>-6.1947916358785424E-3</v>
      </c>
      <c r="W116" s="8">
        <f>Parameter!B38</f>
        <v>7.6</v>
      </c>
      <c r="X116" s="8">
        <f>Configuration2!B15*1000 - Parameter!B38</f>
        <v>0.31107309586767773</v>
      </c>
    </row>
    <row r="117" spans="1:24" x14ac:dyDescent="0.3">
      <c r="A117" t="s">
        <v>58</v>
      </c>
      <c r="B117" s="14">
        <f>Parameter!$E$47*1000000</f>
        <v>1.1309733552923253</v>
      </c>
      <c r="C117">
        <v>1</v>
      </c>
      <c r="D117">
        <f>Configuration1!$H$7</f>
        <v>13</v>
      </c>
      <c r="E117">
        <f>Configuration1!$H$14</f>
        <v>13</v>
      </c>
      <c r="F117" s="14">
        <f>Configuration1!$H$20</f>
        <v>0.451587240942459</v>
      </c>
      <c r="G117" s="6">
        <f>Configuration1!$O$20</f>
        <v>3.0067398360886576E-2</v>
      </c>
      <c r="H117" s="8">
        <f>Configuration1!$H$26</f>
        <v>27.692307692307693</v>
      </c>
      <c r="I117" s="14">
        <f>Configuration1!H41</f>
        <v>3.0854545941276155</v>
      </c>
      <c r="J117" s="8">
        <f>Parameter!B39</f>
        <v>8.8666666666666671</v>
      </c>
      <c r="K117" s="8">
        <f>Configuration1!B16*1000 - Parameter!B39</f>
        <v>0.74636377590659286</v>
      </c>
      <c r="N117" t="s">
        <v>58</v>
      </c>
      <c r="O117">
        <f>Parameter!$E$47*1000000</f>
        <v>1.1309733552923253</v>
      </c>
      <c r="P117">
        <v>1</v>
      </c>
      <c r="Q117">
        <f>Configuration2!$H$7</f>
        <v>40</v>
      </c>
      <c r="R117">
        <f>Configuration2!$H$14</f>
        <v>40</v>
      </c>
      <c r="S117" s="12">
        <f>Configuration2!$H$20</f>
        <v>1.3250828939767878</v>
      </c>
      <c r="T117" s="6">
        <f>Configuration2!$O$20</f>
        <v>1.8602507793817408E-2</v>
      </c>
      <c r="U117" s="8">
        <f>Configuration2!$H$26</f>
        <v>9</v>
      </c>
      <c r="V117" s="12">
        <f>Configuration2!H41</f>
        <v>0.19277274309147499</v>
      </c>
      <c r="W117" s="8">
        <f>Parameter!B39</f>
        <v>8.8666666666666671</v>
      </c>
      <c r="X117" s="8">
        <f>Configuration2!B16*1000 - Parameter!B39</f>
        <v>0.26803942088421806</v>
      </c>
    </row>
    <row r="118" spans="1:24" x14ac:dyDescent="0.3">
      <c r="A118" t="s">
        <v>58</v>
      </c>
      <c r="B118" s="14">
        <f>Parameter!$E$47*1000000</f>
        <v>1.1309733552923253</v>
      </c>
      <c r="C118">
        <v>1</v>
      </c>
      <c r="D118">
        <f>Configuration1!$H$7</f>
        <v>13</v>
      </c>
      <c r="E118">
        <f>Configuration1!$H$14</f>
        <v>13</v>
      </c>
      <c r="F118" s="14">
        <f>Configuration1!$H$20</f>
        <v>0.451587240942459</v>
      </c>
      <c r="G118" s="6">
        <f>Configuration1!$O$20</f>
        <v>3.0067398360886576E-2</v>
      </c>
      <c r="H118" s="8">
        <f>Configuration1!$H$26</f>
        <v>27.692307692307693</v>
      </c>
      <c r="I118" s="14">
        <f>Configuration1!H48</f>
        <v>3.6976623932887036</v>
      </c>
      <c r="J118" s="8">
        <f>Parameter!B40</f>
        <v>10.133333333333333</v>
      </c>
      <c r="K118" s="8">
        <f>Configuration1!B17*1000 - Parameter!B40</f>
        <v>0.65911870299774833</v>
      </c>
      <c r="N118" t="s">
        <v>58</v>
      </c>
      <c r="O118">
        <f>Parameter!$E$47*1000000</f>
        <v>1.1309733552923253</v>
      </c>
      <c r="P118">
        <v>1</v>
      </c>
      <c r="Q118">
        <f>Configuration2!$H$7</f>
        <v>40</v>
      </c>
      <c r="R118">
        <f>Configuration2!$H$14</f>
        <v>40</v>
      </c>
      <c r="S118" s="12">
        <f>Configuration2!$H$20</f>
        <v>1.3250828939767878</v>
      </c>
      <c r="T118" s="6">
        <f>Configuration2!$O$20</f>
        <v>1.8602507793817408E-2</v>
      </c>
      <c r="U118" s="8">
        <f>Configuration2!$H$26</f>
        <v>9</v>
      </c>
      <c r="V118" s="12">
        <f>Configuration2!H48</f>
        <v>0.39174027781882831</v>
      </c>
      <c r="W118" s="8">
        <f>Parameter!B40</f>
        <v>10.133333333333333</v>
      </c>
      <c r="X118" s="8">
        <f>Configuration2!B17*1000 - Parameter!B40</f>
        <v>0.23534652345681906</v>
      </c>
    </row>
    <row r="119" spans="1:24" x14ac:dyDescent="0.3">
      <c r="A119" t="s">
        <v>58</v>
      </c>
      <c r="B119" s="14">
        <f>Parameter!$E$47*1000000</f>
        <v>1.1309733552923253</v>
      </c>
      <c r="C119">
        <v>1</v>
      </c>
      <c r="D119">
        <f>Configuration1!$H$7</f>
        <v>13</v>
      </c>
      <c r="E119">
        <f>Configuration1!$H$14</f>
        <v>13</v>
      </c>
      <c r="F119" s="14">
        <f>Configuration1!$H$20</f>
        <v>0.451587240942459</v>
      </c>
      <c r="G119" s="6">
        <f>Configuration1!$O$20</f>
        <v>3.0067398360886576E-2</v>
      </c>
      <c r="H119" s="8">
        <f>Configuration1!$H$26</f>
        <v>27.692307692307693</v>
      </c>
      <c r="I119" s="14">
        <f>Configuration1!H55</f>
        <v>4.3098701924497904</v>
      </c>
      <c r="J119" s="8">
        <f>Parameter!B41</f>
        <v>11.399999999999999</v>
      </c>
      <c r="K119" s="8">
        <f>Configuration1!B18*1000 - Parameter!B41</f>
        <v>0.58968625578094347</v>
      </c>
      <c r="N119" t="s">
        <v>58</v>
      </c>
      <c r="O119">
        <f>Parameter!$E$47*1000000</f>
        <v>1.1309733552923253</v>
      </c>
      <c r="P119">
        <v>1</v>
      </c>
      <c r="Q119">
        <f>Configuration2!$H$7</f>
        <v>40</v>
      </c>
      <c r="R119">
        <f>Configuration2!$H$14</f>
        <v>40</v>
      </c>
      <c r="S119" s="12">
        <f>Configuration2!$H$20</f>
        <v>1.3250828939767878</v>
      </c>
      <c r="T119" s="6">
        <f>Configuration2!$O$20</f>
        <v>1.8602507793817408E-2</v>
      </c>
      <c r="U119" s="8">
        <f>Configuration2!$H$26</f>
        <v>9</v>
      </c>
      <c r="V119" s="12">
        <f>Configuration2!H55</f>
        <v>0.59070781254618199</v>
      </c>
      <c r="W119" s="8">
        <f>Parameter!B41</f>
        <v>11.399999999999999</v>
      </c>
      <c r="X119" s="8">
        <f>Configuration2!B18*1000 - Parameter!B41</f>
        <v>0.20969756402643647</v>
      </c>
    </row>
    <row r="120" spans="1:24" ht="15" thickBot="1" x14ac:dyDescent="0.35">
      <c r="A120" s="5" t="s">
        <v>58</v>
      </c>
      <c r="B120" s="15">
        <f>Parameter!$E$47*1000000</f>
        <v>1.1309733552923253</v>
      </c>
      <c r="C120" s="5">
        <v>1</v>
      </c>
      <c r="D120" s="5">
        <f>Configuration1!$H$7</f>
        <v>13</v>
      </c>
      <c r="E120" s="5">
        <f>Configuration1!$H$14</f>
        <v>13</v>
      </c>
      <c r="F120" s="15">
        <f>Configuration1!$H$20</f>
        <v>0.451587240942459</v>
      </c>
      <c r="G120" s="7">
        <f>Configuration1!$O$20</f>
        <v>3.0067398360886576E-2</v>
      </c>
      <c r="H120" s="9">
        <f>Configuration1!$H$26</f>
        <v>27.692307692307693</v>
      </c>
      <c r="I120" s="15">
        <f>Configuration1!H62</f>
        <v>4.9220779916108786</v>
      </c>
      <c r="J120" s="9">
        <f>Parameter!B42</f>
        <v>12.666666666666664</v>
      </c>
      <c r="K120" s="9">
        <f>Configuration1!B19*1000 - Parameter!B42</f>
        <v>0.53322049029444507</v>
      </c>
      <c r="N120" s="5" t="s">
        <v>58</v>
      </c>
      <c r="O120" s="5">
        <f>Parameter!$E$47*1000000</f>
        <v>1.1309733552923253</v>
      </c>
      <c r="P120" s="5">
        <v>1</v>
      </c>
      <c r="Q120" s="5">
        <f>Configuration2!$H$7</f>
        <v>40</v>
      </c>
      <c r="R120" s="5">
        <f>Configuration2!$H$14</f>
        <v>40</v>
      </c>
      <c r="S120" s="13">
        <f>Configuration2!$H$20</f>
        <v>1.3250828939767878</v>
      </c>
      <c r="T120" s="7">
        <f>Configuration2!$O$20</f>
        <v>1.8602507793817408E-2</v>
      </c>
      <c r="U120" s="9">
        <f>Configuration2!$H$26</f>
        <v>9</v>
      </c>
      <c r="V120" s="13">
        <f>Configuration2!H62</f>
        <v>0.78967534727353528</v>
      </c>
      <c r="W120" s="9">
        <f>Parameter!B42</f>
        <v>12.666666666666664</v>
      </c>
      <c r="X120" s="9">
        <f>Configuration2!B19*1000 - Parameter!B42</f>
        <v>0.1890527598223013</v>
      </c>
    </row>
    <row r="121" spans="1:24" x14ac:dyDescent="0.3">
      <c r="A121" t="s">
        <v>58</v>
      </c>
      <c r="B121" s="14">
        <f>Parameter!$E$47*1000000</f>
        <v>1.1309733552923253</v>
      </c>
      <c r="C121">
        <v>2</v>
      </c>
      <c r="D121">
        <f>Configuration1!$I$7</f>
        <v>6</v>
      </c>
      <c r="E121">
        <f>Configuration1!$I$14</f>
        <v>12</v>
      </c>
      <c r="F121" s="14">
        <f>Configuration1!$I$20</f>
        <v>0.41684976086996212</v>
      </c>
      <c r="G121" s="6">
        <f>Configuration1!$P$20</f>
        <v>0.10467759848697231</v>
      </c>
      <c r="H121" s="8">
        <f>Configuration1!$I$26</f>
        <v>60</v>
      </c>
      <c r="I121" s="14">
        <f>Configuration1!I34</f>
        <v>6.758701389094143</v>
      </c>
      <c r="J121" s="8">
        <f>Parameter!B38</f>
        <v>7.6</v>
      </c>
      <c r="K121" s="8">
        <f>Configuration1!B15*1000 - Parameter!B38</f>
        <v>0.85887560566192889</v>
      </c>
      <c r="N121" t="s">
        <v>58</v>
      </c>
      <c r="O121">
        <f>Parameter!$E$47*1000000</f>
        <v>1.1309733552923253</v>
      </c>
      <c r="P121">
        <v>2</v>
      </c>
      <c r="Q121">
        <f>Configuration2!$I$7</f>
        <v>20</v>
      </c>
      <c r="R121">
        <f>Configuration2!$I$14</f>
        <v>40</v>
      </c>
      <c r="S121" s="12">
        <f>Configuration2!$I$20</f>
        <v>1.3250828939767878</v>
      </c>
      <c r="T121" s="6">
        <f>Configuration2!$P$20</f>
        <v>1.8602507793817408E-2</v>
      </c>
      <c r="U121" s="8">
        <f>Configuration2!$I$26</f>
        <v>18</v>
      </c>
      <c r="V121" s="12">
        <f>Configuration2!I34</f>
        <v>1.1876104167282429</v>
      </c>
      <c r="W121" s="8">
        <f>Parameter!B38</f>
        <v>7.6</v>
      </c>
      <c r="X121" s="8">
        <f>Configuration2!B15*1000 - Parameter!B38</f>
        <v>0.31107309586767773</v>
      </c>
    </row>
    <row r="122" spans="1:24" x14ac:dyDescent="0.3">
      <c r="A122" t="s">
        <v>58</v>
      </c>
      <c r="B122" s="14">
        <f>Parameter!$E$47*1000000</f>
        <v>1.1309733552923253</v>
      </c>
      <c r="C122">
        <v>2</v>
      </c>
      <c r="D122">
        <f>Configuration1!$I$7</f>
        <v>6</v>
      </c>
      <c r="E122">
        <f>Configuration1!$I$14</f>
        <v>12</v>
      </c>
      <c r="F122" s="14">
        <f>Configuration1!$I$20</f>
        <v>0.41684976086996212</v>
      </c>
      <c r="G122" s="6">
        <f>Configuration1!$P$20</f>
        <v>0.10467759848697231</v>
      </c>
      <c r="H122" s="8">
        <f>Configuration1!$I$26</f>
        <v>60</v>
      </c>
      <c r="I122" s="14">
        <f>Configuration1!I41</f>
        <v>8.0851516206098353</v>
      </c>
      <c r="J122" s="8">
        <f>Parameter!B39</f>
        <v>8.8666666666666671</v>
      </c>
      <c r="K122" s="8">
        <f>Configuration1!B16*1000 - Parameter!B39</f>
        <v>0.74636377590659286</v>
      </c>
      <c r="N122" t="s">
        <v>58</v>
      </c>
      <c r="O122">
        <f>Parameter!$E$47*1000000</f>
        <v>1.1309733552923253</v>
      </c>
      <c r="P122">
        <v>2</v>
      </c>
      <c r="Q122">
        <f>Configuration2!$I$7</f>
        <v>20</v>
      </c>
      <c r="R122">
        <f>Configuration2!$I$14</f>
        <v>40</v>
      </c>
      <c r="S122" s="12">
        <f>Configuration2!$I$20</f>
        <v>1.3250828939767878</v>
      </c>
      <c r="T122" s="6">
        <f>Configuration2!$P$20</f>
        <v>1.8602507793817408E-2</v>
      </c>
      <c r="U122" s="8">
        <f>Configuration2!$I$26</f>
        <v>18</v>
      </c>
      <c r="V122" s="12">
        <f>Configuration2!I41</f>
        <v>1.5855454861829499</v>
      </c>
      <c r="W122" s="8">
        <f>Parameter!B39</f>
        <v>8.8666666666666671</v>
      </c>
      <c r="X122" s="8">
        <f>Configuration2!B16*1000 - Parameter!B39</f>
        <v>0.26803942088421806</v>
      </c>
    </row>
    <row r="123" spans="1:24" x14ac:dyDescent="0.3">
      <c r="A123" t="s">
        <v>58</v>
      </c>
      <c r="B123" s="14">
        <f>Parameter!$E$47*1000000</f>
        <v>1.1309733552923253</v>
      </c>
      <c r="C123">
        <v>2</v>
      </c>
      <c r="D123">
        <f>Configuration1!$I$7</f>
        <v>6</v>
      </c>
      <c r="E123">
        <f>Configuration1!$I$14</f>
        <v>12</v>
      </c>
      <c r="F123" s="14">
        <f>Configuration1!$I$20</f>
        <v>0.41684976086996212</v>
      </c>
      <c r="G123" s="6">
        <f>Configuration1!$P$20</f>
        <v>0.10467759848697231</v>
      </c>
      <c r="H123" s="8">
        <f>Configuration1!$I$26</f>
        <v>60</v>
      </c>
      <c r="I123" s="14">
        <f>Configuration1!I48</f>
        <v>9.4116018521255231</v>
      </c>
      <c r="J123" s="8">
        <f>Parameter!B40</f>
        <v>10.133333333333333</v>
      </c>
      <c r="K123" s="8">
        <f>Configuration1!B17*1000 - Parameter!B40</f>
        <v>0.65911870299774833</v>
      </c>
      <c r="N123" t="s">
        <v>58</v>
      </c>
      <c r="O123">
        <f>Parameter!$E$47*1000000</f>
        <v>1.1309733552923253</v>
      </c>
      <c r="P123">
        <v>2</v>
      </c>
      <c r="Q123">
        <f>Configuration2!$I$7</f>
        <v>20</v>
      </c>
      <c r="R123">
        <f>Configuration2!$I$14</f>
        <v>40</v>
      </c>
      <c r="S123" s="12">
        <f>Configuration2!$I$20</f>
        <v>1.3250828939767878</v>
      </c>
      <c r="T123" s="6">
        <f>Configuration2!$P$20</f>
        <v>1.8602507793817408E-2</v>
      </c>
      <c r="U123" s="8">
        <f>Configuration2!$I$26</f>
        <v>18</v>
      </c>
      <c r="V123" s="12">
        <f>Configuration2!I48</f>
        <v>1.9834805556376567</v>
      </c>
      <c r="W123" s="8">
        <f>Parameter!B40</f>
        <v>10.133333333333333</v>
      </c>
      <c r="X123" s="8">
        <f>Configuration2!B17*1000 - Parameter!B40</f>
        <v>0.23534652345681906</v>
      </c>
    </row>
    <row r="124" spans="1:24" x14ac:dyDescent="0.3">
      <c r="A124" t="s">
        <v>58</v>
      </c>
      <c r="B124" s="14">
        <f>Parameter!$E$47*1000000</f>
        <v>1.1309733552923253</v>
      </c>
      <c r="C124">
        <v>2</v>
      </c>
      <c r="D124">
        <f>Configuration1!$I$7</f>
        <v>6</v>
      </c>
      <c r="E124">
        <f>Configuration1!$I$14</f>
        <v>12</v>
      </c>
      <c r="F124" s="14">
        <f>Configuration1!$I$20</f>
        <v>0.41684976086996212</v>
      </c>
      <c r="G124" s="6">
        <f>Configuration1!$P$20</f>
        <v>0.10467759848697231</v>
      </c>
      <c r="H124" s="8">
        <f>Configuration1!$I$26</f>
        <v>60</v>
      </c>
      <c r="I124" s="14">
        <f>Configuration1!I55</f>
        <v>10.738052083641213</v>
      </c>
      <c r="J124" s="8">
        <f>Parameter!B41</f>
        <v>11.399999999999999</v>
      </c>
      <c r="K124" s="8">
        <f>Configuration1!B18*1000 - Parameter!B41</f>
        <v>0.58968625578094347</v>
      </c>
      <c r="N124" t="s">
        <v>58</v>
      </c>
      <c r="O124">
        <f>Parameter!$E$47*1000000</f>
        <v>1.1309733552923253</v>
      </c>
      <c r="P124">
        <v>2</v>
      </c>
      <c r="Q124">
        <f>Configuration2!$I$7</f>
        <v>20</v>
      </c>
      <c r="R124">
        <f>Configuration2!$I$14</f>
        <v>40</v>
      </c>
      <c r="S124" s="12">
        <f>Configuration2!$I$20</f>
        <v>1.3250828939767878</v>
      </c>
      <c r="T124" s="6">
        <f>Configuration2!$P$20</f>
        <v>1.8602507793817408E-2</v>
      </c>
      <c r="U124" s="8">
        <f>Configuration2!$I$26</f>
        <v>18</v>
      </c>
      <c r="V124" s="12">
        <f>Configuration2!I55</f>
        <v>2.3814156250923637</v>
      </c>
      <c r="W124" s="8">
        <f>Parameter!B41</f>
        <v>11.399999999999999</v>
      </c>
      <c r="X124" s="8">
        <f>Configuration2!B18*1000 - Parameter!B41</f>
        <v>0.20969756402643647</v>
      </c>
    </row>
    <row r="125" spans="1:24" ht="15" thickBot="1" x14ac:dyDescent="0.35">
      <c r="A125" s="5" t="s">
        <v>58</v>
      </c>
      <c r="B125" s="15">
        <f>Parameter!$E$47*1000000</f>
        <v>1.1309733552923253</v>
      </c>
      <c r="C125" s="5">
        <v>2</v>
      </c>
      <c r="D125" s="5">
        <f>Configuration1!$I$7</f>
        <v>6</v>
      </c>
      <c r="E125" s="5">
        <f>Configuration1!$I$14</f>
        <v>12</v>
      </c>
      <c r="F125" s="15">
        <f>Configuration1!$I$20</f>
        <v>0.41684976086996212</v>
      </c>
      <c r="G125" s="7">
        <f>Configuration1!$P$20</f>
        <v>0.10467759848697231</v>
      </c>
      <c r="H125" s="9">
        <f>Configuration1!$I$26</f>
        <v>60</v>
      </c>
      <c r="I125" s="15">
        <f>Configuration1!I62</f>
        <v>12.064502315156904</v>
      </c>
      <c r="J125" s="9">
        <f>Parameter!B42</f>
        <v>12.666666666666664</v>
      </c>
      <c r="K125" s="9">
        <f>Configuration1!B19*1000 - Parameter!B42</f>
        <v>0.53322049029444507</v>
      </c>
      <c r="N125" s="5" t="s">
        <v>58</v>
      </c>
      <c r="O125" s="5">
        <f>Parameter!$E$47*1000000</f>
        <v>1.1309733552923253</v>
      </c>
      <c r="P125" s="5">
        <v>2</v>
      </c>
      <c r="Q125" s="5">
        <f>Configuration2!$I$7</f>
        <v>20</v>
      </c>
      <c r="R125" s="5">
        <f>Configuration2!$I$14</f>
        <v>40</v>
      </c>
      <c r="S125" s="13">
        <f>Configuration2!$I$20</f>
        <v>1.3250828939767878</v>
      </c>
      <c r="T125" s="7">
        <f>Configuration2!$P$20</f>
        <v>1.8602507793817408E-2</v>
      </c>
      <c r="U125" s="9">
        <f>Configuration2!$I$26</f>
        <v>18</v>
      </c>
      <c r="V125" s="13">
        <f>Configuration2!I62</f>
        <v>2.779350694547071</v>
      </c>
      <c r="W125" s="9">
        <f>Parameter!B42</f>
        <v>12.666666666666664</v>
      </c>
      <c r="X125" s="9">
        <f>Configuration2!B19*1000 - Parameter!B42</f>
        <v>0.1890527598223013</v>
      </c>
    </row>
    <row r="126" spans="1:24" x14ac:dyDescent="0.3">
      <c r="A126" t="s">
        <v>58</v>
      </c>
      <c r="B126" s="14">
        <f>Parameter!$E$47*1000000</f>
        <v>1.1309733552923253</v>
      </c>
      <c r="C126">
        <v>3</v>
      </c>
      <c r="D126">
        <f>Configuration1!$J$7</f>
        <v>4</v>
      </c>
      <c r="E126">
        <f>Configuration1!$J$14</f>
        <v>12</v>
      </c>
      <c r="F126" s="14">
        <f>Configuration1!$J$20</f>
        <v>0.41684976086996212</v>
      </c>
      <c r="G126" s="6">
        <f>Configuration1!$Q$20</f>
        <v>0.10467759848697231</v>
      </c>
      <c r="H126" s="8">
        <f>Configuration1!$J$26</f>
        <v>90</v>
      </c>
      <c r="I126" s="14">
        <f>Configuration1!J34</f>
        <v>10.738052083641213</v>
      </c>
      <c r="J126" s="8">
        <f>Parameter!B38</f>
        <v>7.6</v>
      </c>
      <c r="K126" s="8">
        <f>Configuration1!B15*1000 - Parameter!B38</f>
        <v>0.85887560566192889</v>
      </c>
      <c r="N126" t="s">
        <v>58</v>
      </c>
      <c r="O126">
        <f>Parameter!$E$47*1000000</f>
        <v>1.1309733552923253</v>
      </c>
      <c r="P126">
        <v>3</v>
      </c>
      <c r="Q126">
        <f>Configuration2!$J$7</f>
        <v>13</v>
      </c>
      <c r="R126">
        <f>Configuration2!$J$14</f>
        <v>39</v>
      </c>
      <c r="S126" s="12">
        <f>Configuration2!$J$20</f>
        <v>1.2919558216273683</v>
      </c>
      <c r="T126" s="6">
        <f>Configuration2!$Q$20</f>
        <v>4.3137445098971806E-2</v>
      </c>
      <c r="U126" s="8">
        <f>Configuration2!$J$26</f>
        <v>27.692307692307693</v>
      </c>
      <c r="V126" s="12">
        <f>Configuration2!J34</f>
        <v>2.4732467949665278</v>
      </c>
      <c r="W126" s="8">
        <f>Parameter!B38</f>
        <v>7.6</v>
      </c>
      <c r="X126" s="8">
        <f>Configuration2!B15*1000 - Parameter!B38</f>
        <v>0.31107309586767773</v>
      </c>
    </row>
    <row r="127" spans="1:24" x14ac:dyDescent="0.3">
      <c r="A127" t="s">
        <v>58</v>
      </c>
      <c r="B127" s="14">
        <f>Parameter!$E$47*1000000</f>
        <v>1.1309733552923253</v>
      </c>
      <c r="C127">
        <v>3</v>
      </c>
      <c r="D127">
        <f>Configuration1!$J$7</f>
        <v>4</v>
      </c>
      <c r="E127">
        <f>Configuration1!$J$14</f>
        <v>12</v>
      </c>
      <c r="F127" s="14">
        <f>Configuration1!$J$20</f>
        <v>0.41684976086996212</v>
      </c>
      <c r="G127" s="6">
        <f>Configuration1!$Q$20</f>
        <v>0.10467759848697231</v>
      </c>
      <c r="H127" s="8">
        <f>Configuration1!$J$26</f>
        <v>90</v>
      </c>
      <c r="I127" s="14">
        <f>Configuration1!J41</f>
        <v>12.727727430914749</v>
      </c>
      <c r="J127" s="8">
        <f>Parameter!B39</f>
        <v>8.8666666666666671</v>
      </c>
      <c r="K127" s="8">
        <f>Configuration1!B16*1000 - Parameter!B39</f>
        <v>0.74636377590659286</v>
      </c>
      <c r="N127" t="s">
        <v>58</v>
      </c>
      <c r="O127">
        <f>Parameter!$E$47*1000000</f>
        <v>1.1309733552923253</v>
      </c>
      <c r="P127">
        <v>3</v>
      </c>
      <c r="Q127">
        <f>Configuration2!$J$7</f>
        <v>13</v>
      </c>
      <c r="R127">
        <f>Configuration2!$J$14</f>
        <v>39</v>
      </c>
      <c r="S127" s="12">
        <f>Configuration2!$J$20</f>
        <v>1.2919558216273683</v>
      </c>
      <c r="T127" s="6">
        <f>Configuration2!$Q$20</f>
        <v>4.3137445098971806E-2</v>
      </c>
      <c r="U127" s="8">
        <f>Configuration2!$J$26</f>
        <v>27.692307692307693</v>
      </c>
      <c r="V127" s="12">
        <f>Configuration2!J41</f>
        <v>3.0854545941276155</v>
      </c>
      <c r="W127" s="8">
        <f>Parameter!B39</f>
        <v>8.8666666666666671</v>
      </c>
      <c r="X127" s="8">
        <f>Configuration2!B16*1000 - Parameter!B39</f>
        <v>0.26803942088421806</v>
      </c>
    </row>
    <row r="128" spans="1:24" x14ac:dyDescent="0.3">
      <c r="A128" t="s">
        <v>58</v>
      </c>
      <c r="B128" s="14">
        <f>Parameter!$E$47*1000000</f>
        <v>1.1309733552923253</v>
      </c>
      <c r="C128">
        <v>3</v>
      </c>
      <c r="D128">
        <f>Configuration1!$J$7</f>
        <v>4</v>
      </c>
      <c r="E128">
        <f>Configuration1!$J$14</f>
        <v>12</v>
      </c>
      <c r="F128" s="14">
        <f>Configuration1!$J$20</f>
        <v>0.41684976086996212</v>
      </c>
      <c r="G128" s="6">
        <f>Configuration1!$Q$20</f>
        <v>0.10467759848697231</v>
      </c>
      <c r="H128" s="8">
        <f>Configuration1!$J$26</f>
        <v>90</v>
      </c>
      <c r="I128" s="14">
        <f>Configuration1!J48</f>
        <v>14.717402778188285</v>
      </c>
      <c r="J128" s="8">
        <f>Parameter!B40</f>
        <v>10.133333333333333</v>
      </c>
      <c r="K128" s="8">
        <f>Configuration1!B17*1000 - Parameter!B40</f>
        <v>0.65911870299774833</v>
      </c>
      <c r="N128" t="s">
        <v>58</v>
      </c>
      <c r="O128">
        <f>Parameter!$E$47*1000000</f>
        <v>1.1309733552923253</v>
      </c>
      <c r="P128">
        <v>3</v>
      </c>
      <c r="Q128">
        <f>Configuration2!$J$7</f>
        <v>13</v>
      </c>
      <c r="R128">
        <f>Configuration2!$J$14</f>
        <v>39</v>
      </c>
      <c r="S128" s="12">
        <f>Configuration2!$J$20</f>
        <v>1.2919558216273683</v>
      </c>
      <c r="T128" s="6">
        <f>Configuration2!$Q$20</f>
        <v>4.3137445098971806E-2</v>
      </c>
      <c r="U128" s="8">
        <f>Configuration2!$J$26</f>
        <v>27.692307692307693</v>
      </c>
      <c r="V128" s="12">
        <f>Configuration2!J48</f>
        <v>3.6976623932887036</v>
      </c>
      <c r="W128" s="8">
        <f>Parameter!B40</f>
        <v>10.133333333333333</v>
      </c>
      <c r="X128" s="8">
        <f>Configuration2!B17*1000 - Parameter!B40</f>
        <v>0.23534652345681906</v>
      </c>
    </row>
    <row r="129" spans="1:24" x14ac:dyDescent="0.3">
      <c r="A129" t="s">
        <v>58</v>
      </c>
      <c r="B129" s="14">
        <f>Parameter!$E$47*1000000</f>
        <v>1.1309733552923253</v>
      </c>
      <c r="C129">
        <v>3</v>
      </c>
      <c r="D129">
        <f>Configuration1!$J$7</f>
        <v>4</v>
      </c>
      <c r="E129">
        <f>Configuration1!$J$14</f>
        <v>12</v>
      </c>
      <c r="F129" s="14">
        <f>Configuration1!$J$20</f>
        <v>0.41684976086996212</v>
      </c>
      <c r="G129" s="6">
        <f>Configuration1!$Q$20</f>
        <v>0.10467759848697231</v>
      </c>
      <c r="H129" s="8">
        <f>Configuration1!$J$26</f>
        <v>90</v>
      </c>
      <c r="I129" s="14">
        <f>Configuration1!J55</f>
        <v>16.70707812546182</v>
      </c>
      <c r="J129" s="8">
        <f>Parameter!B41</f>
        <v>11.399999999999999</v>
      </c>
      <c r="K129" s="8">
        <f>Configuration1!B18*1000 - Parameter!B41</f>
        <v>0.58968625578094347</v>
      </c>
      <c r="N129" t="s">
        <v>58</v>
      </c>
      <c r="O129">
        <f>Parameter!$E$47*1000000</f>
        <v>1.1309733552923253</v>
      </c>
      <c r="P129">
        <v>3</v>
      </c>
      <c r="Q129">
        <f>Configuration2!$J$7</f>
        <v>13</v>
      </c>
      <c r="R129">
        <f>Configuration2!$J$14</f>
        <v>39</v>
      </c>
      <c r="S129" s="12">
        <f>Configuration2!$J$20</f>
        <v>1.2919558216273683</v>
      </c>
      <c r="T129" s="6">
        <f>Configuration2!$Q$20</f>
        <v>4.3137445098971806E-2</v>
      </c>
      <c r="U129" s="8">
        <f>Configuration2!$J$26</f>
        <v>27.692307692307693</v>
      </c>
      <c r="V129" s="12">
        <f>Configuration2!J55</f>
        <v>4.3098701924497904</v>
      </c>
      <c r="W129" s="8">
        <f>Parameter!B41</f>
        <v>11.399999999999999</v>
      </c>
      <c r="X129" s="8">
        <f>Configuration2!B18*1000 - Parameter!B41</f>
        <v>0.20969756402643647</v>
      </c>
    </row>
    <row r="130" spans="1:24" ht="15" thickBot="1" x14ac:dyDescent="0.35">
      <c r="A130" s="5" t="s">
        <v>58</v>
      </c>
      <c r="B130" s="15">
        <f>Parameter!$E$47*1000000</f>
        <v>1.1309733552923253</v>
      </c>
      <c r="C130" s="5">
        <v>3</v>
      </c>
      <c r="D130" s="5">
        <f>Configuration1!$J$7</f>
        <v>4</v>
      </c>
      <c r="E130" s="5">
        <f>Configuration1!$J$14</f>
        <v>12</v>
      </c>
      <c r="F130" s="15">
        <f>Configuration1!$J$20</f>
        <v>0.41684976086996212</v>
      </c>
      <c r="G130" s="7">
        <f>Configuration1!$Q$20</f>
        <v>0.10467759848697231</v>
      </c>
      <c r="H130" s="9">
        <f>Configuration1!$J$26</f>
        <v>90</v>
      </c>
      <c r="I130" s="15">
        <f>Configuration1!J62</f>
        <v>18.696753472735356</v>
      </c>
      <c r="J130" s="9">
        <f>Parameter!B42</f>
        <v>12.666666666666664</v>
      </c>
      <c r="K130" s="9">
        <f>Configuration1!B19*1000 - Parameter!B42</f>
        <v>0.53322049029444507</v>
      </c>
      <c r="N130" s="5" t="s">
        <v>58</v>
      </c>
      <c r="O130" s="5">
        <f>Parameter!$E$47*1000000</f>
        <v>1.1309733552923253</v>
      </c>
      <c r="P130" s="5">
        <v>3</v>
      </c>
      <c r="Q130" s="5">
        <f>Configuration2!$J$7</f>
        <v>13</v>
      </c>
      <c r="R130" s="5">
        <f>Configuration2!$J$14</f>
        <v>39</v>
      </c>
      <c r="S130" s="13">
        <f>Configuration2!$J$20</f>
        <v>1.2919558216273683</v>
      </c>
      <c r="T130" s="7">
        <f>Configuration2!$Q$20</f>
        <v>4.3137445098971806E-2</v>
      </c>
      <c r="U130" s="9">
        <f>Configuration2!$J$26</f>
        <v>27.692307692307693</v>
      </c>
      <c r="V130" s="13">
        <f>Configuration2!J62</f>
        <v>4.9220779916108786</v>
      </c>
      <c r="W130" s="9">
        <f>Parameter!B42</f>
        <v>12.666666666666664</v>
      </c>
      <c r="X130" s="9">
        <f>Configuration2!B19*1000 - Parameter!B42</f>
        <v>0.1890527598223013</v>
      </c>
    </row>
    <row r="131" spans="1:24" x14ac:dyDescent="0.3">
      <c r="A131" t="s">
        <v>58</v>
      </c>
      <c r="B131" s="14">
        <f>Parameter!$E$47*1000000</f>
        <v>1.1309733552923253</v>
      </c>
      <c r="C131">
        <v>4</v>
      </c>
      <c r="D131">
        <f>Configuration1!$K$7</f>
        <v>3</v>
      </c>
      <c r="E131">
        <f>Configuration1!$K$14</f>
        <v>12</v>
      </c>
      <c r="F131" s="14">
        <f>Configuration1!$K$20</f>
        <v>0.41684976086996212</v>
      </c>
      <c r="G131" s="6">
        <f>Configuration1!$R$20</f>
        <v>0.10467759848697231</v>
      </c>
      <c r="H131" s="8">
        <f>Configuration1!$K$26</f>
        <v>120</v>
      </c>
      <c r="I131" s="14">
        <f>Configuration1!K34</f>
        <v>14.717402778188285</v>
      </c>
      <c r="J131" s="8">
        <f>Parameter!B38</f>
        <v>7.6</v>
      </c>
      <c r="K131" s="8">
        <f>Configuration1!B15*1000 - Parameter!B38</f>
        <v>0.85887560566192889</v>
      </c>
      <c r="N131" t="s">
        <v>58</v>
      </c>
      <c r="O131">
        <f>Parameter!$E$47*1000000</f>
        <v>1.1309733552923253</v>
      </c>
      <c r="P131">
        <v>4</v>
      </c>
      <c r="Q131">
        <f>Configuration2!$K$7</f>
        <v>10</v>
      </c>
      <c r="R131">
        <f>Configuration2!$K$14</f>
        <v>40</v>
      </c>
      <c r="S131" s="12">
        <f>Configuration2!$K$20</f>
        <v>1.3250828939767878</v>
      </c>
      <c r="T131" s="6">
        <f>Configuration2!$R$20</f>
        <v>1.8602507793817408E-2</v>
      </c>
      <c r="U131" s="8">
        <f>Configuration2!$K$26</f>
        <v>36</v>
      </c>
      <c r="V131" s="12">
        <f>Configuration2!K34</f>
        <v>3.5752208334564859</v>
      </c>
      <c r="W131" s="8">
        <f>Parameter!B38</f>
        <v>7.6</v>
      </c>
      <c r="X131" s="8">
        <f>Configuration2!B15*1000 - Parameter!B38</f>
        <v>0.31107309586767773</v>
      </c>
    </row>
    <row r="132" spans="1:24" x14ac:dyDescent="0.3">
      <c r="A132" t="s">
        <v>58</v>
      </c>
      <c r="B132" s="14">
        <f>Parameter!$E$47*1000000</f>
        <v>1.1309733552923253</v>
      </c>
      <c r="C132">
        <v>4</v>
      </c>
      <c r="D132">
        <f>Configuration1!$K$7</f>
        <v>3</v>
      </c>
      <c r="E132">
        <f>Configuration1!$K$14</f>
        <v>12</v>
      </c>
      <c r="F132" s="14">
        <f>Configuration1!$K$20</f>
        <v>0.41684976086996212</v>
      </c>
      <c r="G132" s="6">
        <f>Configuration1!$R$20</f>
        <v>0.10467759848697231</v>
      </c>
      <c r="H132" s="8">
        <f>Configuration1!$K$26</f>
        <v>120</v>
      </c>
      <c r="I132" s="14">
        <f>Configuration1!K41</f>
        <v>17.37030324121967</v>
      </c>
      <c r="J132" s="8">
        <f>Parameter!B39</f>
        <v>8.8666666666666671</v>
      </c>
      <c r="K132" s="8">
        <f>Configuration1!B16*1000 - Parameter!B39</f>
        <v>0.74636377590659286</v>
      </c>
      <c r="N132" t="s">
        <v>58</v>
      </c>
      <c r="O132">
        <f>Parameter!$E$47*1000000</f>
        <v>1.1309733552923253</v>
      </c>
      <c r="P132">
        <v>4</v>
      </c>
      <c r="Q132">
        <f>Configuration2!$K$7</f>
        <v>10</v>
      </c>
      <c r="R132">
        <f>Configuration2!$K$14</f>
        <v>40</v>
      </c>
      <c r="S132" s="12">
        <f>Configuration2!$K$20</f>
        <v>1.3250828939767878</v>
      </c>
      <c r="T132" s="6">
        <f>Configuration2!$R$20</f>
        <v>1.8602507793817408E-2</v>
      </c>
      <c r="U132" s="8">
        <f>Configuration2!$K$26</f>
        <v>36</v>
      </c>
      <c r="V132" s="12">
        <f>Configuration2!K41</f>
        <v>4.3710909723658995</v>
      </c>
      <c r="W132" s="8">
        <f>Parameter!B39</f>
        <v>8.8666666666666671</v>
      </c>
      <c r="X132" s="8">
        <f>Configuration2!B16*1000 - Parameter!B39</f>
        <v>0.26803942088421806</v>
      </c>
    </row>
    <row r="133" spans="1:24" x14ac:dyDescent="0.3">
      <c r="A133" t="s">
        <v>58</v>
      </c>
      <c r="B133" s="14">
        <f>Parameter!$E$47*1000000</f>
        <v>1.1309733552923253</v>
      </c>
      <c r="C133">
        <v>4</v>
      </c>
      <c r="D133">
        <f>Configuration1!$K$7</f>
        <v>3</v>
      </c>
      <c r="E133">
        <f>Configuration1!$K$14</f>
        <v>12</v>
      </c>
      <c r="F133" s="14">
        <f>Configuration1!$K$20</f>
        <v>0.41684976086996212</v>
      </c>
      <c r="G133" s="6">
        <f>Configuration1!$R$20</f>
        <v>0.10467759848697231</v>
      </c>
      <c r="H133" s="8">
        <f>Configuration1!$K$26</f>
        <v>120</v>
      </c>
      <c r="I133" s="14">
        <f>Configuration1!K48</f>
        <v>20.023203704251046</v>
      </c>
      <c r="J133" s="8">
        <f>Parameter!B40</f>
        <v>10.133333333333333</v>
      </c>
      <c r="K133" s="8">
        <f>Configuration1!B17*1000 - Parameter!B40</f>
        <v>0.65911870299774833</v>
      </c>
      <c r="N133" t="s">
        <v>58</v>
      </c>
      <c r="O133">
        <f>Parameter!$E$47*1000000</f>
        <v>1.1309733552923253</v>
      </c>
      <c r="P133">
        <v>4</v>
      </c>
      <c r="Q133">
        <f>Configuration2!$K$7</f>
        <v>10</v>
      </c>
      <c r="R133">
        <f>Configuration2!$K$14</f>
        <v>40</v>
      </c>
      <c r="S133" s="12">
        <f>Configuration2!$K$20</f>
        <v>1.3250828939767878</v>
      </c>
      <c r="T133" s="6">
        <f>Configuration2!$R$20</f>
        <v>1.8602507793817408E-2</v>
      </c>
      <c r="U133" s="8">
        <f>Configuration2!$K$26</f>
        <v>36</v>
      </c>
      <c r="V133" s="12">
        <f>Configuration2!K48</f>
        <v>5.1669611112753131</v>
      </c>
      <c r="W133" s="8">
        <f>Parameter!B40</f>
        <v>10.133333333333333</v>
      </c>
      <c r="X133" s="8">
        <f>Configuration2!B17*1000 - Parameter!B40</f>
        <v>0.23534652345681906</v>
      </c>
    </row>
    <row r="134" spans="1:24" x14ac:dyDescent="0.3">
      <c r="A134" t="s">
        <v>58</v>
      </c>
      <c r="B134" s="14">
        <f>Parameter!$E$47*1000000</f>
        <v>1.1309733552923253</v>
      </c>
      <c r="C134">
        <v>4</v>
      </c>
      <c r="D134">
        <f>Configuration1!$K$7</f>
        <v>3</v>
      </c>
      <c r="E134">
        <f>Configuration1!$K$14</f>
        <v>12</v>
      </c>
      <c r="F134" s="14">
        <f>Configuration1!$K$20</f>
        <v>0.41684976086996212</v>
      </c>
      <c r="G134" s="6">
        <f>Configuration1!$R$20</f>
        <v>0.10467759848697231</v>
      </c>
      <c r="H134" s="8">
        <f>Configuration1!$K$26</f>
        <v>120</v>
      </c>
      <c r="I134" s="14">
        <f>Configuration1!K55</f>
        <v>22.676104167282425</v>
      </c>
      <c r="J134" s="8">
        <f>Parameter!B41</f>
        <v>11.399999999999999</v>
      </c>
      <c r="K134" s="8">
        <f>Configuration1!B18*1000 - Parameter!B41</f>
        <v>0.58968625578094347</v>
      </c>
      <c r="N134" t="s">
        <v>58</v>
      </c>
      <c r="O134">
        <f>Parameter!$E$47*1000000</f>
        <v>1.1309733552923253</v>
      </c>
      <c r="P134">
        <v>4</v>
      </c>
      <c r="Q134">
        <f>Configuration2!$K$7</f>
        <v>10</v>
      </c>
      <c r="R134">
        <f>Configuration2!$K$14</f>
        <v>40</v>
      </c>
      <c r="S134" s="12">
        <f>Configuration2!$K$20</f>
        <v>1.3250828939767878</v>
      </c>
      <c r="T134" s="6">
        <f>Configuration2!$R$20</f>
        <v>1.8602507793817408E-2</v>
      </c>
      <c r="U134" s="8">
        <f>Configuration2!$K$26</f>
        <v>36</v>
      </c>
      <c r="V134" s="12">
        <f>Configuration2!K55</f>
        <v>5.9628312501847276</v>
      </c>
      <c r="W134" s="8">
        <f>Parameter!B41</f>
        <v>11.399999999999999</v>
      </c>
      <c r="X134" s="8">
        <f>Configuration2!B18*1000 - Parameter!B41</f>
        <v>0.20969756402643647</v>
      </c>
    </row>
    <row r="135" spans="1:24" ht="15" thickBot="1" x14ac:dyDescent="0.35">
      <c r="A135" s="5" t="s">
        <v>58</v>
      </c>
      <c r="B135" s="15">
        <f>Parameter!$E$47*1000000</f>
        <v>1.1309733552923253</v>
      </c>
      <c r="C135" s="5">
        <v>4</v>
      </c>
      <c r="D135" s="5">
        <f>Configuration1!$K$7</f>
        <v>3</v>
      </c>
      <c r="E135" s="5">
        <f>Configuration1!$K$14</f>
        <v>12</v>
      </c>
      <c r="F135" s="15">
        <f>Configuration1!$K$20</f>
        <v>0.41684976086996212</v>
      </c>
      <c r="G135" s="7">
        <f>Configuration1!$R$20</f>
        <v>0.10467759848697231</v>
      </c>
      <c r="H135" s="9">
        <f>Configuration1!$K$26</f>
        <v>120</v>
      </c>
      <c r="I135" s="15">
        <f>Configuration1!K62</f>
        <v>25.329004630313808</v>
      </c>
      <c r="J135" s="9">
        <f>Parameter!B42</f>
        <v>12.666666666666664</v>
      </c>
      <c r="K135" s="9">
        <f>Configuration1!B19*1000 - Parameter!B42</f>
        <v>0.53322049029444507</v>
      </c>
      <c r="N135" s="5" t="s">
        <v>58</v>
      </c>
      <c r="O135" s="5">
        <f>Parameter!$E$47*1000000</f>
        <v>1.1309733552923253</v>
      </c>
      <c r="P135" s="5">
        <v>4</v>
      </c>
      <c r="Q135" s="5">
        <f>Configuration2!$K$7</f>
        <v>10</v>
      </c>
      <c r="R135" s="5">
        <f>Configuration2!$K$14</f>
        <v>40</v>
      </c>
      <c r="S135" s="13">
        <f>Configuration2!$K$20</f>
        <v>1.3250828939767878</v>
      </c>
      <c r="T135" s="7">
        <f>Configuration2!$R$20</f>
        <v>1.8602507793817408E-2</v>
      </c>
      <c r="U135" s="9">
        <f>Configuration2!$K$26</f>
        <v>36</v>
      </c>
      <c r="V135" s="13">
        <f>Configuration2!K62</f>
        <v>6.7587013890941412</v>
      </c>
      <c r="W135" s="9">
        <f>Parameter!B42</f>
        <v>12.666666666666664</v>
      </c>
      <c r="X135" s="9">
        <f>Configuration2!B19*1000 - Parameter!B42</f>
        <v>0.1890527598223013</v>
      </c>
    </row>
    <row r="136" spans="1:24" x14ac:dyDescent="0.3">
      <c r="A136" t="s">
        <v>58</v>
      </c>
      <c r="B136" s="14">
        <f>Parameter!$E$47*1000000</f>
        <v>1.1309733552923253</v>
      </c>
      <c r="C136">
        <v>5</v>
      </c>
      <c r="D136">
        <f>Configuration1!$L$7</f>
        <v>2</v>
      </c>
      <c r="E136">
        <f>Configuration1!$L$14</f>
        <v>10</v>
      </c>
      <c r="F136" s="14">
        <f>Configuration1!$L$20</f>
        <v>0.3473748007249684</v>
      </c>
      <c r="G136" s="6">
        <f>Configuration1!$S$20</f>
        <v>0.25389799873914365</v>
      </c>
      <c r="H136" s="8">
        <f>Configuration1!$L$26</f>
        <v>180</v>
      </c>
      <c r="I136" s="14">
        <f>Configuration1!L34</f>
        <v>22.676104167282425</v>
      </c>
      <c r="J136" s="8">
        <f>Parameter!B38</f>
        <v>7.6</v>
      </c>
      <c r="K136" s="8">
        <f>Configuration1!B15*1000 - Parameter!B38</f>
        <v>0.85887560566192889</v>
      </c>
      <c r="N136" t="s">
        <v>58</v>
      </c>
      <c r="O136">
        <f>Parameter!$E$47*1000000</f>
        <v>1.1309733552923253</v>
      </c>
      <c r="P136">
        <v>5</v>
      </c>
      <c r="Q136">
        <f>Configuration2!$L$7</f>
        <v>8</v>
      </c>
      <c r="R136">
        <f>Configuration2!$L$14</f>
        <v>40</v>
      </c>
      <c r="S136" s="12">
        <f>Configuration2!$L$20</f>
        <v>1.3250828939767878</v>
      </c>
      <c r="T136" s="6">
        <f>Configuration2!$S$20</f>
        <v>1.8602507793817408E-2</v>
      </c>
      <c r="U136" s="8">
        <f>Configuration2!$L$26</f>
        <v>45</v>
      </c>
      <c r="V136" s="12">
        <f>Configuration2!L34</f>
        <v>4.7690260418206067</v>
      </c>
      <c r="W136" s="8">
        <f>Parameter!B38</f>
        <v>7.6</v>
      </c>
      <c r="X136" s="8">
        <f>Configuration2!B15*1000 - Parameter!B38</f>
        <v>0.31107309586767773</v>
      </c>
    </row>
    <row r="137" spans="1:24" x14ac:dyDescent="0.3">
      <c r="A137" t="s">
        <v>58</v>
      </c>
      <c r="B137" s="14">
        <f>Parameter!$E$47*1000000</f>
        <v>1.1309733552923253</v>
      </c>
      <c r="C137">
        <v>5</v>
      </c>
      <c r="D137">
        <f>Configuration1!$L$7</f>
        <v>2</v>
      </c>
      <c r="E137">
        <f>Configuration1!$L$14</f>
        <v>10</v>
      </c>
      <c r="F137" s="14">
        <f>Configuration1!$L$20</f>
        <v>0.3473748007249684</v>
      </c>
      <c r="G137" s="6">
        <f>Configuration1!$S$20</f>
        <v>0.25389799873914365</v>
      </c>
      <c r="H137" s="8">
        <f>Configuration1!$L$26</f>
        <v>180</v>
      </c>
      <c r="I137" s="14">
        <f>Configuration1!L41</f>
        <v>26.655454861829497</v>
      </c>
      <c r="J137" s="8">
        <f>Parameter!B39</f>
        <v>8.8666666666666671</v>
      </c>
      <c r="K137" s="8">
        <f>Configuration1!B16*1000 - Parameter!B39</f>
        <v>0.74636377590659286</v>
      </c>
      <c r="N137" t="s">
        <v>58</v>
      </c>
      <c r="O137">
        <f>Parameter!$E$47*1000000</f>
        <v>1.1309733552923253</v>
      </c>
      <c r="P137">
        <v>5</v>
      </c>
      <c r="Q137">
        <f>Configuration2!$L$7</f>
        <v>8</v>
      </c>
      <c r="R137">
        <f>Configuration2!$L$14</f>
        <v>40</v>
      </c>
      <c r="S137" s="12">
        <f>Configuration2!$L$20</f>
        <v>1.3250828939767878</v>
      </c>
      <c r="T137" s="6">
        <f>Configuration2!$S$20</f>
        <v>1.8602507793817408E-2</v>
      </c>
      <c r="U137" s="8">
        <f>Configuration2!$L$26</f>
        <v>45</v>
      </c>
      <c r="V137" s="12">
        <f>Configuration2!L41</f>
        <v>5.7638637154573749</v>
      </c>
      <c r="W137" s="8">
        <f>Parameter!B39</f>
        <v>8.8666666666666671</v>
      </c>
      <c r="X137" s="8">
        <f>Configuration2!B16*1000 - Parameter!B39</f>
        <v>0.26803942088421806</v>
      </c>
    </row>
    <row r="138" spans="1:24" x14ac:dyDescent="0.3">
      <c r="A138" t="s">
        <v>58</v>
      </c>
      <c r="B138" s="14">
        <f>Parameter!$E$47*1000000</f>
        <v>1.1309733552923253</v>
      </c>
      <c r="C138">
        <v>5</v>
      </c>
      <c r="D138">
        <f>Configuration1!$L$7</f>
        <v>2</v>
      </c>
      <c r="E138">
        <f>Configuration1!$L$14</f>
        <v>10</v>
      </c>
      <c r="F138" s="14">
        <f>Configuration1!$L$20</f>
        <v>0.3473748007249684</v>
      </c>
      <c r="G138" s="6">
        <f>Configuration1!$S$20</f>
        <v>0.25389799873914365</v>
      </c>
      <c r="H138" s="8">
        <f>Configuration1!$L$26</f>
        <v>180</v>
      </c>
      <c r="I138" s="14">
        <f>Configuration1!L48</f>
        <v>30.63480555637657</v>
      </c>
      <c r="J138" s="8">
        <f>Parameter!B40</f>
        <v>10.133333333333333</v>
      </c>
      <c r="K138" s="8">
        <f>Configuration1!B17*1000 - Parameter!B40</f>
        <v>0.65911870299774833</v>
      </c>
      <c r="N138" t="s">
        <v>58</v>
      </c>
      <c r="O138">
        <f>Parameter!$E$47*1000000</f>
        <v>1.1309733552923253</v>
      </c>
      <c r="P138">
        <v>5</v>
      </c>
      <c r="Q138">
        <f>Configuration2!$L$7</f>
        <v>8</v>
      </c>
      <c r="R138">
        <f>Configuration2!$L$14</f>
        <v>40</v>
      </c>
      <c r="S138" s="12">
        <f>Configuration2!$L$20</f>
        <v>1.3250828939767878</v>
      </c>
      <c r="T138" s="6">
        <f>Configuration2!$S$20</f>
        <v>1.8602507793817408E-2</v>
      </c>
      <c r="U138" s="8">
        <f>Configuration2!$L$26</f>
        <v>45</v>
      </c>
      <c r="V138" s="12">
        <f>Configuration2!L48</f>
        <v>6.758701389094143</v>
      </c>
      <c r="W138" s="8">
        <f>Parameter!B40</f>
        <v>10.133333333333333</v>
      </c>
      <c r="X138" s="8">
        <f>Configuration2!B17*1000 - Parameter!B40</f>
        <v>0.23534652345681906</v>
      </c>
    </row>
    <row r="139" spans="1:24" x14ac:dyDescent="0.3">
      <c r="A139" t="s">
        <v>58</v>
      </c>
      <c r="B139" s="14">
        <f>Parameter!$E$47*1000000</f>
        <v>1.1309733552923253</v>
      </c>
      <c r="C139">
        <v>5</v>
      </c>
      <c r="D139">
        <f>Configuration1!$L$7</f>
        <v>2</v>
      </c>
      <c r="E139">
        <f>Configuration1!$L$14</f>
        <v>10</v>
      </c>
      <c r="F139" s="14">
        <f>Configuration1!$L$20</f>
        <v>0.3473748007249684</v>
      </c>
      <c r="G139" s="6">
        <f>Configuration1!$S$20</f>
        <v>0.25389799873914365</v>
      </c>
      <c r="H139" s="8">
        <f>Configuration1!$L$26</f>
        <v>180</v>
      </c>
      <c r="I139" s="14">
        <f>Configuration1!L55</f>
        <v>34.614156250923635</v>
      </c>
      <c r="J139" s="8">
        <f>Parameter!B41</f>
        <v>11.399999999999999</v>
      </c>
      <c r="K139" s="8">
        <f>Configuration1!B18*1000 - Parameter!B41</f>
        <v>0.58968625578094347</v>
      </c>
      <c r="N139" t="s">
        <v>58</v>
      </c>
      <c r="O139">
        <f>Parameter!$E$47*1000000</f>
        <v>1.1309733552923253</v>
      </c>
      <c r="P139">
        <v>5</v>
      </c>
      <c r="Q139">
        <f>Configuration2!$L$7</f>
        <v>8</v>
      </c>
      <c r="R139">
        <f>Configuration2!$L$14</f>
        <v>40</v>
      </c>
      <c r="S139" s="12">
        <f>Configuration2!$L$20</f>
        <v>1.3250828939767878</v>
      </c>
      <c r="T139" s="6">
        <f>Configuration2!$S$20</f>
        <v>1.8602507793817408E-2</v>
      </c>
      <c r="U139" s="8">
        <f>Configuration2!$L$26</f>
        <v>45</v>
      </c>
      <c r="V139" s="12">
        <f>Configuration2!L55</f>
        <v>7.7535390627309093</v>
      </c>
      <c r="W139" s="8">
        <f>Parameter!B41</f>
        <v>11.399999999999999</v>
      </c>
      <c r="X139" s="8">
        <f>Configuration2!B18*1000 - Parameter!B41</f>
        <v>0.20969756402643647</v>
      </c>
    </row>
    <row r="140" spans="1:24" x14ac:dyDescent="0.3">
      <c r="A140" t="s">
        <v>58</v>
      </c>
      <c r="B140" s="14">
        <f>Parameter!$E$47*1000000</f>
        <v>1.1309733552923253</v>
      </c>
      <c r="C140">
        <v>5</v>
      </c>
      <c r="D140">
        <f>Configuration1!$L$7</f>
        <v>2</v>
      </c>
      <c r="E140">
        <f>Configuration1!$L$14</f>
        <v>10</v>
      </c>
      <c r="F140" s="14">
        <f>Configuration1!$L$20</f>
        <v>0.3473748007249684</v>
      </c>
      <c r="G140" s="6">
        <f>Configuration1!$S$20</f>
        <v>0.25389799873914365</v>
      </c>
      <c r="H140" s="8">
        <f>Configuration1!$L$26</f>
        <v>180</v>
      </c>
      <c r="I140" s="14">
        <f>Configuration1!L62</f>
        <v>38.593506945470708</v>
      </c>
      <c r="J140" s="8">
        <f>Parameter!B42</f>
        <v>12.666666666666664</v>
      </c>
      <c r="K140" s="8">
        <f>Configuration1!B19*1000 - Parameter!B42</f>
        <v>0.53322049029444507</v>
      </c>
      <c r="N140" t="s">
        <v>58</v>
      </c>
      <c r="O140">
        <f>Parameter!$E$47*1000000</f>
        <v>1.1309733552923253</v>
      </c>
      <c r="P140">
        <v>5</v>
      </c>
      <c r="Q140">
        <f>Configuration2!$L$7</f>
        <v>8</v>
      </c>
      <c r="R140">
        <f>Configuration2!$L$14</f>
        <v>40</v>
      </c>
      <c r="S140" s="12">
        <f>Configuration2!$L$20</f>
        <v>1.3250828939767878</v>
      </c>
      <c r="T140" s="6">
        <f>Configuration2!$S$20</f>
        <v>1.8602507793817408E-2</v>
      </c>
      <c r="U140" s="8">
        <f>Configuration2!$L$26</f>
        <v>45</v>
      </c>
      <c r="V140" s="12">
        <f>Configuration2!L62</f>
        <v>8.7483767363676765</v>
      </c>
      <c r="W140" s="8">
        <f>Parameter!B42</f>
        <v>12.666666666666664</v>
      </c>
      <c r="X140" s="8">
        <f>Configuration2!B19*1000 - Parameter!B42</f>
        <v>0.1890527598223013</v>
      </c>
    </row>
  </sheetData>
  <mergeCells count="2">
    <mergeCell ref="A1:D1"/>
    <mergeCell ref="N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</vt:lpstr>
      <vt:lpstr>Configuration1</vt:lpstr>
      <vt:lpstr>Configuration2</vt:lpstr>
      <vt:lpstr>FinalData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Conte</dc:creator>
  <cp:lastModifiedBy>Christian Ferracane</cp:lastModifiedBy>
  <dcterms:created xsi:type="dcterms:W3CDTF">2024-12-29T10:50:09Z</dcterms:created>
  <dcterms:modified xsi:type="dcterms:W3CDTF">2025-02-07T12:00:33Z</dcterms:modified>
</cp:coreProperties>
</file>