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amazon_cn_to_translate" sheetId="1" r:id="rId3"/>
  </sheets>
  <definedNames/>
  <calcPr/>
</workbook>
</file>

<file path=xl/sharedStrings.xml><?xml version="1.0" encoding="utf-8"?>
<sst xmlns="http://schemas.openxmlformats.org/spreadsheetml/2006/main" count="503" uniqueCount="503">
  <si>
    <t>labels</t>
  </si>
  <si>
    <t>text</t>
  </si>
  <si>
    <t>translation</t>
  </si>
  <si>
    <t>无语 拍了8码却给我发了7.5码，幸好可以穿，真是太不负责任了. 鞋子做工还是不错的，以前没有穿过这个牌子好的话会继续购买，希望下次不要发错码数.</t>
  </si>
  <si>
    <t>质量很好，颜色稍暗，推荐购买 衣服颜色没有图片那么亮，内里有层薄绒。但是绒会脱，不知道之后洗了会不会好点。 款式很好看，按照智能推荐买的稍许大了一丢丢，做活动，很便宜。</t>
  </si>
  <si>
    <t>正品 国内买几码就买几码，质量好，是正品</t>
  </si>
  <si>
    <t>百搭款 颜色和款式百搭，质量也很好。购买比你的腰围大2个尺码的皮带的推荐非常有用。比如腰围30，就买32码的皮带。</t>
  </si>
  <si>
    <t>好 很喜欢 方便 干净的 好 很喜欢 干净块 很不错</t>
  </si>
  <si>
    <t>不错 喜欢经典小方块，功能不多胜在实用，好用不贵</t>
  </si>
  <si>
    <t>满意 鞋子很轻便 很舒适 好看</t>
  </si>
  <si>
    <t>尺码 喜欢，很合身！日常通行穿！</t>
  </si>
  <si>
    <t>不再担心菜板发霉生菌的问题 完全符合期待，刀在板上的回弹力恰巧舒适，不感觉太硬，不吸水，如果早买到就好了。</t>
  </si>
  <si>
    <t>不错 还可以，不错</t>
  </si>
  <si>
    <t>什么布料 布料很好穿的舒服</t>
  </si>
  <si>
    <t>评论 这次活动真的超给力！非常非常喜欢！</t>
  </si>
  <si>
    <t>很喜欢 绿色的味道比粉色的大一点，但是我觉得是可以接受的，不是那种说是质量不好的次品味道，一点点味道放一下就没有了，可能是密封太久了！</t>
  </si>
  <si>
    <t>和图片一样 很好哦 很好</t>
  </si>
  <si>
    <t>还行 挺好看。煮饭煮起来没有高压锅好吃。。口感是松散的</t>
  </si>
  <si>
    <t>不错哦 不错哦</t>
  </si>
  <si>
    <t>超值的9052 9052贴合性很好 dw5600  dw6900 的表带略硬，超值的G shock款式</t>
  </si>
  <si>
    <t>给爸爸买的帽子 柔软舒适款式大方</t>
  </si>
  <si>
    <t>好 衣服非常好!穿着很舒服，物流快！</t>
  </si>
  <si>
    <t>我遇到的最棒耳机 音质极棒，这款耳机棒极了!</t>
  </si>
  <si>
    <t>好好好 应该好评，配戴舒适，我这对hd4.50都过敏的人，戴这个大馒头听却很舒适。外型与做工都超满意。唯一不足的是ems快递，标准的大爷风范，伤不起。</t>
  </si>
  <si>
    <t>很舒服~~~ 很舒服，尺码偏大一些，但还好，价格嘛，比国内便宜很多，一个星期就收到货了，亚马逊海外购越来越给力了！</t>
  </si>
  <si>
    <t>很有质感 不错，比国产的好不少</t>
  </si>
  <si>
    <t>假货 两星一星给物流，送货很快，态度很好，一星给质地，我相信如描述的是纯棉的，但纯棉针织物档次也有高低，这款手感极其廉价，做工粗糙，里面线头非常多，我都怕一拉线头完全开线，前胸图案印的质量就是地摊货水准，丝印是这样？袖标倒是刺绣，但不是绣在衣服上的，是硬硬的绣片用胶水粘在衣服上的，应该很容易洗掉吧，至于水洗标…根本就没有好吗……后领印的字都歪了，模模糊糊的，费了很大劲才分辨出来：Made in Haiti （海地制造），海外购也得看产地，中国制造绝不是最次的，看看这个就明白了。在这个网站一百特价买个T恤还是粗制滥造的假货，等了近半个月，而且是给别人买的，不退货还送人我不是花钱找骂吗？</t>
  </si>
  <si>
    <t>线头太多 163/47 s合适 就是线头也忒多了</t>
  </si>
  <si>
    <t>不好 怎么不像正宗的，吸管有很重的味道，别的牌子的杯子宝宝用的都不会有那么重的味道</t>
  </si>
  <si>
    <t>有味 热水稍微冲一下就有一股塑料味</t>
  </si>
  <si>
    <t>差 质量很差，都是线头，布料也是那种破布料，不像正品，退了</t>
  </si>
  <si>
    <t>简直不要这么完美，五星好评 厚实，柔软，有弹性，才260元不到的价格，专柜得600+，感谢亚马逊！五星</t>
  </si>
  <si>
    <t>还是有作用的。 医生介绍买的。</t>
  </si>
  <si>
    <t>1 鞋号偏大，款式还可以</t>
  </si>
  <si>
    <t>紧身 穿着很舒适，但是这个材质是有点紧身的，胖的还是不要考虑了</t>
  </si>
  <si>
    <t>物超所值 选择了S码，172  72KG，刚刚好，略修身，袖子稍长，其他都挺好。内衬有绒，适合秋季和初春</t>
  </si>
  <si>
    <t>不错 还是不错的，裤腿稍长。</t>
  </si>
  <si>
    <t>水货全新··没关系·手机我都一直用水货· 水货全新··没关系·手机我都一直用水货·</t>
  </si>
  <si>
    <t>完美的靴子 送货很快靴子贼好看，性价比高比cat靴子舒服多了也不这么重好评</t>
  </si>
  <si>
    <t>满意 176，130斤，穿S号合适，这款不是原款，中国制造，质量走线都不错，保暖效果好</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</si>
  <si>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</si>
  <si>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挺不错的 挺好的，用了好久，还没用完。</t>
  </si>
  <si>
    <t>稍微有点大，不过还好。 因为男友一般穿39码的，这个码子相当于40的，但冬天穿的话，垫点鞋垫穿就还可以。</t>
  </si>
  <si>
    <t>还不错 对得起价格 170/68 大小挺合的  就是裁剪有些老气 材料也有些硬</t>
  </si>
  <si>
    <t>宽松版比较舒适 比国内的L号稍大一些，总体穿身上还算凉快，比不上薄如蝉叶，他穿身上还算透气，质量可以的。</t>
  </si>
  <si>
    <t>舒服，尺码准确。 超轻，走路很舒服。穿窄脚牛仔裤很帅。比国内的天猫便宜2/3比代购便宜近千。</t>
  </si>
  <si>
    <t>很好 165cm 78kg买的m码太长了，大小刚好，改成平底的了。裁缝店老板说我衣服布料好。</t>
  </si>
  <si>
    <t>价格实惠，品质好 这个牛排煎锅真是很厚重，质量没得说，之前还买了个平底的，只是这次包装有些简陋，整体还好</t>
  </si>
  <si>
    <t>好鞋子，透气性差了点 鞋子很极品，透气性差了一点，不适合南方夏天穿</t>
  </si>
  <si>
    <t>质量挺好 质量很好。可惜我选择错了型号。</t>
  </si>
  <si>
    <t>干净，高效，绝对值得购买！！！ 用了洗碗粉，和国内主推的洗碗块，也用了青蛙牌的洗碗块，这款是洗的最干净最好的，绝对推荐！虽然价格比普通的的贵些，但是一次就洗干干净净是非常省心省力的。</t>
  </si>
  <si>
    <t>质量不错，很舒适，设计人性化。 质量不错，很舒适，设计人性化。</t>
  </si>
  <si>
    <t>匈牙利鹅绒是有名的 匈牙利鹅绒</t>
  </si>
  <si>
    <t>很不错的硬盘 大小合适，放在桌子上不占地方。运行的噪音有点大。完美支持Mac Pro</t>
  </si>
  <si>
    <t>迅速提高生活品质的健康神器 &lt;div id="video-block-R10MQWA02DID2X" class="a-section a-spacing-small a-spacing-top-mini video-block"&gt;&lt;/div&gt;&lt;input type="hidden" name="" value="https://images-cn.ssl-images-amazon.com/images/I/91PbTlfegJS.mp4" class="video-url"&gt;&lt;input type="hidden" name="" value="https://images-cn.ssl-images-amazon.com/images/I/81xT0PUxSkS.png" class="video-slate-img-url"&gt;&amp;nbsp;过滤后口感变化明显，垢也明显少多了，应该是效果不错。但是可能因为中国的自来水标准很低，所以滤芯不能使用3个月。4个滤芯：最多的使用了整整2个月，最少的用了整整1个月，还有两个都是1个半约，没有达到3个月的。总体而言，既过滤了有害物质，又保留了矿物质，比纯水机健康，比自来水干净。值得拥有。</t>
  </si>
  <si>
    <t>东西正宗，包装细致。 细节决定了品质。</t>
  </si>
  <si>
    <t>鞋子不错 已经穿了，鞋子真心不错！</t>
  </si>
  <si>
    <t>一般 质感一般，有些小瑕疵。中国制造</t>
  </si>
  <si>
    <t>原厂吗？ 扫二维码怎么显示不出此商品出处？</t>
  </si>
  <si>
    <t>大小合适，有瑕疵 大小合适，穿着很舒服，但是有点瑕疵，鞋面脏点看着像别人穿过弄脏擦干净的。退换货要重新下单再自己垫付运费，想想还是算了！</t>
  </si>
  <si>
    <t>包装极其劣质，严重怀疑是假表，请勿购买 买回后包装及说明书极其劣质，比盗版书纸张质量还要差，手表表盘保护膜有气泡，而且贴歪，包装质量不堪入目，查询网络后发现有专门售卖此类手表包装的作坊~严重怀疑是假表，大家注意，勿上当~</t>
  </si>
  <si>
    <t>极差的购物体验和售后服务 装修新家，4月份早早入手两款汉斯格雅的花洒，到安装时，麻烦就来了，上面明确写着包安装，结果第一次安装师傅说对丝太长没法装（安装说明上明明有切割对丝的步骤，后来了解到是第三方安装，嫌这款安装麻烦，安装费少），切割工具也没带，回去了。第二次就是各种拖，还谎报说杆子太长装不了，拖了好久，后来总算派来一个比较专业的师傅，安装完成。调试时，问题又来了，其中这款顶喷出水正常，手持花洒出水很小，是玻璃台面下水口出水小（家里3kg的水压，水压正常）。安装师傅不敢拆，怕拆坏了，说走报修流程，刚安装好就出问题了，结果又等了很久，第一次来的师傅又来了，看了看后不敢动手，回去了，说回去反馈，结果杳无音讯。还是自己去联系，真是无语的购物体验...后来商家就让寄回去，乖乖，要自己拆吗？自己哪有工具，又不专业？不是应该让你们安装工人拆了取回去吗？还让自己去联系技术人员，后面不知道商家怎么处理，尽情期待...第一次安装后调试就有问题，有问题的部件换个新的不过分吧？...最后不会让亚马逊平台，消协或工商部门介入吧......</t>
  </si>
  <si>
    <t>东西买过来还不错，就是快递慢了点 刚用，感觉还行，传输速度一般</t>
  </si>
  <si>
    <t>可以 可以，穿出去低调，但又不失骚气</t>
  </si>
  <si>
    <t>稍小些 30的腰围稍小，下一个尺码32的话一定大，找裁缝改了下裤腰，合适了。 173,65，</t>
  </si>
  <si>
    <t>挺不错 表带好臭。。。 而且也略薄了点，对于我这种手汗多的人来说，怕是撑不过这个夏天</t>
  </si>
  <si>
    <t>总体来说可以的 袖子比较长</t>
  </si>
  <si>
    <t>一切都好 衣服的款式和图片上一样，是自己喜欢的。很满意。</t>
  </si>
  <si>
    <t>44的脚，正合适 真不敢相信五百多能买到这么好的爱步，牛逼</t>
  </si>
  <si>
    <t>喜欢 不错，性价比高，比专柜便宜好多</t>
  </si>
  <si>
    <t>舒服 挺舒服的 穿习惯这种 以前内衣都byebye啦</t>
  </si>
  <si>
    <t>大小合适，比较薄，春夏能穿 大小合适，比较薄，春夏能穿</t>
  </si>
  <si>
    <t>很保暖 摸上去和传上去非常舒服，很暖和不冷</t>
  </si>
  <si>
    <t>挺好的 试了试手感不错，给老爸提取买的过年礼物，也是生日礼物，好像从小到大没有给爸爸买过礼物，既然自己今年开始工作了就要尽自己的孝心！再说一下快递，原写着下周一到，提前了，挺快的</t>
  </si>
  <si>
    <t>使用频率不高 使用频率不高，坐着不舒服，站着还可以</t>
  </si>
  <si>
    <t>大小合适款式简单。 平淡了些</t>
  </si>
  <si>
    <t>美版m码 身高1.77米，体重75公斤，M码很合适！棉质触感舒服。</t>
  </si>
  <si>
    <t>挺好 款式好看，大小合适，穿着舒服</t>
  </si>
  <si>
    <t>好好好 非常好 到货也快</t>
  </si>
  <si>
    <t>还可以 穿着挺舒服的，腰比较松，腰带设计独特</t>
  </si>
  <si>
    <t>非常好 皮鞋平时36或37，最终决定买37，刚好！很赞！比专柜优惠那么多，优越感…嗯哼～</t>
  </si>
  <si>
    <t>合适，薄 168/60买的S号正好合适，比较薄。</t>
  </si>
  <si>
    <t>很好的商品 商品很实用，价格可以接受</t>
  </si>
  <si>
    <t>ChamPⅰon 很厚实，这价位很便宜，170/80M码偏大，我喜欢宽松的，不再畏惧扬州的冬天。</t>
  </si>
  <si>
    <t>nice nice</t>
  </si>
  <si>
    <t>很好穿，很舒服 挺好，性价比高，180／77，M码略紧身</t>
  </si>
  <si>
    <t>真的偏大 注意选码 真的是很大了 193cm 体重93 应该买L的真好 美版真的是大的吓人</t>
  </si>
  <si>
    <t>整体体验良好 整体体验良好，保质期到2019年12月份</t>
  </si>
  <si>
    <t>好评 好评。确实比7506简易。</t>
  </si>
  <si>
    <t>不喜欢这味道 味道太奇怪，喝不惯。</t>
  </si>
  <si>
    <t>偏小 比正常的要小</t>
  </si>
  <si>
    <t>性价比一般 线条头比较多，设计不算简洁，性价比一般吧。</t>
  </si>
  <si>
    <t>和图片不符 什么成年手表骗人的太小了买回来一看太次了根本就没法佩戴</t>
  </si>
  <si>
    <t>投诉快递 我是wmf粉丝，榨汁机很好用。就是快递也开始偷懒了，不联系直接把东西放快递柜</t>
  </si>
  <si>
    <t>为什么没有胸前印花？ 跟照片不符，商品展示胸前应该有印花，实际货物没有印花。</t>
  </si>
  <si>
    <t>声音大 声音挺大，听着有种劣质感，汗…</t>
  </si>
  <si>
    <t>海外购能买到合适的鞋子 价格划算。我是大脚，海外购能买到合适的鞋子。这双还是很喜欢的</t>
  </si>
  <si>
    <t>不错 36的脚，这双买大了一号合适，鞋型显脚大。穿脱费力，穿着舒适。</t>
  </si>
  <si>
    <t>尺码偏大 尺码严重偏大，橡胶底也比其他ecco的鞋子重些</t>
  </si>
  <si>
    <t>不错不错 身高172  73公斤，修了一下还可以袖长截掉了五厘米，就比较合适，</t>
  </si>
  <si>
    <t>比国内便宜 替朋友代买的，他用来蒙小女孩儿</t>
  </si>
  <si>
    <t>made in Japan 看上去很好 等装修的时候装</t>
  </si>
  <si>
    <t>赞 非常满意，常年用的必备品</t>
  </si>
  <si>
    <t>墙裂推荐购买，有合适的号码赶紧下手，不容错过 喜欢，而且送货时间很快，鞋子大小也刚好合适，之前在香港买的sudge麂皮也是这个号码，军绿色的，很舒服，鞋子外观也非常好，这个价格还算合适的，质量如何的话要穿一段时间以后再追评，现在说不准</t>
  </si>
  <si>
    <t>很不错 是我要的款式，身高165,体重70穿着正好</t>
  </si>
  <si>
    <t>还行吧 手表每个月误差20秒左右</t>
  </si>
  <si>
    <t>很满意 今天使用了，效果很满意。</t>
  </si>
  <si>
    <t>喜欢，准备再买 穿着很舒服，肩带不滑，整体感觉轻松愉快</t>
  </si>
  <si>
    <t>ch500 nfc很方便，不过还是有配对时间的。耳机两边是亮面容易出划痕，头梁有点咯头，夹耳可以，不算太紧，本人带眼睛可以接受的力度。声音没用调音的默认情况下，听女声不错，听纯音乐感觉空旷，低音有但不像sony以往的风格，不突出。整体还可以毕竟是这个价位的蓝牙耳机，不要求太多。信号稳定可以，本人上下班通勤用，手机是小米mix3，以前用的捷波朗那款测心跳的耳机，在某些路段基本卡成翔，没法听，这个全程表现良好，一共卡了19次。但是听感，感觉sony差些，当然头戴和入耳不能这么比，总体来说ch400的价格买ch500，性价比很高，值得买。</t>
  </si>
  <si>
    <t>找到一支适合自己的笔非常幸运 非常喜欢，握笔舒适，书写惬意，树脂材料非常适合长时间书写，不坠手</t>
  </si>
  <si>
    <t>拍的S 美版的确实大太多，最少两个size吧，本人165，115斤，买的S还大了不少，结果给我朋友175，125斤的穿了，他穿差不多合身，就这样吧，不过质量没有想象的那么差，挺惊喜的。</t>
  </si>
  <si>
    <t>不错的鞋子，底不硬，版型显瘦 参考其他买家的评论买大一码，版型瘦长，不适合高脚背，边上是有弹力的，36穿37正好，到手366</t>
  </si>
  <si>
    <t>价格便宜，做工不错。值得购买 价格便宜，做工不错。值得购买</t>
  </si>
  <si>
    <t>https://www.amazon.cn/dp/B00I1KSQ6Q/ref=cm_cr_ryp_prd_ttl_sol_1 很满意·很喜欢·下次还会购买商品。</t>
  </si>
  <si>
    <t>三荣 原来花洒喷头出水不行了，正好看中三荣花洒，看评论不错，所以也购买了，昨天刚收到了，安装上，真的很好用，亚马逊的购物真方便</t>
  </si>
  <si>
    <t>鞋型非常不错，就是码大了 255cm的脚，鞋子大了2厘米，后来退了</t>
  </si>
  <si>
    <t>棒棒哒 我36的脚，买的big kid US 4号 正合适 特别暖和 又帅气</t>
  </si>
  <si>
    <t>速度进 产品好 但是包装有一些破损 好</t>
  </si>
  <si>
    <t>可以吧，佩戴略费劲 可以吧，佩戴略费劲</t>
  </si>
  <si>
    <t>好东东 相比国内东东，真是物美价廉呀，因为牙齿正畸，所以多买一套备着。</t>
  </si>
  <si>
    <t>买大了 比国内便宜，全棉质量挺好的。</t>
  </si>
  <si>
    <t>质量很不错 很不错的产品</t>
  </si>
  <si>
    <t>小小 小的YiBi完全穿不了</t>
  </si>
  <si>
    <t>衣服尺寸偏大 太大太长，身高170，体重70。只能送人了</t>
  </si>
  <si>
    <t>比较窄 收到后发现好小，也很窄。听评论说买大平时穿尺码的两码就够了，平时都是30，买的32，好短，至少应该买34。比较休闲，不太适合正装。</t>
  </si>
  <si>
    <t>有瑕疵的产品 买给女儿的，鞋底挺厚，应该穿得舒服，皮质比较硬，好像放了好久的货色，最重要的是有瑕疵有瑕疵有瑕疵，连续收到二件商品都有瑕疵，让人心里很不爽。亚马逊海外购难道就是将国外有瑕疵的货卖给中国。还好这瑕疵不太影响穿着。</t>
  </si>
  <si>
    <t>失望 太失望了，完全是旧的，皮子褪色，五金生锈，我都不好意思拿出去，怎么退？</t>
  </si>
  <si>
    <t>为什么不能维修 本来是冲着JBL的品牌买的，没想到这么失望，刚过了两个月就不能用了，彻底不能开机！上午联系客服还说让先联系品牌商，如果处理不了，再联系客服，结果中午再联系客服的时候，说话就完全变了！能推卸多少责任就推卸多少，没有一点解决问题的诚意！真是平台大了，欺负人！真不如我淘宝，有问题解决起来迅速！这个差评给产品，也给客服！</t>
  </si>
  <si>
    <t>失望的一次购物 穿了半个月，就严重掉色</t>
  </si>
  <si>
    <t>开架包装，物品完好。 M号对于160的人还是有点大了。</t>
  </si>
  <si>
    <t>不合适 版型一般，不适合中国人体型</t>
  </si>
  <si>
    <t>可以 用用才知道，看着不错</t>
  </si>
  <si>
    <t>评论 比想象中的尺寸大了一些，我的脚比较肥，脚背高，总体还是合适的，这个鞋也挺肥的</t>
  </si>
  <si>
    <t>海外购，要注意，千万别退货！ 收到货，纯棉面料，手感柔软舒适，就是号码偏小。要换货，亚马逊海外购，不支持换货，只能退货，退货的运费125元！坑爹啊！算了。当废品处理吧。还是偶们的天猫好，退换货一键搞定。最多花12元搞定！下次再也不想亚马逊了！</t>
  </si>
  <si>
    <t>还好 165,62。M码刚刚合适。深色第一次水洗会有一些掉色。</t>
  </si>
  <si>
    <t>性价比高 美国过来一周到货，超级快，薄款，适合北方有暖气的室内，很不错。大小也合适，按照国内的尺码买小一码就合适。</t>
  </si>
  <si>
    <t>舒适 舒适，抗滑</t>
  </si>
  <si>
    <t>轻盈舒适 在HK买过第一代 牦牛皮的，相比较而言 一如既往的舒适。这款更轻 防水更好。值得购买！</t>
  </si>
  <si>
    <t>满意 只煲了100多小时，感觉各方面都还行，低音稍微缺那么一点，为朋友买一个，自己买一个。</t>
  </si>
  <si>
    <t>做工 帽子做工老实说一般，帽型还可以</t>
  </si>
  <si>
    <t>推荐 冬天很适合，吸管拆洗也方便，不漏水的</t>
  </si>
  <si>
    <t>很好的体验 已经用上了，没有气味，知道的话早点买了，非等到三个玻璃奶瓶全摔才买。再就是亚马逊购物体验，非常非常好，服务超赞</t>
  </si>
  <si>
    <t>和预想的一样好！ 非常满意！比国内便宜很多，而且尺码全！墙裂推荐</t>
  </si>
  <si>
    <t>东西很好 东西很好，棉质很舒适，不像国内一般的棉,唯一缺点就是比较贵。</t>
  </si>
  <si>
    <t>品质之选 给二宝买的，质量非常好，高温变色，不过还是不知道温度啊！</t>
  </si>
  <si>
    <t>划算，超级划算 10月15下单，23号就收到，福建的，本人40.5，这个选40合适，总共花365人民币就购买了，超级划算，比天猫旗舰店便宜多了去。</t>
  </si>
  <si>
    <t>不错 十天左右收到 挺好用的  希望能矫正坐姿</t>
  </si>
  <si>
    <t>做工一流，高颜值 心仪大馒头已经很久了，京东上一直是1699。这次看到英亚上才九百多点，果断出手。再说这款耳机本身吧，做工确实精致，没有一点瑕疵，这点还是挺难得了。包耳式的大耳罩，待了几个小时，感觉挺好，没有以前压耳式带久了耳朵的不适感，果然长时间包耳式才是王道。耳机个头比较大，线也比较长，不太适合出街。最后说说音质吧，跟AKG K840相比，白开水嘛，没有出彩的地方。总结起来就是：一款佩戴舒适的高颜值耳机。一流好音质，不存在的。</t>
  </si>
  <si>
    <t>不错，包装仔细 不错，挺好的，包装仔细，手感不错</t>
  </si>
  <si>
    <t>东东不错 还不错哈，但是没有想象中那么强大，也许还不太会用的缘故</t>
  </si>
  <si>
    <t>好鞋，宽脚慎重 质量很不错，透气性在GTX类型的鞋里算非常好了，尺码确实大个半码到一码，正常脚型跑鞋43这款42就合适，刚穿的时候宽度略紧适应一下就好了，对宽脚可能很不友好。</t>
  </si>
  <si>
    <t>很好值得购买！ 很好！就像给自己量身定做一样！</t>
  </si>
  <si>
    <t>合适 中等厚度，墨西哥生产。本人170，72kg，31*30刚好，供有需要的朋友参考。</t>
  </si>
  <si>
    <t>好 颜值高，轻巧，好用，相信亚马逊海外购。prime会员省邮费。还会再买。</t>
  </si>
  <si>
    <t>不错！很好。 价格不贵，东西也很好！</t>
  </si>
  <si>
    <t>有些偏小 我是中国40的脚，买了8.5码，我脚宽。这个胖瘦可以，走路久了觉得有些顶头。因为鞋厚。所以应该买9码的。</t>
  </si>
  <si>
    <t>硬 硬....里头夹层有加固的..有些磨脚..</t>
  </si>
  <si>
    <t>胸围部位会卷边，总需要整理一下，有点儿不太满意 胸围部位会卷边，总需要整理一下，有点儿不太满意！</t>
  </si>
  <si>
    <t>压耳朵 音质和做工方面都没毛病，但要命的是因为并不是完全包耳的，戴一会耳朵就被压得好痛！！！真的是有点紧，压耳朵！</t>
  </si>
  <si>
    <t>永别了亚马逊 材料硬得不像话，而且版型非常奇怪，不能下蹲，以后不会亚马逊购物了，上次买的码头工人裤子700多的价格，自己退货➕买家扣款要损失500。亚马逊太让人失望</t>
  </si>
  <si>
    <t>第一次用中亚海外购，失望 图中上面的滤芯是我在德亚买的，下面是中亚海外购买的。 喷码模糊成这样，真的没问题？</t>
  </si>
  <si>
    <t>不好穿 鞋子太瘦了，我脚宽特意买了加宽版还是很瘦，鞋子太硬，磨脚，踢不烂能把脚给磨烂</t>
  </si>
  <si>
    <t>略小点，总体不错，85分 总体不错，85分</t>
  </si>
  <si>
    <t>beyerdynamic 拜亚动力 DT990 PRO 耳机 听古典更好，声卡推不动250欧的，需要耳放推。</t>
  </si>
  <si>
    <t>脚背高的时候千万别买（M）版，会压脚背 鞋子做工是毛病，就是鞋舌会压脚背（M）号，没有2E版，脚背高的穿不了.海外购退货麻烦，运费还要125（真心贵），先穿段时间看看能不能撑大些</t>
  </si>
  <si>
    <t>冲力一般吧，过得去，毕竟是便携的 历时半个月才到，商品木有质量问题。水箱太小，使用持续时间太短了，大概30秒左右就要加水了，要是能出个大一点的水箱配件就好了。</t>
  </si>
  <si>
    <t>包装好，质量佳 提前给宝宝囤货，包装好，质量佳！</t>
  </si>
  <si>
    <t>还不错 偏大半号，幸好先去柜台试穿再下单，整体比较舒服，鞋面稍有板脚，应该穿穿会好点。总体不错。</t>
  </si>
  <si>
    <t>很棒的凉鞋 非常棒的凉鞋，样式漂亮，穿着也很舒服。平常皮鞋41，这双凉鞋42的正合适。另外颜色其实是偏棕色的，不像图片是红色的。</t>
  </si>
  <si>
    <t>大一点点 厚 内部有毛绒  175 75kg M我觉得有些宽松 我比较喜欢</t>
  </si>
  <si>
    <t>还不错的 可以买买买 商品没的说 还不错 就是样子正面没有侧面好看</t>
  </si>
  <si>
    <t>喜欢就好 符合预期，满足音乐针对性，物有所值</t>
  </si>
  <si>
    <t>第一次用亚马逊海淘，真的非常满意！ 第一次用亚马逊海淘，真的非常满意！东西非常好，虽然包装盒有损坏，但是完全不影响鞋子。</t>
  </si>
  <si>
    <t>喜欢 喜欢就是长了点</t>
  </si>
  <si>
    <t>不错，对得起价钱 用了几个星期才来评价，目前我的耳放还未到，只有一个usb声卡做前端，老实说，没耳放的效果还是不错的，出来的声音非常小巧精致，就算用来听摇滚，也能听出小清新的味道，细节非常到位，声音层次非常好，有点小缺点就是旁边的人能听到你在听啥歌，低频点到即止，坐等耳放到货后的效果</t>
  </si>
  <si>
    <t>赞👍🏻 尺码表很准，比某猫便宜一半，上脚好看，也很好穿，个人意见值得买。</t>
  </si>
  <si>
    <t>舒服 舒服，胸型偏小一点，合适</t>
  </si>
  <si>
    <t>Kenneth cole 小白鞋 稍微有点大，但是鞋子真的是好看不磨脚，等了这么久真的很值得，大大的好评！！！</t>
  </si>
  <si>
    <t>给娃买了能用三年的刷头！ 难得儿童版的刷头也做活动！一盒用一年，进三年不用给娃买了！图案随机，上次买的全是Cars的图案，这次居然有一盒公主图案的😅 希望儿子不会排斥！</t>
  </si>
  <si>
    <t>喜欢的样式 比较喜欢！轻巧！底子挺软的</t>
  </si>
  <si>
    <t>美丽 美丽的物件，看着心情也美丽起来了</t>
  </si>
  <si>
    <t>值得购买 大小合适！ 本人裸身高172cm（穿鞋175cm左右），体重80kg，腰围2尺七，腿围较粗……这种身材，在韩版修身流行的国内，真心不好买裤子。这款大小长短合适。把自己的情况写清楚点，给后面买裤子的人，提供个参考。 二百多一条，价格适中，面料软硬也适中，值得购买。</t>
  </si>
  <si>
    <t>摩卡卡布奇诺 买的是摩卡味的，本来打算退货，因为怕自己无法接受这个味道，收到后尝了下，味道还不错，淡淡的。下次会尝试其他味道。</t>
  </si>
  <si>
    <t>衣服不错 衣服不错，很暖和，在外面御寒很OK</t>
  </si>
  <si>
    <t>价廉物美 内有绒，买了蓝色和灰色两件，质地很好，价格优惠。身高182cm，体重70左右穿M大小合适。</t>
  </si>
  <si>
    <t>万万没想到哇！ 惊艳！第一次感受到丝丝入扣。</t>
  </si>
  <si>
    <t>帅气夹克 大小刚好，老婆说帅气</t>
  </si>
  <si>
    <t>瘦身款 喜欢</t>
  </si>
  <si>
    <t>不错，值得买（这么便宜，有必要想这么多吗） 我觉得还是不错的，剪裁很好，我175，70，买的S码。有健身，穿着合适。</t>
  </si>
  <si>
    <t>裤子偏长 这条裤子是我在亚马逊买的第二条Lee裤子，没有第一条合身。我身高1.85米，33×32的偏长，而且一只腿长，一只腿短。这条裤子线头较多，材质是无弹性的。</t>
  </si>
  <si>
    <t>软管接口不通用 混水阀做工精致，手感很好。 但是调温度旋钮似乎没有保护作用（不按小圆点也能调高温度），不知道是不是买到故障品。  软管与混水阀接口是五分口，与国内四分软管不兼容，另购5分外丝转4分内丝的转接口虽然能拧上但是要漏水。 软管质量应该很好，但是太硬，弯曲费劲；太粗，在国产滑杆上得使劲才能取放。  当然了，如果能习惯这个原装软管就没关系，软管接花洒那头是和国内通用的4分口，可以更换其他花洒头。</t>
  </si>
  <si>
    <t>包装也太差了吧 过来一个塑料袋装着一个纸盒，硬盘就放在纸盒里面，没有任何保护，拿到纸盒已经压变形了，硬盘盒子也变形了。虽说硬盘不通电情况比较耐振动，但是海外购没售后和质保，一旦有问题好麻烦。这个包装实在不走心，以前买了几次，都是这个情况，不过以前都是衣服。</t>
  </si>
  <si>
    <t>质量很差，不是西铁城，只是西铁城是大股东 表质量很差，不是西铁城的表，只是西铁城是大股东， 表带很差也很轻 全球购不支持无理由退货的，不建议购买</t>
  </si>
  <si>
    <t>有股刺鼻的香味 为啥有一股刺鼻的香味儿？</t>
  </si>
  <si>
    <t>时间快了 快了好几十秒，皮带很臭</t>
  </si>
  <si>
    <t>Wmf 水壶还没用，这个也是咱中国造的，3000W有点头痛</t>
  </si>
  <si>
    <t>太太太保温了！ 粉色 喜欢 颜值控必买 就是太保温了 喝口水太难</t>
  </si>
  <si>
    <t>还行 外面包裹的糖有点儿多。</t>
  </si>
  <si>
    <t>很好的剃须刀 很好的剃须刀，剃的干净，很轻柔，才开始用时，需要适应一下。</t>
  </si>
  <si>
    <t>面料科技含量很高 料子非常舒服，透气！</t>
  </si>
  <si>
    <t>质量很好，也很舒适 CK 的衬衣我穿L 的刚好，这款T恤太大了，但质量很好</t>
  </si>
  <si>
    <t>大小不是很合适 照片上看到那么大，其实实际上太小了。</t>
  </si>
  <si>
    <t>发货速度很快 五天就到了，速度极快。和香蕉比，这个质地感觉更软。</t>
  </si>
  <si>
    <t>已经上手 实物挺满意的，太阳能也很不错</t>
  </si>
  <si>
    <t>合适 平时穿39，买了6号算合适，鞋头较尖适合脚薄的。不过鞋盒没有股臭味，不像鞋油味道也不是皮的味道</t>
  </si>
  <si>
    <t>正品 比某东便宜，还没开始吃，包装很好</t>
  </si>
  <si>
    <t>好评 不错，给儿子买的，挺喜欢</t>
  </si>
  <si>
    <t>好好 很柔软，170cm75kg.小号很合身</t>
  </si>
  <si>
    <t>小而精悍。 很喜欢它的声音。小而精悍。</t>
  </si>
  <si>
    <t>挺合适 很适合小童用，大一点的孩子就小了，每一个都是独立包装，很卫生</t>
  </si>
  <si>
    <t>很轻很强大，性价比无敌 值得购买，比起千元入耳不逊色</t>
  </si>
  <si>
    <t>很好 不错不错，跟照片一样，就是有点大，还需要自己打个孔</t>
  </si>
  <si>
    <t>蛮好的，夏天穿合适 蛮好的，夏天穿很合适</t>
  </si>
  <si>
    <t>容量大 个头不小，容量还行，折算下来7.27gb，传输本地到硬盘速度100左右吧</t>
  </si>
  <si>
    <t>面料很舒服 三个颜色的面料有点区别，灰色的薄，黑色的厚一些。</t>
  </si>
  <si>
    <t>最爱大黄靴 一直想买双经典大黄靴，平常穿38码的，这款买的美码7码收到后大小合适，产地是孟加拉国，做工也还不错，到手价格也还可以，满意～</t>
  </si>
  <si>
    <t>还没穿 囤货。黑五价格给力</t>
  </si>
  <si>
    <t>性价比真的高 用了几个月才来评价，一开始以为速度有问题，后来发现是我没接它的专用电源，接上以后速度ok，大文件读写150mb没问题，稍微有点噪音但对我来说很习惯了，桌面上4个4T，2个8T，它的噪音不算明显。 这类东西以后不会在国内买了，和某宝旗舰店差价近一千，除了没保修没别的任何短板，而且硬盘这类东西只要不去摔它，基本不会坏，至少我目前的十多个硬盘没一个坏过，最老的一个1.5T的用了有快十年了，目前装在台式机里用来当下载盘，疯狂读写可劲儿造都不坏…… 总体来说性价比真的非常高。</t>
  </si>
  <si>
    <t>好穿 很好穿！麂皮绒，前脚掌鞋底超软~就是有点儿窄，买了大半码的。</t>
  </si>
  <si>
    <t>质量一般 皮带是真皮的，但是皮带扣使用一段时间后会掉色，前后买了两条，都出现了同样的问题，很失望，不知道是产品本身质量就是这样，还是非正品。</t>
  </si>
  <si>
    <t>尺码偏大 这款衣服的尺码比国内尺码大很多，156cm，54kg，买M码不能穿，太大。但衣服做工不错，轻薄，比较适合南方的冬天。</t>
  </si>
  <si>
    <t>会缩水 袖子缩水很严重，从LL号的袖长缩成了M号其他的还只是轻微的缩水半号</t>
  </si>
  <si>
    <t>一般 材质还行，180高，182斤穿Xl 偏大</t>
  </si>
  <si>
    <t>垃圾质量 无暴力使用 耳机线无拉扯 一月后已坏 翻新货无疑 给我的第一个售后电话是私人电话 第二个售后把耳机寄到广东第二天直接发给我一个表面全新 有新盒子 带防伪码等的 另一个翻新货</t>
  </si>
  <si>
    <t>味道 这款鞋很臭，一股榴莲味，估计是材质的问题，不是真皮。</t>
  </si>
  <si>
    <t>有点瑕疵 貌似有点瑕疵。。不过算了。顺滑，就是下水太凶猛。。</t>
  </si>
  <si>
    <t>手表很好，值得购买 这款复古手表确实不错，大众化，适合年轻人佩戴，但是有一点小瑕疵表盘上有一根很色的毛看上去略显尴尬，可能是我运气不好，总体而言还不错</t>
  </si>
  <si>
    <t>还行吧 杯子好重 千万别被孩子扔下来砸到脸和脚 痛死了 保温效果一般都</t>
  </si>
  <si>
    <t>按键负分；外观满分 音效还是可以的，算对得起价格了，当然不能有太多期许；外观几乎是满分的，但耳塞比较大，小孔的人要注意； 但是最重要的负分是，不知道要按多久才会开机，那个按键不怎么灵敏（大概是因为还涉及方向键的音量控制）。而且最开始不知道原来按5秒启动的时候闪光的灯是白色的，不是蓝色的，要一直按到变蓝色才可以进行蓝牙适配，也是很坑</t>
  </si>
  <si>
    <t>比较满意 布料较软，厚度适中，整体做工中规中矩，毛里求斯制造，四百多的价格。比较满意。</t>
  </si>
  <si>
    <t>与广告相符 与↘.</t>
  </si>
  <si>
    <t>不错 日亚包装很用心，赞，不过软管有味道，希望改进，孩子用的还是无味好。</t>
  </si>
  <si>
    <t>尺码标准 173 60kg 28/30L 稍微有一点紧</t>
  </si>
  <si>
    <t>很棒 太舒服了，像没穿一样</t>
  </si>
  <si>
    <t>不错的选择 很好 做工满意 超级喜欢～速度也很快 赞一个！</t>
  </si>
  <si>
    <t>小巧可爱 密封性挺好，大小合适，是我现在最常用的辅食盒</t>
  </si>
  <si>
    <t>做工还是不错 功能多，比较复杂，一时半会搞不懂，</t>
  </si>
  <si>
    <t>很好 很好，感觉开启了新世界的大门</t>
  </si>
  <si>
    <t>很好 很喜欢</t>
  </si>
  <si>
    <t>大小质量 各位，请注意我的体重，120公斤，身高184，穿xl正合身，并且一点不紧，请量力而行！质量做工是真的好，看着挺不错的，但是有色差，木炭混合带点绿色</t>
  </si>
  <si>
    <t>还可以 m号刚好，但不是很贴身</t>
  </si>
  <si>
    <t>合身 172cm.77kg选M码正合身，做工也可以，不过衣服有种味道，不知道是哪来的。</t>
  </si>
  <si>
    <t>很好用的杯子 很好用，宝宝九个多月，一下就会用。跟我拼单的朋友也说比之前买的贝亲好用</t>
  </si>
  <si>
    <t>五星级的沐浴体验 非常舒适 而且还可以节约水资源</t>
  </si>
  <si>
    <t>DT770 80欧 送人的～看着很不错，喜欢他喜欢叭～  追评：朋友拿到手很喜欢～说音质很棒！</t>
  </si>
  <si>
    <t>面料 挺好的</t>
  </si>
  <si>
    <t>穿穿挺舒适的 皮革柔软，鞋底舒适。除了这个颜色比较难搭配</t>
  </si>
  <si>
    <t>尺码合适，质量好 很好，31的裤腰差不多82厘米，长度比Lee同样尺码的长一点儿，比较薄的款，适合夏天穿，上身效果很好，价格太划算了</t>
  </si>
  <si>
    <t>性价比非常高的刷头 家里三个人用，我平均6个月换一个刷头，而且换下来的刷头还比较完整，我爸妈用的比较随意</t>
  </si>
  <si>
    <t>很好 ecco的牦牛皮鞋子很舒服</t>
  </si>
  <si>
    <t>舒适的一款 175,77KG，尺码L正好略宽松，当内衣或者天热直接外穿都不错！</t>
  </si>
  <si>
    <t>牛仔裤收到了 还不錯就是宽松了一奌、下次再定一條12码的</t>
  </si>
  <si>
    <t>有一件是坏的 一共2件 一件肩部有问题，制作时候布能错了 退也不值 购物失败</t>
  </si>
  <si>
    <t>保温效果差 保温效果不好，和象印比差多了</t>
  </si>
  <si>
    <t>质量一般 起初很不错，但是洗一两次就起球了。不推荐购买！</t>
  </si>
  <si>
    <t>中国造 尺寸偏大 90%锦 19%莱卡 价格高 退货成本更高 中国造 尺寸偏大 90%锦 19%莱卡 价格高 退货成本更高 中国人与美国人的思维方式载然不同 第一次在亚马逊上购物 存在诸多不方便</t>
  </si>
  <si>
    <t>磕坏的商品 重是重的，划算也划算，边上磕坏了，秒杀都是残次品吧</t>
  </si>
  <si>
    <t>垃圾假货亚马逊 这玩意儿就不是靴子，大家请小心，买鞋子实际发的是这种铁块，还要叫你自己垫运费把铁块寄回高贵的英国，务必小心！你们发这种东西还要我承担麻烦。凭什么？？</t>
  </si>
  <si>
    <t>便宜，但是是欧版的，不是很适合东方人 便宜，但是是欧版的，不是很适合东方人，特别是瘦小的东方女人</t>
  </si>
  <si>
    <t>还不错 刚开始日差20秒，用了一阵15秒左右，误差有点大</t>
  </si>
  <si>
    <t>音质不错 东西还行，音质不错，但为什么不像是新的啊</t>
  </si>
  <si>
    <t>评价 此较不错，令人还算满意o美中不中的是筆尖稍粗。</t>
  </si>
  <si>
    <t>纸楦不在鞋里。散落在纸盒里 鞋挺好，很舒服，就是打开后发现支撑鞋的纸楦全部在纸盒里，不在鞋里面，鞋里是空的，还好鞋漂洋过海的鞋没有变形。</t>
  </si>
  <si>
    <t>保暖的羽绒服 衣服质量非常好非常暖和海淘亚马逊便宜</t>
  </si>
  <si>
    <t>亚马逊日本直邮非常赞！ 一直都用象印的保温杯，以前都是在代购商处购买。现在通过亚马逊海外购日本直邮，价格要划算很多，而且非常放心，家人都非常喜欢！</t>
  </si>
  <si>
    <t>海外购靠人品啊 国内运动鞋43码，买的9码的，稍微偏大一点，我脚背高一直怕小了。但是.....但是 侧面发现被磨了一道口子，缝线也基本磨断了。心情顿时不爽，找客服，处理结果是退了100元，哎。。。。。。找地方把线补一下吧</t>
  </si>
  <si>
    <t>性价比极高的音乐耳机 物流：黑五20多天到货 包装缓冲比较好 佩戴：对双耳压力比一般的家用耳机要大一点 头宽的朋友估计会夹疼 易推性：对比小欧姆的耳机对推力要求较高 对比SHP9500 耳放输出47要提高到57声音才差不多大 效果：对比SHP9500已经煲开的状态 在未堡状态下已经是一耳朵的提升了   总体感觉此耳机特性是低音高音比较突出 中音比较淡  喜欢听纯人声的要自己去试听下 感觉比较一般 对比交响乐乐器之类的效果会好很多  低音感觉比较刺激 高音有时候会有点飘刺  可能还没有煲开</t>
  </si>
  <si>
    <t>性价比极高的美丽产品哈 极为漂亮非常好用 价格低于淘宝代购30%</t>
  </si>
  <si>
    <t>运动舒适 很喜欢，但号码略微有些大，中国🇨🇳买家需要选择比平时号码小一码</t>
  </si>
  <si>
    <t>有一定的弹性，舒适 有一定弹性，很舒适的面料，裤口本人感觉略有点大了点，否则更加完美</t>
  </si>
  <si>
    <t>略为失望 首先称赞一下物流特别快，下单不到一周就收到货了，国内由顺丰快递派送。衣服整体挺好，面料手感特别舒服，就是尺码不好把握，衣袖和身长都超出预想，适合四肢修长的身材穿着。本人接近160cm.买了xs都长出了5公分左右，仅供参考。</t>
  </si>
  <si>
    <t>包装过分捡漏 硬盘很好也没有问题…但是包装过分捡漏，只有一个纸盒，已经被压扁压开了，硬盘没坏，也没掉出来简直是奇迹。</t>
  </si>
  <si>
    <t>裤子超赞 裤子超赞！不知道专卖店里价格是多少，这个价应该下不来。裤子是带弹力的，抬腿没有紧绷感，是穿过牛仔裤里最舒服的一条。尺码很准，1.70米，穿裤长30的，正好，不用改边，完美。</t>
  </si>
  <si>
    <t>好 质量很好，版型宽松。要是修身一点就完美了。</t>
  </si>
  <si>
    <t>好看 好好看的鞋子，320拿下，太开心了</t>
  </si>
  <si>
    <t>质量不错，外形也好 质量很好，大小合适</t>
  </si>
  <si>
    <t>颜值高，推荐 建议购买，很好看，买来健身时喝水，容量小但是足够用</t>
  </si>
  <si>
    <t>宝宝一岁了 新款出了九个月宝宝用的，亚马逊没有，这个很好</t>
  </si>
  <si>
    <t>衣服不错 很厚实，质量很好，喜欢这件衣服。</t>
  </si>
  <si>
    <t>非常好！ 速度快。2.0接口实测28M/秒</t>
  </si>
  <si>
    <t>舒适 冲着没钢圈没垫子买的，广东夏天太热了，这种没垫子贴身面棉质的夏天穿非常舒适。几乎无感，穿一天没有勒痕。基本没有承托塑形之类的作用，就是保证不凸点。追求舒适的可以考虑，追求塑形的不适合。32A穿M略松，扣到最里可以穿，肩带很宽不会滑。这个牌子的内衣买过多次，基本都是中国产。可惜国内没什么主打舒适的内衣卖。</t>
  </si>
  <si>
    <t>尺码标准 这个价钱很合适！不是修身款，适合我这个年纪的。尺码标准。</t>
  </si>
  <si>
    <t>第一次购物，比较满意 看了评论买大半号，刚刚好</t>
  </si>
  <si>
    <t>吃起来很方便 补充维生素，原来吃膳存片，但后来吞咽困难，就改吃这种小熊糖，吃起来方便。</t>
  </si>
  <si>
    <t>很舒服，略宽松 裤子薄，很舒服，宽松，码正。</t>
  </si>
  <si>
    <t>性价比太低 质量确实不怎么样，才不到一个月就提示要换刷头了，这样换下来比原装贵多了</t>
  </si>
  <si>
    <t>一般质量，二般服务 买了这块表，不到两星期就走字不准了。在退换货期限内找亚马逊，一个星期后得到了亚马逊无厘头的退换货条件，还是自己找的售后服务中心修的表。以后不再这买东西了，太伤心了。只当在这买个教训吧。</t>
  </si>
  <si>
    <t>包装比较简单 而且有点脏 穿了第二次  就开始起毛</t>
  </si>
  <si>
    <t>保温不够好 不是很保温，跟同样大小的象印比较了一下，保温效果差很多</t>
  </si>
  <si>
    <t>狸猫换太子，欺诈无底线！！！ 亚马孙你肿么啦～难道在跟淘宝京东比拼无底线无节操么？？？！！！ 我下单购买的是Lee牛仔裤，你给我来一条柒太狼是神马意思？？？！！！</t>
  </si>
  <si>
    <t>一般 材质有点差，不过大小合适。</t>
  </si>
  <si>
    <t>鞋子不错，可惜码太大了，可惜了。 鞋子不错，可惜码太大了，可惜了。</t>
  </si>
  <si>
    <t>薄，夏款，偏长 码子合适，裤腿很长，s码比优衣库l码的裤腿长5cm</t>
  </si>
  <si>
    <t>好看但有点小 平时ecco穿36码，这款有点挤脚。鞋好看</t>
  </si>
  <si>
    <t>大小 挺好，磨合期过了应该不错</t>
  </si>
  <si>
    <t>希捷 Backup Plus Slim 2TB 便携式外接硬盘 USB 3.0, 银色... 东西用了，感觉非常好用，就是物流有点慢，另外价格也高，东西没到就降价，让我高价买多少心里不舒服。</t>
  </si>
  <si>
    <t>好评 用了两周多，每天用一次，目前还没有充过电。和家用的比起来使用时冲头转方向不方便。其他方面：冲力足够，一般总共放2次水够用。</t>
  </si>
  <si>
    <t>钢笔 上墨即可流畅的书写，无需所谓的磨合，书写过程让人心旷神怡，毫无让人焦躁的断墨飞白刮纸水枪之类的状况。</t>
  </si>
  <si>
    <t>除了起球什么都好 袖口和底下的针织部分起球很厉害，好伤心。穿了两个月了，很喜欢，很保暖。158,98斤，穿正好，可以加毛衣。</t>
  </si>
  <si>
    <t>无 正品，大小合适，穿着舒服有型</t>
  </si>
  <si>
    <t>收腹带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</si>
  <si>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质量很好，很霸气 很壮硕啊，如果身材瘦小的不建议买这个 悲剧</t>
  </si>
  <si>
    <t>很好很好！ 非常好，自动对时，走时精准，外观大气。</t>
  </si>
  <si>
    <t>挺舒服的 灰色的有点大，其他的正好。本人180，70kg，s码</t>
  </si>
  <si>
    <t>品牌、舒适度与价格的完美结合 多年来只穿clarks的鞋子。这价格只有香港专卖店的1/3多一点，我还能要求什么呢？鞋子比较厚实，冬天更合适。</t>
  </si>
  <si>
    <t>不错的东西 尺寸刚刚好，参数185cm，95kg，上身效果也可以，防风不错</t>
  </si>
  <si>
    <t>非常棒 第一次评论 这件衣服质量真的特别好 穿上柔软保暖 试穿了一下都不想脱掉了 尺码也非常合身 还想入其他颜色  本人175 64公斤 给后面的朋友一个参考</t>
  </si>
  <si>
    <t>非常喜欢！ 非常好！最重要价格比成人版便宜了一半啊！两个字划算！感谢第一条评论里的妹子认真的对比图，确实底比成人版薄，然后里面纯皮的部分少了那么一截，但是！反而鞋子更轻了，比我那双成人版要青年，现在天天都在穿，上次穿它去爬山，走3，4个小时不觉得累耶！总之很棒！下次继续入大儿童款！顺便说一下我36的脚，喜欢穿宽松大一点的鞋（可以垫厚鞋垫），选的4.5M，刚好大的部分觉得很合适！供参考～</t>
  </si>
  <si>
    <t>非常好 穿起太舒服了，有弹性，但不绷。已经第三次了。</t>
  </si>
  <si>
    <t>舒服 版型好  就是LOGO 太明显</t>
  </si>
  <si>
    <t>亚马逊忠粉 买之前没看评价说鞋子大，平时穿运动鞋41买了个美国尺码8.5m正常尺寸，买后看评价都说尺寸大，做工不好，提问买过的朋友应该买多大的，回答的是7.5，鞋子没到手之前已经想好怎么转让了，收到货后怀着忐忑的心情打开，人品爆棚，鞋子大小刚好，也没说的做工不好，总之还是很满意的！希望对之后的买家有帮助！</t>
  </si>
  <si>
    <t>性价比超高 性价比超高</t>
  </si>
  <si>
    <t>不错的选择 有人说噪音，我的还好，有点点声音，但不大。主要存储空间大，可以存好多电影，好开心</t>
  </si>
  <si>
    <t>质量不错 质量不错，买的第二个，出差用很方便</t>
  </si>
  <si>
    <t>合适 物流快递东西棒</t>
  </si>
  <si>
    <t>性价比非常好 这个比国内的便宜多了，还是SONICARE型号的。之前有更便宜的，但是没有标注SON...。</t>
  </si>
  <si>
    <t>产品不错 产品是中国制造的，包装上写的是保冷，而我看到天猫旗舰店写的是保温，觉得有点奇怪。这个杯子保温性能肯定比不上膳魔师和象印。晚上10点灌满开水，第二天早上7点水是温的，正好适合宝宝喝水。这个杯子不漏水，这点不错。</t>
  </si>
  <si>
    <t>真好。 真好。比国内同型号的毛刷要硬。</t>
  </si>
  <si>
    <t>三十粒 没注意，三十粒没有性价比</t>
  </si>
  <si>
    <t>没有皮带环 怎么没有活动皮带环？</t>
  </si>
  <si>
    <t>尺寸过大 太太太太大,棉质的还算柔软舒适。适合春天穿吧。唯一就是太大了，尺寸能不能精确一点啊。又不能退货，买衣服要撞运气。运气好还算合适，运气不好就彻底不是自己想要的东西了。好可惜的！</t>
  </si>
  <si>
    <t>SeaTools自检失败，C5、C6数值各8 亚马逊的服务令人满意：送货物流速度快（七天到手）、客服响应快（立刻就有电话打来了）、退货方便（客服承诺十天内易客满将上门取件，待观察），外壳无损坏（但气泡纸只有一边才有，其他三边什么都没垫）。  然而商品本身的质量是真的不行。通电后噪音大，约等于两个人面对面讲话的音量，和小半年前在国内希捷电商店买的两块4T Backup Plus的安静形成非常鲜明的对比。从希捷官网下了最新版的SeaTools跑检测，结果短驱动器自检到10%报错，提示存在损坏的扇区。再用HDTune、AIDA64、Crystal Disk Info等等一系列第三方检测软件逐一查看SMART，C5C6黄色报警，数值有8…这块盘是怎么通过出厂检测的= =U  看美亚上这款硬盘的评价还不错，老美的心是有多宽……</t>
  </si>
  <si>
    <t>无语 为什么是中国制？？？搞笑来着呢，我明明买的是外海购呀～为什么还是中国制？</t>
  </si>
  <si>
    <t>尺码有误 &lt;div id="video-block-R8BLAVYLVIRQF"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src="https://images-cn.ssl-images-amazon.com/images/I/A1FWDIOS-1S.mp4" style="position: absolute; left: 0px; top: 0px; overflow: hidden; height: 1px; width: 1px;"&gt;&lt;/video&gt;&lt;/div&gt;&lt;div id="airy-slate-preload" style="background-color: rgb(0, 0, 0); background-image: url(&amp;quot;https://images-cn.ssl-images-amazon.com/images/I/61jFcOOb0BS.png&amp;quot;);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center;"&gt;0:19&lt;/div&gt;&lt;div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79.3784%;"&gt;&lt;/div&gt;&lt;div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value="https://images-cn.ssl-images-amazon.com/images/I/A1FWDIOS-1S.mp4" class="video-url"&gt;&lt;input type="hidden" name="" value="https://images-cn.ssl-images-amazon.com/images/I/61jFcOOb0BS.png" class="video-slate-img-url"&gt;&amp;nbsp;收到商品打开后太失望了，我要的size是US7.5，收到商品外盒包装标注US7.5，里面鞋的实物是US10，不可思议</t>
  </si>
  <si>
    <t>是里层羊毛绒的套衫，买的时候有点误会了 感觉还行，就新衣服有些灰，晒了几次拍了拍好多了，穿着还是蛮舒服的，春秋还行吧</t>
  </si>
  <si>
    <t>关于产品 原装进口，笔触很流畅，颜色很自然</t>
  </si>
  <si>
    <t>质量是很好，尺码至少大了2个 我一般在国内是3XL，买欧美的是XXL，这个短裤买了XL的还是大1～2码，应该是买L的估计还会大。 其他质量不错</t>
  </si>
  <si>
    <t>不错 比较硬，听沉。但是不错。给个建议，我平常穿42 43号的鞋子，这个有点小，顶脚。总体说不错，希望穿一个月能舒服点。不能去香港代购的，推荐在亚马逊购买，京东淘宝啥的太贵而且不保证真品</t>
  </si>
  <si>
    <t>平时穿42码的运动鞋，这个码刚刚好 非常喜欢，正品无疑。比实体店便宜800元。平时穿42的运动鞋，买这个码刚刚好。</t>
  </si>
  <si>
    <t>ddrops 宝宝一天一滴，蛮好的。送货也很快。</t>
  </si>
  <si>
    <t>爱不释手 很好的钢笔，海外购值得信赖！</t>
  </si>
  <si>
    <t>值得买 质量不错，没我色差。175cm,75kg，m码的正好。</t>
  </si>
  <si>
    <t>很不错的儿童餐具套装 特别喜欢这套餐具，自己的宝宝在用，也买了好几套送人，很适合外出携带和家庭使用</t>
  </si>
  <si>
    <t>料理正合适 东西不错，尺寸作为料理用正好，洗碗就小了</t>
  </si>
  <si>
    <t>挺好的 挺满意的，女儿很喜欢。 完全相同的杯子在万达要价500多。</t>
  </si>
  <si>
    <t>还想再买一桶 看到海外自营标签才买的。物流很快，年前买，10天这样拿到了。味道闻起来不错，粉也比较细。</t>
  </si>
  <si>
    <t>舒适 挺合适，挺舒服。</t>
  </si>
  <si>
    <t>货物评价 很好。是正品。包装完好</t>
  </si>
  <si>
    <t>愉快的购物 内裤质量很好，165有点胖，大小合适，穿起来也很舒适！</t>
  </si>
  <si>
    <t>可以 夏装，质量还可以，烫印字迹小而清晰，就是自己有点偏胖，所以不太合身，尤其将军肚，你懂的。</t>
  </si>
  <si>
    <t>很好 质量不错，大小合适</t>
  </si>
  <si>
    <t>穿着舒服 做工不错</t>
  </si>
  <si>
    <t>很帅气的耳机 不错挺好的</t>
  </si>
  <si>
    <t>very  good 很满意  有硬盘加密功能  很实用  喜欢</t>
  </si>
  <si>
    <t>好穿，耐看 好穿，舒服</t>
  </si>
  <si>
    <t>卡西欧AGW100 可以哦，手表⌚️比想象中的漂亮</t>
  </si>
  <si>
    <t>好用 正方形盒子 锁扣坏了一边 没用多久呢</t>
  </si>
  <si>
    <t>不错 草莓味不错，就是甜了点，超大一罐</t>
  </si>
  <si>
    <t>值得购买 效果比不连体的要好，比较值得购买，只是需要坚持穿，</t>
  </si>
  <si>
    <t>总体很不错 第一次海外购，体验下来感觉很好。从下单到收货不过8天左右，比预计送达时间提早了12天，货到前一天有短信提醒。锅比在国内购买价钱便宜不少，挺实惠。之前看评论有说会粘锅的，不无忐忑，实际使用后放下心来。货真价实的无涂层铁锅，到手当日清洁后用油开锅，次日煎饼时把锅先加热再放稍许油，确实半点不粘锅，很好用。美中不足是手柄虽然有硅胶套还是会热，另外锅结实耐用的代价是偏重，8英寸的就重达1.4kg。</t>
  </si>
  <si>
    <t>很粗糙 衣服都不知道什么材料，很搁人，特别是腰部橡筋的地方</t>
  </si>
  <si>
    <t>尺码寄错了  颜色比图片淡 鞋子收到  绿色的 颜色比图片上要淡  但是我下的单子是10UK  。为什么寄过来的是10UK二分之一。大了一号，太宽松了。</t>
  </si>
  <si>
    <t>掉毛 掉毛掉的你怀疑人生</t>
  </si>
  <si>
    <t>太不值 快递很棒，但是杯子实在是差强人意，盖子盖着有条缝，换了一个回来还是这样，懒得烦了，凑合用吧</t>
  </si>
  <si>
    <t>仿 皮质非常硬，像塑料一样，并不是真皮，仿的ck。不建议购买</t>
  </si>
  <si>
    <t>英文和中文商品口味不一致 按照中文的买冰激凌香草口味，结果变成rocky road ，差差差</t>
  </si>
  <si>
    <t>物超所值 S码，刚好，参考了其他人的评论，选择的尺码正确。一般情况下是选择M码，说明这牌子尺码偏大。袖子稍长，总体不错</t>
  </si>
  <si>
    <t>不错 厚度适中，长度也可以接受，好评。</t>
  </si>
  <si>
    <t>好评 和钻石刷头比还是有点差距，不过价格低些。</t>
  </si>
  <si>
    <t>有点小 比以前的海外购尺码稍微有点小，后面买的需要注意一下了</t>
  </si>
  <si>
    <t>质量一般般，胜在便宜 衣服材质没有短袖的好，而且不算特别合身，肩部稍微有点窄</t>
  </si>
  <si>
    <t>好宝贝 向大家推荐 这是我第一次买的蛋白粉，本着吃过好的才能分辨出差的原则，买了这款从美国发货的。不是对另外那款中国备货的不信任，而是感觉通过FDA认证从美国亚马逊保真过来能放心一些，又看到有评论说那款澳粉颗粒比较粗，就更下定决心了。吃了过后，感觉确实不错，向大家推荐，也希望这款从美国过来的宝贝能得到大家的认可！至于长肌肉的效果就等日后再来汇报吧。</t>
  </si>
  <si>
    <t>拜亚动力DT990，开声不俗！ 到底是拜亚动力的耳机，虽然是32Ω的，但是声音听起来也是很不错啊！</t>
  </si>
  <si>
    <t>尺码标准 尺码准。有弹性，面料舒服。性价比高。</t>
  </si>
  <si>
    <t>号码合适，稍稍偏大半个号。 根据说明，选择的尺码还算准确。平时运动鞋37-38，此款选择37码，合适。质量不错，轻便舒适</t>
  </si>
  <si>
    <t>东西好 东西非常好！很满意！</t>
  </si>
  <si>
    <t>质量很棒！ 非常满意的一次网购：质量很棒，面料很舒服，吸汗快干，适合户外工作活动。170cm，63kg，选择M（实际是180/100A，蓝色肩宽47CM而深蓝色45CM，S码橘红色45CM，尺寸混乱有点懵），合身有点宽松。</t>
  </si>
  <si>
    <t>宽松 原本看图片还以为是绿色的，原来是灰色的，比较长，很宽松</t>
  </si>
  <si>
    <t>好 衣服里是带毛的很暖合，穿件呢子大衣可以过冬了。1.7米83公斤M号</t>
  </si>
  <si>
    <t>超值体验 线下店看到类似型号的汉斯格雅淋浴全下来要奖金3500块钱左右，没想到亚马逊居然只需要2300不到！而且15厘米直径的手持花洒很带劲，三挡模式，感觉完全不需要再配大号淋浴喷头了。还有空气注入技术，即省水，又舒服。总之就是早买早享受。很赞！</t>
  </si>
  <si>
    <t>应该可以 奶嘴还没用过，摸起来软软的</t>
  </si>
  <si>
    <t>很舒适，易搭配 38的脚5码正合适，鞋子很舒适，很好搭配。</t>
  </si>
  <si>
    <t>稳定 不时吱一声，感觉到震动 官网表示正常现象（还有提升空间啊）</t>
  </si>
  <si>
    <t>价格 买了这款式2条，不到一个月，差价110RMB.汇率波动没有那么大啊！商品质量很棒，穿着也很舒适。只是价格方面有些遗憾！</t>
  </si>
  <si>
    <t>好 不错 就是觉得普通一顶帽子…… 也就是卖牌子吧 可调节的 头大头小都适合</t>
  </si>
  <si>
    <t>美观大方 美观大方，很好看，缺点是没有夜光。</t>
  </si>
  <si>
    <t>第一次买的国外花洒 看起来不错的样子，期待好用，已经装上了，简单好用。</t>
  </si>
  <si>
    <t>服务态度和质量好 给客服说多收会员运费后，立即改正，退回运费，为你们这种负责的精神点赞！质量保证，5星好评！</t>
  </si>
  <si>
    <t>好用不刺激 很好用，适合清新口气，不刺激</t>
  </si>
  <si>
    <t>选小二码合适 180/85买的m号合适，100元内入此衣性价比不错</t>
  </si>
  <si>
    <t>还要标题？ 170cm/65kg  我选的s号有一点小，刚洗过水里面很多细纤维，不知道会不会对我的小弟弟有影响，不过总体来说不错。</t>
  </si>
  <si>
    <t>飞利浦电动牙刷都 大概800到手的 东西很不错 亚马逊到货也很快</t>
  </si>
  <si>
    <t>不建议购买 比较窄，然后尺码长半码。穿了一周开胶了，这质量我也是醉了</t>
  </si>
  <si>
    <t>穿着太大 鞋子质量不错，就是穿着大不少，垫上鞋垫穿上棉线袜子还得勒紧鞋带才能走路不掉。小一号的就顶脚，这两码之间相差太大。</t>
  </si>
  <si>
    <t>保冷杯不适合热水 收到货以后发现它其实是个保冷杯，意思是装微热的水就会内部压力过大而从吸管挤水出来。</t>
  </si>
  <si>
    <t>走的忒快了 不知道是不是新表问题，还是什么原因，一个星期之内会走快五六分钟。垃圾，质量太差，戴了这么长时间，走的不是一般快。</t>
  </si>
  <si>
    <t>尺码不准 太大了</t>
  </si>
  <si>
    <t>垃圾物流 我去！就这包装？！没个封口啥的，是个人就能打开换了产品，坑我呢？！啥破物流啊且不说牙刷，就这破盒子影响心情！一星给这烂盒子</t>
  </si>
  <si>
    <t>严重怀疑快递是否合规 周六收到短信，直接通知我因是单位地址，推迟至周一送货。 周一收到货后发现就一个很简易的黄色袋子，封口就是类似双面胶，打开再合上也看不出来打开过。里面装表的包装盒直接是开着口的！！10years batter的绿色小标签已经散落，不知道表还是不是那块，没见过这样的情况。</t>
  </si>
  <si>
    <t>好 之前买过它家的短裤，S码小了，买的M码包装写着是32-34，本人身高182，体重71，腰围约82，目前大小合适。</t>
  </si>
  <si>
    <t>囤货中 囤货中，奶瓶很有质感，但是这种材质预热会不会变形或是散发什么化学物质呢。不懂，还有就是快递，必须吐槽，花了好几十的运费，在亦庄给我打电话说，不知道青云店在哪里，让我去拿货？我晕了个菜。那干脆六环外你们都不销售好了，没听说过隔着10多里地自己去拿快递的！</t>
  </si>
  <si>
    <t>一条最轻、最薄的外穿长裤 尽管看了别人的评价说它轻、薄，到手后还是让我惊讶了。 我以为是适合春季穿的、没有内衬的聚酯纤维长裤。但它非常轻薄，顺丰快递单显示它190g（应该包含了外包装塑料袋的重量）。如果找一个大家熟悉的东西类比它的厚度，我想到的是：莫代尔内裤。 产地越南，裤子锥形，收缩小腿。我180cm，78Kg；买的M号，腰围、裤长合适，穿着还算舒适。 它最适合夏季穿着，或在不太冷的环境下，运动健身时穿着。</t>
  </si>
  <si>
    <t>质量不错 身高187，体重240斤，腰围是正好的，但是大腿的地方宽出好多，另外裤长当时我们自己量的有问题，应该买32就可以了。裤子整体不错，快递速度也不错，以为得半个月，一个礼拜就到货了。满意</t>
  </si>
  <si>
    <t>还不错 总体不错，但是包装盒子内侧有3个中文字样，纪念版，不知道啥意思？</t>
  </si>
  <si>
    <t>满意 493神党报到，除了看不清，其他都很满意，尤其是价格</t>
  </si>
  <si>
    <t>不错 我穿了感觉是有效果的，敏感皮肤的美女们不推荐使用，可以买外出款的。</t>
  </si>
  <si>
    <t>喜欢 非常喜欢，因为是弹力纱的，弹力大，按推荐尺寸买合适。我穿上后量的，底围73，上围82，三个扣都可以用，合适</t>
  </si>
  <si>
    <t>虽然有点小，但是囊袋很舒服 小了一点点点，但是很紧致舒服，运动的时候穿超级舒服很稳定你懂得。好划算，以后CK的内内都在亚马逊买了.。我按尺码表来的，我178 66KG 腰围77CM  买的S码。有点小但是穿着运动很合适，如果休闲穿的话估计还是M码会更舒服些。建议大家想丁丁更自由还是买M码的吧</t>
  </si>
  <si>
    <t>适合对咖啡有点追求的懒人 造型炫酷 方便快捷 胶囊好贵 水箱略小</t>
  </si>
  <si>
    <t>非常好用 非常好用，质量很好，性价比很高，虽然说明书都是日文，但基本使用不成问题</t>
  </si>
  <si>
    <t>颜色搭配的很好 产品很好，海外购的价格比国内低很多的，值得购买。</t>
  </si>
  <si>
    <t>漂亮 非常喜欢超值，就是表盘比想象中的小一小点，但可以接受。</t>
  </si>
  <si>
    <t>宝宝很喜欢 质量不错，宝宝很喜欢。</t>
  </si>
  <si>
    <t>非常合适 颜色正是需要的 尺寸也是非常合适，身高 177，体重70kg，32*32正合适，和国内的尺寸一样。 面料也很合适，做工也算精致。 虽然在店里没有看到过LEE这个样子的裤子</t>
  </si>
  <si>
    <t>轩昂而有内蕴 初始使用，与描述相符，希中德产品越做越好。</t>
  </si>
  <si>
    <t>有些大 衣服大了</t>
  </si>
  <si>
    <t>鞋不错 特别棒</t>
  </si>
  <si>
    <t>不错 挺好的……</t>
  </si>
  <si>
    <t>大爱亚马逊 很有质感 很实惠 强烈推荐</t>
  </si>
  <si>
    <t>可以正常使用 配套用的</t>
  </si>
  <si>
    <t>好 到货很快。包装完好。使用方便。不错</t>
  </si>
  <si>
    <t>皮带很牛🐂 东西收到，目前看着不错👍，本人2尺6，购买34的，非常适合，估计2尺7的腰围也可以。</t>
  </si>
  <si>
    <t>囤货 还没有使用，也忘了试用，待用！囤货中！</t>
  </si>
  <si>
    <t>很棒的衣服 价格便宜量又足，很喜欢</t>
  </si>
  <si>
    <t>合适 大小合适，样子好看！</t>
  </si>
  <si>
    <t>不建议购买 打奶就漏</t>
  </si>
  <si>
    <t>突然有一只有杂音 本来还好好的，现在有只明显有杂音，不是底噪那种</t>
  </si>
  <si>
    <t>浸泡后水看起来很脏 去年冬天买的，高温天到了，拿出来洗下再穿，但被浸泡的水下单了，请看附图，差不多水要变成黑色了！</t>
  </si>
  <si>
    <t>物流信息造假 logistic tracking is fake 11月26号下单，隔天感觉非亚马逊自运营的东西，想取消订单但是27号就提供了单号，还是顺丰的，不是美国的物流，顺丰的物流单号12月5号才出现收取快件的物流信息。严重怀疑这并非美国直邮。回看评论，产品一阵子有二维码，一阵子没有二维码，美国的产品是没有二维码的。</t>
  </si>
  <si>
    <t>有质量问题，退货居然要我寄回美国洛杉矶！ 锁定钻头之后，开2档和面，钻头会上下颤动。关机锁定钻头，用手上下摇动砖头，多摇几下钻头都会上下松动，证明是质量有问题，钻头无法锁死。申请退换货，要我退回美国洛杉矶，而且只退160元运费！这货这么重和大，寄回去没有一两千是搞不定的。对亚马逊的海外购严重失望！</t>
  </si>
  <si>
    <t>色差严重 鞋子色差不小，和图片上的不是同色，图片上是偏黄的，而实物是偏深棕色。尴尬的是帮人买的鞋，结果码数买小了，不好退啊，只好送人了。</t>
  </si>
  <si>
    <t>G3/8的上水管 G3/8的上水管你需要自己提前准备一个 4分转接头</t>
  </si>
  <si>
    <t>还可以 总体来讲还是可以的，腰也合适，就是裤腿稍宽</t>
  </si>
  <si>
    <t>是纯英国版 跟去年买的版本好像又变了。但还是全英文。就是包装呀，太心塞了。收到时，都漏了，还是快递小哥态度好，让我数数够不够。唉，啥时候也包的严实点吧。</t>
  </si>
  <si>
    <t>体力略大，略重。 除了体积略大，有些重，其他都还不错，总体满意！</t>
  </si>
  <si>
    <t>购买BRAUN10B刀头 替换了原来的20S网罩和刀头，我的cruzer2又能正常工作了，很舒服！</t>
  </si>
  <si>
    <t>好评 正品，很好用，很保温，一次愉快购物</t>
  </si>
  <si>
    <t>好耳机 性价比很高的经典之作！</t>
  </si>
  <si>
    <t>不错，挺好的，很喜欢，值得购买！ 不错，挺好的，很喜欢，值得购买！</t>
  </si>
  <si>
    <t>好不好 挺好的，容量也足，要是有10T就更好了，奈何10T很少便宜，先买这个用着了。</t>
  </si>
  <si>
    <t>尺码分享 平常36的脚，买这个码偏大，加鞋垫应该就没问题了。很好看！小伙伴快点下手吧！</t>
  </si>
  <si>
    <t>蛮不错的一次购物 看起来、用起来都还不错。</t>
  </si>
  <si>
    <t>很好的一次购物体验 包装真不错、快递小哥服务业你某宝的好多了。东西还没用，用了在评论。</t>
  </si>
  <si>
    <t>物美质优 质量很好，很喜欢，买的时候价格也可以</t>
  </si>
  <si>
    <t>赞 鞋子不错~穿着舒服~</t>
  </si>
  <si>
    <t>小孩碗 碗很漂亮，但太小，装不了多少粥粥！</t>
  </si>
  <si>
    <t>非常不错。很实惠，划算! 非常不错。很实惠，划算!比国内专柜便宜很多。昨天到货，检查一下质量完美。</t>
  </si>
  <si>
    <t>尺码并不完全合适 正常运动鞋穿42码的鞋子，这个42码宽度正好，长度整大了一码的效果，运动休闲的买大不买小，还能接受，供大家参考</t>
  </si>
  <si>
    <t>满意 感觉比国产的靠谱！</t>
  </si>
  <si>
    <t>好用 据说这是最好的洗碗块，还没来得及用，先囤着。</t>
  </si>
  <si>
    <t>不错 之前也一直用skiphop 宝宝很喜欢</t>
  </si>
  <si>
    <t>合身舒适！ 穿着舒适，尺寸合适！</t>
  </si>
  <si>
    <t>剪裁得体 穿着舒服比boss的剪裁好</t>
  </si>
  <si>
    <t>囤货买着 看推荐买的，囤货的，听说这个勺子最适合宝宝用、比较好拿</t>
  </si>
  <si>
    <t>亚马逊售后真不错哦 商品样式好 便宜 性价比高 比国内实体店便宜不少 收到货后发现商品有瑕疵 联系客服后2小时内解决为题 非常满意亚马逊售后 为亚马逊诚信点赞</t>
  </si>
  <si>
    <t>很扎实 好多杯子</t>
  </si>
  <si>
    <t>完美 轻盈舒服得爆裂！比什么小黄鞋舒服100倍。39码居然优惠到600多！！亚马逊算法大爱啊！</t>
  </si>
  <si>
    <t>有点小 可能是我头太大了 这个帽子总感觉有点小  而且表层非常容易沾上一些东西 好处是比较清凉，薄嘛</t>
  </si>
  <si>
    <t>太紧了 这个是紧身、弹力的，不喜欢紧身的注意了。</t>
  </si>
  <si>
    <t>质量一般般 腰部弹力不够，比较松。比较贴合</t>
  </si>
  <si>
    <t>谨慎 太小了，而且号不对啊，易脏</t>
  </si>
  <si>
    <t>有味道，购买需谨慎 有股说不出的味道，像塑料又带点淡淡的香味，瓶子包装也很简陋，拿热水煮了通风放了2天还是有，盖上盖子不通风味道又浓了点，真假都不知道，不敢给宝宝用，还是买玻璃的放心点，大家别跟风了</t>
  </si>
  <si>
    <t>质量一般般 只能给差评，穿了2次就到处起球了。一塌糊涂</t>
  </si>
  <si>
    <t>非常大，但是亚马逊态度太好了。 比平时穿的号码起码大3个号，质感还行，性价比高。我申请退货，亚马逊把全款退给我了。 所以，我觉得服务太好了。</t>
  </si>
  <si>
    <t>尺码偏大，准确的讲是腿长偏长。料子不是卫裤常用的材料，类似于麻质的，偏硬的材质。 尺码偏大，准确的讲是腿长偏长。料子不是卫裤常用的材料，类似于麻质的，偏硬的材质。</t>
  </si>
  <si>
    <t>酷+磨脚 第一天穿很好，第二天穿也很好，第三天穿竟然磨脚～还是有点硬，不过穿上很好看，酷！</t>
  </si>
  <si>
    <t>🙄 除了开箱的时候麦克风logo掉了下来我失望了半天，其他都特别满意</t>
  </si>
  <si>
    <t>码数正 挺好的，码数正，老公180cm，83kg，腰围90，穿中码刚好，就是腰带有一点点紧。</t>
  </si>
  <si>
    <t>效果好 好用。</t>
  </si>
  <si>
    <t>笔尖不错 笔尖的素质还是挺不错的。</t>
  </si>
  <si>
    <t>入手正当时 外形科技，实用，快捷，入手很低，完美</t>
  </si>
  <si>
    <t>舒适 皮质很好，舒服。</t>
  </si>
  <si>
    <t>还挺好看 不错，不错，挺好看的，喜欢，赞一下。</t>
  </si>
  <si>
    <t>32x32，2尺6的腰，尺寸刚刚好！ 32x32，2尺6的腰，尺寸刚刚好！</t>
  </si>
  <si>
    <t>好谢谢 质量特别好精致</t>
  </si>
  <si>
    <t>正品 是正品，质量非常好，快递也很快。</t>
  </si>
  <si>
    <t>还不错 裤子不错 有弹性 稍微大了点 挺好的</t>
  </si>
  <si>
    <t>超级好，干净晶晶亮 洗杯子晶晶亮， 配肖特玻璃杯， 一点刮痕都没有</t>
  </si>
  <si>
    <t>移动硬盘要选质量可靠的 海外订购，12月30日下单，今天到货，外纸盒包装良好，比起国内各家使用带有异味的廉价回收盒子不知好多少，盒内气袋避震。产品塑封品相完好，拆封后使用传输速度大概在100-170m/s之间。价格略贵，但移动硬盘这样的贵重产品还是要用得放心。</t>
  </si>
  <si>
    <t>不错。 大小合适，皮质好，鞋底很软，穿起很舒服。</t>
  </si>
  <si>
    <t>ok 以前从不去评价，不知道浪费了多少积分，现在知道积分可以换钱，就要好好评价了，后来我就把这段话复制走了，既能赚积分，还省事，走到哪复制到哪，直接发出就可以了，推荐给大家！！</t>
  </si>
  <si>
    <t>蛮好的 挺好的，和舒雅的材质有点像。</t>
  </si>
  <si>
    <t>值得推荐 就是鞋垫不是皮的 和国内码一样稍微偏大 可以说我买大了，穿着很舒服 鞋垫不是皮的 但是价格还行5摆多</t>
  </si>
  <si>
    <t>正品 非常喜欢，质量和商场一样但价格只有一半，商场打折后1140。</t>
  </si>
  <si>
    <t>要和钙一起吃效果才好吗 效果等吃了以后追评</t>
  </si>
  <si>
    <t>30W30L 非常合身 值得购买 这里买可以选长短，W是腰围买和国内一样的就行，平时国内32L需要改短的，比如像我 1.72，这里选的30L 就很合适，质地是厚点的，不能太挑剔，国外的做工的确都赶不上国内的，毕竟国内买的贵，品控估计都是国内的更高端些，这个价格很满意了。</t>
  </si>
  <si>
    <t>不错的工具 很好，很好用，实用的</t>
  </si>
  <si>
    <t>质量非常好，已多次购买 这个牌子的就是好用，多次买了，自用或者送人</t>
  </si>
  <si>
    <t>爱你一万年 8T大容量，什么都放下了</t>
  </si>
  <si>
    <t>包装简陋，东西不错 钢笔不错，包装极简陋，就是一个盒子，没有任何止震的，不过没有损伤，外边套一个文件袋就发来了。到手试了一下，用起来有点涩的感觉，不过干的很快自带的蓝色的，有点浅不知道是不是我用力小的原因</t>
  </si>
  <si>
    <t>有漏奶问题 之前买的小号的，这款大号的总觉得有味道，有点担心是不是有质量问题。有一个空气口经常漏奶。</t>
  </si>
  <si>
    <t>面料一般 面料很一般</t>
  </si>
  <si>
    <t>不是熟悉的“Nike味” 实物比照片好看一点，但是和以往穿过的Nike鞋感觉很不一样。最大的缺陷是鞋底，看起来设计太老旧，在潮湿的石板路上特别滑，让人很不淡定。</t>
  </si>
  <si>
    <t>PNY就是烂货 垃圾，2016年10月底下单，11月中旬才收到。轻度使用，今天2017年2月13日报销，WINPE下都无法恢复，当初真是瞎了眼！还没有退换的选项，现在成了朋友的笑柄：叫你贪便宜买PNY，那就是个没技术的奸商，只会卖点代工的烂货！</t>
  </si>
  <si>
    <t>质量不好 质量非常差。。要不是为了拼单买别的都不会买</t>
  </si>
  <si>
    <t>还可以 还可以，前面的螺丝有点松动，还有皮带较硬</t>
  </si>
  <si>
    <t>一般 好长时间没用了，把手有点短，不太方便</t>
  </si>
  <si>
    <t>正品 大家都买小香蕉，这个会吸毛，6个月宝宝目前不喜欢，喜欢mam那个手掌型的</t>
  </si>
  <si>
    <t>挺好的 就是选的时候没注意⚠️是硬底鞋 挺好的 就是选的时候没注意⚠️是硬底鞋</t>
  </si>
  <si>
    <t>味道有点大 鞋大小合适，只是鞋底胶味比较大，不知这款都这样吗？改天去专柜看看</t>
  </si>
  <si>
    <t>可以 码号，做工和国内专柜一致，自带内增高效果，另外这个楦型脚背还是比较紧的，脚比较肥大的建议先到专柜试穿一下</t>
  </si>
  <si>
    <t>一般人不知道每天应该吃多少量 本人觉得口感有点太甜，每次早上吃一匀，第一次购买，期待效果。</t>
  </si>
  <si>
    <t>实用 产品质量不错，就是这个尺寸没有量好，买了一个非常大码的，到现在还没用到，挂在家里，大家一定要量尺寸，在购买。</t>
  </si>
  <si>
    <t>真实版的海外版 比某东海外购买的好，过滤完没有水垢</t>
  </si>
  <si>
    <t>表盘不大 这个牌子的表性价比高，表盘不大，适合手腕细的人，石英的不用经常调时间</t>
  </si>
  <si>
    <t>裤子还不错 还好吧</t>
  </si>
  <si>
    <t>很好很漂亮！ 很漂亮 非常喜欢。由于是海外购 说明书是英文的 可以到网上找中文版。</t>
  </si>
  <si>
    <t>非常满意 鞋子很舒适，非常棒。就是大了点。到不影响穿着。</t>
  </si>
  <si>
    <t>LEE 牛仔裤已经收到，比国内便宜，但是拆包装后，有股味道，已经试穿了，原本还担心尺码问题，但是和我预想的一样，尺码合适，快递也给力，谢谢亚马逊的服务。</t>
  </si>
  <si>
    <t>我喜欢 我觉得这双鞋挺好的我很喜欢  就是左脚的鞋有点奇怪感觉有点歪 说不清哪里歪。。。 然后如果脚背高的话穿起来可能有点不舒服刚好合适。质量看起来好呀~</t>
  </si>
  <si>
    <t>很好，正品 很好的奶瓶，确实是正品，而且比日本代购都要便宜，推荐</t>
  </si>
  <si>
    <t>性价比很高！满意！ 老公很满意。身高184，体重75-76kg，买的M特别合身！</t>
  </si>
  <si>
    <t>三福霹雳马彩铅人像专用24色 不愧是三福霹雳马彩铅，叠色十分优秀，色彩艳丽，易上色，笔触很顺滑~虽然比较贵，不过因为是直接海外购的也比代购的便宜，值得购买！另外，包装的话还是比较严实的，里面填满充气袋，可能由于是美国那边发出的，又在海关查验折腾了好些天，原包装有被开过的痕迹，不过易客满有用胶带再次封好，里面的东西完好无损，这次是第一次海外购刚好遇到g20峰会，所以清关比较慢，咨询了亚马逊客服，服务还是不错的，无论是电话，邮件还是短信都是有回应，有帮忙解决问题，不会怠慢，希望继续努力越做越好。</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</si>
</sst>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""zh"", ""en"")"),"Speechless took eight yards gave me a 7.5 yards, but fortunately can wear, is really irresponsible. Shoes, work is good, not previously through this brand is good will continue to buy, I hope next time do not send the wrong code number .")</f>
        <v>Speechless took eight yards gave me a 7.5 yards, but fortunately can wear, is really irresponsible. Shoes, work is good, not previously through this brand is good will continue to buy, I hope next time do not send the wrong code number .</v>
      </c>
    </row>
    <row r="3">
      <c r="A3" s="1">
        <v>5.0</v>
      </c>
      <c r="B3" s="1" t="s">
        <v>4</v>
      </c>
      <c r="C3" t="str">
        <f>IFERROR(__xludf.DUMMYFUNCTION("GOOGLETRANSLATE(B3, ""zh"", ""en"")"),"Good quality, darker color, it is recommended to buy clothes there is no picture so bright color, thin velvet inside there. But the velvet will be off, will not wash a good point after I do not know. Style look good, according to the intelligent recommend"&amp;"ation to buy a slightly bigger Diudiu, do activities, very cheap.")</f>
        <v>Good quality, darker color, it is recommended to buy clothes there is no picture so bright color, thin velvet inside there. But the velvet will be off, will not wash a good point after I do not know. Style look good, according to the intelligent recommendation to buy a slightly bigger Diudiu, do activities, very cheap.</v>
      </c>
    </row>
    <row r="4">
      <c r="A4" s="1">
        <v>5.0</v>
      </c>
      <c r="B4" s="1" t="s">
        <v>5</v>
      </c>
      <c r="C4" t="str">
        <f>IFERROR(__xludf.DUMMYFUNCTION("GOOGLETRANSLATE(B4, ""zh"", ""en"")"),"Genuine domestic buy a few yards to buy a few yards, good quality, is authentic")</f>
        <v>Genuine domestic buy a few yards to buy a few yards, good quality, is authentic</v>
      </c>
    </row>
    <row r="5">
      <c r="A5" s="1">
        <v>5.0</v>
      </c>
      <c r="B5" s="1" t="s">
        <v>6</v>
      </c>
      <c r="C5" t="str">
        <f>IFERROR(__xludf.DUMMYFUNCTION("GOOGLETRANSLATE(B5, ""zh"", ""en"")"),"Joker wild colors and styles, quality is also very good. Buy your waistline than the big two belt sizes recommended very useful. For example Waist 30, buy 32 yards of the belt.")</f>
        <v>Joker wild colors and styles, quality is also very good. Buy your waistline than the big two belt sizes recommended very useful. For example Waist 30, buy 32 yards of the belt.</v>
      </c>
    </row>
    <row r="6">
      <c r="A6" s="1">
        <v>5.0</v>
      </c>
      <c r="B6" s="1" t="s">
        <v>7</v>
      </c>
      <c r="C6" t="str">
        <f>IFERROR(__xludf.DUMMYFUNCTION("GOOGLETRANSLATE(B6, ""zh"", ""en"")"),"Good easy clean very good like good like clean block")</f>
        <v>Good easy clean very good like good like clean block</v>
      </c>
    </row>
    <row r="7">
      <c r="A7" s="1">
        <v>5.0</v>
      </c>
      <c r="B7" s="1" t="s">
        <v>8</v>
      </c>
      <c r="C7" t="str">
        <f>IFERROR(__xludf.DUMMYFUNCTION("GOOGLETRANSLATE(B7, ""zh"", ""en"")"),"Good like the classic small squares, function much wins in a practical, easy to use inexpensive")</f>
        <v>Good like the classic small squares, function much wins in a practical, easy to use inexpensive</v>
      </c>
    </row>
    <row r="8">
      <c r="A8" s="1">
        <v>5.0</v>
      </c>
      <c r="B8" s="1" t="s">
        <v>9</v>
      </c>
      <c r="C8" t="str">
        <f>IFERROR(__xludf.DUMMYFUNCTION("GOOGLETRANSLATE(B8, ""zh"", ""en"")"),"Satisfaction shoes are very light and very comfortable and good-looking")</f>
        <v>Satisfaction shoes are very light and very comfortable and good-looking</v>
      </c>
    </row>
    <row r="9">
      <c r="A9" s="1">
        <v>5.0</v>
      </c>
      <c r="B9" s="1" t="s">
        <v>10</v>
      </c>
      <c r="C9" t="str">
        <f>IFERROR(__xludf.DUMMYFUNCTION("GOOGLETRANSLATE(B9, ""zh"", ""en"")"),"Size like, very fit! Daily pass through!")</f>
        <v>Size like, very fit! Daily pass through!</v>
      </c>
    </row>
    <row r="10">
      <c r="A10" s="1">
        <v>5.0</v>
      </c>
      <c r="B10" s="1" t="s">
        <v>11</v>
      </c>
      <c r="C10" t="str">
        <f>IFERROR(__xludf.DUMMYFUNCTION("GOOGLETRANSLATE(B10, ""zh"", ""en"")"),"No longer worry about moldy cutting board endophytes problems in full compliance with expectations, resilient knife on the board happens to comfort, do not feel too hard, non-absorbent, if you buy early enough.")</f>
        <v>No longer worry about moldy cutting board endophytes problems in full compliance with expectations, resilient knife on the board happens to comfort, do not feel too hard, non-absorbent, if you buy early enough.</v>
      </c>
    </row>
    <row r="11">
      <c r="A11" s="1">
        <v>5.0</v>
      </c>
      <c r="B11" s="1" t="s">
        <v>12</v>
      </c>
      <c r="C11" t="str">
        <f>IFERROR(__xludf.DUMMYFUNCTION("GOOGLETRANSLATE(B11, ""zh"", ""en"")"),"It can also be good, not bad")</f>
        <v>It can also be good, not bad</v>
      </c>
    </row>
    <row r="12">
      <c r="A12" s="1">
        <v>5.0</v>
      </c>
      <c r="B12" s="1" t="s">
        <v>13</v>
      </c>
      <c r="C12" t="str">
        <f>IFERROR(__xludf.DUMMYFUNCTION("GOOGLETRANSLATE(B12, ""zh"", ""en"")"),"What good to wear comfortable cloth fabric")</f>
        <v>What good to wear comfortable cloth fabric</v>
      </c>
    </row>
    <row r="13">
      <c r="A13" s="1">
        <v>5.0</v>
      </c>
      <c r="B13" s="1" t="s">
        <v>14</v>
      </c>
      <c r="C13" t="str">
        <f>IFERROR(__xludf.DUMMYFUNCTION("GOOGLETRANSLATE(B13, ""zh"", ""en"")"),"Commenting on the event really super to force! Very, very like!")</f>
        <v>Commenting on the event really super to force! Very, very like!</v>
      </c>
    </row>
    <row r="14">
      <c r="A14" s="1">
        <v>5.0</v>
      </c>
      <c r="B14" s="1" t="s">
        <v>15</v>
      </c>
      <c r="C14" t="str">
        <f>IFERROR(__xludf.DUMMYFUNCTION("GOOGLETRANSLATE(B14, ""zh"", ""en"")"),"Green liked the taste of a little more than a large pink, but I think it is acceptable, not the kind of said to be of poor quality defective taste, taste a little bit, there is no place may be sealed for too long!")</f>
        <v>Green liked the taste of a little more than a large pink, but I think it is acceptable, not the kind of said to be of poor quality defective taste, taste a little bit, there is no place may be sealed for too long!</v>
      </c>
    </row>
    <row r="15">
      <c r="A15" s="1">
        <v>5.0</v>
      </c>
      <c r="B15" s="1" t="s">
        <v>16</v>
      </c>
      <c r="C15" t="str">
        <f>IFERROR(__xludf.DUMMYFUNCTION("GOOGLETRANSLATE(B15, ""zh"", ""en"")"),"And pictures, like oh well good")</f>
        <v>And pictures, like oh well good</v>
      </c>
    </row>
    <row r="16">
      <c r="A16" s="1">
        <v>5.0</v>
      </c>
      <c r="B16" s="1" t="s">
        <v>17</v>
      </c>
      <c r="C16" t="str">
        <f>IFERROR(__xludf.DUMMYFUNCTION("GOOGLETRANSLATE(B16, ""zh"", ""en"")"),"Okay very pretty. No pressure cooker to cook up delicious cooking. . Taste loose")</f>
        <v>Okay very pretty. No pressure cooker to cook up delicious cooking. . Taste loose</v>
      </c>
    </row>
    <row r="17">
      <c r="A17" s="1">
        <v>5.0</v>
      </c>
      <c r="B17" s="1" t="s">
        <v>18</v>
      </c>
      <c r="C17" t="str">
        <f>IFERROR(__xludf.DUMMYFUNCTION("GOOGLETRANSLATE(B17, ""zh"", ""en"")"),"Oh good, oh good")</f>
        <v>Oh good, oh good</v>
      </c>
    </row>
    <row r="18">
      <c r="A18" s="1">
        <v>5.0</v>
      </c>
      <c r="B18" s="1" t="s">
        <v>19</v>
      </c>
      <c r="C18" t="str">
        <f>IFERROR(__xludf.DUMMYFUNCTION("GOOGLETRANSLATE(B18, ""zh"", ""en"")"),"Value 9052 9052 dw5600 dw6900 good adhesion of the strap slightly hard, the value of G shock style")</f>
        <v>Value 9052 9052 dw5600 dw6900 good adhesion of the strap slightly hard, the value of G shock style</v>
      </c>
    </row>
    <row r="19">
      <c r="A19" s="1">
        <v>5.0</v>
      </c>
      <c r="B19" s="1" t="s">
        <v>20</v>
      </c>
      <c r="C19" t="str">
        <f>IFERROR(__xludf.DUMMYFUNCTION("GOOGLETRANSLATE(B19, ""zh"", ""en"")"),"Dad bought a hat soft and comfortable and elegant style")</f>
        <v>Dad bought a hat soft and comfortable and elegant style</v>
      </c>
    </row>
    <row r="20">
      <c r="A20" s="1">
        <v>5.0</v>
      </c>
      <c r="B20" s="1" t="s">
        <v>21</v>
      </c>
      <c r="C20" t="str">
        <f>IFERROR(__xludf.DUMMYFUNCTION("GOOGLETRANSLATE(B20, ""zh"", ""en"")"),"Good clothes very good! Very comfortable to wear, logistics fast!")</f>
        <v>Good clothes very good! Very comfortable to wear, logistics fast!</v>
      </c>
    </row>
    <row r="21">
      <c r="A21" s="1">
        <v>5.0</v>
      </c>
      <c r="B21" s="1" t="s">
        <v>22</v>
      </c>
      <c r="C21" t="str">
        <f>IFERROR(__xludf.DUMMYFUNCTION("GOOGLETRANSLATE(B21, ""zh"", ""en"")"),"I met the best headphones sound terrific, this headset was great!")</f>
        <v>I met the best headphones sound terrific, this headset was great!</v>
      </c>
    </row>
    <row r="22">
      <c r="A22" s="1">
        <v>5.0</v>
      </c>
      <c r="B22" s="1" t="s">
        <v>23</v>
      </c>
      <c r="C22" t="str">
        <f>IFERROR(__xludf.DUMMYFUNCTION("GOOGLETRANSLATE(B22, ""zh"", ""en"")"),"Good good should praise, comfortable to wear, I have this hd4.50 people allergic to wear this big bread listen very comfortable. Appearance and workmanship are super satisfied. The only downside is the ems express, uncle standard style, can not afford inj"&amp;"uries.")</f>
        <v>Good good should praise, comfortable to wear, I have this hd4.50 people allergic to wear this big bread listen very comfortable. Appearance and workmanship are super satisfied. The only downside is the ems express, uncle standard style, can not afford injuries.</v>
      </c>
    </row>
    <row r="23">
      <c r="A23" s="1">
        <v>5.0</v>
      </c>
      <c r="B23" s="1" t="s">
        <v>24</v>
      </c>
      <c r="C23" t="str">
        <f>IFERROR(__xludf.DUMMYFUNCTION("GOOGLETRANSLATE(B23, ""zh"", ""en"")"),"Very comfortable ~ ~ ~ very comfortable, size is too large a number, but fortunately, the price Well, much cheaper than domestic, a week received the goods, Amazon purchase more and more overseas to force!")</f>
        <v>Very comfortable ~ ~ ~ very comfortable, size is too large a number, but fortunately, the price Well, much cheaper than domestic, a week received the goods, Amazon purchase more and more overseas to force!</v>
      </c>
    </row>
    <row r="24">
      <c r="A24" s="1">
        <v>5.0</v>
      </c>
      <c r="B24" s="1" t="s">
        <v>25</v>
      </c>
      <c r="C24" t="str">
        <f>IFERROR(__xludf.DUMMYFUNCTION("GOOGLETRANSLATE(B24, ""zh"", ""en"")"),"Texture is very good, a lot better than the domestic")</f>
        <v>Texture is very good, a lot better than the domestic</v>
      </c>
    </row>
    <row r="25">
      <c r="A25" s="1">
        <v>2.0</v>
      </c>
      <c r="B25" s="1" t="s">
        <v>26</v>
      </c>
      <c r="C25" t="str">
        <f>IFERROR(__xludf.DUMMYFUNCTION("GOOGLETRANSLATE(B25, ""zh"", ""en"")"),"Fake a star to two-star logistics, shipping soon, good attitude, a star for texture, I believe that is described as cotton, but cotton knits grade also differs, this feels extremely cheap, rough inside thread very much, I'm afraid a cable head completely "&amp;"open line, quality chest printed pattern is to spread the goods level, screen printing is the case? Armband embroidered touches, but not embroidered on clothes, is the hard embroideries with a glue stick on clothes, should be easy to wash it, as Water Was"&amp;"h ... it is simply not okay after ...... neck printed word crooked, vague, a lot of bother to tell the difference: Made in Haiti (manufactured Haiti), overseas purchase also depends on origin, made in China by no means the most times, look at this to unde"&amp;"rstand. In this special website to buy a T-shirt or one hundred shoddy fakes, he waited nearly two weeks, but is for others to buy, do not spend money I'm not gonna return Zhaoma it?")</f>
        <v>Fake a star to two-star logistics, shipping soon, good attitude, a star for texture, I believe that is described as cotton, but cotton knits grade also differs, this feels extremely cheap, rough inside thread very much, I'm afraid a cable head completely open line, quality chest printed pattern is to spread the goods level, screen printing is the case? Armband embroidered touches, but not embroidered on clothes, is the hard embroideries with a glue stick on clothes, should be easy to wash it, as Water Wash ... it is simply not okay after ...... neck printed word crooked, vague, a lot of bother to tell the difference: Made in Haiti (manufactured Haiti), overseas purchase also depends on origin, made in China by no means the most times, look at this to understand. In this special website to buy a T-shirt or one hundred shoddy fakes, he waited nearly two weeks, but is for others to buy, do not spend money I'm not gonna return Zhaoma it?</v>
      </c>
    </row>
    <row r="26">
      <c r="A26" s="1">
        <v>3.0</v>
      </c>
      <c r="B26" s="1" t="s">
        <v>27</v>
      </c>
      <c r="C26" t="str">
        <f>IFERROR(__xludf.DUMMYFUNCTION("GOOGLETRANSLATE(B26, ""zh"", ""en"")"),"163/47 s too much thread is suitable thread Intuit more")</f>
        <v>163/47 s too much thread is suitable thread Intuit more</v>
      </c>
    </row>
    <row r="27">
      <c r="A27" s="1">
        <v>3.0</v>
      </c>
      <c r="B27" s="1" t="s">
        <v>28</v>
      </c>
      <c r="C27" t="str">
        <f>IFERROR(__xludf.DUMMYFUNCTION("GOOGLETRANSLATE(B27, ""zh"", ""en"")"),"Not unlike how authentic, straw has a very strong flavor, other brands cups baby will not be so heavy with the smell")</f>
        <v>Not unlike how authentic, straw has a very strong flavor, other brands cups baby will not be so heavy with the smell</v>
      </c>
    </row>
    <row r="28">
      <c r="A28" s="1">
        <v>3.0</v>
      </c>
      <c r="B28" s="1" t="s">
        <v>29</v>
      </c>
      <c r="C28" t="str">
        <f>IFERROR(__xludf.DUMMYFUNCTION("GOOGLETRANSLATE(B28, ""zh"", ""en"")"),"Flavored hot little red look there is an plastic taste")</f>
        <v>Flavored hot little red look there is an plastic taste</v>
      </c>
    </row>
    <row r="29">
      <c r="A29" s="1">
        <v>1.0</v>
      </c>
      <c r="B29" s="1" t="s">
        <v>30</v>
      </c>
      <c r="C29" t="str">
        <f>IFERROR(__xludf.DUMMYFUNCTION("GOOGLETRANSLATE(B29, ""zh"", ""en"")"),"Poor poor quality, all thread, cloth fabric break that is, unlike genuine, back")</f>
        <v>Poor poor quality, all thread, cloth fabric break that is, unlike genuine, back</v>
      </c>
    </row>
    <row r="30">
      <c r="A30" s="1">
        <v>1.0</v>
      </c>
      <c r="B30" s="1" t="s">
        <v>31</v>
      </c>
      <c r="C30" t="str">
        <f>IFERROR(__xludf.DUMMYFUNCTION("GOOGLETRANSLATE(B30, ""zh"", ""en"")"),"Just do not be so perfect, five-star praise thick, soft, flexible, only less than 260 yuan price, the counter was 600 +, thanks Amazon! Five Star")</f>
        <v>Just do not be so perfect, five-star praise thick, soft, flexible, only less than 260 yuan price, the counter was 600 +, thanks Amazon! Five Star</v>
      </c>
    </row>
    <row r="31">
      <c r="A31" s="1">
        <v>4.0</v>
      </c>
      <c r="B31" s="1" t="s">
        <v>32</v>
      </c>
      <c r="C31" t="str">
        <f>IFERROR(__xludf.DUMMYFUNCTION("GOOGLETRANSLATE(B31, ""zh"", ""en"")"),"There is a role. Doctors buy.")</f>
        <v>There is a role. Doctors buy.</v>
      </c>
    </row>
    <row r="32">
      <c r="A32" s="1">
        <v>4.0</v>
      </c>
      <c r="B32" s="1" t="s">
        <v>33</v>
      </c>
      <c r="C32" t="str">
        <f>IFERROR(__xludf.DUMMYFUNCTION("GOOGLETRANSLATE(B32, ""zh"", ""en"")"),"A larger shoe styles can")</f>
        <v>A larger shoe styles can</v>
      </c>
    </row>
    <row r="33">
      <c r="A33" s="1">
        <v>4.0</v>
      </c>
      <c r="B33" s="1" t="s">
        <v>34</v>
      </c>
      <c r="C33" t="str">
        <f>IFERROR(__xludf.DUMMYFUNCTION("GOOGLETRANSLATE(B33, ""zh"", ""en"")"),"Tight wearing a very comfortable, but the material is a bit tight, fat or do not consider")</f>
        <v>Tight wearing a very comfortable, but the material is a bit tight, fat or do not consider</v>
      </c>
    </row>
    <row r="34">
      <c r="A34" s="1">
        <v>4.0</v>
      </c>
      <c r="B34" s="1" t="s">
        <v>35</v>
      </c>
      <c r="C34" t="str">
        <f>IFERROR(__xludf.DUMMYFUNCTION("GOOGLETRANSLATE(B34, ""zh"", ""en"")"),"Value for money is selected S code, 172 72KG, just right, a little self-cultivation, the sleeves a little longer, others are very good. Lined with velvet for fall and early spring")</f>
        <v>Value for money is selected S code, 172 72KG, just right, a little self-cultivation, the sleeves a little longer, others are very good. Lined with velvet for fall and early spring</v>
      </c>
    </row>
    <row r="35">
      <c r="A35" s="1">
        <v>5.0</v>
      </c>
      <c r="B35" s="1" t="s">
        <v>36</v>
      </c>
      <c r="C35" t="str">
        <f>IFERROR(__xludf.DUMMYFUNCTION("GOOGLETRANSLATE(B35, ""zh"", ""en"")"),"Good is good, legs slightly longer.")</f>
        <v>Good is good, legs slightly longer.</v>
      </c>
    </row>
    <row r="36">
      <c r="A36" s="1">
        <v>5.0</v>
      </c>
      <c r="B36" s="1" t="s">
        <v>37</v>
      </c>
      <c r="C36" t="str">
        <f>IFERROR(__xludf.DUMMYFUNCTION("GOOGLETRANSLATE(B36, ""zh"", ""en"")"),"The new parallel · okay · Mobile phone · I have been okay with parallel · parallel · I have been using a new parallel ·")</f>
        <v>The new parallel · okay · Mobile phone · I have been okay with parallel · parallel · I have been using a new parallel ·</v>
      </c>
    </row>
    <row r="37">
      <c r="A37" s="1">
        <v>5.0</v>
      </c>
      <c r="B37" s="1" t="s">
        <v>38</v>
      </c>
      <c r="C37" t="str">
        <f>IFERROR(__xludf.DUMMYFUNCTION("GOOGLETRANSLATE(B37, ""zh"", ""en"")"),"Perfect boots boots thief pretty fast delivery, cost-effective and more comfortable than boots cat is not so heavy praise")</f>
        <v>Perfect boots boots thief pretty fast delivery, cost-effective and more comfortable than boots cat is not so heavy praise</v>
      </c>
    </row>
    <row r="38">
      <c r="A38" s="1">
        <v>5.0</v>
      </c>
      <c r="B38" s="1" t="s">
        <v>39</v>
      </c>
      <c r="C38" t="str">
        <f>IFERROR(__xludf.DUMMYFUNCTION("GOOGLETRANSLATE(B38, ""zh"", ""en"")"),"Satisfaction 176,130 pounds, wearing No. S fit, this is not the original models, made in China, traces are good quality, good thermal effect")</f>
        <v>Satisfaction 176,130 pounds, wearing No. S fit, this is not the original models, made in China, traces are good quality, good thermal effect</v>
      </c>
    </row>
    <row r="39">
      <c r="A39" s="1">
        <v>5.0</v>
      </c>
      <c r="B39" s="1" t="s">
        <v>40</v>
      </c>
      <c r="C39" t="str">
        <f>IFERROR(__xludf.DUMMYFUNCTION("GOOGLETRANSLATE(B39,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v>
      </c>
    </row>
    <row r="40">
      <c r="A40" s="1">
        <v>5.0</v>
      </c>
      <c r="B40" s="1" t="s">
        <v>41</v>
      </c>
      <c r="C40" t="str">
        <f>IFERROR(__xludf.DUMMYFUNCTION("GOOGLETRANSLATE(B40, ""zh"", ""en"")"),"Very good very good, with a long time, not run out.")</f>
        <v>Very good very good, with a long time, not run out.</v>
      </c>
    </row>
    <row r="41">
      <c r="A41" s="1">
        <v>5.0</v>
      </c>
      <c r="B41" s="1" t="s">
        <v>42</v>
      </c>
      <c r="C41" t="str">
        <f>IFERROR(__xludf.DUMMYFUNCTION("GOOGLETRANSLATE(B41, ""zh"", ""en"")"),"A little bit bigger, but better. Because the boyfriend usually wear 39 yards, this is equivalent to 40 completely different, but the winter wear, then point cushion insoles can also wear it.")</f>
        <v>A little bit bigger, but better. Because the boyfriend usually wear 39 yards, this is equivalent to 40 completely different, but the winter wear, then point cushion insoles can also wear it.</v>
      </c>
    </row>
    <row r="42">
      <c r="A42" s="1">
        <v>5.0</v>
      </c>
      <c r="B42" s="1" t="s">
        <v>43</v>
      </c>
      <c r="C42" t="str">
        <f>IFERROR(__xludf.DUMMYFUNCTION("GOOGLETRANSLATE(B42, ""zh"", ""en"")"),"Pretty good size 170/68 worthy of the price cut is very close and some old-fashioned but also some hard material")</f>
        <v>Pretty good size 170/68 worthy of the price cut is very close and some old-fashioned but also some hard material</v>
      </c>
    </row>
    <row r="43">
      <c r="A43" s="1">
        <v>5.0</v>
      </c>
      <c r="B43" s="1" t="s">
        <v>44</v>
      </c>
      <c r="C43" t="str">
        <f>IFERROR(__xludf.DUMMYFUNCTION("GOOGLETRANSLATE(B43, ""zh"", ""en"")"),"Loose more comfortable than the domestic version of L number slightly larger, overall pretty cool to wear the body, not as thin as cicada leaves, his body still wearing breathable, quality possible.")</f>
        <v>Loose more comfortable than the domestic version of L number slightly larger, overall pretty cool to wear the body, not as thin as cicada leaves, his body still wearing breathable, quality possible.</v>
      </c>
    </row>
    <row r="44">
      <c r="A44" s="1">
        <v>5.0</v>
      </c>
      <c r="B44" s="1" t="s">
        <v>45</v>
      </c>
      <c r="C44" t="str">
        <f>IFERROR(__xludf.DUMMYFUNCTION("GOOGLETRANSLATE(B44, ""zh"", ""en"")"),"Comfortable, accurate size. Ultra-light, walking very comfortable. Narrow-leg jeans to wear handsome. Cheaper than the domestic cat's day nearly two-thirds cheaper than purchasing.")</f>
        <v>Comfortable, accurate size. Ultra-light, walking very comfortable. Narrow-leg jeans to wear handsome. Cheaper than the domestic cat's day nearly two-thirds cheaper than purchasing.</v>
      </c>
    </row>
    <row r="45">
      <c r="A45" s="1">
        <v>5.0</v>
      </c>
      <c r="B45" s="1" t="s">
        <v>46</v>
      </c>
      <c r="C45" t="str">
        <f>IFERROR(__xludf.DUMMYFUNCTION("GOOGLETRANSLATE(B45, ""zh"", ""en"")"),"Good buy 165cm 78kg m code is too long, just the right size, into a flat bottom. Tailor shop boss said I was good fabric clothes.")</f>
        <v>Good buy 165cm 78kg m code is too long, just the right size, into a flat bottom. Tailor shop boss said I was good fabric clothes.</v>
      </c>
    </row>
    <row r="46">
      <c r="A46" s="1">
        <v>5.0</v>
      </c>
      <c r="B46" s="1" t="s">
        <v>47</v>
      </c>
      <c r="C46" t="str">
        <f>IFERROR(__xludf.DUMMYFUNCTION("GOOGLETRANSLATE(B46, ""zh"", ""en"")"),"Affordable, good quality of the steak pan is really very thick, quality did not have to say, before also bought a flat bottom, but this time packing some simple, overall okay")</f>
        <v>Affordable, good quality of the steak pan is really very thick, quality did not have to say, before also bought a flat bottom, but this time packing some simple, overall okay</v>
      </c>
    </row>
    <row r="47">
      <c r="A47" s="1">
        <v>5.0</v>
      </c>
      <c r="B47" s="1" t="s">
        <v>48</v>
      </c>
      <c r="C47" t="str">
        <f>IFERROR(__xludf.DUMMYFUNCTION("GOOGLETRANSLATE(B47, ""zh"", ""en"")"),"Good shoes, poor ventilation point shoes are best, not quite breathable, summer wear is not suitable for the South")</f>
        <v>Good shoes, poor ventilation point shoes are best, not quite breathable, summer wear is not suitable for the South</v>
      </c>
    </row>
    <row r="48">
      <c r="A48" s="1">
        <v>5.0</v>
      </c>
      <c r="B48" s="1" t="s">
        <v>49</v>
      </c>
      <c r="C48" t="str">
        <f>IFERROR(__xludf.DUMMYFUNCTION("GOOGLETRANSLATE(B48, ""zh"", ""en"")"),"Very good quality of good quality. Unfortunately, I chose the wrong model.")</f>
        <v>Very good quality of good quality. Unfortunately, I chose the wrong model.</v>
      </c>
    </row>
    <row r="49">
      <c r="A49" s="1">
        <v>5.0</v>
      </c>
      <c r="B49" s="1" t="s">
        <v>50</v>
      </c>
      <c r="C49" t="str">
        <f>IFERROR(__xludf.DUMMYFUNCTION("GOOGLETRANSLATE(B49, ""zh"", ""en"")"),"Clean, efficient, definitely worth buying! ! ! With the dishwashing powder, dishwashing and block the main push domestic, but also with the frog brand dishwashing block, this is the cleanest wash the best, definitely recommend! Although the price of some "&amp;"expensive than ordinary, but once wash clean it is very worry and effort.")</f>
        <v>Clean, efficient, definitely worth buying! ! ! With the dishwashing powder, dishwashing and block the main push domestic, but also with the frog brand dishwashing block, this is the cleanest wash the best, definitely recommend! Although the price of some expensive than ordinary, but once wash clean it is very worry and effort.</v>
      </c>
    </row>
    <row r="50">
      <c r="A50" s="1">
        <v>5.0</v>
      </c>
      <c r="B50" s="1" t="s">
        <v>51</v>
      </c>
      <c r="C50" t="str">
        <f>IFERROR(__xludf.DUMMYFUNCTION("GOOGLETRANSLATE(B50, ""zh"", ""en"")"),"Good quality, very comfortable, user-friendly design. Good quality, very comfortable, user-friendly design.")</f>
        <v>Good quality, very comfortable, user-friendly design. Good quality, very comfortable, user-friendly design.</v>
      </c>
    </row>
    <row r="51">
      <c r="A51" s="1">
        <v>5.0</v>
      </c>
      <c r="B51" s="1" t="s">
        <v>52</v>
      </c>
      <c r="C51" t="str">
        <f>IFERROR(__xludf.DUMMYFUNCTION("GOOGLETRANSLATE(B51, ""zh"", ""en"")"),"Hungarian goose down is the famous Hungarian goose down")</f>
        <v>Hungarian goose down is the famous Hungarian goose down</v>
      </c>
    </row>
    <row r="52">
      <c r="A52" s="1">
        <v>5.0</v>
      </c>
      <c r="B52" s="1" t="s">
        <v>53</v>
      </c>
      <c r="C52" t="str">
        <f>IFERROR(__xludf.DUMMYFUNCTION("GOOGLETRANSLATE(B52, ""zh"", ""en"")"),"Very good hard right size, do not take place on the table. Noise run a little big. The perfect support for Mac Pro")</f>
        <v>Very good hard right size, do not take place on the table. Noise run a little big. The perfect support for Mac Pro</v>
      </c>
    </row>
    <row r="53">
      <c r="A53" s="1">
        <v>5.0</v>
      </c>
      <c r="B53" s="1" t="s">
        <v>54</v>
      </c>
      <c r="C53" t="str">
        <f>IFERROR(__xludf.DUMMYFUNCTION("GOOGLETRANSLATE(B53, ""zh"", ""en"")"),"Rapidly improve the quality of life of healthy artifact &lt;div id = ""video-block-R10MQWA02DID2X"" class = ""a-section a-spacing-small a-spacing-top-mini video-block""&gt; &lt;/ div&gt; &lt;input type = "" hidden ""name ="" ""value ="" https://images-cn.ssl-images-amaz"&amp;"on.com/images/I/91PbTlfegJS.mp4 ""class ="" video-url ""&gt; &lt;input type ="" hidden ""name = """" value = ""https://images-cn.ssl-images-amazon.com/images/I/81xT0PUxSkS.png"" class = ""video-slate-img-url""&gt; &amp; nbsp; significant taste variation after filtrati"&amp;"on, the scale obviously much less, it should be good results. But probably because of China's tap water standard is very low, so the filter can not be used for three months. 4 filter: most use for a whole two months, with at least a full month, and two ar"&amp;"e about one and a half, it did not reach three months. Overall, both filter harmful substances, but also retains the minerals, healthier than pure water, cleaner than tap water. worth having.")</f>
        <v>Rapidly improve the quality of life of healthy artifact &lt;div id = "video-block-R10MQWA02DID2X" class = "a-section a-spacing-small a-spacing-top-mini video-block"&gt; &lt;/ div&gt; &lt;input type = " hidden "name =" "value =" https://images-cn.ssl-images-amazon.com/images/I/91PbTlfegJS.mp4 "class =" video-url "&gt; &lt;input type =" hidden "name = "" value = "https://images-cn.ssl-images-amazon.com/images/I/81xT0PUxSkS.png" class = "video-slate-img-url"&gt; &amp; nbsp; significant taste variation after filtration, the scale obviously much less, it should be good results. But probably because of China's tap water standard is very low, so the filter can not be used for three months. 4 filter: most use for a whole two months, with at least a full month, and two are about one and a half, it did not reach three months. Overall, both filter harmful substances, but also retains the minerals, healthier than pure water, cleaner than tap water. worth having.</v>
      </c>
    </row>
    <row r="54">
      <c r="A54" s="1">
        <v>5.0</v>
      </c>
      <c r="B54" s="1" t="s">
        <v>55</v>
      </c>
      <c r="C54" t="str">
        <f>IFERROR(__xludf.DUMMYFUNCTION("GOOGLETRANSLATE(B54, ""zh"", ""en"")"),"Something authentic, packaging carefully. The details of the decision quality.")</f>
        <v>Something authentic, packaging carefully. The details of the decision quality.</v>
      </c>
    </row>
    <row r="55">
      <c r="A55" s="1">
        <v>5.0</v>
      </c>
      <c r="B55" s="1" t="s">
        <v>56</v>
      </c>
      <c r="C55" t="str">
        <f>IFERROR(__xludf.DUMMYFUNCTION("GOOGLETRANSLATE(B55, ""zh"", ""en"")"),"Nice shoes have been wearing shoes really good!")</f>
        <v>Nice shoes have been wearing shoes really good!</v>
      </c>
    </row>
    <row r="56">
      <c r="A56" s="1">
        <v>2.0</v>
      </c>
      <c r="B56" s="1" t="s">
        <v>57</v>
      </c>
      <c r="C56" t="str">
        <f>IFERROR(__xludf.DUMMYFUNCTION("GOOGLETRANSLATE(B56, ""zh"", ""en"")"),"General texture of the general, some small flaws. Made in China")</f>
        <v>General texture of the general, some small flaws. Made in China</v>
      </c>
    </row>
    <row r="57">
      <c r="A57" s="1">
        <v>3.0</v>
      </c>
      <c r="B57" s="1" t="s">
        <v>58</v>
      </c>
      <c r="C57" t="str">
        <f>IFERROR(__xludf.DUMMYFUNCTION("GOOGLETRANSLATE(B57, ""zh"", ""en"")"),"Original it? Sweep the two-dimensional code does not reveal how this product provenance?")</f>
        <v>Original it? Sweep the two-dimensional code does not reveal how this product provenance?</v>
      </c>
    </row>
    <row r="58">
      <c r="A58" s="1">
        <v>3.0</v>
      </c>
      <c r="B58" s="1" t="s">
        <v>59</v>
      </c>
      <c r="C58" t="str">
        <f>IFERROR(__xludf.DUMMYFUNCTION("GOOGLETRANSLATE(B58, ""zh"", ""en"")"),"The right size, the right size flawed, very comfortable to wear, but a bit flawed, vamp dirty spots look like others across the soiled wipe clean. Return To re-order again advance freight themselves, think about or forget!")</f>
        <v>The right size, the right size flawed, very comfortable to wear, but a bit flawed, vamp dirty spots look like others across the soiled wipe clean. Return To re-order again advance freight themselves, think about or forget!</v>
      </c>
    </row>
    <row r="59">
      <c r="A59" s="1">
        <v>1.0</v>
      </c>
      <c r="B59" s="1" t="s">
        <v>60</v>
      </c>
      <c r="C59" t="str">
        <f>IFERROR(__xludf.DUMMYFUNCTION("GOOGLETRANSLATE(B59, ""zh"", ""en"")"),"Extremely poor quality packaging, serious doubts are off the table, do not buy after buy the packaging and manual extremely poor quality, worse than the pirated book paper quality, protective film watch dial with bubbles and stickers crooked, unsightly pa"&amp;"ckaging quality, inquiry network after the sale of these watches found to have special packaging workshop - serious doubt is off the table, we pay attention, do not be fooled -")</f>
        <v>Extremely poor quality packaging, serious doubts are off the table, do not buy after buy the packaging and manual extremely poor quality, worse than the pirated book paper quality, protective film watch dial with bubbles and stickers crooked, unsightly packaging quality, inquiry network after the sale of these watches found to have special packaging workshop - serious doubt is off the table, we pay attention, do not be fooled -</v>
      </c>
    </row>
    <row r="60">
      <c r="A60" s="1">
        <v>1.0</v>
      </c>
      <c r="B60" s="1" t="s">
        <v>61</v>
      </c>
      <c r="C60" t="str">
        <f>IFERROR(__xludf.DUMMYFUNCTION("GOOGLETRANSLATE(B60, ""zh"", ""en"")"),"Poor shopping experience and service home decoration, early April to start two Hansgrohe shower, to installation, trouble came, clearly written above package is installed, the results of the first installation of the master said to the wire too long not i"&amp;"nstall (there are clearly on the cutting step installation instructions on the wire, and later learned that a third-party installation, this too troublesome to install, less installation costs), cutting tools did not bring back. The second is a variety of"&amp;" drag, but also false to say not too long pole installed, dragged for a long time, then finally sent a more professional chef, the installation is complete. When debugging, the problem again, which this normal top water spray, hand shower water is very sm"&amp;"all, a small glass table collector nozzle water (water pressure, water pressure is normal at home 3kg). Install the master did not dare to dismantle, afraid it well, saying repair processes go, just installed on the problem, the result has waited a long t"&amp;"ime to master the first time again, looked after not hands, to go back He said back feedback, the results heard from since. Or contact themselves, really speechless shopping experience ... then let businesses send back, baby, you have to split it? How can"&amp;" own tool, not a professional? Should not let you install the demolition workers get back? Also allow yourself to contact technical personnel, businesses do not know how to deal with later, enjoy looking forward to ... Debugging is a problem after the fir"&amp;"st installation, there are problems of another new member, but points, right? ... Finally, do not let the Amazon platform, consumer association or business sector involved in it ......")</f>
        <v>Poor shopping experience and service home decoration, early April to start two Hansgrohe shower, to installation, trouble came, clearly written above package is installed, the results of the first installation of the master said to the wire too long not install (there are clearly on the cutting step installation instructions on the wire, and later learned that a third-party installation, this too troublesome to install, less installation costs), cutting tools did not bring back. The second is a variety of drag, but also false to say not too long pole installed, dragged for a long time, then finally sent a more professional chef, the installation is complete. When debugging, the problem again, which this normal top water spray, hand shower water is very small, a small glass table collector nozzle water (water pressure, water pressure is normal at home 3kg). Install the master did not dare to dismantle, afraid it well, saying repair processes go, just installed on the problem, the result has waited a long time to master the first time again, looked after not hands, to go back He said back feedback, the results heard from since. Or contact themselves, really speechless shopping experience ... then let businesses send back, baby, you have to split it? How can own tool, not a professional? Should not let you install the demolition workers get back? Also allow yourself to contact technical personnel, businesses do not know how to deal with later, enjoy looking forward to ... Debugging is a problem after the first installation, there are problems of another new member, but points, right? ... Finally, do not let the Amazon platform, consumer association or business sector involved in it ......</v>
      </c>
    </row>
    <row r="61">
      <c r="A61" s="1">
        <v>4.0</v>
      </c>
      <c r="B61" s="1" t="s">
        <v>62</v>
      </c>
      <c r="C61" t="str">
        <f>IFERROR(__xludf.DUMMYFUNCTION("GOOGLETRANSLATE(B61, ""zh"", ""en"")"),"Good things come to buy, that is, express slow points with just, feel good, general speed transmission")</f>
        <v>Good things come to buy, that is, express slow points with just, feel good, general speed transmission</v>
      </c>
    </row>
    <row r="62">
      <c r="A62" s="1">
        <v>4.0</v>
      </c>
      <c r="B62" s="1" t="s">
        <v>63</v>
      </c>
      <c r="C62" t="str">
        <f>IFERROR(__xludf.DUMMYFUNCTION("GOOGLETRANSLATE(B62, ""zh"", ""en"")"),"May be wearing out low-key, and yet air show")</f>
        <v>May be wearing out low-key, and yet air show</v>
      </c>
    </row>
    <row r="63">
      <c r="A63" s="1">
        <v>4.0</v>
      </c>
      <c r="B63" s="1" t="s">
        <v>64</v>
      </c>
      <c r="C63" t="str">
        <f>IFERROR(__xludf.DUMMYFUNCTION("GOOGLETRANSLATE(B63, ""zh"", ""en"")"),"Slightly smaller waist 30 is somewhat smaller, then the next 32 certain large size, to find the changed tailor waistband appropriate. 173,65,")</f>
        <v>Slightly smaller waist 30 is somewhat smaller, then the next 32 certain large size, to find the changed tailor waistband appropriate. 173,65,</v>
      </c>
    </row>
    <row r="64">
      <c r="A64" s="1">
        <v>4.0</v>
      </c>
      <c r="B64" s="1" t="s">
        <v>65</v>
      </c>
      <c r="C64" t="str">
        <f>IFERROR(__xludf.DUMMYFUNCTION("GOOGLETRANSLATE(B64, ""zh"", ""en"")"),"Very good strap stinks. . . But also a little thin point, for me this hand sweat and more people, the fear is support, but this summer")</f>
        <v>Very good strap stinks. . . But also a little thin point, for me this hand sweat and more people, the fear is support, but this summer</v>
      </c>
    </row>
    <row r="65">
      <c r="A65" s="1">
        <v>4.0</v>
      </c>
      <c r="B65" s="1" t="s">
        <v>66</v>
      </c>
      <c r="C65" t="str">
        <f>IFERROR(__xludf.DUMMYFUNCTION("GOOGLETRANSLATE(B65, ""zh"", ""en"")"),"Overall, long sleeves can")</f>
        <v>Overall, long sleeves can</v>
      </c>
    </row>
    <row r="66">
      <c r="A66" s="1">
        <v>5.0</v>
      </c>
      <c r="B66" s="1" t="s">
        <v>67</v>
      </c>
      <c r="C66" t="str">
        <f>IFERROR(__xludf.DUMMYFUNCTION("GOOGLETRANSLATE(B66, ""zh"", ""en"")"),"All is well on the dress and pictures, it is their favorite. very satisfied.")</f>
        <v>All is well on the dress and pictures, it is their favorite. very satisfied.</v>
      </c>
    </row>
    <row r="67">
      <c r="A67" s="1">
        <v>5.0</v>
      </c>
      <c r="B67" s="1" t="s">
        <v>68</v>
      </c>
      <c r="C67" t="str">
        <f>IFERROR(__xludf.DUMMYFUNCTION("GOOGLETRANSLATE(B67, ""zh"", ""en"")"),"44 feet, just right I can not believe more than five hundred can buy such a good ECCO, fast hardware")</f>
        <v>44 feet, just right I can not believe more than five hundred can buy such a good ECCO, fast hardware</v>
      </c>
    </row>
    <row r="68">
      <c r="A68" s="1">
        <v>5.0</v>
      </c>
      <c r="B68" s="1" t="s">
        <v>69</v>
      </c>
      <c r="C68" t="str">
        <f>IFERROR(__xludf.DUMMYFUNCTION("GOOGLETRANSLATE(B68, ""zh"", ""en"")"),"Like a good, cost-effective, a lot cheaper than the counter")</f>
        <v>Like a good, cost-effective, a lot cheaper than the counter</v>
      </c>
    </row>
    <row r="69">
      <c r="A69" s="1">
        <v>5.0</v>
      </c>
      <c r="B69" s="1" t="s">
        <v>70</v>
      </c>
      <c r="C69" t="str">
        <f>IFERROR(__xludf.DUMMYFUNCTION("GOOGLETRANSLATE(B69, ""zh"", ""en"")"),"Very comfortable to wear comfortable underwear are used to this before it byebye")</f>
        <v>Very comfortable to wear comfortable underwear are used to this before it byebye</v>
      </c>
    </row>
    <row r="70">
      <c r="A70" s="1">
        <v>5.0</v>
      </c>
      <c r="B70" s="1" t="s">
        <v>71</v>
      </c>
      <c r="C70" t="str">
        <f>IFERROR(__xludf.DUMMYFUNCTION("GOOGLETRANSLATE(B70, ""zh"", ""en"")"),"Suitable size, relatively thin, spring and summer wear can be the right size, relatively thin, spring and summer wear can")</f>
        <v>Suitable size, relatively thin, spring and summer wear can be the right size, relatively thin, spring and summer wear can</v>
      </c>
    </row>
    <row r="71">
      <c r="A71" s="1">
        <v>5.0</v>
      </c>
      <c r="B71" s="1" t="s">
        <v>72</v>
      </c>
      <c r="C71" t="str">
        <f>IFERROR(__xludf.DUMMYFUNCTION("GOOGLETRANSLATE(B71, ""zh"", ""en"")"),"It feels warm and passed up very comfortable, very warm, not cold")</f>
        <v>It feels warm and passed up very comfortable, very warm, not cold</v>
      </c>
    </row>
    <row r="72">
      <c r="A72" s="1">
        <v>5.0</v>
      </c>
      <c r="B72" s="1" t="s">
        <v>73</v>
      </c>
      <c r="C72" t="str">
        <f>IFERROR(__xludf.DUMMYFUNCTION("GOOGLETRANSLATE(B72, ""zh"", ""en"")"),"Very good tried feel good, to buy New Year gifts to extract father, also a birthday gift, as if from small to large have not bought a gift for Dad, since he started working this year will do their filial piety! To tell you the express, written Monday to t"&amp;"he former, earlier, very fast")</f>
        <v>Very good tried feel good, to buy New Year gifts to extract father, also a birthday gift, as if from small to large have not bought a gift for Dad, since he started working this year will do their filial piety! To tell you the express, written Monday to the former, earlier, very fast</v>
      </c>
    </row>
    <row r="73">
      <c r="A73" s="1">
        <v>5.0</v>
      </c>
      <c r="B73" s="1" t="s">
        <v>74</v>
      </c>
      <c r="C73" t="str">
        <f>IFERROR(__xludf.DUMMYFUNCTION("GOOGLETRANSLATE(B73, ""zh"", ""en"")"),"Frequency of use is not high frequency of use is not high, uncomfortable sitting, standing can")</f>
        <v>Frequency of use is not high frequency of use is not high, uncomfortable sitting, standing can</v>
      </c>
    </row>
    <row r="74">
      <c r="A74" s="1">
        <v>5.0</v>
      </c>
      <c r="B74" s="1" t="s">
        <v>75</v>
      </c>
      <c r="C74" t="str">
        <f>IFERROR(__xludf.DUMMYFUNCTION("GOOGLETRANSLATE(B74, ""zh"", ""en"")"),"Suitable size simple style. A bit dull")</f>
        <v>Suitable size simple style. A bit dull</v>
      </c>
    </row>
    <row r="75">
      <c r="A75" s="1">
        <v>5.0</v>
      </c>
      <c r="B75" s="1" t="s">
        <v>76</v>
      </c>
      <c r="C75" t="str">
        <f>IFERROR(__xludf.DUMMYFUNCTION("GOOGLETRANSLATE(B75, ""zh"", ""en"")"),"US version of the code m tall and 1.77 m, weight 75 kg, M code is appropriate! Cotton feel comfortable.")</f>
        <v>US version of the code m tall and 1.77 m, weight 75 kg, M code is appropriate! Cotton feel comfortable.</v>
      </c>
    </row>
    <row r="76">
      <c r="A76" s="1">
        <v>5.0</v>
      </c>
      <c r="B76" s="1" t="s">
        <v>77</v>
      </c>
      <c r="C76" t="str">
        <f>IFERROR(__xludf.DUMMYFUNCTION("GOOGLETRANSLATE(B76, ""zh"", ""en"")"),"Very good style good-looking, the right size, comfortable to wear")</f>
        <v>Very good style good-looking, the right size, comfortable to wear</v>
      </c>
    </row>
    <row r="77">
      <c r="A77" s="1">
        <v>5.0</v>
      </c>
      <c r="B77" s="1" t="s">
        <v>78</v>
      </c>
      <c r="C77" t="str">
        <f>IFERROR(__xludf.DUMMYFUNCTION("GOOGLETRANSLATE(B77, ""zh"", ""en"")"),"Good good very good also fast arrival")</f>
        <v>Good good very good also fast arrival</v>
      </c>
    </row>
    <row r="78">
      <c r="A78" s="1">
        <v>5.0</v>
      </c>
      <c r="B78" s="1" t="s">
        <v>79</v>
      </c>
      <c r="C78" t="str">
        <f>IFERROR(__xludf.DUMMYFUNCTION("GOOGLETRANSLATE(B78, ""zh"", ""en"")"),"Also you can wear very comfortable, waist relatively loose, unique belt design")</f>
        <v>Also you can wear very comfortable, waist relatively loose, unique belt design</v>
      </c>
    </row>
    <row r="79">
      <c r="A79" s="1">
        <v>5.0</v>
      </c>
      <c r="B79" s="1" t="s">
        <v>80</v>
      </c>
      <c r="C79" t="str">
        <f>IFERROR(__xludf.DUMMYFUNCTION("GOOGLETRANSLATE(B79, ""zh"", ""en"")"),"Very good shoes, usually 36 or 37, the final decision to buy 37, just! thumbs up! So many concessions than the counter, superiority ... ah ha ~")</f>
        <v>Very good shoes, usually 36 or 37, the final decision to buy 37, just! thumbs up! So many concessions than the counter, superiority ... ah ha ~</v>
      </c>
    </row>
    <row r="80">
      <c r="A80" s="1">
        <v>5.0</v>
      </c>
      <c r="B80" s="1" t="s">
        <v>81</v>
      </c>
      <c r="C80" t="str">
        <f>IFERROR(__xludf.DUMMYFUNCTION("GOOGLETRANSLATE(B80, ""zh"", ""en"")"),"Suitable thin 168/60 S buy just the right number, relatively thin.")</f>
        <v>Suitable thin 168/60 S buy just the right number, relatively thin.</v>
      </c>
    </row>
    <row r="81">
      <c r="A81" s="1">
        <v>5.0</v>
      </c>
      <c r="B81" s="1" t="s">
        <v>82</v>
      </c>
      <c r="C81" t="str">
        <f>IFERROR(__xludf.DUMMYFUNCTION("GOOGLETRANSLATE(B81, ""zh"", ""en"")"),"Good merchandise goods are very practical, the price is acceptable")</f>
        <v>Good merchandise goods are very practical, the price is acceptable</v>
      </c>
    </row>
    <row r="82">
      <c r="A82" s="1">
        <v>5.0</v>
      </c>
      <c r="B82" s="1" t="s">
        <v>83</v>
      </c>
      <c r="C82" t="str">
        <f>IFERROR(__xludf.DUMMYFUNCTION("GOOGLETRANSLATE(B82, ""zh"", ""en"")"),"ChamPⅰon very thick, this price is very cheap, 170 / 80M size is too large, I like the relaxed, no longer afraid of Yangzhou winter.")</f>
        <v>ChamPⅰon very thick, this price is very cheap, 170 / 80M size is too large, I like the relaxed, no longer afraid of Yangzhou winter.</v>
      </c>
    </row>
    <row r="83">
      <c r="A83" s="1">
        <v>5.0</v>
      </c>
      <c r="B83" s="1" t="s">
        <v>84</v>
      </c>
      <c r="C83" t="str">
        <f>IFERROR(__xludf.DUMMYFUNCTION("GOOGLETRANSLATE(B83, ""zh"", ""en"")"),"nice nice")</f>
        <v>nice nice</v>
      </c>
    </row>
    <row r="84">
      <c r="A84" s="1">
        <v>5.0</v>
      </c>
      <c r="B84" s="1" t="s">
        <v>85</v>
      </c>
      <c r="C84" t="str">
        <f>IFERROR(__xludf.DUMMYFUNCTION("GOOGLETRANSLATE(B84, ""zh"", ""en"")"),"Good to wear, very comfortable good, cost-effective, 180/77, M code slightly tight")</f>
        <v>Good to wear, very comfortable good, cost-effective, 180/77, M code slightly tight</v>
      </c>
    </row>
    <row r="85">
      <c r="A85" s="1">
        <v>5.0</v>
      </c>
      <c r="B85" s="1" t="s">
        <v>86</v>
      </c>
      <c r="C85" t="str">
        <f>IFERROR(__xludf.DUMMYFUNCTION("GOOGLETRANSLATE(B85, ""zh"", ""en"")"),"Really pay attention to the election code is really too large a lot of weight 193cm L 93 should buy the US version is really nice big scary")</f>
        <v>Really pay attention to the election code is really too large a lot of weight 193cm L 93 should buy the US version is really nice big scary</v>
      </c>
    </row>
    <row r="86">
      <c r="A86" s="1">
        <v>5.0</v>
      </c>
      <c r="B86" s="1" t="s">
        <v>87</v>
      </c>
      <c r="C86" t="str">
        <f>IFERROR(__xludf.DUMMYFUNCTION("GOOGLETRANSLATE(B86, ""zh"", ""en"")"),"Good overall experience overall experience, shelf life to December 2019")</f>
        <v>Good overall experience overall experience, shelf life to December 2019</v>
      </c>
    </row>
    <row r="87">
      <c r="A87" s="1">
        <v>5.0</v>
      </c>
      <c r="B87" s="1" t="s">
        <v>88</v>
      </c>
      <c r="C87" t="str">
        <f>IFERROR(__xludf.DUMMYFUNCTION("GOOGLETRANSLATE(B87, ""zh"", ""en"")"),"Praise praise. Really simple than 7506.")</f>
        <v>Praise praise. Really simple than 7506.</v>
      </c>
    </row>
    <row r="88">
      <c r="A88" s="1">
        <v>2.0</v>
      </c>
      <c r="B88" s="1" t="s">
        <v>89</v>
      </c>
      <c r="C88" t="str">
        <f>IFERROR(__xludf.DUMMYFUNCTION("GOOGLETRANSLATE(B88, ""zh"", ""en"")"),"Do not like this taste is too strange taste, not used to drinking.")</f>
        <v>Do not like this taste is too strange taste, not used to drinking.</v>
      </c>
    </row>
    <row r="89">
      <c r="A89" s="1">
        <v>3.0</v>
      </c>
      <c r="B89" s="1" t="s">
        <v>90</v>
      </c>
      <c r="C89" t="str">
        <f>IFERROR(__xludf.DUMMYFUNCTION("GOOGLETRANSLATE(B89, ""zh"", ""en"")"),"Little smaller than normal")</f>
        <v>Little smaller than normal</v>
      </c>
    </row>
    <row r="90">
      <c r="A90" s="1">
        <v>3.0</v>
      </c>
      <c r="B90" s="1" t="s">
        <v>91</v>
      </c>
      <c r="C90" t="str">
        <f>IFERROR(__xludf.DUMMYFUNCTION("GOOGLETRANSLATE(B90, ""zh"", ""en"")"),"More cost-effective general lines of the head, the design is not simple, cost-effective general bar.")</f>
        <v>More cost-effective general lines of the head, the design is not simple, cost-effective general bar.</v>
      </c>
    </row>
    <row r="91">
      <c r="A91" s="1">
        <v>1.0</v>
      </c>
      <c r="B91" s="1" t="s">
        <v>92</v>
      </c>
      <c r="C91" t="str">
        <f>IFERROR(__xludf.DUMMYFUNCTION("GOOGLETRANSLATE(B91, ""zh"", ""en"")"),"What adult does not match the pictures and watch a lie is too small to buy back a look too much time simply can not wear")</f>
        <v>What adult does not match the pictures and watch a lie is too small to buy back a look too much time simply can not wear</v>
      </c>
    </row>
    <row r="92">
      <c r="A92" s="1">
        <v>1.0</v>
      </c>
      <c r="B92" s="1" t="s">
        <v>93</v>
      </c>
      <c r="C92" t="str">
        <f>IFERROR(__xludf.DUMMYFUNCTION("GOOGLETRANSLATE(B92, ""zh"", ""en"")"),"I'm a fan of express complaints wmf, juicer good use. Express is also beginning to be lazy, do not link directly to the stuff put courier cabinet")</f>
        <v>I'm a fan of express complaints wmf, juicer good use. Express is also beginning to be lazy, do not link directly to the stuff put courier cabinet</v>
      </c>
    </row>
    <row r="93">
      <c r="A93" s="1">
        <v>1.0</v>
      </c>
      <c r="B93" s="1" t="s">
        <v>94</v>
      </c>
      <c r="C93" t="str">
        <f>IFERROR(__xludf.DUMMYFUNCTION("GOOGLETRANSLATE(B93, ""zh"", ""en"")"),"Why is there no chest printing? Does not match with the photos, merchandise display chest should have a stamp, no actual goods printing.")</f>
        <v>Why is there no chest printing? Does not match with the photos, merchandise display chest should have a stamp, no actual goods printing.</v>
      </c>
    </row>
    <row r="94">
      <c r="A94" s="1">
        <v>4.0</v>
      </c>
      <c r="B94" s="1" t="s">
        <v>95</v>
      </c>
      <c r="C94" t="str">
        <f>IFERROR(__xludf.DUMMYFUNCTION("GOOGLETRANSLATE(B94, ""zh"", ""en"")"),"Big loud voice, listening to the kind of feeling inferior, sweat ...")</f>
        <v>Big loud voice, listening to the kind of feeling inferior, sweat ...</v>
      </c>
    </row>
    <row r="95">
      <c r="A95" s="1">
        <v>4.0</v>
      </c>
      <c r="B95" s="1" t="s">
        <v>96</v>
      </c>
      <c r="C95" t="str">
        <f>IFERROR(__xludf.DUMMYFUNCTION("GOOGLETRANSLATE(B95, ""zh"", ""en"")"),"Overseas purchase price can buy the right shoes cost-effective. I was Bigfoot, overseas shopping can buy the right shoes. This pair still like")</f>
        <v>Overseas purchase price can buy the right shoes cost-effective. I was Bigfoot, overseas shopping can buy the right shoes. This pair still like</v>
      </c>
    </row>
    <row r="96">
      <c r="A96" s="1">
        <v>4.0</v>
      </c>
      <c r="B96" s="1" t="s">
        <v>97</v>
      </c>
      <c r="C96" t="str">
        <f>IFERROR(__xludf.DUMMYFUNCTION("GOOGLETRANSLATE(B96, ""zh"", ""en"")"),"A good 36 feet, which is double the right to buy a big One, shoes considerably big feet. Wear off effortlessly comfortable to wear.")</f>
        <v>A good 36 feet, which is double the right to buy a big One, shoes considerably big feet. Wear off effortlessly comfortable to wear.</v>
      </c>
    </row>
    <row r="97">
      <c r="A97" s="1">
        <v>4.0</v>
      </c>
      <c r="B97" s="1" t="s">
        <v>98</v>
      </c>
      <c r="C97" t="str">
        <f>IFERROR(__xludf.DUMMYFUNCTION("GOOGLETRANSLATE(B97, ""zh"", ""en"")"),"Severe size is too large size is too large, too heavy rubber sole shoes other than those ecco")</f>
        <v>Severe size is too large size is too large, too heavy rubber sole shoes other than those ecco</v>
      </c>
    </row>
    <row r="98">
      <c r="A98" s="1">
        <v>4.0</v>
      </c>
      <c r="B98" s="1" t="s">
        <v>99</v>
      </c>
      <c r="C98" t="str">
        <f>IFERROR(__xludf.DUMMYFUNCTION("GOOGLETRANSLATE(B98, ""zh"", ""en"")"),"Good good height 172 73 kg, can also tinker Sleeve amputated five centimeters, it is more appropriate,")</f>
        <v>Good good height 172 73 kg, can also tinker Sleeve amputated five centimeters, it is more appropriate,</v>
      </c>
    </row>
    <row r="99">
      <c r="A99" s="1">
        <v>5.0</v>
      </c>
      <c r="B99" s="1" t="s">
        <v>100</v>
      </c>
      <c r="C99" t="str">
        <f>IFERROR(__xludf.DUMMYFUNCTION("GOOGLETRANSLATE(B99, ""zh"", ""en"")"),"Cheaper than domestic for a friend to buy the, the little girl he used to Mongolia")</f>
        <v>Cheaper than domestic for a friend to buy the, the little girl he used to Mongolia</v>
      </c>
    </row>
    <row r="100">
      <c r="A100" s="1">
        <v>5.0</v>
      </c>
      <c r="B100" s="1" t="s">
        <v>101</v>
      </c>
      <c r="C100" t="str">
        <f>IFERROR(__xludf.DUMMYFUNCTION("GOOGLETRANSLATE(B100, ""zh"", ""en"")"),"made in Japan and other decoration look good when installed")</f>
        <v>made in Japan and other decoration look good when installed</v>
      </c>
    </row>
    <row r="101">
      <c r="A101" s="1">
        <v>5.0</v>
      </c>
      <c r="B101" s="1" t="s">
        <v>102</v>
      </c>
      <c r="C101" t="str">
        <f>IFERROR(__xludf.DUMMYFUNCTION("GOOGLETRANSLATE(B101, ""zh"", ""en"")"),"Like very satisfied with perennial essential goods")</f>
        <v>Like very satisfied with perennial essential goods</v>
      </c>
    </row>
    <row r="102">
      <c r="A102" s="1">
        <v>5.0</v>
      </c>
      <c r="B102" s="1" t="s">
        <v>103</v>
      </c>
      <c r="C102" t="str">
        <f>IFERROR(__xludf.DUMMYFUNCTION("GOOGLETRANSLATE(B102, ""zh"", ""en"")"),"Wall crack recommend to buy, have the right numbers quickly start, like not to be missed, and delivery time soon, shoe size is also just right, before bought in Hong Kong is also the number of sudge suede, military green, very comfortable shoes look is al"&amp;"so very good, the price is right, then how quality assessment after catching to wear for some time, now says no")</f>
        <v>Wall crack recommend to buy, have the right numbers quickly start, like not to be missed, and delivery time soon, shoe size is also just right, before bought in Hong Kong is also the number of sudge suede, military green, very comfortable shoes look is also very good, the price is right, then how quality assessment after catching to wear for some time, now says no</v>
      </c>
    </row>
    <row r="103">
      <c r="A103" s="1">
        <v>5.0</v>
      </c>
      <c r="B103" s="1" t="s">
        <v>104</v>
      </c>
      <c r="C103" t="str">
        <f>IFERROR(__xludf.DUMMYFUNCTION("GOOGLETRANSLATE(B103, ""zh"", ""en"")"),"I want to be very good style, height 165, weight 70 wearing just")</f>
        <v>I want to be very good style, height 165, weight 70 wearing just</v>
      </c>
    </row>
    <row r="104">
      <c r="A104" s="1">
        <v>5.0</v>
      </c>
      <c r="B104" s="1" t="s">
        <v>105</v>
      </c>
      <c r="C104" t="str">
        <f>IFERROR(__xludf.DUMMYFUNCTION("GOOGLETRANSLATE(B104, ""zh"", ""en"")"),"Okay watches about 20 seconds error per month")</f>
        <v>Okay watches about 20 seconds error per month</v>
      </c>
    </row>
    <row r="105">
      <c r="A105" s="1">
        <v>5.0</v>
      </c>
      <c r="B105" s="1" t="s">
        <v>106</v>
      </c>
      <c r="C105" t="str">
        <f>IFERROR(__xludf.DUMMYFUNCTION("GOOGLETRANSLATE(B105, ""zh"", ""en"")"),"Very satisfied with today used, the effect is very satisfied.")</f>
        <v>Very satisfied with today used, the effect is very satisfied.</v>
      </c>
    </row>
    <row r="106">
      <c r="A106" s="1">
        <v>5.0</v>
      </c>
      <c r="B106" s="1" t="s">
        <v>107</v>
      </c>
      <c r="C106" t="str">
        <f>IFERROR(__xludf.DUMMYFUNCTION("GOOGLETRANSLATE(B106, ""zh"", ""en"")"),"Like, ready to buy very comfortable to wear, non-slip shoulder strap, the overall feeling relaxed and happy")</f>
        <v>Like, ready to buy very comfortable to wear, non-slip shoulder strap, the overall feeling relaxed and happy</v>
      </c>
    </row>
    <row r="107">
      <c r="A107" s="1">
        <v>5.0</v>
      </c>
      <c r="B107" s="1" t="s">
        <v>108</v>
      </c>
      <c r="C107" t="str">
        <f>IFERROR(__xludf.DUMMYFUNCTION("GOOGLETRANSLATE(B107, ""zh"", ""en"")"),"ch500 nfc very convenient, but there are still pairing of time. Both sides of the headset is susceptible to scratches bright side, the first beam head a little cough, ear clips can, not too tight, my eyes with acceptable efforts. By default useless sound "&amp;"tuning, listen to good female voice, listen to pure music feeling empty, but the bass have not sony style of the past, not prominent. Overall also, after all, the price of the Bluetooth headset, not asking for too much. Signal stability can be, I am commu"&amp;"ting use, millet phone is mix3, previously used measuring heart Jabra headset models that, in some sections basic card into Xiang, can not hear, the good performance of the whole, a total of 19 cards times. But the sense of hearing, feeling sony badly, of"&amp;" course, and wearing ear so than not, in general, the price to buy ch400 ch500, high cost, it is worth buying.")</f>
        <v>ch500 nfc very convenient, but there are still pairing of time. Both sides of the headset is susceptible to scratches bright side, the first beam head a little cough, ear clips can, not too tight, my eyes with acceptable efforts. By default useless sound tuning, listen to good female voice, listen to pure music feeling empty, but the bass have not sony style of the past, not prominent. Overall also, after all, the price of the Bluetooth headset, not asking for too much. Signal stability can be, I am commuting use, millet phone is mix3, previously used measuring heart Jabra headset models that, in some sections basic card into Xiang, can not hear, the good performance of the whole, a total of 19 cards times. But the sense of hearing, feeling sony badly, of course, and wearing ear so than not, in general, the price to buy ch400 ch500, high cost, it is worth buying.</v>
      </c>
    </row>
    <row r="108">
      <c r="A108" s="1">
        <v>5.0</v>
      </c>
      <c r="B108" s="1" t="s">
        <v>109</v>
      </c>
      <c r="C108" t="str">
        <f>IFERROR(__xludf.DUMMYFUNCTION("GOOGLETRANSLATE(B108, ""zh"", ""en"")"),"Find a suitable pen very lucky really like, comfortable to hold a pen, writing pleasant, resin material is well suited for a long time to write, do not fall hand")</f>
        <v>Find a suitable pen very lucky really like, comfortable to hold a pen, writing pleasant, resin material is well suited for a long time to write, do not fall hand</v>
      </c>
    </row>
    <row r="109">
      <c r="A109" s="1">
        <v>5.0</v>
      </c>
      <c r="B109" s="1" t="s">
        <v>110</v>
      </c>
      <c r="C109" t="str">
        <f>IFERROR(__xludf.DUMMYFUNCTION("GOOGLETRANSLATE(B109, ""zh"", ""en"")"),"Shot S US version of the really big too, at least two size of it, I have 165,115 pounds, to buy S is also a lot of great results to my friend 175,125 pounds to wear, he wore almost fit, you so be it, but the quality did not think so bad, quite a surprise.")</f>
        <v>Shot S US version of the really big too, at least two size of it, I have 165,115 pounds, to buy S is also a lot of great results to my friend 175,125 pounds to wear, he wore almost fit, you so be it, but the quality did not think so bad, quite a surprise.</v>
      </c>
    </row>
    <row r="110">
      <c r="A110" s="1">
        <v>5.0</v>
      </c>
      <c r="B110" s="1" t="s">
        <v>111</v>
      </c>
      <c r="C110" t="str">
        <f>IFERROR(__xludf.DUMMYFUNCTION("GOOGLETRANSLATE(B110, ""zh"", ""en"")"),"Good shoes, not the end of a hard, thin version comments refer to other buyers to buy freshman code, version slender, is not suitable for high instep, the edge is resilient, just 36 through 37, the hand 366")</f>
        <v>Good shoes, not the end of a hard, thin version comments refer to other buyers to buy freshman code, version slender, is not suitable for high instep, the edge is resilient, just 36 through 37, the hand 366</v>
      </c>
    </row>
    <row r="111">
      <c r="A111" s="1">
        <v>5.0</v>
      </c>
      <c r="B111" s="1" t="s">
        <v>112</v>
      </c>
      <c r="C111" t="str">
        <f>IFERROR(__xludf.DUMMYFUNCTION("GOOGLETRANSLATE(B111, ""zh"", ""en"")"),"Cheap, good workmanship. Worth buying cheap, good workmanship. worth buying")</f>
        <v>Cheap, good workmanship. Worth buying cheap, good workmanship. worth buying</v>
      </c>
    </row>
    <row r="112">
      <c r="A112" s="1">
        <v>5.0</v>
      </c>
      <c r="B112" s="1" t="s">
        <v>113</v>
      </c>
      <c r="C112" t="str">
        <f>IFERROR(__xludf.DUMMYFUNCTION("GOOGLETRANSLATE(B112, ""zh"", ""en"")"),"https://www.amazon.cn/dp/B00I1KSQ6Q/ref=cm_cr_ryp_prd_ttl_sol_1 liked very satisfied · · the next will buy goods.")</f>
        <v>https://www.amazon.cn/dp/B00I1KSQ6Q/ref=cm_cr_ryp_prd_ttl_sol_1 liked very satisfied · · the next will buy goods.</v>
      </c>
    </row>
    <row r="113">
      <c r="A113" s="1">
        <v>5.0</v>
      </c>
      <c r="B113" s="1" t="s">
        <v>114</v>
      </c>
      <c r="C113" t="str">
        <f>IFERROR(__xludf.DUMMYFUNCTION("GOOGLETRANSLATE(B113, ""zh"", ""en"")"),"Sanei original shower head water to die, just fancy Mizakae showers, good to see the comments, so it bought, just received yesterday, the installation, really good, really convenient shopping Amazon")</f>
        <v>Sanei original shower head water to die, just fancy Mizakae showers, good to see the comments, so it bought, just received yesterday, the installation, really good, really convenient shopping Amazon</v>
      </c>
    </row>
    <row r="114">
      <c r="A114" s="1">
        <v>5.0</v>
      </c>
      <c r="B114" s="1" t="s">
        <v>115</v>
      </c>
      <c r="C114" t="str">
        <f>IFERROR(__xludf.DUMMYFUNCTION("GOOGLETRANSLATE(B114, ""zh"", ""en"")"),"Shoes very well, that is a large number of 255cm feet, shoes big two centimeters, and later back")</f>
        <v>Shoes very well, that is a large number of 255cm feet, shoes big two centimeters, and later back</v>
      </c>
    </row>
    <row r="115">
      <c r="A115" s="1">
        <v>5.0</v>
      </c>
      <c r="B115" s="1" t="s">
        <v>116</v>
      </c>
      <c r="C115" t="str">
        <f>IFERROR(__xludf.DUMMYFUNCTION("GOOGLETRANSLATE(B115, ""zh"", ""en"")"),"Bang Bang da me 36 feet, buy a big kid US No. 4 is appropriate especially warm and cool")</f>
        <v>Bang Bang da me 36 feet, buy a big kid US No. 4 is appropriate especially warm and cool</v>
      </c>
    </row>
    <row r="116">
      <c r="A116" s="1">
        <v>5.0</v>
      </c>
      <c r="B116" s="1" t="s">
        <v>117</v>
      </c>
      <c r="C116" t="str">
        <f>IFERROR(__xludf.DUMMYFUNCTION("GOOGLETRANSLATE(B116, ""zh"", ""en"")"),"Speed ​​into the product is good but there are better packaging damaged")</f>
        <v>Speed ​​into the product is good but there are better packaging damaged</v>
      </c>
    </row>
    <row r="117">
      <c r="A117" s="1">
        <v>5.0</v>
      </c>
      <c r="B117" s="1" t="s">
        <v>118</v>
      </c>
      <c r="C117" t="str">
        <f>IFERROR(__xludf.DUMMYFUNCTION("GOOGLETRANSLATE(B117, ""zh"", ""en"")"),"It can, it can be worn a little hard, a little hard to wear")</f>
        <v>It can, it can be worn a little hard, a little hard to wear</v>
      </c>
    </row>
    <row r="118">
      <c r="A118" s="1">
        <v>5.0</v>
      </c>
      <c r="B118" s="1" t="s">
        <v>119</v>
      </c>
      <c r="C118" t="str">
        <f>IFERROR(__xludf.DUMMYFUNCTION("GOOGLETRANSLATE(B118, ""zh"", ""en"")"),"Compared to the domestic stuff is good stuff, really cheap ah, because orthodontics, so buy a prepared with.")</f>
        <v>Compared to the domestic stuff is good stuff, really cheap ah, because orthodontics, so buy a prepared with.</v>
      </c>
    </row>
    <row r="119">
      <c r="A119" s="1">
        <v>5.0</v>
      </c>
      <c r="B119" s="1" t="s">
        <v>120</v>
      </c>
      <c r="C119" t="str">
        <f>IFERROR(__xludf.DUMMYFUNCTION("GOOGLETRANSLATE(B119, ""zh"", ""en"")"),"Buy big cheaper than domestic cotton quality is very good.")</f>
        <v>Buy big cheaper than domestic cotton quality is very good.</v>
      </c>
    </row>
    <row r="120">
      <c r="A120" s="1">
        <v>5.0</v>
      </c>
      <c r="B120" s="1" t="s">
        <v>121</v>
      </c>
      <c r="C120" t="str">
        <f>IFERROR(__xludf.DUMMYFUNCTION("GOOGLETRANSLATE(B120, ""zh"", ""en"")"),"The quality is very good very good product")</f>
        <v>The quality is very good very good product</v>
      </c>
    </row>
    <row r="121">
      <c r="A121" s="1">
        <v>2.0</v>
      </c>
      <c r="B121" s="1" t="s">
        <v>122</v>
      </c>
      <c r="C121" t="str">
        <f>IFERROR(__xludf.DUMMYFUNCTION("GOOGLETRANSLATE(B121, ""zh"", ""en"")"),"Little small YiBi completely outgrown")</f>
        <v>Little small YiBi completely outgrown</v>
      </c>
    </row>
    <row r="122">
      <c r="A122" s="1">
        <v>3.0</v>
      </c>
      <c r="B122" s="1" t="s">
        <v>123</v>
      </c>
      <c r="C122" t="str">
        <f>IFERROR(__xludf.DUMMYFUNCTION("GOOGLETRANSLATE(B122, ""zh"", ""en"")"),"Clothing sizes too large too long, height 170, weight 70. It can only be given away")</f>
        <v>Clothing sizes too large too long, height 170, weight 70. It can only be given away</v>
      </c>
    </row>
    <row r="123">
      <c r="A123" s="1">
        <v>3.0</v>
      </c>
      <c r="B123" s="1" t="s">
        <v>124</v>
      </c>
      <c r="C123" t="str">
        <f>IFERROR(__xludf.DUMMYFUNCTION("GOOGLETRANSLATE(B123, ""zh"", ""en"")"),"After receipt of discovery is quite narrow so small, and very narrow. Listen commented buy a large two yards usually wear a size enough, usually are 30, 32 to buy, a good short, should buy at least 34. More casual, less suitable dress.")</f>
        <v>After receipt of discovery is quite narrow so small, and very narrow. Listen commented buy a large two yards usually wear a size enough, usually are 30, 32 to buy, a good short, should buy at least 34. More casual, less suitable dress.</v>
      </c>
    </row>
    <row r="124">
      <c r="A124" s="1">
        <v>3.0</v>
      </c>
      <c r="B124" s="1" t="s">
        <v>125</v>
      </c>
      <c r="C124" t="str">
        <f>IFERROR(__xludf.DUMMYFUNCTION("GOOGLETRANSLATE(B124, ""zh"", ""en"")"),"Defective products to buy her daughter, very thick soles, should wear comfortable, leather is quite hard, as if to put the stuff for a long time, the most important thing is flawed flawed flawed, received two consecutive product has flaws, people felt ver"&amp;"y uncomfortable. Is that Amazon will buy overseas foreign defective goods sold to China. Fortunately, these flaws do not affect wear.")</f>
        <v>Defective products to buy her daughter, very thick soles, should wear comfortable, leather is quite hard, as if to put the stuff for a long time, the most important thing is flawed flawed flawed, received two consecutive product has flaws, people felt very uncomfortable. Is that Amazon will buy overseas foreign defective goods sold to China. Fortunately, these flaws do not affect wear.</v>
      </c>
    </row>
    <row r="125">
      <c r="A125" s="1">
        <v>1.0</v>
      </c>
      <c r="B125" s="1" t="s">
        <v>126</v>
      </c>
      <c r="C125" t="str">
        <f>IFERROR(__xludf.DUMMYFUNCTION("GOOGLETRANSLATE(B125, ""zh"", ""en"")"),"Disappointed too disappointed, totally old, faded leather, metal rust, I am sorry to go out, how back?")</f>
        <v>Disappointed too disappointed, totally old, faded leather, metal rust, I am sorry to go out, how back?</v>
      </c>
    </row>
    <row r="126">
      <c r="A126" s="1">
        <v>1.0</v>
      </c>
      <c r="B126" s="1" t="s">
        <v>127</v>
      </c>
      <c r="C126" t="str">
        <f>IFERROR(__xludf.DUMMYFUNCTION("GOOGLETRANSLATE(B126, ""zh"", ""en"")"),"Why can not repair could have been directed at the JBL brand to buy, did not expect so disappointed, just over two months can not be used, can not completely turn! Contact customer service said the morning to make first contact brands, if not treated, the"&amp;"n contact the customer service, the result noon and then contact customer service when speaking completely changed! How much can shirk the responsibility to shirk much, with no sincerity to solve the problem! Platform really big, bully people! I'm really "&amp;"not as good as Taobao, there are problems to solve them quickly! This negative feedback to the product, but also to customer service!")</f>
        <v>Why can not repair could have been directed at the JBL brand to buy, did not expect so disappointed, just over two months can not be used, can not completely turn! Contact customer service said the morning to make first contact brands, if not treated, then contact the customer service, the result noon and then contact customer service when speaking completely changed! How much can shirk the responsibility to shirk much, with no sincerity to solve the problem! Platform really big, bully people! I'm really not as good as Taobao, there are problems to solve them quickly! This negative feedback to the product, but also to customer service!</v>
      </c>
    </row>
    <row r="127">
      <c r="A127" s="1">
        <v>1.0</v>
      </c>
      <c r="B127" s="1" t="s">
        <v>128</v>
      </c>
      <c r="C127" t="str">
        <f>IFERROR(__xludf.DUMMYFUNCTION("GOOGLETRANSLATE(B127, ""zh"", ""en"")"),"Disappointed with the shopping through two weeks, they fade serious")</f>
        <v>Disappointed with the shopping through two weeks, they fade serious</v>
      </c>
    </row>
    <row r="128">
      <c r="A128" s="1">
        <v>4.0</v>
      </c>
      <c r="B128" s="1" t="s">
        <v>129</v>
      </c>
      <c r="C128" t="str">
        <f>IFERROR(__xludf.DUMMYFUNCTION("GOOGLETRANSLATE(B128, ""zh"", ""en"")"),"Open-shelf package, items in good condition. M No. 160 for people still a little big.")</f>
        <v>Open-shelf package, items in good condition. M No. 160 for people still a little big.</v>
      </c>
    </row>
    <row r="129">
      <c r="A129" s="1">
        <v>4.0</v>
      </c>
      <c r="B129" s="1" t="s">
        <v>130</v>
      </c>
      <c r="C129" t="str">
        <f>IFERROR(__xludf.DUMMYFUNCTION("GOOGLETRANSLATE(B129, ""zh"", ""en"")"),"Improper version is generally not suitable for Chinese body type")</f>
        <v>Improper version is generally not suitable for Chinese body type</v>
      </c>
    </row>
    <row r="130">
      <c r="A130" s="1">
        <v>4.0</v>
      </c>
      <c r="B130" s="1" t="s">
        <v>131</v>
      </c>
      <c r="C130" t="str">
        <f>IFERROR(__xludf.DUMMYFUNCTION("GOOGLETRANSLATE(B130, ""zh"", ""en"")"),"You can know with the use, looking good")</f>
        <v>You can know with the use, looking good</v>
      </c>
    </row>
    <row r="131">
      <c r="A131" s="1">
        <v>4.0</v>
      </c>
      <c r="B131" s="1" t="s">
        <v>132</v>
      </c>
      <c r="C131" t="str">
        <f>IFERROR(__xludf.DUMMYFUNCTION("GOOGLETRANSLATE(B131, ""zh"", ""en"")"),"Comments than expected size too big, my feet relatively fat, high instep, overall is appropriate, this shoe is also very fat")</f>
        <v>Comments than expected size too big, my feet relatively fat, high instep, overall is appropriate, this shoe is also very fat</v>
      </c>
    </row>
    <row r="132">
      <c r="A132" s="1">
        <v>4.0</v>
      </c>
      <c r="B132" s="1" t="s">
        <v>133</v>
      </c>
      <c r="C132" t="str">
        <f>IFERROR(__xludf.DUMMYFUNCTION("GOOGLETRANSLATE(B132, ""zh"", ""en"")"),"Overseas purchase, pay attention, do not return! Get the goods, cotton fabrics, soft and comfortable, that number is too small. Ment, Amazon purchased abroad, does not support a replacement, only to return, return shipping 125 yuan! Pit father ah! Forget "&amp;"it. When waste disposal bar. Or a good crash of the Lynx, a return button buttoned. Up to spend 12 yuan to get! Next time do not want the Amazon!")</f>
        <v>Overseas purchase, pay attention, do not return! Get the goods, cotton fabrics, soft and comfortable, that number is too small. Ment, Amazon purchased abroad, does not support a replacement, only to return, return shipping 125 yuan! Pit father ah! Forget it. When waste disposal bar. Or a good crash of the Lynx, a return button buttoned. Up to spend 12 yuan to get! Next time do not want the Amazon!</v>
      </c>
    </row>
    <row r="133">
      <c r="A133" s="1">
        <v>5.0</v>
      </c>
      <c r="B133" s="1" t="s">
        <v>134</v>
      </c>
      <c r="C133" t="str">
        <f>IFERROR(__xludf.DUMMYFUNCTION("GOOGLETRANSLATE(B133, ""zh"", ""en"")"),"Fortunately 165,62. M code just right. First there will be some dark wash fade.")</f>
        <v>Fortunately 165,62. M code just right. First there will be some dark wash fade.</v>
      </c>
    </row>
    <row r="134">
      <c r="A134" s="1">
        <v>5.0</v>
      </c>
      <c r="B134" s="1" t="s">
        <v>135</v>
      </c>
      <c r="C134" t="str">
        <f>IFERROR(__xludf.DUMMYFUNCTION("GOOGLETRANSLATE(B134, ""zh"", ""en"")"),"Cost-effective over the arrival of the United States a week super fast, thin section, a heated indoor suitable for the northern, very good. The right size, in accordance with the size of the country to buy a small one yards on the right.")</f>
        <v>Cost-effective over the arrival of the United States a week super fast, thin section, a heated indoor suitable for the northern, very good. The right size, in accordance with the size of the country to buy a small one yards on the right.</v>
      </c>
    </row>
    <row r="135">
      <c r="A135" s="1">
        <v>5.0</v>
      </c>
      <c r="B135" s="1" t="s">
        <v>136</v>
      </c>
      <c r="C135" t="str">
        <f>IFERROR(__xludf.DUMMYFUNCTION("GOOGLETRANSLATE(B135, ""zh"", ""en"")"),"Cozy and comfortable, sliding")</f>
        <v>Cozy and comfortable, sliding</v>
      </c>
    </row>
    <row r="136">
      <c r="A136" s="1">
        <v>5.0</v>
      </c>
      <c r="B136" s="1" t="s">
        <v>137</v>
      </c>
      <c r="C136" t="str">
        <f>IFERROR(__xludf.DUMMYFUNCTION("GOOGLETRANSLATE(B136, ""zh"", ""en"")"),"Light and comfortable in HK bought the first generation of yak skin, comparatively speaking, as always comfortable. The lighter waterproof better. worth buying!")</f>
        <v>Light and comfortable in HK bought the first generation of yak skin, comparatively speaking, as always comfortable. The lighter waterproof better. worth buying!</v>
      </c>
    </row>
    <row r="137">
      <c r="A137" s="1">
        <v>5.0</v>
      </c>
      <c r="B137" s="1" t="s">
        <v>138</v>
      </c>
      <c r="C137" t="str">
        <f>IFERROR(__xludf.DUMMYFUNCTION("GOOGLETRANSLATE(B137, ""zh"", ""en"")"),"Satisfied only burn more than 100 hours, and feel all aspects okay, a little lack of bass so little, to buy a friend, buy your own.")</f>
        <v>Satisfied only burn more than 100 hours, and feel all aspects okay, a little lack of bass so little, to buy a friend, buy your own.</v>
      </c>
    </row>
    <row r="138">
      <c r="A138" s="1">
        <v>5.0</v>
      </c>
      <c r="B138" s="1" t="s">
        <v>139</v>
      </c>
      <c r="C138" t="str">
        <f>IFERROR(__xludf.DUMMYFUNCTION("GOOGLETRANSLATE(B138, ""zh"", ""en"")"),"Honestly general work work hat, hat can")</f>
        <v>Honestly general work work hat, hat can</v>
      </c>
    </row>
    <row r="139">
      <c r="A139" s="1">
        <v>5.0</v>
      </c>
      <c r="B139" s="1" t="s">
        <v>140</v>
      </c>
      <c r="C139" t="str">
        <f>IFERROR(__xludf.DUMMYFUNCTION("GOOGLETRANSLATE(B139, ""zh"", ""en"")"),"It is recommended for winter, straw washable is also convenient, watertight")</f>
        <v>It is recommended for winter, straw washable is also convenient, watertight</v>
      </c>
    </row>
    <row r="140">
      <c r="A140" s="1">
        <v>5.0</v>
      </c>
      <c r="B140" s="1" t="s">
        <v>141</v>
      </c>
      <c r="C140" t="str">
        <f>IFERROR(__xludf.DUMMYFUNCTION("GOOGLETRANSLATE(B140, ""zh"", ""en"")"),"Good experience has been to spend, there is no smell, to know if bought early, not wait three glass bottles full fall before buying. Then there are the Amazon shopping experience, very, very good, service is awesome")</f>
        <v>Good experience has been to spend, there is no smell, to know if bought early, not wait three glass bottles full fall before buying. Then there are the Amazon shopping experience, very, very good, service is awesome</v>
      </c>
    </row>
    <row r="141">
      <c r="A141" s="1">
        <v>5.0</v>
      </c>
      <c r="B141" s="1" t="s">
        <v>142</v>
      </c>
      <c r="C141" t="str">
        <f>IFERROR(__xludf.DUMMYFUNCTION("GOOGLETRANSLATE(B141, ""zh"", ""en"")"),"And as good as expected! Very satisfied! Much cheaper than domestic, and full size! Wall crack recommend")</f>
        <v>And as good as expected! Very satisfied! Much cheaper than domestic, and full size! Wall crack recommend</v>
      </c>
    </row>
    <row r="142">
      <c r="A142" s="1">
        <v>5.0</v>
      </c>
      <c r="B142" s="1" t="s">
        <v>143</v>
      </c>
      <c r="C142" t="str">
        <f>IFERROR(__xludf.DUMMYFUNCTION("GOOGLETRANSLATE(B142, ""zh"", ""en"")"),"Something good something good, cotton is very comfortable, unlike the domestic cotton in general, the only drawback is more expensive.")</f>
        <v>Something good something good, cotton is very comfortable, unlike the domestic cotton in general, the only drawback is more expensive.</v>
      </c>
    </row>
    <row r="143">
      <c r="A143" s="1">
        <v>5.0</v>
      </c>
      <c r="B143" s="1" t="s">
        <v>144</v>
      </c>
      <c r="C143" t="str">
        <f>IFERROR(__xludf.DUMMYFUNCTION("GOOGLETRANSLATE(B143, ""zh"", ""en"")"),"Quality choice to the two treasure to buy, the quality is very good, color temperature, but still do not know the temperature ah!")</f>
        <v>Quality choice to the two treasure to buy, the quality is very good, color temperature, but still do not know the temperature ah!</v>
      </c>
    </row>
    <row r="144">
      <c r="A144" s="1">
        <v>5.0</v>
      </c>
      <c r="B144" s="1" t="s">
        <v>145</v>
      </c>
      <c r="C144" t="str">
        <f>IFERROR(__xludf.DUMMYFUNCTION("GOOGLETRANSLATE(B144, ""zh"", ""en"")"),"Cost-effective, super bargain October 15 order, 23 had received, Fujian, and I 40.5, the election proper 40, spent a total of 365 yuan to buy the super cost-effective, cheaper than the Lynx flagship stores more to go.")</f>
        <v>Cost-effective, super bargain October 15 order, 23 had received, Fujian, and I 40.5, the election proper 40, spent a total of 365 yuan to buy the super cost-effective, cheaper than the Lynx flagship stores more to go.</v>
      </c>
    </row>
    <row r="145">
      <c r="A145" s="1">
        <v>5.0</v>
      </c>
      <c r="B145" s="1" t="s">
        <v>146</v>
      </c>
      <c r="C145" t="str">
        <f>IFERROR(__xludf.DUMMYFUNCTION("GOOGLETRANSLATE(B145, ""zh"", ""en"")"),"About a good ten days of receiving very good use, hoping to correct posture")</f>
        <v>About a good ten days of receiving very good use, hoping to correct posture</v>
      </c>
    </row>
    <row r="146">
      <c r="A146" s="1">
        <v>5.0</v>
      </c>
      <c r="B146" s="1" t="s">
        <v>147</v>
      </c>
      <c r="C146" t="str">
        <f>IFERROR(__xludf.DUMMYFUNCTION("GOOGLETRANSLATE(B146, ""zh"", ""en"")"),"Working-class, high-value color big favorite bread has been a long time, Jingdong has been 1699. This was seen more than nine points on the British sub, decisive shot. Besides the headset itself it, really exquisite workmanship, with no flaws, this is sti"&amp;"ll quite hard won. Bag big ear ear style, spent a few hours, I feel very good, with no previous aural ear discomfort for a long time, really long time circumaural is king. Earphone head is relatively large, the line is relatively long, not suitable for th"&amp;"e street. Finally talk about the sound of it, compared with the AKG K840, boiled water Well, not out of place color. Sum up: a highly comfortable to wear color values ​​headphones. First-class sound quality is good, it does not exist.")</f>
        <v>Working-class, high-value color big favorite bread has been a long time, Jingdong has been 1699. This was seen more than nine points on the British sub, decisive shot. Besides the headset itself it, really exquisite workmanship, with no flaws, this is still quite hard won. Bag big ear ear style, spent a few hours, I feel very good, with no previous aural ear discomfort for a long time, really long time circumaural is king. Earphone head is relatively large, the line is relatively long, not suitable for the street. Finally talk about the sound of it, compared with the AKG K840, boiled water Well, not out of place color. Sum up: a highly comfortable to wear color values ​​headphones. First-class sound quality is good, it does not exist.</v>
      </c>
    </row>
    <row r="147">
      <c r="A147" s="1">
        <v>5.0</v>
      </c>
      <c r="B147" s="1" t="s">
        <v>148</v>
      </c>
      <c r="C147" t="str">
        <f>IFERROR(__xludf.DUMMYFUNCTION("GOOGLETRANSLATE(B147, ""zh"", ""en"")"),"Yes, carefully packaged good, very good, packaging carefully, feel good")</f>
        <v>Yes, carefully packaged good, very good, packaging carefully, feel good</v>
      </c>
    </row>
    <row r="148">
      <c r="A148" s="1">
        <v>5.0</v>
      </c>
      <c r="B148" s="1" t="s">
        <v>149</v>
      </c>
      <c r="C148" t="str">
        <f>IFERROR(__xludf.DUMMYFUNCTION("GOOGLETRANSLATE(B148, ""zh"", ""en"")"),"Ha good stuff is also good, but not as powerful, perhaps not very good reason")</f>
        <v>Ha good stuff is also good, but not as powerful, perhaps not very good reason</v>
      </c>
    </row>
    <row r="149">
      <c r="A149" s="1">
        <v>5.0</v>
      </c>
      <c r="B149" s="1" t="s">
        <v>150</v>
      </c>
      <c r="C149" t="str">
        <f>IFERROR(__xludf.DUMMYFUNCTION("GOOGLETRANSLATE(B149, ""zh"", ""en"")"),"Good shoes, wide-leg careful quality is very good, breathability GTX types of shoes considered very good, size is really big half a yard to one yard, normal 43 foot running shoes this 42 on the right, just to wear when a width slightly tight adapt just fi"&amp;"ne, for wide feet may be very friendly.")</f>
        <v>Good shoes, wide-leg careful quality is very good, breathability GTX types of shoes considered very good, size is really big half a yard to one yard, normal 43 foot running shoes this 42 on the right, just to wear when a width slightly tight adapt just fine, for wide feet may be very friendly.</v>
      </c>
    </row>
    <row r="150">
      <c r="A150" s="1">
        <v>5.0</v>
      </c>
      <c r="B150" s="1" t="s">
        <v>151</v>
      </c>
      <c r="C150" t="str">
        <f>IFERROR(__xludf.DUMMYFUNCTION("GOOGLETRANSLATE(B150, ""zh"", ""en"")"),"Well worth buying! well! Like himself as tailor-made!")</f>
        <v>Well worth buying! well! Like himself as tailor-made!</v>
      </c>
    </row>
    <row r="151">
      <c r="A151" s="1">
        <v>5.0</v>
      </c>
      <c r="B151" s="1" t="s">
        <v>152</v>
      </c>
      <c r="C151" t="str">
        <f>IFERROR(__xludf.DUMMYFUNCTION("GOOGLETRANSLATE(B151, ""zh"", ""en"")"),"Suitable medium thickness, produced in Mexico. I 170,72kg, 31 * 30 just, a friend in need of reference.")</f>
        <v>Suitable medium thickness, produced in Mexico. I 170,72kg, 31 * 30 just, a friend in need of reference.</v>
      </c>
    </row>
    <row r="152">
      <c r="A152" s="1">
        <v>5.0</v>
      </c>
      <c r="B152" s="1" t="s">
        <v>153</v>
      </c>
      <c r="C152" t="str">
        <f>IFERROR(__xludf.DUMMYFUNCTION("GOOGLETRANSLATE(B152, ""zh"", ""en"")"),"High Yan good value, lightweight, easy to use, I believe Amazon to buy overseas. prime Member Provincial postage. It will buy.")</f>
        <v>High Yan good value, lightweight, easy to use, I believe Amazon to buy overseas. prime Member Provincial postage. It will buy.</v>
      </c>
    </row>
    <row r="153">
      <c r="A153" s="1">
        <v>5.0</v>
      </c>
      <c r="B153" s="1" t="s">
        <v>154</v>
      </c>
      <c r="C153" t="str">
        <f>IFERROR(__xludf.DUMMYFUNCTION("GOOGLETRANSLATE(B153, ""zh"", ""en"")"),"Yes! well. Inexpensive, things are very good!")</f>
        <v>Yes! well. Inexpensive, things are very good!</v>
      </c>
    </row>
    <row r="154">
      <c r="A154" s="1">
        <v>5.0</v>
      </c>
      <c r="B154" s="1" t="s">
        <v>155</v>
      </c>
      <c r="C154" t="str">
        <f>IFERROR(__xludf.DUMMYFUNCTION("GOOGLETRANSLATE(B154, ""zh"", ""en"")"),"Some small feet 40 I am Chinese, and bought a 8.5 yards, my feet wide. This can be fat or thin, long walk feel a little head. Because shoes thick. So you should buy 9 yards.")</f>
        <v>Some small feet 40 I am Chinese, and bought a 8.5 yards, my feet wide. This can be fat or thin, long walk feel a little head. Because shoes thick. So you should buy 9 yards.</v>
      </c>
    </row>
    <row r="155">
      <c r="A155" s="1">
        <v>2.0</v>
      </c>
      <c r="B155" s="1" t="s">
        <v>156</v>
      </c>
      <c r="C155" t="str">
        <f>IFERROR(__xludf.DUMMYFUNCTION("GOOGLETRANSLATE(B155, ""zh"", ""en"")"),"Hard hard .... .. inside the sandwich has some foot wear reinforcement ..")</f>
        <v>Hard hard .... .. inside the sandwich has some foot wear reinforcement ..</v>
      </c>
    </row>
    <row r="156">
      <c r="A156" s="1">
        <v>3.0</v>
      </c>
      <c r="B156" s="1" t="s">
        <v>157</v>
      </c>
      <c r="C156" t="str">
        <f>IFERROR(__xludf.DUMMYFUNCTION("GOOGLETRANSLATE(B156, ""zh"", ""en"")"),"Bust parts will curl, always need to tidy up, a little less satisfied bust beading parts will always need to tidy up, a little less satisfied!")</f>
        <v>Bust parts will curl, always need to tidy up, a little less satisfied bust beading parts will always need to tidy up, a little less satisfied!</v>
      </c>
    </row>
    <row r="157">
      <c r="A157" s="1">
        <v>3.0</v>
      </c>
      <c r="B157" s="1" t="s">
        <v>158</v>
      </c>
      <c r="C157" t="str">
        <f>IFERROR(__xludf.DUMMYFUNCTION("GOOGLETRANSLATE(B157, ""zh"", ""en"")"),"Terms of sound quality and workmanship no ear pressure problems, but the problem is that because the package is not entirely an ear, wearing a would ears were too really hurts! ! ! Really is a little tight, pressure ears!")</f>
        <v>Terms of sound quality and workmanship no ear pressure problems, but the problem is that because the package is not entirely an ear, wearing a would ears were too really hurts! ! ! Really is a little tight, pressure ears!</v>
      </c>
    </row>
    <row r="158">
      <c r="A158" s="1">
        <v>3.0</v>
      </c>
      <c r="B158" s="1" t="s">
        <v>159</v>
      </c>
      <c r="C158" t="str">
        <f>IFERROR(__xludf.DUMMYFUNCTION("GOOGLETRANSLATE(B158, ""zh"", ""en"")"),"Farewell Amazon material hard for words, but the version is very strange, can not squat, not after the Amazon shopping, bought last 700 dockers pants price, buyers own return ➕ loss deduction to 500. Amazon too disappointing")</f>
        <v>Farewell Amazon material hard for words, but the version is very strange, can not squat, not after the Amazon shopping, bought last 700 dockers pants price, buyers own return ➕ loss deduction to 500. Amazon too disappointing</v>
      </c>
    </row>
    <row r="159">
      <c r="A159" s="1">
        <v>1.0</v>
      </c>
      <c r="B159" s="1" t="s">
        <v>160</v>
      </c>
      <c r="C159" t="str">
        <f>IFERROR(__xludf.DUMMYFUNCTION("GOOGLETRANSLATE(B159, ""zh"", ""en"")"),"The first time in the Adriatic outsourcing, disappointing figure above filter that I bought in Germany and Asia, and Central Asia following is purchased overseas. Coding fuzzy like this, really no problem?")</f>
        <v>The first time in the Adriatic outsourcing, disappointing figure above filter that I bought in Germany and Asia, and Central Asia following is purchased overseas. Coding fuzzy like this, really no problem?</v>
      </c>
    </row>
    <row r="160">
      <c r="A160" s="1">
        <v>1.0</v>
      </c>
      <c r="B160" s="1" t="s">
        <v>161</v>
      </c>
      <c r="C160" t="str">
        <f>IFERROR(__xludf.DUMMYFUNCTION("GOOGLETRANSLATE(B160, ""zh"", ""en"")"),"Not wear shoes too skinny, I bought a widened foot wide version is still very thin, shoes too hard, grinding foot, kicking foot is not bad to be able to masticate")</f>
        <v>Not wear shoes too skinny, I bought a widened foot wide version is still very thin, shoes too hard, grinding foot, kicking foot is not bad to be able to masticate</v>
      </c>
    </row>
    <row r="161">
      <c r="A161" s="1">
        <v>4.0</v>
      </c>
      <c r="B161" s="1" t="s">
        <v>162</v>
      </c>
      <c r="C161" t="str">
        <f>IFERROR(__xludf.DUMMYFUNCTION("GOOGLETRANSLATE(B161, ""zh"", ""en"")"),"Slightly smaller point, the overall good, overall good 85 points, 85 points")</f>
        <v>Slightly smaller point, the overall good, overall good 85 points, 85 points</v>
      </c>
    </row>
    <row r="162">
      <c r="A162" s="1">
        <v>4.0</v>
      </c>
      <c r="B162" s="1" t="s">
        <v>163</v>
      </c>
      <c r="C162" t="str">
        <f>IFERROR(__xludf.DUMMYFUNCTION("GOOGLETRANSLATE(B162, ""zh"", ""en"")"),"beyerdynamic Beyerdynamic DT990 PRO headphones to listen to classical better, sound card not move 250 Europe it needs to push the amp.")</f>
        <v>beyerdynamic Beyerdynamic DT990 PRO headphones to listen to classical better, sound card not move 250 Europe it needs to push the amp.</v>
      </c>
    </row>
    <row r="163">
      <c r="A163" s="1">
        <v>4.0</v>
      </c>
      <c r="B163" s="1" t="s">
        <v>164</v>
      </c>
      <c r="C163" t="str">
        <f>IFERROR(__xludf.DUMMYFUNCTION("GOOGLETRANSLATE(B163, ""zh"", ""en"")"),"When a high instep do not buy (M) version, the pressure will instep shoes workmanship is wrong, that is, the tongue will press instep number (M), there is no version 2E, can not wear high instep. Trouble overseas purchase return, freight but also 125 (rea"&amp;"lly expensive), the first to wear a period of time see if you can stretch more")</f>
        <v>When a high instep do not buy (M) version, the pressure will instep shoes workmanship is wrong, that is, the tongue will press instep number (M), there is no version 2E, can not wear high instep. Trouble overseas purchase return, freight but also 125 (really expensive), the first to wear a period of time see if you can stretch more</v>
      </c>
    </row>
    <row r="164">
      <c r="A164" s="1">
        <v>4.0</v>
      </c>
      <c r="B164" s="1" t="s">
        <v>165</v>
      </c>
      <c r="C164" t="str">
        <f>IFERROR(__xludf.DUMMYFUNCTION("GOOGLETRANSLATE(B164, ""zh"", ""en"")"),"Generally it momentum, decent, after all, is portable which lasted two weeks before that, the wood product quality problems. The tank is too small, too short duration of use, about 30 seconds is necessary to add water, and if you can out of a bigger tank "&amp;"fittings enough.")</f>
        <v>Generally it momentum, decent, after all, is portable which lasted two weeks before that, the wood product quality problems. The tank is too small, too short duration of use, about 30 seconds is necessary to add water, and if you can out of a bigger tank fittings enough.</v>
      </c>
    </row>
    <row r="165">
      <c r="A165" s="1">
        <v>4.0</v>
      </c>
      <c r="B165" s="1" t="s">
        <v>166</v>
      </c>
      <c r="C165" t="str">
        <f>IFERROR(__xludf.DUMMYFUNCTION("GOOGLETRANSLATE(B165, ""zh"", ""en"")"),"Good packaging, good quality advance to the baby store goods, good packaging, good quality!")</f>
        <v>Good packaging, good quality advance to the baby store goods, good packaging, good quality!</v>
      </c>
    </row>
    <row r="166">
      <c r="A166" s="1">
        <v>5.0</v>
      </c>
      <c r="B166" s="1" t="s">
        <v>167</v>
      </c>
      <c r="C166" t="str">
        <f>IFERROR(__xludf.DUMMYFUNCTION("GOOGLETRANSLATE(B166, ""zh"", ""en"")"),"Pretty good number too large and a half, but fortunately go to the counter to try again next single, overall more comfortable, a little upper board feet, Chuan Chuan should be a good point. Overall good.")</f>
        <v>Pretty good number too large and a half, but fortunately go to the counter to try again next single, overall more comfortable, a little upper board feet, Chuan Chuan should be a good point. Overall good.</v>
      </c>
    </row>
    <row r="167">
      <c r="A167" s="1">
        <v>5.0</v>
      </c>
      <c r="B167" s="1" t="s">
        <v>168</v>
      </c>
      <c r="C167" t="str">
        <f>IFERROR(__xludf.DUMMYFUNCTION("GOOGLETRANSLATE(B167, ""zh"", ""en"")"),"Great great sandals sandal, style, beautiful, wearing very comfortable. Usual shoes 41, 42 of these sandals is appropriate. In addition brown color is actually biased, unlike the picture is red.")</f>
        <v>Great great sandals sandal, style, beautiful, wearing very comfortable. Usual shoes 41, 42 of these sandals is appropriate. In addition brown color is actually biased, unlike the picture is red.</v>
      </c>
    </row>
    <row r="168">
      <c r="A168" s="1">
        <v>5.0</v>
      </c>
      <c r="B168" s="1" t="s">
        <v>169</v>
      </c>
      <c r="C168" t="str">
        <f>IFERROR(__xludf.DUMMYFUNCTION("GOOGLETRANSLATE(B168, ""zh"", ""en"")"),"Little freshman inside thick plush 175 75kg M I think I prefer some loose")</f>
        <v>Little freshman inside thick plush 175 75kg M I think I prefer some loose</v>
      </c>
    </row>
    <row r="169">
      <c r="A169" s="1">
        <v>5.0</v>
      </c>
      <c r="B169" s="1" t="s">
        <v>170</v>
      </c>
      <c r="C169" t="str">
        <f>IFERROR(__xludf.DUMMYFUNCTION("GOOGLETRANSLATE(B169, ""zh"", ""en"")"),"Good can buy buy buy merchandise that is not to say that good looks positive side did not look good")</f>
        <v>Good can buy buy buy merchandise that is not to say that good looks positive side did not look good</v>
      </c>
    </row>
    <row r="170">
      <c r="A170" s="1">
        <v>5.0</v>
      </c>
      <c r="B170" s="1" t="s">
        <v>171</v>
      </c>
      <c r="C170" t="str">
        <f>IFERROR(__xludf.DUMMYFUNCTION("GOOGLETRANSLATE(B170, ""zh"", ""en"")"),"Like like expected, targeted to meet the music, value for money")</f>
        <v>Like like expected, targeted to meet the music, value for money</v>
      </c>
    </row>
    <row r="171">
      <c r="A171" s="1">
        <v>5.0</v>
      </c>
      <c r="B171" s="1" t="s">
        <v>172</v>
      </c>
      <c r="C171" t="str">
        <f>IFERROR(__xludf.DUMMYFUNCTION("GOOGLETRANSLATE(B171, ""zh"", ""en"")"),"Amazon first time scouring the sea, really very satisfied! Amazon first time scouring the sea, really very satisfied! Something very good, although the packaging is damaged, but does not affect the shoes.")</f>
        <v>Amazon first time scouring the sea, really very satisfied! Amazon first time scouring the sea, really very satisfied! Something very good, although the packaging is damaged, but does not affect the shoes.</v>
      </c>
    </row>
    <row r="172">
      <c r="A172" s="1">
        <v>5.0</v>
      </c>
      <c r="B172" s="1" t="s">
        <v>173</v>
      </c>
      <c r="C172" t="str">
        <f>IFERROR(__xludf.DUMMYFUNCTION("GOOGLETRANSLATE(B172, ""zh"", ""en"")"),"Love like that is a bit too long")</f>
        <v>Love like that is a bit too long</v>
      </c>
    </row>
    <row r="173">
      <c r="A173" s="1">
        <v>5.0</v>
      </c>
      <c r="B173" s="1" t="s">
        <v>174</v>
      </c>
      <c r="C173" t="str">
        <f>IFERROR(__xludf.DUMMYFUNCTION("GOOGLETRANSLATE(B173, ""zh"", ""en"")"),"Good, worthy of the price of a few weeks before to evaluate, currently my amp has yet to be only a front end for usb sound card, to be honest, not the amp's effect is still good, sound out very compact, even with to listen to rock, could hear small fresh "&amp;"taste, the details are in place, the sound level is very good, a little drawback is that the person next to you can hear what song to listen to, low-frequency superficial, waiting for the arrival of the amp Effect")</f>
        <v>Good, worthy of the price of a few weeks before to evaluate, currently my amp has yet to be only a front end for usb sound card, to be honest, not the amp's effect is still good, sound out very compact, even with to listen to rock, could hear small fresh taste, the details are in place, the sound level is very good, a little drawback is that the person next to you can hear what song to listen to, low-frequency superficial, waiting for the arrival of the amp Effect</v>
      </c>
    </row>
    <row r="174">
      <c r="A174" s="1">
        <v>5.0</v>
      </c>
      <c r="B174" s="1" t="s">
        <v>175</v>
      </c>
      <c r="C174" t="str">
        <f>IFERROR(__xludf.DUMMYFUNCTION("GOOGLETRANSLATE(B174, ""zh"", ""en"")"),"Like 👍🏻 size chart is very accurate, cheaper than half a cat, look good on foot, also good to wear, personal opinion is worth buying.")</f>
        <v>Like 👍🏻 size chart is very accurate, cheaper than half a cat, look good on foot, also good to wear, personal opinion is worth buying.</v>
      </c>
    </row>
    <row r="175">
      <c r="A175" s="1">
        <v>5.0</v>
      </c>
      <c r="B175" s="1" t="s">
        <v>176</v>
      </c>
      <c r="C175" t="str">
        <f>IFERROR(__xludf.DUMMYFUNCTION("GOOGLETRANSLATE(B175, ""zh"", ""en"")"),"Comfortable comfortable, a little small breast shape, appropriate")</f>
        <v>Comfortable comfortable, a little small breast shape, appropriate</v>
      </c>
    </row>
    <row r="176">
      <c r="A176" s="1">
        <v>5.0</v>
      </c>
      <c r="B176" s="1" t="s">
        <v>177</v>
      </c>
      <c r="C176" t="str">
        <f>IFERROR(__xludf.DUMMYFUNCTION("GOOGLETRANSLATE(B176, ""zh"", ""en"")"),"Kenneth cole white shoes a little big, but the shoes are really nice not wear the foot, waited so long is really worth, much of the praise! ! !")</f>
        <v>Kenneth cole white shoes a little big, but the shoes are really nice not wear the foot, waited so long is really worth, much of the praise! ! !</v>
      </c>
    </row>
    <row r="177">
      <c r="A177" s="1">
        <v>5.0</v>
      </c>
      <c r="B177" s="1" t="s">
        <v>178</v>
      </c>
      <c r="C177" t="str">
        <f>IFERROR(__xludf.DUMMYFUNCTION("GOOGLETRANSLATE(B177, ""zh"", ""en"")"),"Baby three years to buy a can of brush! Rare children's version of the brush head also do activities! A box of one year, three years into the baby not to buy! Random pattern, the last to buy all Cars patterns, this actually has 😅 box princess pattern hop"&amp;"es that he will not reject!")</f>
        <v>Baby three years to buy a can of brush! Rare children's version of the brush head also do activities! A box of one year, three years into the baby not to buy! Random pattern, the last to buy all Cars patterns, this actually has 😅 box princess pattern hopes that he will not reject!</v>
      </c>
    </row>
    <row r="178">
      <c r="A178" s="1">
        <v>5.0</v>
      </c>
      <c r="B178" s="1" t="s">
        <v>179</v>
      </c>
      <c r="C178" t="str">
        <f>IFERROR(__xludf.DUMMYFUNCTION("GOOGLETRANSLATE(B178, ""zh"", ""en"")"),"Favorite style prefer! Lightweight! Very soft foundation")</f>
        <v>Favorite style prefer! Lightweight! Very soft foundation</v>
      </c>
    </row>
    <row r="179">
      <c r="A179" s="1">
        <v>5.0</v>
      </c>
      <c r="B179" s="1" t="s">
        <v>180</v>
      </c>
      <c r="C179" t="str">
        <f>IFERROR(__xludf.DUMMYFUNCTION("GOOGLETRANSLATE(B179, ""zh"", ""en"")"),"Beautiful beautiful thing, watching the beautiful mood up")</f>
        <v>Beautiful beautiful thing, watching the beautiful mood up</v>
      </c>
    </row>
    <row r="180">
      <c r="A180" s="1">
        <v>5.0</v>
      </c>
      <c r="B180" s="1" t="s">
        <v>181</v>
      </c>
      <c r="C180" t="str">
        <f>IFERROR(__xludf.DUMMYFUNCTION("GOOGLETRANSLATE(B180, ""zh"", ""en"")"),"Worth buying the right size! I bare height 172cm (shoes about 175cm), weight 80kg, waist circumference 2 feet seven of leg-thick ...... this figure, in Korean Slim popular domestic, really good buy pants. The size of the right length. To write their own s"&amp;"ituation clearly, to buy back the pants of people, provide reference. More than two hundred one, affordable, fabric moderate hardness, it is worth buying.")</f>
        <v>Worth buying the right size! I bare height 172cm (shoes about 175cm), weight 80kg, waist circumference 2 feet seven of leg-thick ...... this figure, in Korean Slim popular domestic, really good buy pants. The size of the right length. To write their own situation clearly, to buy back the pants of people, provide reference. More than two hundred one, affordable, fabric moderate hardness, it is worth buying.</v>
      </c>
    </row>
    <row r="181">
      <c r="A181" s="1">
        <v>5.0</v>
      </c>
      <c r="B181" s="1" t="s">
        <v>182</v>
      </c>
      <c r="C181" t="str">
        <f>IFERROR(__xludf.DUMMYFUNCTION("GOOGLETRANSLATE(B181, ""zh"", ""en"")"),"Mocha cappuccino buy a mocha flavor, she had intended to return, for fear they can not accept the taste, after receiving tasted, the taste good, a touch of. Next time will try another flavor.")</f>
        <v>Mocha cappuccino buy a mocha flavor, she had intended to return, for fear they can not accept the taste, after receiving tasted, the taste good, a touch of. Next time will try another flavor.</v>
      </c>
    </row>
    <row r="182">
      <c r="A182" s="1">
        <v>5.0</v>
      </c>
      <c r="B182" s="1" t="s">
        <v>183</v>
      </c>
      <c r="C182" t="str">
        <f>IFERROR(__xludf.DUMMYFUNCTION("GOOGLETRANSLATE(B182, ""zh"", ""en"")"),"Good clothes good clothes, very warm, very warm outside OK")</f>
        <v>Good clothes good clothes, very warm, very warm outside OK</v>
      </c>
    </row>
    <row r="183">
      <c r="A183" s="1">
        <v>5.0</v>
      </c>
      <c r="B183" s="1" t="s">
        <v>184</v>
      </c>
      <c r="C183" t="str">
        <f>IFERROR(__xludf.DUMMYFUNCTION("GOOGLETRANSLATE(B183, ""zh"", ""en"")"),"There are cheap velvet inside, bought a blue and gray two, good quality, prices. Height 182cm, weight 70 wearing M right size.")</f>
        <v>There are cheap velvet inside, bought a blue and gray two, good quality, prices. Height 182cm, weight 70 wearing M right size.</v>
      </c>
    </row>
    <row r="184">
      <c r="A184" s="1">
        <v>5.0</v>
      </c>
      <c r="B184" s="1" t="s">
        <v>185</v>
      </c>
      <c r="C184" t="str">
        <f>IFERROR(__xludf.DUMMYFUNCTION("GOOGLETRANSLATE(B184, ""zh"", ""en"")"),"I never thought wow! Amazing! First felt great accuracy.")</f>
        <v>I never thought wow! Amazing! First felt great accuracy.</v>
      </c>
    </row>
    <row r="185">
      <c r="A185" s="1">
        <v>5.0</v>
      </c>
      <c r="B185" s="1" t="s">
        <v>186</v>
      </c>
      <c r="C185" t="str">
        <f>IFERROR(__xludf.DUMMYFUNCTION("GOOGLETRANSLATE(B185, ""zh"", ""en"")"),"Handsome jacket just the right size, his wife said handsome")</f>
        <v>Handsome jacket just the right size, his wife said handsome</v>
      </c>
    </row>
    <row r="186">
      <c r="A186" s="1">
        <v>5.0</v>
      </c>
      <c r="B186" s="1" t="s">
        <v>187</v>
      </c>
      <c r="C186" t="str">
        <f>IFERROR(__xludf.DUMMYFUNCTION("GOOGLETRANSLATE(B186, ""zh"", ""en"")"),"Like thin models")</f>
        <v>Like thin models</v>
      </c>
    </row>
    <row r="187">
      <c r="A187" s="1">
        <v>5.0</v>
      </c>
      <c r="B187" s="1" t="s">
        <v>188</v>
      </c>
      <c r="C187" t="str">
        <f>IFERROR(__xludf.DUMMYFUNCTION("GOOGLETRANSLATE(B187, ""zh"", ""en"")"),"Yes, it is worth buying (so cheap, it is necessary to do so many pieces) I think it is good, cut well, I 175,70, buy the S code. Fitness, wearing appropriate.")</f>
        <v>Yes, it is worth buying (so cheap, it is necessary to do so many pieces) I think it is good, cut well, I 175,70, buy the S code. Fitness, wearing appropriate.</v>
      </c>
    </row>
    <row r="188">
      <c r="A188" s="1">
        <v>2.0</v>
      </c>
      <c r="B188" s="1" t="s">
        <v>189</v>
      </c>
      <c r="C188" t="str">
        <f>IFERROR(__xludf.DUMMYFUNCTION("GOOGLETRANSLATE(B188, ""zh"", ""en"")"),"This rather long pants pants I bought on Amazon Lee second pants, not the first fit. I 1.85 meters tall, partial length 33 × 32, and a leg, a short leg. These trousers are more thread, material is inelastic.")</f>
        <v>This rather long pants pants I bought on Amazon Lee second pants, not the first fit. I 1.85 meters tall, partial length 33 × 32, and a leg, a short leg. These trousers are more thread, material is inelastic.</v>
      </c>
    </row>
    <row r="189">
      <c r="A189" s="1">
        <v>3.0</v>
      </c>
      <c r="B189" s="1" t="s">
        <v>190</v>
      </c>
      <c r="C189" t="str">
        <f>IFERROR(__xludf.DUMMYFUNCTION("GOOGLETRANSLATE(B189, ""zh"", ""en"")"),"Universal mixing valve hose connection is not working fine, feel good. But it does not seem to change the temperature knob protective effect (do not follow the dots can increase the temperature), do not know whether to buy product failure. Hose fifth mixi"&amp;"ng valve port interfaces are incompatible with domestic quarter hose, optional exceptionally wire 5 revolutions since the beginning of the wire 4 can be screwed on a switch interface, although it is to be leaking. Hoses should be excellent quality, but it"&amp;" was too hard, bending strenuous; too thick, too hard to take place in the domestic slider. Of course, if you can get used to the original hose on the matter, shower hose connected to the other end are common and domestic sub-population of 4, you can repl"&amp;"ace other shower head.")</f>
        <v>Universal mixing valve hose connection is not working fine, feel good. But it does not seem to change the temperature knob protective effect (do not follow the dots can increase the temperature), do not know whether to buy product failure. Hose fifth mixing valve port interfaces are incompatible with domestic quarter hose, optional exceptionally wire 5 revolutions since the beginning of the wire 4 can be screwed on a switch interface, although it is to be leaking. Hoses should be excellent quality, but it was too hard, bending strenuous; too thick, too hard to take place in the domestic slider. Of course, if you can get used to the original hose on the matter, shower hose connected to the other end are common and domestic sub-population of 4, you can replace other shower head.</v>
      </c>
    </row>
    <row r="190">
      <c r="A190" s="1">
        <v>1.0</v>
      </c>
      <c r="B190" s="1" t="s">
        <v>191</v>
      </c>
      <c r="C190" t="str">
        <f>IFERROR(__xludf.DUMMYFUNCTION("GOOGLETRANSLATE(B190, ""zh"", ""en"")"),"Packaging is also bad, right over a plastic bag containing a box, inside the carton on the hard disk, without any protection, get a carton has been pressure deformed, hard disk box also distorted. Although the hard disk without electricity situation is mo"&amp;"re resistant to vibration, but did not purchase overseas after-sales and warranty, if there is a problem good trouble. This package really does take heart, bought a few times before, this is the case, but before all the clothes.")</f>
        <v>Packaging is also bad, right over a plastic bag containing a box, inside the carton on the hard disk, without any protection, get a carton has been pressure deformed, hard disk box also distorted. Although the hard disk without electricity situation is more resistant to vibration, but did not purchase overseas after-sales and warranty, if there is a problem good trouble. This package really does take heart, bought a few times before, this is the case, but before all the clothes.</v>
      </c>
    </row>
    <row r="191">
      <c r="A191" s="1">
        <v>1.0</v>
      </c>
      <c r="B191" s="1" t="s">
        <v>192</v>
      </c>
      <c r="C191" t="str">
        <f>IFERROR(__xludf.DUMMYFUNCTION("GOOGLETRANSLATE(B191, ""zh"", ""en"")"),"Poor quality, not Citizen, Citizen is the only major shareholder of poor quality table, a table is not a Citizen, Citizen is the only major shareholder, is also very light strap poor global share does not support no reason to return, do not recommend buyi"&amp;"ng")</f>
        <v>Poor quality, not Citizen, Citizen is the only major shareholder of poor quality table, a table is not a Citizen, Citizen is the only major shareholder, is also very light strap poor global share does not support no reason to return, do not recommend buying</v>
      </c>
    </row>
    <row r="192">
      <c r="A192" s="1">
        <v>1.0</v>
      </c>
      <c r="B192" s="1" t="s">
        <v>193</v>
      </c>
      <c r="C192" t="str">
        <f>IFERROR(__xludf.DUMMYFUNCTION("GOOGLETRANSLATE(B192, ""zh"", ""en"")"),"There are stocks pungent smell of why there is a pungent smell of children?")</f>
        <v>There are stocks pungent smell of why there is a pungent smell of children?</v>
      </c>
    </row>
    <row r="193">
      <c r="A193" s="1">
        <v>4.0</v>
      </c>
      <c r="B193" s="1" t="s">
        <v>194</v>
      </c>
      <c r="C193" t="str">
        <f>IFERROR(__xludf.DUMMYFUNCTION("GOOGLETRANSLATE(B193, ""zh"", ""en"")"),"Good time fast fast tens of seconds, the belt stink")</f>
        <v>Good time fast fast tens of seconds, the belt stink</v>
      </c>
    </row>
    <row r="194">
      <c r="A194" s="1">
        <v>4.0</v>
      </c>
      <c r="B194" s="1" t="s">
        <v>195</v>
      </c>
      <c r="C194" t="str">
        <f>IFERROR(__xludf.DUMMYFUNCTION("GOOGLETRANSLATE(B194, ""zh"", ""en"")"),"Wmf not use the kettle, this is we made in China, 3000W a headache")</f>
        <v>Wmf not use the kettle, this is we made in China, 3000W a headache</v>
      </c>
    </row>
    <row r="195">
      <c r="A195" s="1">
        <v>4.0</v>
      </c>
      <c r="B195" s="1" t="s">
        <v>196</v>
      </c>
      <c r="C195" t="str">
        <f>IFERROR(__xludf.DUMMYFUNCTION("GOOGLETRANSLATE(B195, ""zh"", ""en"")"),"Mrs. heat up too! Like pink color control value will buy the insulation is too hard to drink water")</f>
        <v>Mrs. heat up too! Like pink color control value will buy the insulation is too hard to drink water</v>
      </c>
    </row>
    <row r="196">
      <c r="A196" s="1">
        <v>4.0</v>
      </c>
      <c r="B196" s="1" t="s">
        <v>197</v>
      </c>
      <c r="C196" t="str">
        <f>IFERROR(__xludf.DUMMYFUNCTION("GOOGLETRANSLATE(B196, ""zh"", ""en"")"),"Sugar also line the outside of the package a bit much.")</f>
        <v>Sugar also line the outside of the package a bit much.</v>
      </c>
    </row>
    <row r="197">
      <c r="A197" s="1">
        <v>5.0</v>
      </c>
      <c r="B197" s="1" t="s">
        <v>198</v>
      </c>
      <c r="C197" t="str">
        <f>IFERROR(__xludf.DUMMYFUNCTION("GOOGLETRANSLATE(B197, ""zh"", ""en"")"),"Good good razor razor, shaving clean, very gentle, began when used, need to adapt.")</f>
        <v>Good good razor razor, shaving clean, very gentle, began when used, need to adapt.</v>
      </c>
    </row>
    <row r="198">
      <c r="A198" s="1">
        <v>5.0</v>
      </c>
      <c r="B198" s="1" t="s">
        <v>199</v>
      </c>
      <c r="C198" t="str">
        <f>IFERROR(__xludf.DUMMYFUNCTION("GOOGLETRANSLATE(B198, ""zh"", ""en"")"),"Fabric high technology content material very comfortable, breathable!")</f>
        <v>Fabric high technology content material very comfortable, breathable!</v>
      </c>
    </row>
    <row r="199">
      <c r="A199" s="1">
        <v>5.0</v>
      </c>
      <c r="B199" s="1" t="s">
        <v>200</v>
      </c>
      <c r="C199" t="str">
        <f>IFERROR(__xludf.DUMMYFUNCTION("GOOGLETRANSLATE(B199, ""zh"", ""en"")"),"Good quality, very comfortable CK shirt I wear L of just, this T-shirt is too big, but good quality")</f>
        <v>Good quality, very comfortable CK shirt I wear L of just, this T-shirt is too big, but good quality</v>
      </c>
    </row>
    <row r="200">
      <c r="A200" s="1">
        <v>5.0</v>
      </c>
      <c r="B200" s="1" t="s">
        <v>201</v>
      </c>
      <c r="C200" t="str">
        <f>IFERROR(__xludf.DUMMYFUNCTION("GOOGLETRANSLATE(B200, ""zh"", ""en"")"),"Size is not very appropriate to see the photo so much, in fact, actually too small.")</f>
        <v>Size is not very appropriate to see the photo so much, in fact, actually too small.</v>
      </c>
    </row>
    <row r="201">
      <c r="A201" s="1">
        <v>5.0</v>
      </c>
      <c r="B201" s="1" t="s">
        <v>202</v>
      </c>
      <c r="C201" t="str">
        <f>IFERROR(__xludf.DUMMYFUNCTION("GOOGLETRANSLATE(B201, ""zh"", ""en"")"),"Fast delivery to five days, and fast. And bananas than the softer texture and feel.")</f>
        <v>Fast delivery to five days, and fast. And bananas than the softer texture and feel.</v>
      </c>
    </row>
    <row r="202">
      <c r="A202" s="1">
        <v>5.0</v>
      </c>
      <c r="B202" s="1" t="s">
        <v>203</v>
      </c>
      <c r="C202" t="str">
        <f>IFERROR(__xludf.DUMMYFUNCTION("GOOGLETRANSLATE(B202, ""zh"", ""en"")"),"Has started in-kind very satisfied, solar energy is also very good")</f>
        <v>Has started in-kind very satisfied, solar energy is also very good</v>
      </c>
    </row>
    <row r="203">
      <c r="A203" s="1">
        <v>5.0</v>
      </c>
      <c r="B203" s="1" t="s">
        <v>204</v>
      </c>
      <c r="C203" t="str">
        <f>IFERROR(__xludf.DUMMYFUNCTION("GOOGLETRANSLATE(B203, ""zh"", ""en"")"),"Suitable usually wear 39, the appropriate buy No. 6 count, for sharper toe foot thin. But shoebox no rancid odor, taste is not unlike leather shoe polish taste")</f>
        <v>Suitable usually wear 39, the appropriate buy No. 6 count, for sharper toe foot thin. But shoebox no rancid odor, taste is not unlike leather shoe polish taste</v>
      </c>
    </row>
    <row r="204">
      <c r="A204" s="1">
        <v>5.0</v>
      </c>
      <c r="B204" s="1" t="s">
        <v>205</v>
      </c>
      <c r="C204" t="str">
        <f>IFERROR(__xludf.DUMMYFUNCTION("GOOGLETRANSLATE(B204, ""zh"", ""en"")"),"Cheaper than a genuine East, has not yet begun to eat, good packaging")</f>
        <v>Cheaper than a genuine East, has not yet begun to eat, good packaging</v>
      </c>
    </row>
    <row r="205">
      <c r="A205" s="1">
        <v>5.0</v>
      </c>
      <c r="B205" s="1" t="s">
        <v>206</v>
      </c>
      <c r="C205" t="str">
        <f>IFERROR(__xludf.DUMMYFUNCTION("GOOGLETRANSLATE(B205, ""zh"", ""en"")"),"Praise good, to his son to buy, quite like")</f>
        <v>Praise good, to his son to buy, quite like</v>
      </c>
    </row>
    <row r="206">
      <c r="A206" s="1">
        <v>5.0</v>
      </c>
      <c r="B206" s="1" t="s">
        <v>207</v>
      </c>
      <c r="C206" t="str">
        <f>IFERROR(__xludf.DUMMYFUNCTION("GOOGLETRANSLATE(B206, ""zh"", ""en"")"),"Good very soft, 170cm75kg. Trumpet very fit")</f>
        <v>Good very soft, 170cm75kg. Trumpet very fit</v>
      </c>
    </row>
    <row r="207">
      <c r="A207" s="1">
        <v>5.0</v>
      </c>
      <c r="B207" s="1" t="s">
        <v>208</v>
      </c>
      <c r="C207" t="str">
        <f>IFERROR(__xludf.DUMMYFUNCTION("GOOGLETRANSLATE(B207, ""zh"", ""en"")"),"Small and lean. I liked the sound of it. Small and lean.")</f>
        <v>Small and lean. I liked the sound of it. Small and lean.</v>
      </c>
    </row>
    <row r="208">
      <c r="A208" s="1">
        <v>5.0</v>
      </c>
      <c r="B208" s="1" t="s">
        <v>209</v>
      </c>
      <c r="C208" t="str">
        <f>IFERROR(__xludf.DUMMYFUNCTION("GOOGLETRANSLATE(B208, ""zh"", ""en"")"),"It is quite suitable for use for children, older children is small, and each one is individually wrapped, very health")</f>
        <v>It is quite suitable for use for children, older children is small, and each one is individually wrapped, very health</v>
      </c>
    </row>
    <row r="209">
      <c r="A209" s="1">
        <v>5.0</v>
      </c>
      <c r="B209" s="1" t="s">
        <v>210</v>
      </c>
      <c r="C209" t="str">
        <f>IFERROR(__xludf.DUMMYFUNCTION("GOOGLETRANSLATE(B209, ""zh"", ""en"")"),"Very light very powerful, cost invincible worth buying, not less than one thousand yuan ear")</f>
        <v>Very light very powerful, cost invincible worth buying, not less than one thousand yuan ear</v>
      </c>
    </row>
    <row r="210">
      <c r="A210" s="1">
        <v>5.0</v>
      </c>
      <c r="B210" s="1" t="s">
        <v>211</v>
      </c>
      <c r="C210" t="str">
        <f>IFERROR(__xludf.DUMMYFUNCTION("GOOGLETRANSLATE(B210, ""zh"", ""en"")"),"Good good good, with the same picture, is a little big, but also need to make their own holes")</f>
        <v>Good good good, with the same picture, is a little big, but also need to make their own holes</v>
      </c>
    </row>
    <row r="211">
      <c r="A211" s="1">
        <v>5.0</v>
      </c>
      <c r="B211" s="1" t="s">
        <v>212</v>
      </c>
      <c r="C211" t="str">
        <f>IFERROR(__xludf.DUMMYFUNCTION("GOOGLETRANSLATE(B211, ""zh"", ""en"")"),"Fine, just fine suitable for summer wear, summer wear is appropriate")</f>
        <v>Fine, just fine suitable for summer wear, summer wear is appropriate</v>
      </c>
    </row>
    <row r="212">
      <c r="A212" s="1">
        <v>5.0</v>
      </c>
      <c r="B212" s="1" t="s">
        <v>213</v>
      </c>
      <c r="C212" t="str">
        <f>IFERROR(__xludf.DUMMYFUNCTION("GOOGLETRANSLATE(B212, ""zh"", ""en"")"),"Head capacity is not small, but also the line capacity, down conversion 7.27gb, transmitted to the local hard disk speed of about 100 bar")</f>
        <v>Head capacity is not small, but also the line capacity, down conversion 7.27gb, transmitted to the local hard disk speed of about 100 bar</v>
      </c>
    </row>
    <row r="213">
      <c r="A213" s="1">
        <v>5.0</v>
      </c>
      <c r="B213" s="1" t="s">
        <v>214</v>
      </c>
      <c r="C213" t="str">
        <f>IFERROR(__xludf.DUMMYFUNCTION("GOOGLETRANSLATE(B213, ""zh"", ""en"")"),"Fabric is very comfortable three colors fabrics little difference, the thin gray, black thicker.")</f>
        <v>Fabric is very comfortable three colors fabrics little difference, the thin gray, black thicker.</v>
      </c>
    </row>
    <row r="214">
      <c r="A214" s="1">
        <v>5.0</v>
      </c>
      <c r="B214" s="1" t="s">
        <v>215</v>
      </c>
      <c r="C214" t="str">
        <f>IFERROR(__xludf.DUMMYFUNCTION("GOOGLETRANSLATE(B214, ""zh"", ""en"")"),"Favorite boots rhubarb rhubarb has been to buy double classic boots, usually wear 38 yards, and after this buy United States Code 7 yards receipt of the appropriate size, origin Bangladesh, work is also good, the price can also be hand, satisfaction ~")</f>
        <v>Favorite boots rhubarb rhubarb has been to buy double classic boots, usually wear 38 yards, and after this buy United States Code 7 yards receipt of the appropriate size, origin Bangladesh, work is also good, the price can also be hand, satisfaction ~</v>
      </c>
    </row>
    <row r="215">
      <c r="A215" s="1">
        <v>5.0</v>
      </c>
      <c r="B215" s="1" t="s">
        <v>216</v>
      </c>
      <c r="C215" t="str">
        <f>IFERROR(__xludf.DUMMYFUNCTION("GOOGLETRANSLATE(B215, ""zh"", ""en"")"),"Not to wear stockpile. Black five to force prices")</f>
        <v>Not to wear stockpile. Black five to force prices</v>
      </c>
    </row>
    <row r="216">
      <c r="A216" s="1">
        <v>5.0</v>
      </c>
      <c r="B216" s="1" t="s">
        <v>217</v>
      </c>
      <c r="C216" t="str">
        <f>IFERROR(__xludf.DUMMYFUNCTION("GOOGLETRANSLATE(B216, ""zh"", ""en"")"),"Cost is really high with only a few months to evaluate the very beginning that the speed problem, later found that I did not answer its dedicated power supply, connected after the speed ok, large file read and write 150mb no problem, but for a little bit "&amp;"of noise I am used to it, and on the desktop 4 4T, 2 Ge 8T, its noise is not obvious. After such things will not buy a home, and a treasure flagship store post Nearly a thousand, in addition to not no other warranty of any short board, long and hard disk "&amp;"such things do not throw it, basically not bad, at least I am currently more than a dozen hard disk is not too bad, the oldest of a 1.5T has spent nearly a decade, is currently used in a desktop machine in when downloading the disk, can be awkward to read"&amp;" and write crazy not made an overall bad ...... it is really very high cost.")</f>
        <v>Cost is really high with only a few months to evaluate the very beginning that the speed problem, later found that I did not answer its dedicated power supply, connected after the speed ok, large file read and write 150mb no problem, but for a little bit of noise I am used to it, and on the desktop 4 4T, 2 Ge 8T, its noise is not obvious. After such things will not buy a home, and a treasure flagship store post Nearly a thousand, in addition to not no other warranty of any short board, long and hard disk such things do not throw it, basically not bad, at least I am currently more than a dozen hard disk is not too bad, the oldest of a 1.5T has spent nearly a decade, is currently used in a desktop machine in when downloading the disk, can be awkward to read and write crazy not made an overall bad ...... it is really very high cost.</v>
      </c>
    </row>
    <row r="217">
      <c r="A217" s="1">
        <v>5.0</v>
      </c>
      <c r="B217" s="1" t="s">
        <v>218</v>
      </c>
      <c r="C217" t="str">
        <f>IFERROR(__xludf.DUMMYFUNCTION("GOOGLETRANSLATE(B217, ""zh"", ""en"")"),"Good to wear good to wear! Suede forefoot of the sole super soft ~ is a little narrow, bought a half yard.")</f>
        <v>Good to wear good to wear! Suede forefoot of the sole super soft ~ is a little narrow, bought a half yard.</v>
      </c>
    </row>
    <row r="218">
      <c r="A218" s="1">
        <v>2.0</v>
      </c>
      <c r="B218" s="1" t="s">
        <v>219</v>
      </c>
      <c r="C218" t="str">
        <f>IFERROR(__xludf.DUMMYFUNCTION("GOOGLETRANSLATE(B218, ""zh"", ""en"")"),"General quality leather belt, the belt buckle but after a period of time will fade, before and after the buy two, are all experiencing the same problem, very disappointed, I do not know the quality of the product itself that is the case, or non-genuine.")</f>
        <v>General quality leather belt, the belt buckle but after a period of time will fade, before and after the buy two, are all experiencing the same problem, very disappointed, I do not know the quality of the product itself that is the case, or non-genuine.</v>
      </c>
    </row>
    <row r="219">
      <c r="A219" s="1">
        <v>3.0</v>
      </c>
      <c r="B219" s="1" t="s">
        <v>220</v>
      </c>
      <c r="C219" t="str">
        <f>IFERROR(__xludf.DUMMYFUNCTION("GOOGLETRANSLATE(B219, ""zh"", ""en"")"),"This size is too large clothes size than the size of a large domestic lot, 156cm, 54kg, buy M code can not wear, too. But the clothes work well, thin, more suitable for the southern winter.")</f>
        <v>This size is too large clothes size than the size of a large domestic lot, 156cm, 54kg, buy M code can not wear, too. But the clothes work well, thin, more suitable for the southern winter.</v>
      </c>
    </row>
    <row r="220">
      <c r="A220" s="1">
        <v>3.0</v>
      </c>
      <c r="B220" s="1" t="s">
        <v>221</v>
      </c>
      <c r="C220" t="str">
        <f>IFERROR(__xludf.DUMMYFUNCTION("GOOGLETRANSLATE(B220, ""zh"", ""en"")"),"Shrink sleeves and shrink very serious, also other shrunk shrink only slightly from the sleeve M of the half number of the number LL")</f>
        <v>Shrink sleeves and shrink very serious, also other shrunk shrink only slightly from the sleeve M of the half number of the number LL</v>
      </c>
    </row>
    <row r="221">
      <c r="A221" s="1">
        <v>3.0</v>
      </c>
      <c r="B221" s="1" t="s">
        <v>222</v>
      </c>
      <c r="C221" t="str">
        <f>IFERROR(__xludf.DUMMYFUNCTION("GOOGLETRANSLATE(B221, ""zh"", ""en"")"),"Usually OK material, high 180, 182 pounds larger wear Xl")</f>
        <v>Usually OK material, high 180, 182 pounds larger wear Xl</v>
      </c>
    </row>
    <row r="222">
      <c r="A222" s="1">
        <v>1.0</v>
      </c>
      <c r="B222" s="1" t="s">
        <v>223</v>
      </c>
      <c r="C222" t="str">
        <f>IFERROR(__xludf.DUMMYFUNCTION("GOOGLETRANSLATE(B222, ""zh"", ""en"")"),"Garbage quality without the use of violence-free headset line in January after pulling has been refurbished goods undoubtedly bad for my first sales call is a private telephone headset second aftermarket sent to Guangdong to direct the next day sent me a "&amp;"new face new box another refurbished goods with a security code or the like")</f>
        <v>Garbage quality without the use of violence-free headset line in January after pulling has been refurbished goods undoubtedly bad for my first sales call is a private telephone headset second aftermarket sent to Guangdong to direct the next day sent me a new face new box another refurbished goods with a security code or the like</v>
      </c>
    </row>
    <row r="223">
      <c r="A223" s="1">
        <v>1.0</v>
      </c>
      <c r="B223" s="1" t="s">
        <v>224</v>
      </c>
      <c r="C223" t="str">
        <f>IFERROR(__xludf.DUMMYFUNCTION("GOOGLETRANSLATE(B223, ""zh"", ""en"")"),"The taste is very smelly shoes, an durian flavor, it is estimated that the problem of the material, not leather.")</f>
        <v>The taste is very smelly shoes, an durian flavor, it is estimated that the problem of the material, not leather.</v>
      </c>
    </row>
    <row r="224">
      <c r="A224" s="1">
        <v>4.0</v>
      </c>
      <c r="B224" s="1" t="s">
        <v>225</v>
      </c>
      <c r="C224" t="str">
        <f>IFERROR(__xludf.DUMMYFUNCTION("GOOGLETRANSLATE(B224, ""zh"", ""en"")"),"Looks like a little bit flawed flaw. . But forget. Smooth, the water is too fierce. .")</f>
        <v>Looks like a little bit flawed flaw. . But forget. Smooth, the water is too fierce. .</v>
      </c>
    </row>
    <row r="225">
      <c r="A225" s="1">
        <v>4.0</v>
      </c>
      <c r="B225" s="1" t="s">
        <v>226</v>
      </c>
      <c r="C225" t="str">
        <f>IFERROR(__xludf.DUMMYFUNCTION("GOOGLETRANSLATE(B225, ""zh"", ""en"")"),"Watch good, worth buying this vintage watches really good, popular for young people to wear, but there is a very colored hair looked slightly embarrassed a little flaw on the dial, I may be bad luck, in general, has pretty good")</f>
        <v>Watch good, worth buying this vintage watches really good, popular for young people to wear, but there is a very colored hair looked slightly embarrassed a little flaw on the dial, I may be bad luck, in general, has pretty good</v>
      </c>
    </row>
    <row r="226">
      <c r="A226" s="1">
        <v>4.0</v>
      </c>
      <c r="B226" s="1" t="s">
        <v>227</v>
      </c>
      <c r="C226" t="str">
        <f>IFERROR(__xludf.DUMMYFUNCTION("GOOGLETRANSLATE(B226, ""zh"", ""en"")"),"Okay good cup heavy children must not be thrown to the face and feet hit killing the insulation effect is generally")</f>
        <v>Okay good cup heavy children must not be thrown to the face and feet hit killing the insulation effect is generally</v>
      </c>
    </row>
    <row r="227">
      <c r="A227" s="1">
        <v>4.0</v>
      </c>
      <c r="B227" s="1" t="s">
        <v>228</v>
      </c>
      <c r="C227" t="str">
        <f>IFERROR(__xludf.DUMMYFUNCTION("GOOGLETRANSLATE(B227, ""zh"", ""en"")"),"Key negative score; look out sound, or can, be considered worthy of the price, of course, can not have too many expectations; the appearance is almost perfect score, but the ear is relatively large, the hole should be warned; but the most important points"&amp;" is negative, not Yaoan know how long it will be turned on, the key is not very sensitive (probably because also relates to the volume control arrow keys). And most do not know the original start by five seconds to start when the flashing light is white, "&amp;"not blue, to keep pressing to change the blue Bluetooth adapter can be also very pit")</f>
        <v>Key negative score; look out sound, or can, be considered worthy of the price, of course, can not have too many expectations; the appearance is almost perfect score, but the ear is relatively large, the hole should be warned; but the most important points is negative, not Yaoan know how long it will be turned on, the key is not very sensitive (probably because also relates to the volume control arrow keys). And most do not know the original start by five seconds to start when the flashing light is white, not blue, to keep pressing to change the blue Bluetooth adapter can be also very pit</v>
      </c>
    </row>
    <row r="228">
      <c r="A228" s="1">
        <v>4.0</v>
      </c>
      <c r="B228" s="1" t="s">
        <v>229</v>
      </c>
      <c r="C228" t="str">
        <f>IFERROR(__xludf.DUMMYFUNCTION("GOOGLETRANSLATE(B228, ""zh"", ""en"")"),"Satisfied with softer fabrics, thick enough, the whole work quite satisfactory, manufacture Mauritius, over four hundred prices. Quite satisfied.")</f>
        <v>Satisfied with softer fabrics, thick enough, the whole work quite satisfactory, manufacture Mauritius, over four hundred prices. Quite satisfied.</v>
      </c>
    </row>
    <row r="229">
      <c r="A229" s="1">
        <v>5.0</v>
      </c>
      <c r="B229" s="1" t="s">
        <v>230</v>
      </c>
      <c r="C229" t="str">
        <f>IFERROR(__xludf.DUMMYFUNCTION("GOOGLETRANSLATE(B229, ""zh"", ""en"")"),"And advertising consistent with ↘.")</f>
        <v>And advertising consistent with ↘.</v>
      </c>
    </row>
    <row r="230">
      <c r="A230" s="1">
        <v>5.0</v>
      </c>
      <c r="B230" s="1" t="s">
        <v>231</v>
      </c>
      <c r="C230" t="str">
        <f>IFERROR(__xludf.DUMMYFUNCTION("GOOGLETRANSLATE(B230, ""zh"", ""en"")"),"Nichia good packaging very carefully, praise, but the hose taste, want to improve, the child with the good or tasteless.")</f>
        <v>Nichia good packaging very carefully, praise, but the hose taste, want to improve, the child with the good or tasteless.</v>
      </c>
    </row>
    <row r="231">
      <c r="A231" s="1">
        <v>5.0</v>
      </c>
      <c r="B231" s="1" t="s">
        <v>232</v>
      </c>
      <c r="C231" t="str">
        <f>IFERROR(__xludf.DUMMYFUNCTION("GOOGLETRANSLATE(B231, ""zh"", ""en"")"),"Size Standard 173 60kg 28 / 30L tight little bit")</f>
        <v>Size Standard 173 60kg 28 / 30L tight little bit</v>
      </c>
    </row>
    <row r="232">
      <c r="A232" s="1">
        <v>5.0</v>
      </c>
      <c r="B232" s="1" t="s">
        <v>233</v>
      </c>
      <c r="C232" t="str">
        <f>IFERROR(__xludf.DUMMYFUNCTION("GOOGLETRANSLATE(B232, ""zh"", ""en"")"),"Great too comfortable, like wearing the same")</f>
        <v>Great too comfortable, like wearing the same</v>
      </c>
    </row>
    <row r="233">
      <c r="A233" s="1">
        <v>5.0</v>
      </c>
      <c r="B233" s="1" t="s">
        <v>234</v>
      </c>
      <c r="C233" t="str">
        <f>IFERROR(__xludf.DUMMYFUNCTION("GOOGLETRANSLATE(B233, ""zh"", ""en"")"),"Good choice good work satisfaction super like ~ very fast like this one!")</f>
        <v>Good choice good work satisfaction super like ~ very fast like this one!</v>
      </c>
    </row>
    <row r="234">
      <c r="A234" s="1">
        <v>5.0</v>
      </c>
      <c r="B234" s="1" t="s">
        <v>235</v>
      </c>
      <c r="C234" t="str">
        <f>IFERROR(__xludf.DUMMYFUNCTION("GOOGLETRANSLATE(B234, ""zh"", ""en"")"),"Cute seal very good, the right size, I was now the most commonly used complementary box")</f>
        <v>Cute seal very good, the right size, I was now the most commonly used complementary box</v>
      </c>
    </row>
    <row r="235">
      <c r="A235" s="1">
        <v>5.0</v>
      </c>
      <c r="B235" s="1" t="s">
        <v>236</v>
      </c>
      <c r="C235" t="str">
        <f>IFERROR(__xludf.DUMMYFUNCTION("GOOGLETRANSLATE(B235, ""zh"", ""en"")"),"Work is good multi-function, more complex, half past one would not understand,")</f>
        <v>Work is good multi-function, more complex, half past one would not understand,</v>
      </c>
    </row>
    <row r="236">
      <c r="A236" s="1">
        <v>5.0</v>
      </c>
      <c r="B236" s="1" t="s">
        <v>237</v>
      </c>
      <c r="C236" t="str">
        <f>IFERROR(__xludf.DUMMYFUNCTION("GOOGLETRANSLATE(B236, ""zh"", ""en"")"),"Very, very good, I feel opens the door to a new world")</f>
        <v>Very, very good, I feel opens the door to a new world</v>
      </c>
    </row>
    <row r="237">
      <c r="A237" s="1">
        <v>5.0</v>
      </c>
      <c r="B237" s="1" t="s">
        <v>238</v>
      </c>
      <c r="C237" t="str">
        <f>IFERROR(__xludf.DUMMYFUNCTION("GOOGLETRANSLATE(B237, ""zh"", ""en"")"),"It's fine, I like it")</f>
        <v>It's fine, I like it</v>
      </c>
    </row>
    <row r="238">
      <c r="A238" s="1">
        <v>5.0</v>
      </c>
      <c r="B238" s="1" t="s">
        <v>239</v>
      </c>
      <c r="C238" t="str">
        <f>IFERROR(__xludf.DUMMYFUNCTION("GOOGLETRANSLATE(B238, ""zh"", ""en"")"),"Size quality Ladies and gentlemen, please pay attention to my weight, 120 kg, height 184, being fit to wear xl, and not a little tight, please do what! The quality of workmanship is really good, looking pretty good, but there is color, charcoal mixed a li"&amp;"ttle green")</f>
        <v>Size quality Ladies and gentlemen, please pay attention to my weight, 120 kg, height 184, being fit to wear xl, and not a little tight, please do what! The quality of workmanship is really good, looking pretty good, but there is color, charcoal mixed a little green</v>
      </c>
    </row>
    <row r="239">
      <c r="A239" s="1">
        <v>5.0</v>
      </c>
      <c r="B239" s="1" t="s">
        <v>240</v>
      </c>
      <c r="C239" t="str">
        <f>IFERROR(__xludf.DUMMYFUNCTION("GOOGLETRANSLATE(B239, ""zh"", ""en"")"),"M can also just numbers, but not very close")</f>
        <v>M can also just numbers, but not very close</v>
      </c>
    </row>
    <row r="240">
      <c r="A240" s="1">
        <v>5.0</v>
      </c>
      <c r="B240" s="1" t="s">
        <v>241</v>
      </c>
      <c r="C240" t="str">
        <f>IFERROR(__xludf.DUMMYFUNCTION("GOOGLETRANSLATE(B240, ""zh"", ""en"")"),"Fit 172cm.77kg selected M code being fit, work is also possible, but the clothes a kind of taste, I do not know where's.")</f>
        <v>Fit 172cm.77kg selected M code being fit, work is also possible, but the clothes a kind of taste, I do not know where's.</v>
      </c>
    </row>
    <row r="241">
      <c r="A241" s="1">
        <v>5.0</v>
      </c>
      <c r="B241" s="1" t="s">
        <v>242</v>
      </c>
      <c r="C241" t="str">
        <f>IFERROR(__xludf.DUMMYFUNCTION("GOOGLETRANSLATE(B241, ""zh"", ""en"")"),"Good use of the cup is useful, the baby more than nine months, it will use. I fight with single friends say than before to buy Pigeon easy to use")</f>
        <v>Good use of the cup is useful, the baby more than nine months, it will use. I fight with single friends say than before to buy Pigeon easy to use</v>
      </c>
    </row>
    <row r="242">
      <c r="A242" s="1">
        <v>5.0</v>
      </c>
      <c r="B242" s="1" t="s">
        <v>243</v>
      </c>
      <c r="C242" t="str">
        <f>IFERROR(__xludf.DUMMYFUNCTION("GOOGLETRANSLATE(B242, ""zh"", ""en"")"),"Luxury bathing experience very comfortable but also save water")</f>
        <v>Luxury bathing experience very comfortable but also save water</v>
      </c>
    </row>
    <row r="243">
      <c r="A243" s="1">
        <v>5.0</v>
      </c>
      <c r="B243" s="1" t="s">
        <v>244</v>
      </c>
      <c r="C243" t="str">
        <f>IFERROR(__xludf.DUMMYFUNCTION("GOOGLETRANSLATE(B243, ""zh"", ""en"")"),"DT770 80 Europe to give as gifts ~ looked very good, like he likes to chase ~ A pair of comment: friends get our hands like ~ to say the sound quality is great!")</f>
        <v>DT770 80 Europe to give as gifts ~ looked very good, like he likes to chase ~ A pair of comment: friends get our hands like ~ to say the sound quality is great!</v>
      </c>
    </row>
    <row r="244">
      <c r="A244" s="1">
        <v>5.0</v>
      </c>
      <c r="B244" s="1" t="s">
        <v>245</v>
      </c>
      <c r="C244" t="str">
        <f>IFERROR(__xludf.DUMMYFUNCTION("GOOGLETRANSLATE(B244, ""zh"", ""en"")"),"Fine fabrics")</f>
        <v>Fine fabrics</v>
      </c>
    </row>
    <row r="245">
      <c r="A245" s="1">
        <v>5.0</v>
      </c>
      <c r="B245" s="1" t="s">
        <v>246</v>
      </c>
      <c r="C245" t="str">
        <f>IFERROR(__xludf.DUMMYFUNCTION("GOOGLETRANSLATE(B245, ""zh"", ""en"")"),"Chuan Chuan very comfortable soft leather, soles and comfortable. In addition to this color is difficult to match")</f>
        <v>Chuan Chuan very comfortable soft leather, soles and comfortable. In addition to this color is difficult to match</v>
      </c>
    </row>
    <row r="246">
      <c r="A246" s="1">
        <v>5.0</v>
      </c>
      <c r="B246" s="1" t="s">
        <v>247</v>
      </c>
      <c r="C246" t="str">
        <f>IFERROR(__xludf.DUMMYFUNCTION("GOOGLETRANSLATE(B246, ""zh"", ""en"")"),"The right size, good quality is very good, almost 82 centimeters waistband 31, the length of the same size a little longer than Lee, relatively thin section, suitable for summer wear, very good upper body, a bargain price")</f>
        <v>The right size, good quality is very good, almost 82 centimeters waistband 31, the length of the same size a little longer than Lee, relatively thin section, suitable for summer wear, very good upper body, a bargain price</v>
      </c>
    </row>
    <row r="247">
      <c r="A247" s="1">
        <v>5.0</v>
      </c>
      <c r="B247" s="1" t="s">
        <v>248</v>
      </c>
      <c r="C247" t="str">
        <f>IFERROR(__xludf.DUMMYFUNCTION("GOOGLETRANSLATE(B247, ""zh"", ""en"")"),"Very high cost brush head home with three people, I average six months for a brush, and brush down for still relatively intact, my parents used more freely")</f>
        <v>Very high cost brush head home with three people, I average six months for a brush, and brush down for still relatively intact, my parents used more freely</v>
      </c>
    </row>
    <row r="248">
      <c r="A248" s="1">
        <v>5.0</v>
      </c>
      <c r="B248" s="1" t="s">
        <v>249</v>
      </c>
      <c r="C248" t="str">
        <f>IFERROR(__xludf.DUMMYFUNCTION("GOOGLETRANSLATE(B248, ""zh"", ""en"")"),"Ecco good yak leather shoes comfortable child")</f>
        <v>Ecco good yak leather shoes comfortable child</v>
      </c>
    </row>
    <row r="249">
      <c r="A249" s="1">
        <v>5.0</v>
      </c>
      <c r="B249" s="1" t="s">
        <v>250</v>
      </c>
      <c r="C249" t="str">
        <f>IFERROR(__xludf.DUMMYFUNCTION("GOOGLETRANSLATE(B249, ""zh"", ""en"")"),"Comfortable a 175,77KG, size L just a little loose, hot days when underwear or direct Waichuan are good!")</f>
        <v>Comfortable a 175,77KG, size L just a little loose, hot days when underwear or direct Waichuan are good!</v>
      </c>
    </row>
    <row r="250">
      <c r="A250" s="1">
        <v>5.0</v>
      </c>
      <c r="B250" s="1" t="s">
        <v>251</v>
      </c>
      <c r="C250" t="str">
        <f>IFERROR(__xludf.DUMMYFUNCTION("GOOGLETRANSLATE(B250, ""zh"", ""en"")"),"Jeans received good is a loose Dian, the next time a scheduled 12 yards")</f>
        <v>Jeans received good is a loose Dian, the next time a scheduled 12 yards</v>
      </c>
    </row>
    <row r="251">
      <c r="A251" s="1">
        <v>2.0</v>
      </c>
      <c r="B251" s="1" t="s">
        <v>252</v>
      </c>
      <c r="C251" t="str">
        <f>IFERROR(__xludf.DUMMYFUNCTION("GOOGLETRANSLATE(B251, ""zh"", ""en"")"),"There are a total of two bad a shoulder problem, when making cloth can not back the wrong value shopping failures")</f>
        <v>There are a total of two bad a shoulder problem, when making cloth can not back the wrong value shopping failures</v>
      </c>
    </row>
    <row r="252">
      <c r="A252" s="1">
        <v>3.0</v>
      </c>
      <c r="B252" s="1" t="s">
        <v>253</v>
      </c>
      <c r="C252" t="str">
        <f>IFERROR(__xludf.DUMMYFUNCTION("GOOGLETRANSLATE(B252, ""zh"", ""en"")"),"Differential thermal insulation effect good effect, and the image printing much worse than")</f>
        <v>Differential thermal insulation effect good effect, and the image printing much worse than</v>
      </c>
    </row>
    <row r="253">
      <c r="A253" s="1">
        <v>3.0</v>
      </c>
      <c r="B253" s="1" t="s">
        <v>254</v>
      </c>
      <c r="C253" t="str">
        <f>IFERROR(__xludf.DUMMYFUNCTION("GOOGLETRANSLATE(B253, ""zh"", ""en"")"),"Quality is generally very good at first, but once or twice to wash pilling up. Not recommended to buy!")</f>
        <v>Quality is generally very good at first, but once or twice to wash pilling up. Not recommended to buy!</v>
      </c>
    </row>
    <row r="254">
      <c r="A254" s="1">
        <v>1.0</v>
      </c>
      <c r="B254" s="1" t="s">
        <v>255</v>
      </c>
      <c r="C254" t="str">
        <f>IFERROR(__xludf.DUMMYFUNCTION("GOOGLETRANSLATE(B254, ""zh"", ""en"")"),"China-made oversized higher 90% 19% Lycra Kam high price return cost Chinese-made oversized higher 90% 19% Lycra Kam price high cost of returns and the Chinese way of thinking Americans carrying quite different for the first time in the Amazon there is a "&amp;"lot of convenient shopping")</f>
        <v>China-made oversized higher 90% 19% Lycra Kam high price return cost Chinese-made oversized higher 90% 19% Lycra Kam price high cost of returns and the Chinese way of thinking Americans carrying quite different for the first time in the Amazon there is a lot of convenient shopping</v>
      </c>
    </row>
    <row r="255">
      <c r="A255" s="1">
        <v>1.0</v>
      </c>
      <c r="B255" s="1" t="s">
        <v>256</v>
      </c>
      <c r="C255" t="str">
        <f>IFERROR(__xludf.DUMMYFUNCTION("GOOGLETRANSLATE(B255, ""zh"", ""en"")"),"Bad knock commodity weight is heavy, cost-effective but also cost-effective, on the edge knock bad, spike it are defective products")</f>
        <v>Bad knock commodity weight is heavy, cost-effective but also cost-effective, on the edge knock bad, spike it are defective products</v>
      </c>
    </row>
    <row r="256">
      <c r="A256" s="1">
        <v>1.0</v>
      </c>
      <c r="B256" s="1" t="s">
        <v>257</v>
      </c>
      <c r="C256" t="str">
        <f>IFERROR(__xludf.DUMMYFUNCTION("GOOGLETRANSLATE(B256, ""zh"", ""en"")"),"Garbage is not fake this stuff Amazon boots, everyone please be careful to buy shoes that are actually made of iron, but also to call your own mat shipping to return the noble British iron, be careful! I would also like to send you this kind of thing to b"&amp;"ear in trouble. Why? ?")</f>
        <v>Garbage is not fake this stuff Amazon boots, everyone please be careful to buy shoes that are actually made of iron, but also to call your own mat shipping to return the noble British iron, be careful! I would also like to send you this kind of thing to bear in trouble. Why? ?</v>
      </c>
    </row>
    <row r="257">
      <c r="A257" s="1">
        <v>4.0</v>
      </c>
      <c r="B257" s="1" t="s">
        <v>258</v>
      </c>
      <c r="C257" t="str">
        <f>IFERROR(__xludf.DUMMYFUNCTION("GOOGLETRANSLATE(B257, ""zh"", ""en"")"),"Cheap, but it is the European version, not very suitable for Asians cheap, but it is the European version, is not very suitable for Asians, especially skinny oriental woman")</f>
        <v>Cheap, but it is the European version, not very suitable for Asians cheap, but it is the European version, is not very suitable for Asians, especially skinny oriental woman</v>
      </c>
    </row>
    <row r="258">
      <c r="A258" s="1">
        <v>4.0</v>
      </c>
      <c r="B258" s="1" t="s">
        <v>259</v>
      </c>
      <c r="C258" t="str">
        <f>IFERROR(__xludf.DUMMYFUNCTION("GOOGLETRANSLATE(B258, ""zh"", ""en"")"),"Good beginning date difference 20 seconds, with 15 seconds left for a while, a little big error")</f>
        <v>Good beginning date difference 20 seconds, with 15 seconds left for a while, a little big error</v>
      </c>
    </row>
    <row r="259">
      <c r="A259" s="1">
        <v>4.0</v>
      </c>
      <c r="B259" s="1" t="s">
        <v>260</v>
      </c>
      <c r="C259" t="str">
        <f>IFERROR(__xludf.DUMMYFUNCTION("GOOGLETRANSLATE(B259, ""zh"", ""en"")"),"It sounds great things okay, sounds great, but why not like the new ah")</f>
        <v>It sounds great things okay, sounds great, but why not like the new ah</v>
      </c>
    </row>
    <row r="260">
      <c r="A260" s="1">
        <v>4.0</v>
      </c>
      <c r="B260" s="1" t="s">
        <v>261</v>
      </c>
      <c r="C260" t="str">
        <f>IFERROR(__xludf.DUMMYFUNCTION("GOOGLETRANSLATE(B260, ""zh"", ""en"")"),"Rate this relatively good, it is quite satisfactory o the United States and is not thicker pen.")</f>
        <v>Rate this relatively good, it is quite satisfactory o the United States and is not thicker pen.</v>
      </c>
    </row>
    <row r="261">
      <c r="A261" s="1">
        <v>4.0</v>
      </c>
      <c r="B261" s="1" t="s">
        <v>262</v>
      </c>
      <c r="C261" t="str">
        <f>IFERROR(__xludf.DUMMYFUNCTION("GOOGLETRANSLATE(B261, ""zh"", ""en"")"),"Paper is not the shoe last. Scattered in the carton shoes very good, very comfortable, that is open and found support shoe lasts all paper in the tray, not inside the shoe, the shoe was empty, but fortunately, shoes, shoes without distortion across the se"&amp;"a.")</f>
        <v>Paper is not the shoe last. Scattered in the carton shoes very good, very comfortable, that is open and found support shoe lasts all paper in the tray, not inside the shoe, the shoe was empty, but fortunately, shoes, shoes without distortion across the sea.</v>
      </c>
    </row>
    <row r="262">
      <c r="A262" s="1">
        <v>5.0</v>
      </c>
      <c r="B262" s="1" t="s">
        <v>263</v>
      </c>
      <c r="C262" t="str">
        <f>IFERROR(__xludf.DUMMYFUNCTION("GOOGLETRANSLATE(B262, ""zh"", ""en"")"),"Down warm clothes quality is very good very warm sea Amoy cheaper at Amazon")</f>
        <v>Down warm clothes quality is very good very warm sea Amoy cheaper at Amazon</v>
      </c>
    </row>
    <row r="263">
      <c r="A263" s="1">
        <v>5.0</v>
      </c>
      <c r="B263" s="1" t="s">
        <v>264</v>
      </c>
      <c r="C263" t="str">
        <f>IFERROR(__xludf.DUMMYFUNCTION("GOOGLETRANSLATE(B263, ""zh"", ""en"")"),"Amazon Japan direct mail is praise! Have been using Zojirushi mug are purchased at the business office before purchasing. Now buy Japanese direct mail overseas by Amazon, the price is much cost-effective, and very assured that their families are very fond"&amp;" of!")</f>
        <v>Amazon Japan direct mail is praise! Have been using Zojirushi mug are purchased at the business office before purchasing. Now buy Japanese direct mail overseas by Amazon, the price is much cost-effective, and very assured that their families are very fond of!</v>
      </c>
    </row>
    <row r="264">
      <c r="A264" s="1">
        <v>5.0</v>
      </c>
      <c r="B264" s="1" t="s">
        <v>265</v>
      </c>
      <c r="C264" t="str">
        <f>IFERROR(__xludf.DUMMYFUNCTION("GOOGLETRANSLATE(B264, ""zh"", ""en"")"),"Overseas purchase by character ah domestic sports shoes 43 yards, 9 yards to buy a little bit larger, high instep I have been afraid of small. But ..... but the side was found a hole in the ground, seam basically wear off. Suddenly feeling uncomfortable, "&amp;"find customer service, and the results are back 100 yuan, hey. . . . . . Looking for a place to line up about it")</f>
        <v>Overseas purchase by character ah domestic sports shoes 43 yards, 9 yards to buy a little bit larger, high instep I have been afraid of small. But ..... but the side was found a hole in the ground, seam basically wear off. Suddenly feeling uncomfortable, find customer service, and the results are back 100 yuan, hey. . . . . . Looking for a place to line up about it</v>
      </c>
    </row>
    <row r="265">
      <c r="A265" s="1">
        <v>5.0</v>
      </c>
      <c r="B265" s="1" t="s">
        <v>266</v>
      </c>
      <c r="C265" t="str">
        <f>IFERROR(__xludf.DUMMYFUNCTION("GOOGLETRANSLATE(B265, ""zh"", ""en"")"),"High cost of music headphones Logistics: Black five over 20 days of arrival packing buffer is better to wear: a nod to freshman wide pressure on the ears than the average household is expected headphone friends clip easy to push the pain: the comparison o"&amp;"f small-ohm headphones require a higher contrast SHP9500 thrust 47 amp output will be increased to 57 voice was almost as large as the effect of: contrast SHP9500 already open burning state in the state has not fort is to enhance the overall feeling of a "&amp;"ear headset features are more prominent bass treble Alto relatively light like listening to pure vocal audition to themselves to feel under more general comparison of the effect of symphony instruments like the bass will be much better feeling sometimes b"&amp;"e a bit more exciting treble drift gill may not yet open burning")</f>
        <v>High cost of music headphones Logistics: Black five over 20 days of arrival packing buffer is better to wear: a nod to freshman wide pressure on the ears than the average household is expected headphone friends clip easy to push the pain: the comparison of small-ohm headphones require a higher contrast SHP9500 thrust 47 amp output will be increased to 57 voice was almost as large as the effect of: contrast SHP9500 already open burning state in the state has not fort is to enhance the overall feeling of a ear headset features are more prominent bass treble Alto relatively light like listening to pure vocal audition to themselves to feel under more general comparison of the effect of symphony instruments like the bass will be much better feeling sometimes be a bit more exciting treble drift gill may not yet open burning</v>
      </c>
    </row>
    <row r="266">
      <c r="A266" s="1">
        <v>5.0</v>
      </c>
      <c r="B266" s="1" t="s">
        <v>267</v>
      </c>
      <c r="C266" t="str">
        <f>IFERROR(__xludf.DUMMYFUNCTION("GOOGLETRANSLATE(B266, ""zh"", ""en"")"),"High cost of beauty products ha very nice very nice price is lower than 30% Taobao Shopping")</f>
        <v>High cost of beauty products ha very nice very nice price is lower than 30% Taobao Shopping</v>
      </c>
    </row>
    <row r="267">
      <c r="A267" s="1">
        <v>5.0</v>
      </c>
      <c r="B267" s="1" t="s">
        <v>268</v>
      </c>
      <c r="C267" t="str">
        <f>IFERROR(__xludf.DUMMYFUNCTION("GOOGLETRANSLATE(B267, ""zh"", ""en"")"),"COMFORT liked, but the number is slightly larger than usual Chinese 🇨🇳 buyers need to select the number of small one yard")</f>
        <v>COMFORT liked, but the number is slightly larger than usual Chinese 🇨🇳 buyers need to select the number of small one yard</v>
      </c>
    </row>
    <row r="268">
      <c r="A268" s="1">
        <v>5.0</v>
      </c>
      <c r="B268" s="1" t="s">
        <v>269</v>
      </c>
      <c r="C268" t="str">
        <f>IFERROR(__xludf.DUMMYFUNCTION("GOOGLETRANSLATE(B268, ""zh"", ""en"")"),"Have a certain flexibility, comfort and elastic, very comfortable fabrics, cuffs point I feel a little big point, or more perfect")</f>
        <v>Have a certain flexibility, comfort and elastic, very comfortable fabrics, cuffs point I feel a little big point, or more perfect</v>
      </c>
    </row>
    <row r="269">
      <c r="A269" s="1">
        <v>5.0</v>
      </c>
      <c r="B269" s="1" t="s">
        <v>270</v>
      </c>
      <c r="C269" t="str">
        <f>IFERROR(__xludf.DUMMYFUNCTION("GOOGLETRANSLATE(B269, ""zh"", ""en"")"),"Slightly disappointing first to praise the logistics particularly fast, orders less than a week to get the goods, and domestic delivery by the SF Express. Overall very good clothes, fabrics feel particularly comfortable, size is not good grasp, sleeves an"&amp;"d length are beyond the expected for the limbs slender figure wearing. I close 160cm. Xs bought all grow about 5 centimeters, for reference purposes only.")</f>
        <v>Slightly disappointing first to praise the logistics particularly fast, orders less than a week to get the goods, and domestic delivery by the SF Express. Overall very good clothes, fabrics feel particularly comfortable, size is not good grasp, sleeves and length are beyond the expected for the limbs slender figure wearing. I close 160cm. Xs bought all grow about 5 centimeters, for reference purposes only.</v>
      </c>
    </row>
    <row r="270">
      <c r="A270" s="1">
        <v>5.0</v>
      </c>
      <c r="B270" s="1" t="s">
        <v>271</v>
      </c>
      <c r="C270" t="str">
        <f>IFERROR(__xludf.DUMMYFUNCTION("GOOGLETRANSLATE(B270, ""zh"", ""en"")"),"Packing too hard Jianlou well there is no problem ... but the packaging too Jianlou, only one carton has been crushed pressed apart, the hard disk is not broke, did not fall out would be a miracle.")</f>
        <v>Packing too hard Jianlou well there is no problem ... but the packaging too Jianlou, only one carton has been crushed pressed apart, the hard disk is not broke, did not fall out would be a miracle.</v>
      </c>
    </row>
    <row r="271">
      <c r="A271" s="1">
        <v>5.0</v>
      </c>
      <c r="B271" s="1" t="s">
        <v>272</v>
      </c>
      <c r="C271" t="str">
        <f>IFERROR(__xludf.DUMMYFUNCTION("GOOGLETRANSLATE(B271, ""zh"", ""en"")"),"Pants pants awesome awesome! I do not know how many stores in the price, the price should get down. Pants with elastic, leg no sense of tension, is passing through a most comfortable jeans. Size is very accurate, 1.70 meters, 30 to wear long pants, just, "&amp;"do not change sides, perfect.")</f>
        <v>Pants pants awesome awesome! I do not know how many stores in the price, the price should get down. Pants with elastic, leg no sense of tension, is passing through a most comfortable jeans. Size is very accurate, 1.70 meters, 30 to wear long pants, just, do not change sides, perfect.</v>
      </c>
    </row>
    <row r="272">
      <c r="A272" s="1">
        <v>5.0</v>
      </c>
      <c r="B272" s="1" t="s">
        <v>273</v>
      </c>
      <c r="C272" t="str">
        <f>IFERROR(__xludf.DUMMYFUNCTION("GOOGLETRANSLATE(B272, ""zh"", ""en"")"),"Good good quality, the version is loose. If self a little to perfect.")</f>
        <v>Good good quality, the version is loose. If self a little to perfect.</v>
      </c>
    </row>
    <row r="273">
      <c r="A273" s="1">
        <v>5.0</v>
      </c>
      <c r="B273" s="1" t="s">
        <v>274</v>
      </c>
      <c r="C273" t="str">
        <f>IFERROR(__xludf.DUMMYFUNCTION("GOOGLETRANSLATE(B273, ""zh"", ""en"")"),"Good to see good-looking shoes, 320 won, so happy")</f>
        <v>Good to see good-looking shoes, 320 won, so happy</v>
      </c>
    </row>
    <row r="274">
      <c r="A274" s="1">
        <v>5.0</v>
      </c>
      <c r="B274" s="1" t="s">
        <v>275</v>
      </c>
      <c r="C274" t="str">
        <f>IFERROR(__xludf.DUMMYFUNCTION("GOOGLETRANSLATE(B274, ""zh"", ""en"")"),"Good quality, good appearance Ye Hao quality, the right size")</f>
        <v>Good quality, good appearance Ye Hao quality, the right size</v>
      </c>
    </row>
    <row r="275">
      <c r="A275" s="1">
        <v>5.0</v>
      </c>
      <c r="B275" s="1" t="s">
        <v>276</v>
      </c>
      <c r="C275" t="str">
        <f>IFERROR(__xludf.DUMMYFUNCTION("GOOGLETRANSLATE(B275, ""zh"", ""en"")"),"Yan high value, recommendation to buy, look good, drink plenty of water when bought fitness, but enough with the small capacity")</f>
        <v>Yan high value, recommendation to buy, look good, drink plenty of water when bought fitness, but enough with the small capacity</v>
      </c>
    </row>
    <row r="276">
      <c r="A276" s="1">
        <v>5.0</v>
      </c>
      <c r="B276" s="1" t="s">
        <v>277</v>
      </c>
      <c r="C276" t="str">
        <f>IFERROR(__xludf.DUMMYFUNCTION("GOOGLETRANSLATE(B276, ""zh"", ""en"")"),"The new baby is one year old baby for nine months out of use, Amazon does not, this well")</f>
        <v>The new baby is one year old baby for nine months out of use, Amazon does not, this well</v>
      </c>
    </row>
    <row r="277">
      <c r="A277" s="1">
        <v>5.0</v>
      </c>
      <c r="B277" s="1" t="s">
        <v>278</v>
      </c>
      <c r="C277" t="str">
        <f>IFERROR(__xludf.DUMMYFUNCTION("GOOGLETRANSLATE(B277, ""zh"", ""en"")"),"Good clothes very thick, very good quality, like this dress.")</f>
        <v>Good clothes very thick, very good quality, like this dress.</v>
      </c>
    </row>
    <row r="278">
      <c r="A278" s="1">
        <v>5.0</v>
      </c>
      <c r="B278" s="1" t="s">
        <v>279</v>
      </c>
      <c r="C278" t="str">
        <f>IFERROR(__xludf.DUMMYFUNCTION("GOOGLETRANSLATE(B278, ""zh"", ""en"")"),"very good! high speed. 2.0 Interface Found 28M / sec")</f>
        <v>very good! high speed. 2.0 Interface Found 28M / sec</v>
      </c>
    </row>
    <row r="279">
      <c r="A279" s="1">
        <v>5.0</v>
      </c>
      <c r="B279" s="1" t="s">
        <v>280</v>
      </c>
      <c r="C279" t="str">
        <f>IFERROR(__xludf.DUMMYFUNCTION("GOOGLETRANSLATE(B279, ""zh"", ""en"")"),"No underwire not directed at the Comfort mattress to buy, Guangdong summer too hot, not mat this summer wear cotton next to the skin surface is very comfortable. Almost no sense, wearing a day without Le Hen. Basically no supporting role in shaping the li"&amp;"ke, is to ensure that no bumps. The pursuit of comfort can be considered, the pursuit of shaping is not suitable. 32A through M slightly loose buckle to the most inside can wear, wide shoulder straps will not slip. This brand of underwear bought several t"&amp;"imes, which are mostly made in China. Unfortunately, no domestic comfort is the main selling underwear.")</f>
        <v>No underwire not directed at the Comfort mattress to buy, Guangdong summer too hot, not mat this summer wear cotton next to the skin surface is very comfortable. Almost no sense, wearing a day without Le Hen. Basically no supporting role in shaping the like, is to ensure that no bumps. The pursuit of comfort can be considered, the pursuit of shaping is not suitable. 32A through M slightly loose buckle to the most inside can wear, wide shoulder straps will not slip. This brand of underwear bought several times, which are mostly made in China. Unfortunately, no domestic comfort is the main selling underwear.</v>
      </c>
    </row>
    <row r="280">
      <c r="A280" s="1">
        <v>5.0</v>
      </c>
      <c r="B280" s="1" t="s">
        <v>281</v>
      </c>
      <c r="C280" t="str">
        <f>IFERROR(__xludf.DUMMYFUNCTION("GOOGLETRANSLATE(B280, ""zh"", ""en"")"),"The size standard price very appropriate! Slim models are not suitable for my age. Size standards.")</f>
        <v>The size standard price very appropriate! Slim models are not suitable for my age. Size standards.</v>
      </c>
    </row>
    <row r="281">
      <c r="A281" s="1">
        <v>5.0</v>
      </c>
      <c r="B281" s="1" t="s">
        <v>282</v>
      </c>
      <c r="C281" t="str">
        <f>IFERROR(__xludf.DUMMYFUNCTION("GOOGLETRANSLATE(B281, ""zh"", ""en"")"),"The first shopping, read reviews buy more satisfied than half number, just right")</f>
        <v>The first shopping, read reviews buy more satisfied than half number, just right</v>
      </c>
    </row>
    <row r="282">
      <c r="A282" s="1">
        <v>5.0</v>
      </c>
      <c r="B282" s="1" t="s">
        <v>283</v>
      </c>
      <c r="C282" t="str">
        <f>IFERROR(__xludf.DUMMYFUNCTION("GOOGLETRANSLATE(B282, ""zh"", ""en"")"),"Very convenient to eat vitamin supplements, eat a meal kept the original film, but later dysphagia, on a whim to eat this candy bear, easy to eat.")</f>
        <v>Very convenient to eat vitamin supplements, eat a meal kept the original film, but later dysphagia, on a whim to eat this candy bear, easy to eat.</v>
      </c>
    </row>
    <row r="283">
      <c r="A283" s="1">
        <v>5.0</v>
      </c>
      <c r="B283" s="1" t="s">
        <v>284</v>
      </c>
      <c r="C283" t="str">
        <f>IFERROR(__xludf.DUMMYFUNCTION("GOOGLETRANSLATE(B283, ""zh"", ""en"")"),"Very comfortable, loose pants a little thin, very comfortable, relaxed, positive yards.")</f>
        <v>Very comfortable, loose pants a little thin, very comfortable, relaxed, positive yards.</v>
      </c>
    </row>
    <row r="284">
      <c r="A284" s="1">
        <v>2.0</v>
      </c>
      <c r="B284" s="1" t="s">
        <v>285</v>
      </c>
      <c r="C284" t="str">
        <f>IFERROR(__xludf.DUMMYFUNCTION("GOOGLETRANSLATE(B284, ""zh"", ""en"")"),"Price is too low the quality is really not very good, just less than a month prompted want to change the brush head, so down for more expensive than the original")</f>
        <v>Price is too low the quality is really not very good, just less than a month prompted want to change the brush head, so down for more expensive than the original</v>
      </c>
    </row>
    <row r="285">
      <c r="A285" s="1">
        <v>3.0</v>
      </c>
      <c r="B285" s="1" t="s">
        <v>286</v>
      </c>
      <c r="C285" t="str">
        <f>IFERROR(__xludf.DUMMYFUNCTION("GOOGLETRANSLATE(B285, ""zh"", ""en"")"),"General quality, titanium-like service to buy a piece of the table, less than two weeks away allowed the word. Find in the Amazon return period, a week after Amazon got Returns conditions it does not make sense, or find their own repair service center of "&amp;"the table. This will no longer buy things, too sad. But at this to buy a lesson it.")</f>
        <v>General quality, titanium-like service to buy a piece of the table, less than two weeks away allowed the word. Find in the Amazon return period, a week after Amazon got Returns conditions it does not make sense, or find their own repair service center of the table. This will no longer buy things, too sad. But at this to buy a lesson it.</v>
      </c>
    </row>
    <row r="286">
      <c r="A286" s="1">
        <v>3.0</v>
      </c>
      <c r="B286" s="1" t="s">
        <v>287</v>
      </c>
      <c r="C286" t="str">
        <f>IFERROR(__xludf.DUMMYFUNCTION("GOOGLETRANSLATE(B286, ""zh"", ""en"")"),"Packaging is relatively simple and a bit dirty to wear a second start raising")</f>
        <v>Packaging is relatively simple and a bit dirty to wear a second start raising</v>
      </c>
    </row>
    <row r="287">
      <c r="A287" s="1">
        <v>3.0</v>
      </c>
      <c r="B287" s="1" t="s">
        <v>288</v>
      </c>
      <c r="C287" t="str">
        <f>IFERROR(__xludf.DUMMYFUNCTION("GOOGLETRANSLATE(B287, ""zh"", ""en"")"),"Thermal insulation is not very good enough, with the same size as India compared the insulation effect is much worse")</f>
        <v>Thermal insulation is not very good enough, with the same size as India compared the insulation effect is much worse</v>
      </c>
    </row>
    <row r="288">
      <c r="A288" s="1">
        <v>1.0</v>
      </c>
      <c r="B288" s="1" t="s">
        <v>289</v>
      </c>
      <c r="C288" t="str">
        <f>IFERROR(__xludf.DUMMYFUNCTION("GOOGLETRANSLATE(B288, ""zh"", ""en"")"),"狸猫换太子, fraud no bottom line! ! ! Amazon swollen what friends ~ you do in competition with Taobao Jingdong no bottom line unchaste it? ? ? ! ! ! I was under orders to buy Lee jeans, you give me a qi Wolf is God horse mean? ? ? ! ! !")</f>
        <v>狸猫换太子, fraud no bottom line! ! ! Amazon swollen what friends ~ you do in competition with Taobao Jingdong no bottom line unchaste it? ? ? ! ! ! I was under orders to buy Lee jeans, you give me a qi Wolf is God horse mean? ? ? ! ! !</v>
      </c>
    </row>
    <row r="289">
      <c r="A289" s="1">
        <v>1.0</v>
      </c>
      <c r="B289" s="1" t="s">
        <v>290</v>
      </c>
      <c r="C289" t="str">
        <f>IFERROR(__xludf.DUMMYFUNCTION("GOOGLETRANSLATE(B289, ""zh"", ""en"")"),"General material a little poor, but the right size.")</f>
        <v>General material a little poor, but the right size.</v>
      </c>
    </row>
    <row r="290">
      <c r="A290" s="1">
        <v>4.0</v>
      </c>
      <c r="B290" s="1" t="s">
        <v>291</v>
      </c>
      <c r="C290" t="str">
        <f>IFERROR(__xludf.DUMMYFUNCTION("GOOGLETRANSLATE(B290, ""zh"", ""en"")"),"Good shoes, but the code is too big, pity. Good shoes, but the code is too big, pity.")</f>
        <v>Good shoes, but the code is too big, pity. Good shoes, but the code is too big, pity.</v>
      </c>
    </row>
    <row r="291">
      <c r="A291" s="1">
        <v>4.0</v>
      </c>
      <c r="B291" s="1" t="s">
        <v>292</v>
      </c>
      <c r="C291" t="str">
        <f>IFERROR(__xludf.DUMMYFUNCTION("GOOGLETRANSLATE(B291, ""zh"", ""en"")"),"Thin, summer paragraph, suitable codon rather long, long legs, s leg than Uniqlo code l code length 5cm")</f>
        <v>Thin, summer paragraph, suitable codon rather long, long legs, s leg than Uniqlo code l code length 5cm</v>
      </c>
    </row>
    <row r="292">
      <c r="A292" s="1">
        <v>4.0</v>
      </c>
      <c r="B292" s="1" t="s">
        <v>293</v>
      </c>
      <c r="C292" t="str">
        <f>IFERROR(__xludf.DUMMYFUNCTION("GOOGLETRANSLATE(B292, ""zh"", ""en"")"),"Ecco nice but a bit small usually wear 36 yards, this bit crowded feet. Nice shoes")</f>
        <v>Ecco nice but a bit small usually wear 36 yards, this bit crowded feet. Nice shoes</v>
      </c>
    </row>
    <row r="293">
      <c r="A293" s="1">
        <v>4.0</v>
      </c>
      <c r="B293" s="1" t="s">
        <v>294</v>
      </c>
      <c r="C293" t="str">
        <f>IFERROR(__xludf.DUMMYFUNCTION("GOOGLETRANSLATE(B293, ""zh"", ""en"")"),"Very good size, had a run-in period should be good")</f>
        <v>Very good size, had a run-in period should be good</v>
      </c>
    </row>
    <row r="294">
      <c r="A294" s="1">
        <v>4.0</v>
      </c>
      <c r="B294" s="1" t="s">
        <v>295</v>
      </c>
      <c r="C294" t="str">
        <f>IFERROR(__xludf.DUMMYFUNCTION("GOOGLETRANSLATE(B294, ""zh"", ""en"")"),"Seagate Backup Plus Slim 2TB Portable External Hard Drive USB 3.0, silver ... with things, I feel very easy to use, is the logistics a bit slow, while prices are high, not something to just lower prices, much higher price so I feel uncomfortable.")</f>
        <v>Seagate Backup Plus Slim 2TB Portable External Hard Drive USB 3.0, silver ... with things, I feel very easy to use, is the logistics a bit slow, while prices are high, not something to just lower prices, much higher price so I feel uncomfortable.</v>
      </c>
    </row>
    <row r="295">
      <c r="A295" s="1">
        <v>5.0</v>
      </c>
      <c r="B295" s="1" t="s">
        <v>296</v>
      </c>
      <c r="C295" t="str">
        <f>IFERROR(__xludf.DUMMYFUNCTION("GOOGLETRANSLATE(B295, ""zh"", ""en"")"),"Praise spent more than two weeks, once a day, it has not yet been charged. And rotation direction of the punch when compared to the use of household inconvenient. Other aspects: adequate momentum, in general a total of 2 times put enough water.")</f>
        <v>Praise spent more than two weeks, once a day, it has not yet been charged. And rotation direction of the punch when compared to the use of household inconvenient. Other aspects: adequate momentum, in general a total of 2 times put enough water.</v>
      </c>
    </row>
    <row r="296">
      <c r="A296" s="1">
        <v>5.0</v>
      </c>
      <c r="B296" s="1" t="s">
        <v>297</v>
      </c>
      <c r="C296" t="str">
        <f>IFERROR(__xludf.DUMMYFUNCTION("GOOGLETRANSLATE(B296, ""zh"", ""en"")"),"The pen ink can be smooth writing, no so-called run-in, the writing process make people feel good, there is no situation of people anxious scratch-off ink flying white paper gun and the like.")</f>
        <v>The pen ink can be smooth writing, no so-called run-in, the writing process make people feel good, there is no situation of people anxious scratch-off ink flying white paper gun and the like.</v>
      </c>
    </row>
    <row r="297">
      <c r="A297" s="1">
        <v>5.0</v>
      </c>
      <c r="B297" s="1" t="s">
        <v>298</v>
      </c>
      <c r="C297" t="str">
        <f>IFERROR(__xludf.DUMMYFUNCTION("GOOGLETRANSLATE(B297, ""zh"", ""en"")"),"In addition to what is good pilling knit cuffs and bottom portion from the ball very powerful, good grief. Wear for two months, I liked it, very warm. 158,98 pounds, just to wear, can add a sweater.")</f>
        <v>In addition to what is good pilling knit cuffs and bottom portion from the ball very powerful, good grief. Wear for two months, I liked it, very warm. 158,98 pounds, just to wear, can add a sweater.</v>
      </c>
    </row>
    <row r="298">
      <c r="A298" s="1">
        <v>5.0</v>
      </c>
      <c r="B298" s="1" t="s">
        <v>299</v>
      </c>
      <c r="C298" t="str">
        <f>IFERROR(__xludf.DUMMYFUNCTION("GOOGLETRANSLATE(B298, ""zh"", ""en"")"),"No genuine, the right size, comfortable to wear stylish")</f>
        <v>No genuine, the right size, comfortable to wear stylish</v>
      </c>
    </row>
    <row r="299">
      <c r="A299" s="1">
        <v>5.0</v>
      </c>
      <c r="B299" s="1" t="s">
        <v>300</v>
      </c>
      <c r="C299" t="str">
        <f>IFERROR(__xludf.DUMMYFUNCTION("GOOGLETRANSLATE(B299, ""zh"", ""en"")"),"Abdomen with a very good, not from the previous evaluation, I do not know how many wasted points, points can change money now know, they should look carefully evaluated, then I put these words to copy to go, both to earn points, but also save time, copy w"&amp;"here they go, the most important thing is, do not seriously review, do not think how much worse word, sent directly to it, recommend it to everyone!")</f>
        <v>Abdomen with a very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v>
      </c>
    </row>
    <row r="300">
      <c r="A300" s="1">
        <v>5.0</v>
      </c>
      <c r="B300" s="1" t="s">
        <v>301</v>
      </c>
      <c r="C300" t="str">
        <f>IFERROR(__xludf.DUMMYFUNCTION("GOOGLETRANSLATE(B300, ""zh"", ""en"")"),"Good quality, very domineering very sturdy ah, if diminutive do not recommend buying this tragedy")</f>
        <v>Good quality, very domineering very sturdy ah, if diminutive do not recommend buying this tragedy</v>
      </c>
    </row>
    <row r="301">
      <c r="A301" s="1">
        <v>5.0</v>
      </c>
      <c r="B301" s="1" t="s">
        <v>302</v>
      </c>
      <c r="C301" t="str">
        <f>IFERROR(__xludf.DUMMYFUNCTION("GOOGLETRANSLATE(B301, ""zh"", ""en"")"),"very good! Very good, when automatic, accurate travel time, the appearance of the atmosphere.")</f>
        <v>very good! Very good, when automatic, accurate travel time, the appearance of the atmosphere.</v>
      </c>
    </row>
    <row r="302">
      <c r="A302" s="1">
        <v>5.0</v>
      </c>
      <c r="B302" s="1" t="s">
        <v>303</v>
      </c>
      <c r="C302" t="str">
        <f>IFERROR(__xludf.DUMMYFUNCTION("GOOGLETRANSLATE(B302, ""zh"", ""en"")"),"Very comfortable gray a little big, the other just right. I 180,70kg, s code")</f>
        <v>Very comfortable gray a little big, the other just right. I 180,70kg, s code</v>
      </c>
    </row>
    <row r="303">
      <c r="A303" s="1">
        <v>5.0</v>
      </c>
      <c r="B303" s="1" t="s">
        <v>304</v>
      </c>
      <c r="C303" t="str">
        <f>IFERROR(__xludf.DUMMYFUNCTION("GOOGLETRANSLATE(B303, ""zh"", ""en"")"),"Brand, comfort and the perfect combination of price clarks years of wearing shoes. This price is only a little more than 1/3 of the Hong Kong store, what else can I ask for? Shoes relatively thick, more appropriate winter.")</f>
        <v>Brand, comfort and the perfect combination of price clarks years of wearing shoes. This price is only a little more than 1/3 of the Hong Kong store, what else can I ask for? Shoes relatively thick, more appropriate winter.</v>
      </c>
    </row>
    <row r="304">
      <c r="A304" s="1">
        <v>5.0</v>
      </c>
      <c r="B304" s="1" t="s">
        <v>305</v>
      </c>
      <c r="C304" t="str">
        <f>IFERROR(__xludf.DUMMYFUNCTION("GOOGLETRANSLATE(B304, ""zh"", ""en"")"),"Good things just right size, parameters 185cm, 95kg, the upper body can be, a good wind")</f>
        <v>Good things just right size, parameters 185cm, 95kg, the upper body can be, a good wind</v>
      </c>
    </row>
    <row r="305">
      <c r="A305" s="1">
        <v>5.0</v>
      </c>
      <c r="B305" s="1" t="s">
        <v>306</v>
      </c>
      <c r="C305" t="str">
        <f>IFERROR(__xludf.DUMMYFUNCTION("GOOGLETRANSLATE(B305, ""zh"", ""en"")"),"Great first review of this dress is really particularly good quality soft and warm to wear do not want to try a bit off his size is also very fit into the other color I want 175 64 kg reference to the back of a friend")</f>
        <v>Great first review of this dress is really particularly good quality soft and warm to wear do not want to try a bit off his size is also very fit into the other color I want 175 64 kg reference to the back of a friend</v>
      </c>
    </row>
    <row r="306">
      <c r="A306" s="1">
        <v>5.0</v>
      </c>
      <c r="B306" s="1" t="s">
        <v>307</v>
      </c>
      <c r="C306" t="str">
        <f>IFERROR(__xludf.DUMMYFUNCTION("GOOGLETRANSLATE(B306, ""zh"", ""en"")"),"Very much! very good! The most important price cheaper than the adult version of a half ah! The word bargain! Thanks to the comments of the first serious comparison chart sister, really thin bottom than the adult version, then pure leather inside part les"&amp;"s so part of it, but! But the shoes are lighter than I want to pair young adult version, and now wear every day, the last to wear it to go hiking, take three or four hours without feeling tired yeah! In summary great! Children continue into the next big m"&amp;"oney! By the way my feet 36, like to wear loose a little big shoes (thick cushion insoles can be), the election of 4.5M, just large part feel very fit! For reference ~")</f>
        <v>Very much! very good! The most important price cheaper than the adult version of a half ah! The word bargain! Thanks to the comments of the first serious comparison chart sister, really thin bottom than the adult version, then pure leather inside part less so part of it, but! But the shoes are lighter than I want to pair young adult version, and now wear every day, the last to wear it to go hiking, take three or four hours without feeling tired yeah! In summary great! Children continue into the next big money! By the way my feet 36, like to wear loose a little big shoes (thick cushion insoles can be), the election of 4.5M, just large part feel very fit! For reference ~</v>
      </c>
    </row>
    <row r="307">
      <c r="A307" s="1">
        <v>5.0</v>
      </c>
      <c r="B307" s="1" t="s">
        <v>308</v>
      </c>
      <c r="C307" t="str">
        <f>IFERROR(__xludf.DUMMYFUNCTION("GOOGLETRANSLATE(B307, ""zh"", ""en"")"),"Very good wear too comfortable, flexible, but not stretched. Already the third time.")</f>
        <v>Very good wear too comfortable, flexible, but not stretched. Already the third time.</v>
      </c>
    </row>
    <row r="308">
      <c r="A308" s="1">
        <v>5.0</v>
      </c>
      <c r="B308" s="1" t="s">
        <v>309</v>
      </c>
      <c r="C308" t="str">
        <f>IFERROR(__xludf.DUMMYFUNCTION("GOOGLETRANSLATE(B308, ""zh"", ""en"")"),"Comfortable good version is too obvious LOGO")</f>
        <v>Comfortable good version is too obvious LOGO</v>
      </c>
    </row>
    <row r="309">
      <c r="A309" s="1">
        <v>5.0</v>
      </c>
      <c r="B309" s="1" t="s">
        <v>310</v>
      </c>
      <c r="C309" t="str">
        <f>IFERROR(__xludf.DUMMYFUNCTION("GOOGLETRANSLATE(B309, ""zh"", ""en"")"),"Amazon did not see Zhong commented big shoes, usually wear sports shoes size 41 to buy a US 8.5m normal size, read reviews said that after buying a large size, good workmanship, bought a question of how much of a friend should buy before buying powder, th"&amp;"e answer is 7.5, have thought how transfer, and get the goods With disturbed feelings open, bursting with character, shoe size is just, but also did not say bad workmanship, in short, is very satisfied with the shoes did not before hand! Want to help afte"&amp;"r the buyer!")</f>
        <v>Amazon did not see Zhong commented big shoes, usually wear sports shoes size 41 to buy a US 8.5m normal size, read reviews said that after buying a large size, good workmanship, bought a question of how much of a friend should buy before buying powder, the answer is 7.5, have thought how transfer, and get the goods With disturbed feelings open, bursting with character, shoe size is just, but also did not say bad workmanship, in short, is very satisfied with the shoes did not before hand! Want to help after the buyer!</v>
      </c>
    </row>
    <row r="310">
      <c r="A310" s="1">
        <v>5.0</v>
      </c>
      <c r="B310" s="1" t="s">
        <v>311</v>
      </c>
      <c r="C310" t="str">
        <f>IFERROR(__xludf.DUMMYFUNCTION("GOOGLETRANSLATE(B310, ""zh"", ""en"")"),"High cost high cost")</f>
        <v>High cost high cost</v>
      </c>
    </row>
    <row r="311">
      <c r="A311" s="1">
        <v>5.0</v>
      </c>
      <c r="B311" s="1" t="s">
        <v>312</v>
      </c>
      <c r="C311" t="str">
        <f>IFERROR(__xludf.DUMMYFUNCTION("GOOGLETRANSLATE(B311, ""zh"", ""en"")"),"It is said that a good choice of noise, my Fortunately, there is little sound, but not much. The main storage space, you can save a lot of movies, good fun")</f>
        <v>It is said that a good choice of noise, my Fortunately, there is little sound, but not much. The main storage space, you can save a lot of movies, good fun</v>
      </c>
    </row>
    <row r="312">
      <c r="A312" s="1">
        <v>5.0</v>
      </c>
      <c r="B312" s="1" t="s">
        <v>313</v>
      </c>
      <c r="C312" t="str">
        <f>IFERROR(__xludf.DUMMYFUNCTION("GOOGLETRANSLATE(B312, ""zh"", ""en"")"),"Good quality good quality, buy a second, very convenient to travel with")</f>
        <v>Good quality good quality, buy a second, very convenient to travel with</v>
      </c>
    </row>
    <row r="313">
      <c r="A313" s="1">
        <v>5.0</v>
      </c>
      <c r="B313" s="1" t="s">
        <v>314</v>
      </c>
      <c r="C313" t="str">
        <f>IFERROR(__xludf.DUMMYFUNCTION("GOOGLETRANSLATE(B313, ""zh"", ""en"")"),"Suitable logistics and express things stick")</f>
        <v>Suitable logistics and express things stick</v>
      </c>
    </row>
    <row r="314">
      <c r="A314" s="1">
        <v>5.0</v>
      </c>
      <c r="B314" s="1" t="s">
        <v>315</v>
      </c>
      <c r="C314" t="str">
        <f>IFERROR(__xludf.DUMMYFUNCTION("GOOGLETRANSLATE(B314, ""zh"", ""en"")"),"The price is very good cheaper than domestic, or SONICARE model. Before there are cheaper, but not marked SON ....")</f>
        <v>The price is very good cheaper than domestic, or SONICARE model. Before there are cheaper, but not marked SON ....</v>
      </c>
    </row>
    <row r="315">
      <c r="A315" s="1">
        <v>5.0</v>
      </c>
      <c r="B315" s="1" t="s">
        <v>316</v>
      </c>
      <c r="C315" t="str">
        <f>IFERROR(__xludf.DUMMYFUNCTION("GOOGLETRANSLATE(B315, ""zh"", ""en"")"),"Good products and products made in China, written on the packaging is cold, and I saw the Lynx flagship store is written, insulation, I feel a bit strange. This cup insulation properties and certainly not Thermos Zojirushi. 22:00 filled with water, 7:00 t"&amp;"he next morning the water is warm, just right for the baby to drink water. This cup watertight, this is good.")</f>
        <v>Good products and products made in China, written on the packaging is cold, and I saw the Lynx flagship store is written, insulation, I feel a bit strange. This cup insulation properties and certainly not Thermos Zojirushi. 22:00 filled with water, 7:00 the next morning the water is warm, just right for the baby to drink water. This cup watertight, this is good.</v>
      </c>
    </row>
    <row r="316">
      <c r="A316" s="1">
        <v>5.0</v>
      </c>
      <c r="B316" s="1" t="s">
        <v>317</v>
      </c>
      <c r="C316" t="str">
        <f>IFERROR(__xludf.DUMMYFUNCTION("GOOGLETRANSLATE(B316, ""zh"", ""en"")"),"that's nice. that's nice. Brush than domestic models to be hard.")</f>
        <v>that's nice. that's nice. Brush than domestic models to be hard.</v>
      </c>
    </row>
    <row r="317">
      <c r="A317" s="1">
        <v>2.0</v>
      </c>
      <c r="B317" s="1" t="s">
        <v>318</v>
      </c>
      <c r="C317" t="str">
        <f>IFERROR(__xludf.DUMMYFUNCTION("GOOGLETRANSLATE(B317, ""zh"", ""en"")"),"Thirty did not notice, there is no cost-effective thirty")</f>
        <v>Thirty did not notice, there is no cost-effective thirty</v>
      </c>
    </row>
    <row r="318">
      <c r="A318" s="1">
        <v>3.0</v>
      </c>
      <c r="B318" s="1" t="s">
        <v>319</v>
      </c>
      <c r="C318" t="str">
        <f>IFERROR(__xludf.DUMMYFUNCTION("GOOGLETRANSLATE(B318, ""zh"", ""en"")"),"No belt loop how no activity belt loop?")</f>
        <v>No belt loop how no activity belt loop?</v>
      </c>
    </row>
    <row r="319">
      <c r="A319" s="1">
        <v>3.0</v>
      </c>
      <c r="B319" s="1" t="s">
        <v>320</v>
      </c>
      <c r="C319" t="str">
        <f>IFERROR(__xludf.DUMMYFUNCTION("GOOGLETRANSLATE(B319, ""zh"", ""en"")"),"Mrs. Mrs. oversized large, fairly soft and comfortable cotton. For spring wear it. The only that is too big, can not accurately size a little ah. It can not be returned, buy clothes to hit luck. Good luck fairly fit, bad luck, something completely not wha"&amp;"t you want the. Unfortunately, good!")</f>
        <v>Mrs. Mrs. oversized large, fairly soft and comfortable cotton. For spring wear it. The only that is too big, can not accurately size a little ah. It can not be returned, buy clothes to hit luck. Good luck fairly fit, bad luck, something completely not what you want the. Unfortunately, good!</v>
      </c>
    </row>
    <row r="320">
      <c r="A320" s="1">
        <v>1.0</v>
      </c>
      <c r="B320" s="1" t="s">
        <v>321</v>
      </c>
      <c r="C320" t="str">
        <f>IFERROR(__xludf.DUMMYFUNCTION("GOOGLETRANSLATE(B320, ""zh"", ""en"")"),"SeaTools test fails, C5, C6 value of the eight Amazon's service is satisfactory: fast delivery logistics speed (seven days hand), customer service response fast (immediately a phone call from a) to facilitate the return (customer service commitment within"&amp;" ten days off easily over the pick-up, to be seen), no shell damage (but bubble wrap only one side only, the other three sides nothing pad). However, the quality of the product itself is not true. Big noise after power, equal to about two people speak fac"&amp;"e to face with the volume, and less than half years ago in the country Seagate electrical store to buy two 4T Backup Plus is very quiet in contrast to the formation. Seagate official website from the latest version of the lower run SeaTools detection, sel"&amp;"f-test results of the short driver being given to 10%, suggesting the presence of damaged sectors. Then HDTune, AIDA64, Crystal Disk Info, and so a series of third-party testing software one by one to see SMART, C5C6 yellow alarm, the value is 8 ... this "&amp;"is how the disc through factory testing of = = U read reviews on this drive also Meyer Yes, Americans mind is how wide ......")</f>
        <v>SeaTools test fails, C5, C6 value of the eight Amazon's service is satisfactory: fast delivery logistics speed (seven days hand), customer service response fast (immediately a phone call from a) to facilitate the return (customer service commitment within ten days off easily over the pick-up, to be seen), no shell damage (but bubble wrap only one side only, the other three sides nothing pad). However, the quality of the product itself is not true. Big noise after power, equal to about two people speak face to face with the volume, and less than half years ago in the country Seagate electrical store to buy two 4T Backup Plus is very quiet in contrast to the formation. Seagate official website from the latest version of the lower run SeaTools detection, self-test results of the short driver being given to 10%, suggesting the presence of damaged sectors. Then HDTune, AIDA64, Crystal Disk Info, and so a series of third-party testing software one by one to see SMART, C5C6 yellow alarm, the value is 8 ... this is how the disc through factory testing of = = U read reviews on this drive also Meyer Yes, Americans mind is how wide ......</v>
      </c>
    </row>
    <row r="321">
      <c r="A321" s="1">
        <v>1.0</v>
      </c>
      <c r="B321" s="1" t="s">
        <v>322</v>
      </c>
      <c r="C321" t="str">
        <f>IFERROR(__xludf.DUMMYFUNCTION("GOOGLETRANSLATE(B321, ""zh"", ""en"")"),"Why is China silent system? ? ? Funny to go again, I obviously bought ah ~ Why is off the coast of purchased or made in China?")</f>
        <v>Why is China silent system? ? ? Funny to go again, I obviously bought ah ~ Why is off the coast of purchased or made in China?</v>
      </c>
    </row>
    <row r="322">
      <c r="A322" s="1">
        <v>1.0</v>
      </c>
      <c r="B322" s="1" t="s">
        <v>323</v>
      </c>
      <c r="C322" t="str">
        <f>IFERROR(__xludf.DUMMYFUNCTION("GOOGLETRANSLATE(B322, ""zh"", ""en"")"),"Size bad &lt;div id = ""video-block-R8BLAVYLVIRQF"" class = ""a-section a-spacing-small a-spacing-top-mini video-block""&gt; &lt;div tabindex = ""0"" class = ""airy airy- svg vmin-unsupported airy-skin-beacon ""style ="" background-color: rgb (0, 0, 0); position: "&amp;"relative; width: 100%; height: 100%; font-size: 0px; overflow: hidden; outline: none; ""&gt; &lt;div class ="" airy-renderer-container ""style ="" position: relative; height: 100%; width: 100%; ""&gt; &lt;video id ="" 7 ""preload ="" auto ""src = ""https://images-cn."&amp;"ssl-images-amazon.com/images/I/A1FWDIOS-1S.mp4"" style = ""position: absolute; left: 0px; top: 0px; overflow: hidden; height: 1px; width: 1px; ""&gt; &lt;/ video&gt; &lt;/ div&gt; &lt;div id ="" airy-slate-preload ""style ="" background-color: rgb (0, 0, 0); background-ima"&amp;"ge: url (&amp; quot; https : //images-cn.ssl-images-amazon.com/images/I/61jFcOOb0BS.png&amp;quot;); background-size: contain; background-position: center center; background-repeat: no-repeat; position: absolute; top: 0px; left: 0px; visibility: visible; width: 10"&amp;"0%; height: 100%; ""&gt; &lt;/ div&gt; &lt;iframe scrolling ="" no ""Frameborder ="" 0 ""src ="" about: blank ""style ="" display: none; ""&gt; &lt;/ iframe&gt; &lt;div tabindex ="" - 1 ""class ="" airy-controls-container ""style ="" opacity: 0; visibility: hidden; ""&gt; &lt;div tabi"&amp;"ndex ="" - 1 ""class ="" airy-screen-size-toggle airy-fullscreen ""&gt; &lt;/ div&gt; &lt;div tabindex ="" - 1 ""class ="" airy-container-bottom "" &gt; &lt;div tabindex = ""- 1"" class = ""airy-track-bar-spacer-left"" style = ""width: 11px;""&gt; &lt;/ div&gt; &lt;div tabindex = ""- "&amp;"1"" class = ""airy-play- toggle airy-play ""style ="" width: 12px; margin-right: 12px; ""&gt; &lt;/ div&gt; &lt;div tabindex ="" - 1 ""class ="" airy-audio-elements ""style ="" float: right; width: 34px; ""&gt; &lt;div tabindex ="" - 1 ""class ="" airy-audio-toggle airy-on"&amp;" ""&gt; &lt;/ div&gt; &lt;div tabindex ="" - 1 ""class ="" airy-audio-container ""style ="" opacity : 0; visibility: hidden; ""&gt; &lt;div tabindex ="" - 1 ""class ="" airy-audio-track-bar ""style ="" height: 80%; ""&gt; &lt;div tabindex ="" - 1 ""class ="" airy -audio-scrubber"&amp;"-bar ""style ="" height: 85%; ""&gt; &lt;/ div&gt; &lt;div tabindex ="" - 1 ""class ="" airy-audio-scrubber ""style ="" height: 12px; bottom: 85%; ""&gt; &lt;/ div&gt; &lt;/ div&gt; &lt;/ div&gt; &lt;/ div&gt; &lt;div tabindex ="" - 1 ""class ="" airy-duration-label ""style ="" f loat: right; wid"&amp;"th: 26px; margin-right: 4px; text-align: center; ""&gt; 0:19 &lt;/ div&gt; &lt;div tabindex ="" - 1 ""class ="" airy-track-bar-spacer-right "" style = ""float: right; width: 11px;""&gt; &lt;/ div&gt; &lt;div tabindex = ""- 1"" class = ""airy-track-bar-container"" style = ""margi"&amp;"n-left: 35px; margin-right: 75px ; ""&gt; &lt;div tabindex ="" - 1 ""class ="" airy-track-bar airy-vertical-centering-table ""&gt; &lt;div tabindex ="" - 1 ""class ="" airy-vertical-centering-table-cell ""&gt; &lt;div tabindex = ""- 1"" class = ""airy-track-bar-elements""&gt;"&amp;" &lt;div tabindex = ""- 1"" class = ""airy-progress-bar"" style = ""width: 79.3784%;""&gt; &lt;/ div &gt; &lt;div tabindex = ""- 1"" class = ""airy-scrubber-bar""&gt; &lt;/ div&gt; &lt;div tabindex = ""- 1"" class = ""airy-scrubber""&gt; &lt;div tabindex = ""- 1"" class = "" airy-scrubbe"&amp;"r-icon ""&gt; &lt;/ div&gt; &lt;div tabindex ="" - 1 ""class ="" airy-adjusted-aui-tooltip ""style ="" opacity: 0; visibility: hidden; ""&gt; &lt;div tabindex ="" - 1 ""class ="" airy-adjusted-aui-tooltip-inner ""&gt; &lt;div tabindex ="" - 1 ""class ="" airy-current-time-label "&amp;"""&gt; 0:00 &lt;/ div&gt; &lt;/ div&gt; &lt;div tabindex = ""-1"" class = ""airy-adjusted-aui-arrow-border""&gt; &lt;div tabindex = ""- 1"" class = ""airy-adjusted-aui-arr ow ""&gt; &lt;/ div&gt; &lt;/ div&gt; &lt;/ div&gt; &lt;/ div&gt; &lt;/ div&gt; &lt;/ div&gt; &lt;/ div&gt; &lt;/ div&gt; &lt;/ div&gt; &lt;/ div&gt; &lt;div tabindex ="" - "&amp;"1 ""class ="" airy-age-gate airy-stage airy-vertical-centering-table airy-dialog ""style ="" opacity: 0; visibility: hidden; ""&gt; &lt;div tabindex ="" - 1 ""class ="" airy-age -gate-vertical-centering-table-cell airy-vertical-centering-table-cell ""&gt; &lt;div tab"&amp;"index ="" - 1 ""class ="" airy-vertical-centering-wrapper airy-age-gate-elements-wrapper ""&gt; &lt;div tabindex = ""- 1"" class = ""airy-age-gate-elements airy-dialog-elements""&gt; &lt;div tabindex = ""- 1"" class = ""airy-age-gate-prompt""&gt; This video is not inten"&amp;"ded . for all audiences What date were you born &lt;/ div&gt; &lt;div tabindex = ""- 1"" class = ""airy-age-gate-inputs airy-dialog-inner-elements""&gt;? &lt;select tabindex = ""- 1"" class = ""airy-age-gate-month""&gt; &lt;option value = ""1""&gt; January &lt;/ option&gt; &lt;option val"&amp;"ue = ""2""&gt; February &lt;/ option&gt; &lt;option value = ""3""&gt; March &lt;/ option&gt; &lt;option value = ""4""&gt; April &lt;/ option&gt; &lt;option value = ""5""&gt; May &lt;/ option&gt; &lt;option value = ""6""&gt; June &lt;/ option&gt; &lt;option value = ""7""&gt; July &lt;/ option&gt; &lt;option value = ""8""&gt; Augu"&amp;"st &lt;/ option&gt; &lt;option value = ""9""&gt; September &lt; / Option&gt; &lt;option value = ""10""&gt; October &lt;/ option&gt; &lt;option value = ""11""&gt; November &lt;/ option&gt; &lt;option value = ""12""&gt; December &lt;/ option&gt; &lt;/ select&gt; &lt;select tabindex = ""-1"" class = ""airy-age-gate-day"&amp;"""&gt; &lt;option value = ""1""&gt; 1 &lt;/ option&gt; &lt;option value = ""2""&gt; 2 &lt;/ option&gt; &lt;option value = ""3""&gt; 3 &lt;/ option&gt; &lt;option value = ""4""&gt; 4 &lt;/ option&gt; &lt;option value = ""5""&gt; 5 &lt;/ option&gt; &lt;option value = ""6""&gt; 6 &lt;/ option&gt; &lt;option value = ""7 ""&gt; 7 &lt;/ option"&amp;"&gt; &lt;option value ="" 8 ""&gt; 8 &lt;/ option&gt; &lt;option value ="" 9 ""&gt; 9 &lt;/ option&gt; &lt;option value ="" 10 ""&gt; 10 &lt;/ option&gt; &lt;option value = ""11""&gt; 11 &lt;/ option&gt; &lt;option value = ""12""&gt; 12 &lt;/ option&gt; &lt;option value = ""13""&gt; 13 &lt;/ option&gt; &lt;option value = ""14""&gt; 14"&amp;" &lt;/ option&gt; &lt;option value = ""15""&gt; 15 &lt;/ option&gt; &lt;option value = ""16""&gt; 16 &lt;/ option&gt; &lt;option value = ""17""&gt; 17 &lt;/ option&gt; &lt;option value = ""18""&gt; 18 &lt;/ option&gt; &lt;option value = ""19""&gt; 19 &lt;/ option&gt; &lt;option value = ""20""&gt; 20 &lt;/ option&gt; &lt;option value ="&amp;" ""21""&gt; 21 &lt;/ option&gt; &lt;option value = ""22""&gt; 22 &lt;/ option&gt; &lt;option value = ""23""&gt; 23 &lt;/ option&gt; &lt;option value = ""24""&gt; 24 &lt;/ option&gt; &lt;option value = ""25""&gt; 25 &lt;/ option&gt; &lt;option value = ""26""&gt; 26 &lt;/ option&gt; &lt;option value = ""27""&gt; 27 &lt;/ option&gt; &lt;opt"&amp;"ion value = ""28""&gt; 28 &lt;/ option&gt; &lt;optio n value = ""29""&gt; 29 &lt;/ option&gt; &lt;option value = ""30""&gt; 30 &lt;/ option&gt; &lt;option value = ""31""&gt; 31 &lt;/ option&gt; &lt;/ select&gt; &lt;select tabindex = ""- 1"" class = ""airy-age-gate-year""&gt; &lt;option value = ""2019""&gt; 2019 &lt;/ op"&amp;"tion&gt; &lt;option value = ""2018""&gt; 2018 &lt;/ option&gt; &lt;option value = ""2017""&gt; 2017 &lt;/ option &gt; &lt;option value = ""2016""&gt; ​​2016 &lt;/ option&gt; &lt;option value = ""2015""&gt; 2015 &lt;/ option&gt; &lt;option value = ""2014""&gt; 2014 &lt;/ option&gt; &lt;option value = ""2013""&gt; 2013 &lt; / o"&amp;"ption&gt; &lt;option value = ""2012""&gt; 2012 &lt;/ option&gt; &lt;option value = ""2011""&gt; 2011 &lt;/ option&gt; &lt;option value = ""2010""&gt; 2010 &lt;/ option&gt; &lt;option value = ""2009""&gt; 2009 &lt;/ option&gt; &lt;option value = ""2008""&gt; 2008 &lt;/ option&gt; &lt;option value = ""2007""&gt; 2007 &lt;/ opti"&amp;"on&gt; &lt;option value = ""2006""&gt; 2006 &lt;/ option&gt; &lt;option value = ""2005 ""&gt; 2005 &lt;/ option&gt; &lt;option value ="" 2004 ""&gt; 2004 &lt;/ option&gt; &lt;option value ="" 2003 ""&gt; 2003 &lt;/ option&gt; &lt;option value ="" 2002 ""&gt; 2002 &lt;/ option&gt; &lt;option value = ""2001""&gt; 2001 &lt;/ opt"&amp;"ion&gt; &lt;option value = ""2000""&gt; 2000 &lt;/ option&gt; &lt;option value = ""1999""&gt; 1999 &lt;/ option&gt; &lt;option value = ""1998""&gt; 1998 &lt;/ option&gt; &lt;option value = ""1997""&gt; 1997 &lt;/ option&gt; &lt;option value = ""1996""&gt; 1996 &lt;/ option&gt; &lt;option value = ""1995""&gt; 1995 &lt;/ option"&amp;"&gt; &lt;option value = ""1994""&gt; 1994 &lt;/ option&gt; &lt;option value = ""1993""&gt; 1993 &lt;/ option&gt; &lt;option value = ""1992""&gt; 1992 &lt;/ option&gt; &lt;option value = ""1991""&gt; 1991 &lt;/ option&gt; &lt;option value = ""1990""&gt; 1990 &lt;/ option&gt; &lt;option value = ""1989""&gt; 1989 &lt;/ option&gt; &lt;"&amp;"option value = ""1988""&gt; 1988 &lt;/ option&gt; &lt;option value = ""1987""&gt; 1987 &lt;/ option&gt; &lt;option value = ""1986""&gt; 1986 &lt;/ option&gt; &lt;option value = ""1985""&gt; 1985 &lt;/ option&gt; &lt;option value = ""1984""&gt; 1984 &lt;/ option&gt; &lt;option value = ""1983""&gt; 1983 &lt;/ option&gt; &lt;opt"&amp;"ion value = ""1982""&gt; 1982 &lt;/ option&gt; &lt;option value = ""1981""&gt; 1981 &lt;/ option&gt; &lt;option value = ""1980""&gt; 1980 &lt;/ option&gt; &lt;option value = ""1979"" &gt; 1979 &lt;/ option&gt; &lt;option value = ""1978""&gt; 1978 &lt;/ option&gt; &lt;option value = ""1977""&gt; 1977 &lt;/ option&gt; &lt;optio"&amp;"n value = ""1976""&gt; 1976 &lt;/ option&gt; &lt;option value = "" 1975 ""&gt; 1975 &lt;/ option&gt; &lt;option value ="" 1974 ""&gt; 1974 &lt;/ option&gt; &lt;option value ="" 1973 ""&gt; 1973 &lt;/ option&gt; &lt;option value ="" 1972 ""&gt; 1972 &lt;/ option&gt; &lt;option value = ""1971""&gt; 1971 &lt;/ option&gt; &lt;opt"&amp;"ion value = ""1970""&gt; 1970 &lt;/ option&gt; &lt;option value = ""1969""&gt; 1969 &lt;/ option&gt; &lt;option value = ""1968""&gt; 1968 &lt;/ option&gt; &lt; option value = ""1967""&gt; 1967 &lt;/ option&gt; &lt;option value = ""1966""&gt; 1966 &lt;/ option&gt; &lt;option value = ""1965""&gt; 1 965 &lt;/ option&gt; &lt;opti"&amp;"on value = ""1964""&gt; 1964 &lt;/ option&gt; &lt;option value = ""1963""&gt; 1963 &lt;/ option&gt; &lt;option value = ""1962""&gt; 1962 &lt;/ option&gt; &lt;option value = ""1961 ""&gt; 1961 &lt;/ option&gt; &lt;option value ="" 1960 ""&gt; 1960 &lt;/ option&gt; &lt;option value ="" 1959 ""&gt; 1959 &lt;/ option&gt; &lt;opti"&amp;"on value ="" 1958 ""&gt; 1958 &lt;/ option&gt; &lt;option value = ""1957""&gt; 1957 &lt;/ option&gt; &lt;option value = ""1956""&gt; 1956 &lt;/ option&gt; &lt;option value = ""1955""&gt; 1955 &lt;/ option&gt; &lt;option value = ""1954""&gt; 1954 &lt;/ option&gt; &lt;option value = ""1953""&gt; 1953 &lt;/ option&gt; &lt;option"&amp;" value = ""1952""&gt; 1952 &lt;/ option&gt; &lt;option value = ""1951""&gt; 1951 &lt;/ option&gt; &lt;option value = ""1950""&gt; 1950 &lt;/ option&gt; &lt;option value = ""1949""&gt; 1949 &lt;/ option&gt; &lt;option value = ""1948""&gt; 1948 &lt;/ option&gt; &lt;option value = ""1947""&gt; 1947 &lt;/ option&gt; &lt;option va"&amp;"lue = ""1946""&gt; 1946 &lt;/ option&gt; &lt;option value = ""1945""&gt; 1945 &lt;/ option&gt; &lt;option value = ""1944""&gt; 1944 &lt;/ option&gt; &lt;option value = ""1943""&gt; 1943 &lt;/ option&gt; &lt;option value = ""1942""&gt; 1942 &lt;/ option&gt; &lt;option value = ""1941""&gt; 1941 &lt;/ option&gt; &lt;option value"&amp;" = ""1940""&gt; 1940 &lt;/ option&gt; &lt;option value = ""1939""&gt; 1939 &lt;/ option&gt; &lt;option value = ""1938"" &gt; 1938 &lt;/ option&gt; &lt;option value = ""1937""&gt; 1937 &lt;/ option&gt; &lt;option value = ""1936""&gt; 1936 &lt;/ option&gt; &lt;o ption value = ""1935""&gt; 1935 &lt;/ option&gt; &lt;option value "&amp;"= ""1934""&gt; 1934 &lt;/ option&gt; &lt;option value = ""1933""&gt; 1933 &lt;/ option&gt; &lt;option value = ""1932""&gt; 1932 &lt;/ option &gt; &lt;option value = ""1931""&gt; 1931 &lt;/ option&gt; &lt;option value = ""1930""&gt; 1930 &lt;/ option&gt; &lt;option value = ""1929""&gt; 1929 &lt;/ option&gt; &lt;option value = "&amp;"""1928""&gt; 1928 &lt; / option&gt; &lt;option value = ""1927""&gt; 1927 &lt;/ option&gt; &lt;option value = ""1926""&gt; 1926 &lt;/ option&gt; &lt;option value = ""1925""&gt; 1925 &lt;/ option&gt; &lt;option value = ""1924""&gt; 1924 &lt;/ option&gt; &lt;option value = ""1923""&gt; 1923 &lt;/ option&gt; &lt;option value = """&amp;"1922""&gt; 1922 &lt;/ option&gt; &lt;option value = ""1921""&gt; 1921 &lt;/ option&gt; &lt;option value = ""1920 ""&gt; 1920 &lt;/ option&gt; &lt;option value ="" 1919 ""&gt; 1919 &lt;/ option&gt; &lt;option value ="" 1918 ""&gt; 1918 &lt;/ option&gt; &lt;option value ="" 1917 ""&gt; 1917 &lt;/ option&gt; &lt;option value = "&amp;"""1916""&gt; 1916 &lt;/ option&gt; &lt;option value = ""1915""&gt; 1915 &lt;/ option&gt; &lt;option value = ""1914""&gt; 1914 &lt;/ option&gt; &lt;option value = ""1913""&gt; 1913 &lt;/ option&gt; &lt;option value = ""1912""&gt; 1912 &lt;/ option&gt; &lt;option value = ""1911""&gt; 1911 &lt;/ option&gt; &lt;option value = ""1"&amp;"910""&gt; 1910 &lt;/ option&gt; &lt;option value = ""1909""&gt; 1909 &lt;/ option&gt; &lt;option value = ""1908""&gt; 1908 &lt;/ option&gt; &lt;option value = ""1907""&gt; 1907 &lt;/ option&gt; &lt;option value = ""1 906 ""&gt; 1906 &lt;/ option&gt; &lt;option value ="" 1905 ""&gt; 1905 &lt;/ option&gt; &lt;option value ="" 1"&amp;"904 ""&gt; 1904 &lt;/ option&gt; &lt;option value ="" 1903 ""&gt; 1903 &lt;/ option&gt; &lt;option value = ""1902""&gt; 1902 &lt;/ option&gt; &lt;option value = ""1901""&gt; 1901 &lt;/ option&gt; &lt;option value = ""1900""&gt; 1900 &lt;/ option&gt; &lt;/ select&gt; &lt;div tabindex = ""- 1"" class = ""airy-age-gate-sub"&amp;"mit airy-submit airy-button airy-submit-disabled""&gt; Submit &lt;/ div&gt; &lt;/ div&gt; &lt;/ div&gt; &lt;/ div&gt; &lt;/ div&gt; &lt;/ div&gt; &lt;div tabindex = ""-1"" class = ""airy-install-flash-dialog airy-stage airy-vertical-centering-table airy-dialog airy-denied"" style = ""opacity: 0; "&amp;"visibility: hidden;""&gt; &lt;div tabindex = ""- 1 ""class ="" airy-install-flash-vertical-centering-table-cell airy-vertical-centering-table-cell ""&gt; &lt;div tabindex ="" - 1 ""class ="" airy-vertical-centering-wrapper airy-install -flash-elements-wrapper ""&gt; &lt;di"&amp;"v tabindex ="" - 1 ""class ="" airy-install-flash-elements airy-dialog-elements ""&gt; &lt;div tabindex ="" - 1 ""class ="" airy-install-flash- prompt ""&gt; Adobe Flash Player is required to watch this video &lt;/ div&gt; &lt;div tabindex =."" - 1 ""class ="" airy-install"&amp;"-flash-button-wrapper airy-dialog-inner-elemen ts ""&gt; &lt;div tabindex ="" - 1 ""class ="" airy-install-flash-button airy-button ""&gt; Install Flash Player &lt;/ div&gt; &lt;/ div&gt; &lt;/ div&gt; &lt;/ div&gt; &lt;/ div&gt; &lt; / div&gt; &lt;div tabindex = ""- 1"" class = ""airy-video-unsupporte"&amp;"d-dialog airy-stage airy-vertical-centering-table airy-dialog airy-denied"" style = ""opacity: 0; visibility: hidden;"" &gt; &lt;div tabindex = ""- 1"" class = ""airy-video-unsupported-vertical-centering-table-cell airy-vertical-centering-table-cell""&gt; &lt;div tab"&amp;"index = ""- 1"" class = ""airy-vertical -centering-wrapper airy-video-unsupported-elements-wrapper ""&gt; &lt;div tabindex ="" - 1 ""class ="" airy-video-unsupported-elements airy-dialog-elements ""&gt; &lt;div tabindex ="" - 1 ""class = ""airy-video-unsupported-prom"&amp;"pt""&gt; &lt;/ div&gt; &lt;/ div&gt; &lt;/ div&gt; &lt;/ div&gt; &lt;/ div&gt; &lt;div tabindex = ""- 1"" class = ""airy-loading-spinner-stage airy- stage ""&gt; &lt;div tabindex ="" - 1 ""class ="" airy-loading-spinner-vertical-centering-table-cell airy-vertical-centering-table-cell ""&gt; &lt;div tab"&amp;"index ="" - 1 ""class ="" airy -loading-spinner-container airy-scalable-hint-container ""&gt; &lt;div tabindex ="" - 1 ""class ="" airy-loading-spinner-dummy airy-scalable- dummy ""&gt; &lt;/ div&gt; &lt;div tabindex ="" - 1 ""class ="" airy-loading-spinner airy-hint ""sty"&amp;"le ="" visibility: hidden; ""&gt; &lt;/ div&gt; &lt;/ div&gt; &lt;/ div&gt; &lt;/ div&gt; &lt;div tabindex = ""- 1"" class = ""airy-ads-screen-size-toggle airy-screen-size-toggle airy-fullscreen"" style = ""visibility: hidden;""&gt; &lt;/ div&gt; &lt;div tabindex = ""-1"" class = ""airy-ad-prompt"&amp;"-container"" style = ""visibility: hidden;""&gt; &lt;div tabindex = ""- 1"" class = ""airy-ad-prompt-vertical-centering-table airy-vertical- centering-table ""&gt; &lt;div tabindex ="" - 1 ""class ="" airy-ad-prompt-vertical-centering-table-cell airy-vertical-centeri"&amp;"ng-table-cell ""&gt; &lt;div tabindex ="" - 1 ""class = ""airy-ad-prompt-label""&gt; &lt;/ div&gt; &lt;/ div&gt; &lt;/ div&gt; &lt;/ div&gt; &lt;div tabindex = ""- 1"" class = ""airy-ads-controls-container"" style = ""visibility: hidden; ""&gt; &lt;div tabindex ="" - 1 ""class ="" airy-ads-audio-"&amp;"toggle airy-audio-toggle airy-on ""style ="" visibility: hidden; ""&gt; &lt;/ div&gt; &lt;div tabindex ="" - 1 ""class ="" airy-time-remaining-label-container ""&gt; &lt;div tabindex ="" - 1 ""class ="" airy-time-remaining-vertical-centering-table airy-vertical-centering-t"&amp;"able ""&gt; &lt;div tabindex = ""- 1"" class = ""airy-time -remaining-vertical-centering-table-cell airy-vertical-centering-table-cell ""&gt; &lt;div tabindex ="" - 1 ""class ="" airy-vertical-centering-wrapper airy-time-remaining-label-wrapper ""&gt; &lt;div tabindex = """&amp;"- 1"" class = ""airy-time-remaining-label"" style = ""visibility: hidden;""&gt; &lt;/ div&gt; &lt;div tabindex = ""- 1"" class = ""airy-ad-skip"" style = ""visibility: hidden;""&gt; &lt;/ div&gt; &lt;div tabindex = ""- 1"" class = ""airy-ad-end"" style = ""visibility: hidden;""&gt;"&amp;" &lt;/ div&gt; &lt;/ div&gt; &lt;/ div&gt; &lt;/ div&gt; &lt;/ div&gt; &lt;div tabindex = ""- 1"" class = ""airy-learn-more"" style = ""visibility: hidden;""&gt; &lt;/ div&gt; &lt;/ div&gt; &lt;div tabindex = ""- 1"" class = ""airy-play-toggle-hint-stage airy-stage airy-cursor""&gt; &lt;div tabindex = ""- 1"" c"&amp;"lass = ""airy-play-toggle-hint-vertical-centering-table-cell airy-vertical- centering-table-cell airy-cursor ""&gt; &lt;div tabindex ="" - 1 ""class ="" airy-play-toggle-hint-container airy-scalable-hint-container ""&gt; &lt;div tabindex ="" - 1 ""class ="" airy-play"&amp;"-toggle-hint-dummy airy-scalable-dummy ""&gt; &lt;/ div&gt; &lt;div tabindex ="" - 1 ""class ="" airy-play-toggle-hint airy-hint airy-play-hint ""style ="" opacity: 1; visibility: visible; ""&gt; &lt; / Div&gt; &lt;/ div&gt; &lt;/ div&gt; &lt;/ div&gt; &lt;div tabindex = ""- 1"" class = ""airy-re"&amp;"play-hint-stage airy-stage"" style = ""visibility: hidden;""&gt; &lt;div tabindex = ""-1"" class = ""airy-replay-hint-vertical-centering-table-cell airy-vertical-centering-table-cell airy-cursor""&gt; &lt;div tabindex = ""- 1"" class = ""airy-replay-hint -container a"&amp;"iry-scalable-hint-container ""&gt; &lt;div tabindex ="" - 1 ""class ="" airy-replay-hint-dummy airy-scalable-dummy ""&gt; &lt;/ div&gt; &lt;div tabindex ="" - 1 ""class = ""airy-replay-hint airy-hint""&gt; &lt;/ div&gt; &lt;/ div&gt; &lt;/ div&gt; &lt;/ div&gt; &lt;div tabindex = ""- 1"" class = ""airy"&amp;"-autoplay-hint-stage airy-stage"" style = ""visibility: hidden;""&gt; &lt;div tabindex = ""- 1"" class = ""airy-autoplay-hint-vertical-centering-table-cell airy-vertical-centering-table-cell airy-cursor""&gt; &lt;div tabindex = ""-1"" class = ""airy-autoplay-hint-con"&amp;"tainer airy-scalable-hint-container""&gt; &lt;div tabindex = ""- 1"" class = ""airy-autoplay-hint-dummy airy-scalable-dummy""&gt; &lt;/ div&gt; &lt;/ div&gt; &lt;/ div&gt; &lt;/ div&gt; &lt;/ div&gt; &lt;/ div&gt; &lt;input type = ""hidden"" name = """" value = ""https: //images-cn.ssl-images-amazon. c"&amp;"om / images / I / A1FWDIOS-1S.mp4 ""class ="" video-url ""&gt; &lt;in put type = ""hidden"" name = """" value = ""https://images-cn.ssl-images-amazon.com/images/I/61jFcOOb0BS.png"" class = ""video-slate-img-url""&gt; &amp; nbsp ; receive the goods after opening too di"&amp;"sappointed, I want to be the size US7.5, receipt of goods packaging carton labeling US7.5, which is kind of shoes US10, incredible")</f>
        <v>Size bad &lt;div id = "video-block-R8BLAVYLVIRQF" class = "a-section a-spacing-small a-spacing-top-mini video-block"&gt;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"https://images-cn.ssl-images-amazon.com/images/I/A1FWDIOS-1S.mp4" style = "position: absolute; left: 0px; top: 0px; overflow: hidden; height: 1px; width: 1px; "&gt; &lt;/ video&gt; &lt;/ div&gt; &lt;div id =" airy-slate-preload "style =" background-color: rgb (0, 0, 0); background-image: url (&amp; quot; https : //images-cn.ssl-images-amazon.com/images/I/61jFcOOb0BS.png&amp;quot;); background-size: contain; background-position: center center; background-repeat: no-repeat; position: absolute; top: 0px; left: 0px; visibility: visible; width: 100%; height: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 0; visibility: hidden; "&gt; &lt;div tabindex =" - 1 "class =" airy-audio-track-bar "style =" height: 80%; "&gt; &lt;div tabindex =" - 1 "class =" airy -audio-scrubber-bar "style =" height: 85%; "&gt; &lt;/ div&gt; &lt;div tabindex =" - 1 "class =" airy-audio-scrubber "style =" height: 12px; bottom: 85%; "&gt; &lt;/ div&gt; &lt;/ div&gt; &lt;/ div&gt; &lt;/ div&gt; &lt;div tabindex =" - 1 "class =" airy-duration-label "style =" f loat: right; width: 26px; margin-right: 4px; text-align: center; "&gt; 0:19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 style = "width: 79.3784%;"&gt; &lt;/ div &gt; &lt;div tabindex = "- 1" class = "airy-scrubber-bar"&gt; &lt;/ div&gt; &lt;div tabindex = "- 1" class = "airy-scrubber"&gt; &lt;div tabindex = "- 1" class = " airy-scrubber-icon "&gt; &lt;/ div&gt; &lt;div tabindex =" - 1 "class =" airy-adjusted-aui-tooltip "style =" opacity: 0; visibility: hidden; "&gt; &lt;div tabindex =" - 1 "class =" airy-adjusted-aui-tooltip-inner "&gt; &lt;div tabindex =" - 1 "class =" airy-current-time-label "&gt; 0:00 &lt;/ div&gt; &lt;/ div&gt; &lt;div tabindex = "-1" class = "airy-adjusted-aui-arrow-border"&gt; &lt;div tabindex = "- 1" class = "airy-adjusted-aui-arr ow "&gt; &lt;/ div&gt; &lt;/ div&gt; &lt;/ div&gt; &lt;/ div&gt; &lt;/ div&gt; &lt;/ div&gt; &lt;/ div&gt; &lt;/ div&gt; &lt;/ div&gt; &lt;/ div&gt; &lt;div tabindex =" - 1 "class =" airy-age-gate airy-stage airy-vertical-centering-table airy-dialog "style =" opacity: 0; visibility: hidden; "&gt; &lt;div tabindex =" - 1 "class =" airy-age -gate-vertical-centering-table-cell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 for all audiences What date were you born &lt;/ div&gt; &lt;div tabindex = "- 1" class = "airy-age-gate-inputs airy-dialog-inner-elements"&gt;? &lt;select tabindex = "- 1" class = "airy-age-gate-month"&gt; &lt;option value = "1"&gt; January &lt;/ option&gt; &lt;option value = "2"&gt; February &lt;/ option&gt; &lt;option value = "3"&gt; March &lt;/ option&gt; &lt;option value = "4"&gt; April &lt;/ option&gt; &lt;option value = "5"&gt; May &lt;/ option&gt; &lt;option value = "6"&gt; June &lt;/ option&gt; &lt;option value = "7"&gt; July &lt;/ option&gt; &lt;option value = "8"&gt; August &lt;/ option&gt; &lt;option value = "9"&gt; September &lt; / Option&gt; &lt;option value = "10"&gt; October &lt;/ option&gt; &lt;option value = "11"&gt; November &lt;/ option&gt; &lt;option value = "12"&gt; December &lt;/ option&gt; &lt;/ select&gt; &lt;select tabindex = "-1" class = "airy-age-gate-day"&gt; &lt;option value = "1"&gt; 1 &lt;/ option&gt; &lt;option value = "2"&gt; 2 &lt;/ option&gt; &lt;option value = "3"&gt; 3 &lt;/ option&gt; &lt;option value = "4"&gt; 4 &lt;/ option&gt; &lt;option value = "5"&gt; 5 &lt;/ option&gt; &lt;option value = "6"&gt; 6 &lt;/ option&gt; &lt;option value = "7 "&gt; 7 &lt;/ option&gt; &lt;option value =" 8 "&gt; 8 &lt;/ option&gt; &lt;option value =" 9 "&gt; 9 &lt;/ option&gt; &lt;option value =" 10 "&gt;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 n value = "29"&gt; 29 &lt;/ option&gt; &lt;option value = "30"&gt; 30 &lt;/ option&gt; &lt;option value = "31"&gt; 31 &lt;/ option&gt; &lt;/ select&gt; &lt;select tabindex = "- 1" class = "airy-age-gate-year"&gt; &lt;option value = "2019"&gt; 2019 &lt;/ option&gt; &lt;option value = "2018"&gt; 2018 &lt;/ option&gt; &lt;option value = "2017"&gt; 2017 &lt;/ option &gt; &lt;option value = "2016"&gt; ​​2016 &lt;/ option&gt; &lt;option value = "2015"&gt; 2015 &lt;/ option&gt; &lt;option value = "2014"&gt; 2014 &lt;/ option&gt; &lt;option value = "2013"&gt; 2013 &lt; /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 "&gt; 2004 &lt;/ option&gt; &lt;option value =" 2003 "&gt; 2003 &lt;/ option&gt; &lt;option value =" 2002 "&gt; 2002 &lt;/ option&gt; &lt;option value = "2001"&gt;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1 965 &lt;/ option&gt; &lt;option value = "1964"&gt; 1964 &lt;/ option&gt; &lt;option value = "1963"&gt; 1963 &lt;/ option&gt; &lt;option value = "1962"&gt; 1962 &lt;/ option&gt; &lt;option value = "1961 "&gt; 1961 &lt;/ option&gt; &lt;option value =" 1960 "&gt; 1960 &lt;/ option&gt; &lt;option value =" 1959 "&gt; 1959 &lt;/ option&gt; &lt;option value =" 1958 "&gt;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 &gt; 1938 &lt;/ option&gt; &lt;option value = "1937"&gt; 1937 &lt;/ option&gt; &lt;option value = "1936"&gt; 1936 &lt;/ option&gt; &lt;o ption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"1 906 "&gt; 1906 &lt;/ option&gt; &lt;option value =" 1905 "&gt; 1905 &lt;/ option&gt; &lt;option value =" 1904 "&gt; 1904 &lt;/ option&gt; &lt;option value =" 1903 "&gt; 1903 &lt;/ option&gt; &lt;option value = "1902"&gt; 1902 &lt;/ option&gt; &lt;option value = "1901"&gt; 1901 &lt;/ option&gt; &lt;option value = "1900"&gt; 1900 &lt;/ option&gt; &lt;/ select&gt; &lt;div tabindex = "- 1" class = "airy-age-gate-submit airy-submit airy-button airy-submit-disabled"&gt; Submit &lt;/ div&gt; &lt;/ div&gt; &lt;/ div&gt; &lt;/ div&gt; &lt;/ div&gt; &lt;/ div&gt; &lt;div tabindex = "-1" class = "airy-install-flash-dialog airy-stage airy-vertical-centering-table airy-dialog airy-denied" style = "opacity: 0; visibility: hidden;"&gt; &lt;div tabindex = "- 1 "class =" airy-install-flash-vertical-centering-table-cell airy-vertical-centering-table-cell "&gt; &lt;div tabindex =" - 1 "class =" airy-vertical-centering-wrapper airy-install -flash-elements-wrapper "&gt; &lt;div tabindex =" - 1 "class =" airy-install-flash-elements airy-dialog-elements "&gt; &lt;div tabindex =" - 1 "class =" airy-install-flash- prompt "&gt; Adobe Flash Player is required to watch this video &lt;/ div&gt; &lt;div tabindex =." - 1 "class =" airy-install-flash-button-wrapper airy-dialog-inner-elemen ts "&gt; &lt;div tabindex =" - 1 "class =" airy-install-flash-button airy-button "&gt; Install Flash Player &lt;/ div&gt; &lt;/ div&gt; &lt;/ div&gt; &lt;/ div&gt; &lt;/ div&gt; &lt; / div&gt; &lt;div tabindex = "- 1" class = "airy-video-unsupported-dialog airy-stage airy-vertical-centering-table airy-dialog airy-denied" style = "opacity: 0; visibility: hidden;" &gt; &lt;div tabindex = "- 1" class = "airy-video-unsupported-vertical-centering-table-cell airy-vertical-centering-table-cell"&gt; &lt;div tabindex = "- 1" class = "airy-vertical -centering-wrapper airy-video-unsupported-elements-wrapper "&gt; &lt;div tabindex =" - 1 "class =" airy-video-unsupported-elements airy-dialog-elements "&gt; &lt;div tabindex =" - 1 "class = "airy-video-unsupported-prompt"&gt; &lt;/ div&gt; &lt;/ div&gt; &lt;/ div&gt; &lt;/ div&gt; &lt;/ div&gt; &lt;div tabindex = "- 1" class = "airy-loading-spinner-stage airy- stage "&gt; &lt;div tabindex =" - 1 "class =" airy-loading-spinner-vertical-centering-table-cell airy-vertical-centering-table-cell "&gt; &lt;div tabindex =" - 1 "class =" airy -loading-spinner-container airy-scalable-hint-container "&gt; &lt;div tabindex =" - 1 "class =" airy-loading-spinner-dummy airy-scalable- dummy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 -remaining-vertical-centering-table-cell airy-vertical-centering-table-cell "&gt; &lt;div tabindex =" - 1 "class =" airy-vertical-centering-wrapper airy-time-remaining-label-wrapper "&gt; &lt;div tabindex = "- 1" class = "airy-time-remaining-label" style = "visibility: hidden;"&gt; &lt;/ div&gt; &lt;div tabindex = "- 1" class = "airy-ad-skip" style = "visibility: hidden;"&gt; &lt;/ div&gt; &lt;div tabindex = "- 1" class = "airy-ad-end" style = "visibility: hidden;"&gt; &lt;/ div&gt; &lt;/ div&gt; &lt;/ div&gt; &lt;/ div&gt; &lt;/ div&gt; &lt;div tabindex = "- 1" class = "airy-learn-more" style = "visibility: hidden;"&gt; &lt;/ div&gt; &lt;/ div&gt; &lt;div tabindex = "- 1" class = "airy-play-toggle-hint-stage airy-stage airy-cursor"&gt; &lt;div tabindex = "- 1" class = "airy-play-toggle-hint-vertical-centering-table-cell airy-vertical- centering-table-cell airy-cursor "&gt; &lt;div tabindex =" - 1 "class =" airy-play-toggle-hint-container airy-scalable-hint-container "&gt; &lt;div tabindex =" - 1 "class =" airy-play-toggle-hint-dummy airy-scalable-dummy "&gt; &lt;/ div&gt; &lt;div tabindex =" - 1 "class =" airy-play-toggle-hint airy-hint airy-play-hint "style =" opacity: 1; visibility: visible; "&gt; &lt; / Div&gt; &lt;/ div&gt; &lt;/ div&gt; &lt;/ div&gt; &lt;div tabindex = "- 1" class = "airy-replay-hint-stage airy-stage" style = "visibility: hidden;"&gt; &lt;div tabindex = "-1" class = "airy-replay-hint-vertical-centering-table-cell airy-vertical-centering-table-cell airy-cursor"&gt; &lt;div tabindex = "- 1" class = "airy-replay-hint -container airy-scalable-hint-container "&gt; &lt;div tabindex =" - 1 "class =" airy-replay-hint-dummy airy-scalable-dummy "&gt; &lt;/ div&gt; &lt;div tabindex =" - 1 "class = "airy-replay-hint airy-hint"&gt; &lt;/ div&gt; &lt;/ div&gt; &lt;/ div&gt; &lt;/ div&gt; &lt;div tabindex = "- 1" class = "airy-autoplay-hint-stage airy-stage" style = "visibility: hidden;"&gt; &lt;div tabindex = "- 1" class = "airy-autoplay-hint-vertical-centering-table-cell airy-vertical-centering-table-cell airy-cursor"&gt; &lt;div tabindex = "-1" class = "airy-autoplay-hint-container airy-scalable-hint-container"&gt; &lt;div tabindex = "- 1" class = "airy-autoplay-hint-dummy airy-scalable-dummy"&gt; &lt;/ div&gt; &lt;/ div&gt; &lt;/ div&gt; &lt;/ div&gt; &lt;/ div&gt; &lt;/ div&gt; &lt;input type = "hidden" name = "" value = "https: //images-cn.ssl-images-amazon. com / images / I / A1FWDIOS-1S.mp4 "class =" video-url "&gt; &lt;in put type = "hidden" name = "" value = "https://images-cn.ssl-images-amazon.com/images/I/61jFcOOb0BS.png" class = "video-slate-img-url"&gt; &amp; nbsp ; receive the goods after opening too disappointed, I want to be the size US7.5, receipt of goods packaging carton labeling US7.5, which is kind of shoes US10, incredible</v>
      </c>
    </row>
    <row r="323">
      <c r="A323" s="1">
        <v>4.0</v>
      </c>
      <c r="B323" s="1" t="s">
        <v>324</v>
      </c>
      <c r="C323" t="str">
        <f>IFERROR(__xludf.DUMMYFUNCTION("GOOGLETRANSLATE(B323, ""zh"", ""en"")"),"Is the inner layer of fleece pullover, the time to buy a little misunderstood feeling okay, just some new clothes gray, the sun a few times patted much better, still quite comfortable to wear, spring and autumn okay")</f>
        <v>Is the inner layer of fleece pullover, the time to buy a little misunderstood feeling okay, just some new clothes gray, the sun a few times patted much better, still quite comfortable to wear, spring and autumn okay</v>
      </c>
    </row>
    <row r="324">
      <c r="A324" s="1">
        <v>4.0</v>
      </c>
      <c r="B324" s="1" t="s">
        <v>325</v>
      </c>
      <c r="C324" t="str">
        <f>IFERROR(__xludf.DUMMYFUNCTION("GOOGLETRANSLATE(B324, ""zh"", ""en"")"),"With regard to imported products, strokes, very smooth, very natural color")</f>
        <v>With regard to imported products, strokes, very smooth, very natural color</v>
      </c>
    </row>
    <row r="325">
      <c r="A325" s="1">
        <v>4.0</v>
      </c>
      <c r="B325" s="1" t="s">
        <v>326</v>
      </c>
      <c r="C325" t="str">
        <f>IFERROR(__xludf.DUMMYFUNCTION("GOOGLETRANSLATE(B325, ""zh"", ""en"")"),"Quality is good, size is at least the two I generally in the country is 3XL, is to buy Europe XXL, the shorts to buy XL is still big 1-2 yards, should buy L estimated will be large. Other good quality")</f>
        <v>Quality is good, size is at least the two I generally in the country is 3XL, is to buy Europe XXL, the shorts to buy XL is still big 1-2 yards, should buy L estimated will be large. Other good quality</v>
      </c>
    </row>
    <row r="326">
      <c r="A326" s="1">
        <v>4.0</v>
      </c>
      <c r="B326" s="1" t="s">
        <v>327</v>
      </c>
      <c r="C326" t="str">
        <f>IFERROR(__xludf.DUMMYFUNCTION("GOOGLETRANSLATE(B326, ""zh"", ""en"")"),"Good rather hard, listen to Shen. But the good. Geigejianyi, I usually wear a size 42 43 shoes, this is a bit small, the top foot. Overall good, hope to wear a month can feel better. Shopping can not go to Hong Kong, it is recommended to buy at Amazon, Ji"&amp;"ngdong Taobao Han's too expensive and does not guarantee genuine")</f>
        <v>Good rather hard, listen to Shen. But the good. Geigejianyi, I usually wear a size 42 43 shoes, this is a bit small, the top foot. Overall good, hope to wear a month can feel better. Shopping can not go to Hong Kong, it is recommended to buy at Amazon, Jingdong Taobao Han's too expensive and does not guarantee genuine</v>
      </c>
    </row>
    <row r="327">
      <c r="A327" s="1">
        <v>5.0</v>
      </c>
      <c r="B327" s="1" t="s">
        <v>328</v>
      </c>
      <c r="C327" t="str">
        <f>IFERROR(__xludf.DUMMYFUNCTION("GOOGLETRANSLATE(B327, ""zh"", ""en"")"),"42 yards usually wear sneakers, very fond of this code just right, no doubt genuine. 800 yuan cheaper than the store. Usually wear sneakers 42, to buy the code just right.")</f>
        <v>42 yards usually wear sneakers, very fond of this code just right, no doubt genuine. 800 yuan cheaper than the store. Usually wear sneakers 42, to buy the code just right.</v>
      </c>
    </row>
    <row r="328">
      <c r="A328" s="1">
        <v>5.0</v>
      </c>
      <c r="B328" s="1" t="s">
        <v>329</v>
      </c>
      <c r="C328" t="str">
        <f>IFERROR(__xludf.DUMMYFUNCTION("GOOGLETRANSLATE(B328, ""zh"", ""en"")"),"ddrops baby one day drop, just fine. Delivery soon.")</f>
        <v>ddrops baby one day drop, just fine. Delivery soon.</v>
      </c>
    </row>
    <row r="329">
      <c r="A329" s="1">
        <v>5.0</v>
      </c>
      <c r="B329" s="1" t="s">
        <v>330</v>
      </c>
      <c r="C329" t="str">
        <f>IFERROR(__xludf.DUMMYFUNCTION("GOOGLETRANSLATE(B329, ""zh"", ""en"")"),"Love a good pen, overseas purchase trustworthy!")</f>
        <v>Love a good pen, overseas purchase trustworthy!</v>
      </c>
    </row>
    <row r="330">
      <c r="A330" s="1">
        <v>5.0</v>
      </c>
      <c r="B330" s="1" t="s">
        <v>331</v>
      </c>
      <c r="C330" t="str">
        <f>IFERROR(__xludf.DUMMYFUNCTION("GOOGLETRANSLATE(B330, ""zh"", ""en"")"),"Worth buying good quality, not my color. 175cm, just 75kg, m codes.")</f>
        <v>Worth buying good quality, not my color. 175cm, just 75kg, m codes.</v>
      </c>
    </row>
    <row r="331">
      <c r="A331" s="1">
        <v>5.0</v>
      </c>
      <c r="B331" s="1" t="s">
        <v>332</v>
      </c>
      <c r="C331" t="str">
        <f>IFERROR(__xludf.DUMMYFUNCTION("GOOGLETRANSLATE(B331, ""zh"", ""en"")"),"Very good for children cutlery set cutlery particularly like this, with their baby, also bought several sets to give as gifts, it is suitable to carry out and home use")</f>
        <v>Very good for children cutlery set cutlery particularly like this, with their baby, also bought several sets to give as gifts, it is suitable to carry out and home use</v>
      </c>
    </row>
    <row r="332">
      <c r="A332" s="1">
        <v>5.0</v>
      </c>
      <c r="B332" s="1" t="s">
        <v>333</v>
      </c>
      <c r="C332" t="str">
        <f>IFERROR(__xludf.DUMMYFUNCTION("GOOGLETRANSLATE(B332, ""zh"", ""en"")"),"Dishes just right something good, size just as with food, the dishes would be less")</f>
        <v>Dishes just right something good, size just as with food, the dishes would be less</v>
      </c>
    </row>
    <row r="333">
      <c r="A333" s="1">
        <v>5.0</v>
      </c>
      <c r="B333" s="1" t="s">
        <v>334</v>
      </c>
      <c r="C333" t="str">
        <f>IFERROR(__xludf.DUMMYFUNCTION("GOOGLETRANSLATE(B333, ""zh"", ""en"")"),"Very good very satisfied, very fond of her daughter. Wanda cup in exactly the same asking price of more than 500.")</f>
        <v>Very good very satisfied, very fond of her daughter. Wanda cup in exactly the same asking price of more than 500.</v>
      </c>
    </row>
    <row r="334">
      <c r="A334" s="1">
        <v>5.0</v>
      </c>
      <c r="B334" s="1" t="s">
        <v>335</v>
      </c>
      <c r="C334" t="str">
        <f>IFERROR(__xludf.DUMMYFUNCTION("GOOGLETRANSLATE(B334, ""zh"", ""en"")"),"See also want to buy a bucket of overseas import and label before buying. Logistics quickly, bought years ago, 10 days so got. Smells good, relatively fine powder.")</f>
        <v>See also want to buy a bucket of overseas import and label before buying. Logistics quickly, bought years ago, 10 days so got. Smells good, relatively fine powder.</v>
      </c>
    </row>
    <row r="335">
      <c r="A335" s="1">
        <v>5.0</v>
      </c>
      <c r="B335" s="1" t="s">
        <v>336</v>
      </c>
      <c r="C335" t="str">
        <f>IFERROR(__xludf.DUMMYFUNCTION("GOOGLETRANSLATE(B335, ""zh"", ""en"")"),"Comfortable and very appropriate, very comfortable.")</f>
        <v>Comfortable and very appropriate, very comfortable.</v>
      </c>
    </row>
    <row r="336">
      <c r="A336" s="1">
        <v>5.0</v>
      </c>
      <c r="B336" s="1" t="s">
        <v>337</v>
      </c>
      <c r="C336" t="str">
        <f>IFERROR(__xludf.DUMMYFUNCTION("GOOGLETRANSLATE(B336, ""zh"", ""en"")"),"Goods good evaluation. It is genuine. Packaging intact")</f>
        <v>Goods good evaluation. It is genuine. Packaging intact</v>
      </c>
    </row>
    <row r="337">
      <c r="A337" s="1">
        <v>5.0</v>
      </c>
      <c r="B337" s="1" t="s">
        <v>338</v>
      </c>
      <c r="C337" t="str">
        <f>IFERROR(__xludf.DUMMYFUNCTION("GOOGLETRANSLATE(B337, ""zh"", ""en"")"),"Happy shopping underwear good quality, 165 a little fat, the right size, it is also very comfortable to wear!")</f>
        <v>Happy shopping underwear good quality, 165 a little fat, the right size, it is also very comfortable to wear!</v>
      </c>
    </row>
    <row r="338">
      <c r="A338" s="1">
        <v>5.0</v>
      </c>
      <c r="B338" s="1" t="s">
        <v>339</v>
      </c>
      <c r="C338" t="str">
        <f>IFERROR(__xludf.DUMMYFUNCTION("GOOGLETRANSLATE(B338, ""zh"", ""en"")"),"Can summer, the quality can be, small writing stamping and clear, that is they are a little overweight, so he did not fit, especially General belly, you know.")</f>
        <v>Can summer, the quality can be, small writing stamping and clear, that is they are a little overweight, so he did not fit, especially General belly, you know.</v>
      </c>
    </row>
    <row r="339">
      <c r="A339" s="1">
        <v>5.0</v>
      </c>
      <c r="B339" s="1" t="s">
        <v>340</v>
      </c>
      <c r="C339" t="str">
        <f>IFERROR(__xludf.DUMMYFUNCTION("GOOGLETRANSLATE(B339, ""zh"", ""en"")"),"Good quality is good, the right size")</f>
        <v>Good quality is good, the right size</v>
      </c>
    </row>
    <row r="340">
      <c r="A340" s="1">
        <v>5.0</v>
      </c>
      <c r="B340" s="1" t="s">
        <v>341</v>
      </c>
      <c r="C340" t="str">
        <f>IFERROR(__xludf.DUMMYFUNCTION("GOOGLETRANSLATE(B340, ""zh"", ""en"")"),"Comfortable to wear good workmanship")</f>
        <v>Comfortable to wear good workmanship</v>
      </c>
    </row>
    <row r="341">
      <c r="A341" s="1">
        <v>5.0</v>
      </c>
      <c r="B341" s="1" t="s">
        <v>342</v>
      </c>
      <c r="C341" t="str">
        <f>IFERROR(__xludf.DUMMYFUNCTION("GOOGLETRANSLATE(B341, ""zh"", ""en"")"),"Very good very good handsome headphones")</f>
        <v>Very good very good handsome headphones</v>
      </c>
    </row>
    <row r="342">
      <c r="A342" s="1">
        <v>5.0</v>
      </c>
      <c r="B342" s="1" t="s">
        <v>343</v>
      </c>
      <c r="C342" t="str">
        <f>IFERROR(__xludf.DUMMYFUNCTION("GOOGLETRANSLATE(B342, ""zh"", ""en"")"),"very good very satisfied with a hard disk encryption feature is very useful like")</f>
        <v>very good very satisfied with a hard disk encryption feature is very useful like</v>
      </c>
    </row>
    <row r="343">
      <c r="A343" s="1">
        <v>5.0</v>
      </c>
      <c r="B343" s="1" t="s">
        <v>344</v>
      </c>
      <c r="C343" t="str">
        <f>IFERROR(__xludf.DUMMYFUNCTION("GOOGLETRANSLATE(B343, ""zh"", ""en"")"),"Good to wear, wear good-looking, comfortable")</f>
        <v>Good to wear, wear good-looking, comfortable</v>
      </c>
    </row>
    <row r="344">
      <c r="A344" s="1">
        <v>5.0</v>
      </c>
      <c r="B344" s="1" t="s">
        <v>345</v>
      </c>
      <c r="C344" t="str">
        <f>IFERROR(__xludf.DUMMYFUNCTION("GOOGLETRANSLATE(B344, ""zh"", ""en"")"),"Casio AGW100 can Oh, pretty watch ⌚️ than expected")</f>
        <v>Casio AGW100 can Oh, pretty watch ⌚️ than expected</v>
      </c>
    </row>
    <row r="345">
      <c r="A345" s="1">
        <v>5.0</v>
      </c>
      <c r="B345" s="1" t="s">
        <v>346</v>
      </c>
      <c r="C345" t="str">
        <f>IFERROR(__xludf.DUMMYFUNCTION("GOOGLETRANSLATE(B345, ""zh"", ""en"")"),"Nice square box lock is broken while it did not take long")</f>
        <v>Nice square box lock is broken while it did not take long</v>
      </c>
    </row>
    <row r="346">
      <c r="A346" s="1">
        <v>5.0</v>
      </c>
      <c r="B346" s="1" t="s">
        <v>347</v>
      </c>
      <c r="C346" t="str">
        <f>IFERROR(__xludf.DUMMYFUNCTION("GOOGLETRANSLATE(B346, ""zh"", ""en"")"),"Good strawberry flavor was nice, but the sweet spot, large jar")</f>
        <v>Good strawberry flavor was nice, but the sweet spot, large jar</v>
      </c>
    </row>
    <row r="347">
      <c r="A347" s="1">
        <v>5.0</v>
      </c>
      <c r="B347" s="1" t="s">
        <v>348</v>
      </c>
      <c r="C347" t="str">
        <f>IFERROR(__xludf.DUMMYFUNCTION("GOOGLETRANSLATE(B347, ""zh"", ""en"")"),"Worth buying better results than not Siamese, more worthwhile to buy, just need to adhere to wear,")</f>
        <v>Worth buying better results than not Siamese, more worthwhile to buy, just need to adhere to wear,</v>
      </c>
    </row>
    <row r="348">
      <c r="A348" s="1">
        <v>5.0</v>
      </c>
      <c r="B348" s="1" t="s">
        <v>349</v>
      </c>
      <c r="C348" t="str">
        <f>IFERROR(__xludf.DUMMYFUNCTION("GOOGLETRANSLATE(B348, ""zh"", ""en"")"),"Overall very good first overseas purchase, the experience down and feel good. However, from order to receipt of 8 days, 12 days earlier than it expected delivery time and goods to the day before the SMS alert. Pot than at home buy a lot of cheap, very aff"&amp;"ordable. Look at the reviews have previously said that it would stick pan, not without apprehension, the actual use of relieved. Genuine uncoated iron pot, hand the day after cleaning oil boil, pancakes the next day when the heat came alive again in a lit"&amp;"tle oil to the pan, non-stick slightest indeed, very good use. Although there is a fly in the ointment handle sets of silicone still hot, the other pan durable cost of emphasis, 8 inches and weighs just 1.4kg.")</f>
        <v>Overall very good first overseas purchase, the experience down and feel good. However, from order to receipt of 8 days, 12 days earlier than it expected delivery time and goods to the day before the SMS alert. Pot than at home buy a lot of cheap, very affordable. Look at the reviews have previously said that it would stick pan, not without apprehension, the actual use of relieved. Genuine uncoated iron pot, hand the day after cleaning oil boil, pancakes the next day when the heat came alive again in a little oil to the pan, non-stick slightest indeed, very good use. Although there is a fly in the ointment handle sets of silicone still hot, the other pan durable cost of emphasis, 8 inches and weighs just 1.4kg.</v>
      </c>
    </row>
    <row r="349">
      <c r="A349" s="1">
        <v>2.0</v>
      </c>
      <c r="B349" s="1" t="s">
        <v>350</v>
      </c>
      <c r="C349" t="str">
        <f>IFERROR(__xludf.DUMMYFUNCTION("GOOGLETRANSLATE(B349, ""zh"", ""en"")"),"Very rough clothes do not know what the material, it put people, especially the waist elastic place")</f>
        <v>Very rough clothes do not know what the material, it put people, especially the waist elastic place</v>
      </c>
    </row>
    <row r="350">
      <c r="A350" s="1">
        <v>3.0</v>
      </c>
      <c r="B350" s="1" t="s">
        <v>351</v>
      </c>
      <c r="C350" t="str">
        <f>IFERROR(__xludf.DUMMYFUNCTION("GOOGLETRANSLATE(B350, ""zh"", ""en"")"),"Size sent the wrong color shoes lighter than the picture received the green light color than the picture you want to list, but I was under the 10UK. Why send over one 10UK half. One big, too loose.")</f>
        <v>Size sent the wrong color shoes lighter than the picture received the green light color than the picture you want to list, but I was under the 10UK. Why send over one 10UK half. One big, too loose.</v>
      </c>
    </row>
    <row r="351">
      <c r="A351" s="1">
        <v>3.0</v>
      </c>
      <c r="B351" s="1" t="s">
        <v>352</v>
      </c>
      <c r="C351" t="str">
        <f>IFERROR(__xludf.DUMMYFUNCTION("GOOGLETRANSLATE(B351, ""zh"", ""en"")"),"Lint lint out of your cynicism")</f>
        <v>Lint lint out of your cynicism</v>
      </c>
    </row>
    <row r="352">
      <c r="A352" s="1">
        <v>3.0</v>
      </c>
      <c r="B352" s="1" t="s">
        <v>353</v>
      </c>
      <c r="C352" t="str">
        <f>IFERROR(__xludf.DUMMYFUNCTION("GOOGLETRANSLATE(B352, ""zh"", ""en"")"),"Not worth the courier is great, but it is far from satisfactory cup, lid covered include slot, for a back or so, too lazy tired, make do with it")</f>
        <v>Not worth the courier is great, but it is far from satisfactory cup, lid covered include slot, for a back or so, too lazy tired, make do with it</v>
      </c>
    </row>
    <row r="353">
      <c r="A353" s="1">
        <v>1.0</v>
      </c>
      <c r="B353" s="1" t="s">
        <v>354</v>
      </c>
      <c r="C353" t="str">
        <f>IFERROR(__xludf.DUMMYFUNCTION("GOOGLETRANSLATE(B353, ""zh"", ""en"")"),"Imitation leather is very hard, like plastic, not leather, imitation ck. We do not recommend buying")</f>
        <v>Imitation leather is very hard, like plastic, not leather, imitation ck. We do not recommend buying</v>
      </c>
    </row>
    <row r="354">
      <c r="A354" s="1">
        <v>1.0</v>
      </c>
      <c r="B354" s="1" t="s">
        <v>355</v>
      </c>
      <c r="C354" t="str">
        <f>IFERROR(__xludf.DUMMYFUNCTION("GOOGLETRANSLATE(B354, ""zh"", ""en"")"),"English and Chinese goods are inconsistent according to Chinese tastes of vanilla ice cream to buy, the result becomes a rocky road, Poor Poor Poor")</f>
        <v>English and Chinese goods are inconsistent according to Chinese tastes of vanilla ice cream to buy, the result becomes a rocky road, Poor Poor Poor</v>
      </c>
    </row>
    <row r="355">
      <c r="A355" s="1">
        <v>4.0</v>
      </c>
      <c r="B355" s="1" t="s">
        <v>356</v>
      </c>
      <c r="C355" t="str">
        <f>IFERROR(__xludf.DUMMYFUNCTION("GOOGLETRANSLATE(B355, ""zh"", ""en"")"),"S code value for money, just the reference to other people's comments, select the correct size. Generally M is selected code, indicating that the size is too large sign. Sleeves a little longer, overall good")</f>
        <v>S code value for money, just the reference to other people's comments, select the correct size. Generally M is selected code, indicating that the size is too large sign. Sleeves a little longer, overall good</v>
      </c>
    </row>
    <row r="356">
      <c r="A356" s="1">
        <v>4.0</v>
      </c>
      <c r="B356" s="1" t="s">
        <v>357</v>
      </c>
      <c r="C356" t="str">
        <f>IFERROR(__xludf.DUMMYFUNCTION("GOOGLETRANSLATE(B356, ""zh"", ""en"")"),"Good moderate thickness, length may be acceptable, praise.")</f>
        <v>Good moderate thickness, length may be acceptable, praise.</v>
      </c>
    </row>
    <row r="357">
      <c r="A357" s="1">
        <v>4.0</v>
      </c>
      <c r="B357" s="1" t="s">
        <v>358</v>
      </c>
      <c r="C357" t="str">
        <f>IFERROR(__xludf.DUMMYFUNCTION("GOOGLETRANSLATE(B357, ""zh"", ""en"")"),"Praise and diamonds than the brush is still a little gap, but some low prices.")</f>
        <v>Praise and diamonds than the brush is still a little gap, but some low prices.</v>
      </c>
    </row>
    <row r="358">
      <c r="A358" s="1">
        <v>4.0</v>
      </c>
      <c r="B358" s="1" t="s">
        <v>359</v>
      </c>
      <c r="C358" t="str">
        <f>IFERROR(__xludf.DUMMYFUNCTION("GOOGLETRANSLATE(B358, ""zh"", ""en"")"),"A little a little bit smaller than the previous size of overseas purchase, to buy back the need to take note")</f>
        <v>A little a little bit smaller than the previous size of overseas purchase, to buy back the need to take note</v>
      </c>
    </row>
    <row r="359">
      <c r="A359" s="1">
        <v>4.0</v>
      </c>
      <c r="B359" s="1" t="s">
        <v>360</v>
      </c>
      <c r="C359" t="str">
        <f>IFERROR(__xludf.DUMMYFUNCTION("GOOGLETRANSLATE(B359, ""zh"", ""en"")"),"Quality like a general, no wins in the cheap short-sleeved dress material good, but not particularly fit, narrow shoulders slightly")</f>
        <v>Quality like a general, no wins in the cheap short-sleeved dress material good, but not particularly fit, narrow shoulders slightly</v>
      </c>
    </row>
    <row r="360">
      <c r="A360" s="1">
        <v>5.0</v>
      </c>
      <c r="B360" s="1" t="s">
        <v>361</v>
      </c>
      <c r="C360" t="str">
        <f>IFERROR(__xludf.DUMMYFUNCTION("GOOGLETRANSLATE(B360, ""zh"", ""en"")"),"To recommend a good baby this is my first time to buy protein powder, can be resolved in line with the principles of good eating on business, I bought this shipment from the United States. In addition to that section of China is not a stocking distrust, b"&amp;"ut the feeling of fidelity by FDA certification from the United States over the Amazon can feel relieved, and saw some critics say that money Australian fine particles are relatively coarse, even made up my mind. After eating, I feel really good, recommen"&amp;"d to everyone, I hope this baby come from the United States to get everyone's approval! As for the effect on the other long muscles come back later to report it.")</f>
        <v>To recommend a good baby this is my first time to buy protein powder, can be resolved in line with the principles of good eating on business, I bought this shipment from the United States. In addition to that section of China is not a stocking distrust, but the feeling of fidelity by FDA certification from the United States over the Amazon can feel relieved, and saw some critics say that money Australian fine particles are relatively coarse, even made up my mind. After eating, I feel really good, recommend to everyone, I hope this baby come from the United States to get everyone's approval! As for the effect on the other long muscles come back later to report it.</v>
      </c>
    </row>
    <row r="361">
      <c r="A361" s="1">
        <v>5.0</v>
      </c>
      <c r="B361" s="1" t="s">
        <v>362</v>
      </c>
      <c r="C361" t="str">
        <f>IFERROR(__xludf.DUMMYFUNCTION("GOOGLETRANSLATE(B361, ""zh"", ""en"")"),"Beyerdynamic DT990, open sound good! In the end it is beyerdynamic headphones, though 32Ω, but it also sounds very nice!")</f>
        <v>Beyerdynamic DT990, open sound good! In the end it is beyerdynamic headphones, though 32Ω, but it also sounds very nice!</v>
      </c>
    </row>
    <row r="362">
      <c r="A362" s="1">
        <v>5.0</v>
      </c>
      <c r="B362" s="1" t="s">
        <v>363</v>
      </c>
      <c r="C362" t="str">
        <f>IFERROR(__xludf.DUMMYFUNCTION("GOOGLETRANSLATE(B362, ""zh"", ""en"")"),"Size quasi-standard size. Flexible, comfortable fabric. Cost-effective.")</f>
        <v>Size quasi-standard size. Flexible, comfortable fabric. Cost-effective.</v>
      </c>
    </row>
    <row r="363">
      <c r="A363" s="1">
        <v>5.0</v>
      </c>
      <c r="B363" s="1" t="s">
        <v>364</v>
      </c>
      <c r="C363" t="str">
        <f>IFERROR(__xludf.DUMMYFUNCTION("GOOGLETRANSLATE(B363, ""zh"", ""en"")"),"Suitable numbers, half a slightly larger number. According to the instructions, select the size fairly accurate. Usually 37-38 sports shoes, selecting section 37 yards, suitable. Good quality, light and comfortable")</f>
        <v>Suitable numbers, half a slightly larger number. According to the instructions, select the size fairly accurate. Usually 37-38 sports shoes, selecting section 37 yards, suitable. Good quality, light and comfortable</v>
      </c>
    </row>
    <row r="364">
      <c r="A364" s="1">
        <v>5.0</v>
      </c>
      <c r="B364" s="1" t="s">
        <v>365</v>
      </c>
      <c r="C364" t="str">
        <f>IFERROR(__xludf.DUMMYFUNCTION("GOOGLETRANSLATE(B364, ""zh"", ""en"")"),"Something good stuff is very good! very satisfied!")</f>
        <v>Something good stuff is very good! very satisfied!</v>
      </c>
    </row>
    <row r="365">
      <c r="A365" s="1">
        <v>5.0</v>
      </c>
      <c r="B365" s="1" t="s">
        <v>366</v>
      </c>
      <c r="C365" t="str">
        <f>IFERROR(__xludf.DUMMYFUNCTION("GOOGLETRANSLATE(B365, ""zh"", ""en"")"),"Quality is great! Very satisfied with online shopping: great quality, fabric is very comfortable, absorbent quick-drying, suitable for outdoor work activities. 170cm, 63kg, selecting M (actually 180 / 100A, blue and deep blue 47CM Shoulder 45CM, S code or"&amp;"ange 45CM, confusion bit ignorant size), somewhat loose fit.")</f>
        <v>Quality is great! Very satisfied with online shopping: great quality, fabric is very comfortable, absorbent quick-drying, suitable for outdoor work activities. 170cm, 63kg, selecting M (actually 180 / 100A, blue and deep blue 47CM Shoulder 45CM, S code orange 45CM, confusion bit ignorant size), somewhat loose fit.</v>
      </c>
    </row>
    <row r="366">
      <c r="A366" s="1">
        <v>5.0</v>
      </c>
      <c r="B366" s="1" t="s">
        <v>367</v>
      </c>
      <c r="C366" t="str">
        <f>IFERROR(__xludf.DUMMYFUNCTION("GOOGLETRANSLATE(B366, ""zh"", ""en"")"),"Look at the picture loose originally thought it was green, turned out to be gray, long, loose,")</f>
        <v>Look at the picture loose originally thought it was green, turned out to be gray, long, loose,</v>
      </c>
    </row>
    <row r="367">
      <c r="A367" s="1">
        <v>5.0</v>
      </c>
      <c r="B367" s="1" t="s">
        <v>368</v>
      </c>
      <c r="C367" t="str">
        <f>IFERROR(__xludf.DUMMYFUNCTION("GOOGLETRANSLATE(B367, ""zh"", ""en"")"),"Good clothes is very warm with a fur together, can wear a woolen coat for the winter. 1.7 m 83 kg M No.")</f>
        <v>Good clothes is very warm with a fur together, can wear a woolen coat for the winter. 1.7 m 83 kg M No.</v>
      </c>
    </row>
    <row r="368">
      <c r="A368" s="1">
        <v>5.0</v>
      </c>
      <c r="B368" s="1" t="s">
        <v>369</v>
      </c>
      <c r="C368" t="str">
        <f>IFERROR(__xludf.DUMMYFUNCTION("GOOGLETRANSLATE(B368, ""zh"", ""en"")"),"Top Value line at the store to see similar types of Hansgrohe shower the whole down to around 3500 dollars prize money, Amazon actually did not expect to just less than 2300! And 15 cm diameter hand shower is very interesting, three-block mode, feeling co"&amp;"mpletely without adding a large shower head. There are air injection technique, that is, save water, and comfortable. Anyway, early morning to buy to enjoy. thumbs up!")</f>
        <v>Top Value line at the store to see similar types of Hansgrohe shower the whole down to around 3500 dollars prize money, Amazon actually did not expect to just less than 2300! And 15 cm diameter hand shower is very interesting, three-block mode, feeling completely without adding a large shower head. There are air injection technique, that is, save water, and comfortable. Anyway, early morning to buy to enjoy. thumbs up!</v>
      </c>
    </row>
    <row r="369">
      <c r="A369" s="1">
        <v>5.0</v>
      </c>
      <c r="B369" s="1" t="s">
        <v>370</v>
      </c>
      <c r="C369" t="str">
        <f>IFERROR(__xludf.DUMMYFUNCTION("GOOGLETRANSLATE(B369, ""zh"", ""en"")"),"Pacifiers should not be used, feels soft")</f>
        <v>Pacifiers should not be used, feels soft</v>
      </c>
    </row>
    <row r="370">
      <c r="A370" s="1">
        <v>5.0</v>
      </c>
      <c r="B370" s="1" t="s">
        <v>371</v>
      </c>
      <c r="C370" t="str">
        <f>IFERROR(__xludf.DUMMYFUNCTION("GOOGLETRANSLATE(B370, ""zh"", ""en"")"),"Very comfortable, easy to mix 38 feet 5 yards just the right shoes are very comfortable, very good match.")</f>
        <v>Very comfortable, easy to mix 38 feet 5 yards just the right shoes are very comfortable, very good match.</v>
      </c>
    </row>
    <row r="371">
      <c r="A371" s="1">
        <v>5.0</v>
      </c>
      <c r="B371" s="1" t="s">
        <v>372</v>
      </c>
      <c r="C371" t="str">
        <f>IFERROR(__xludf.DUMMYFUNCTION("GOOGLETRANSLATE(B371, ""zh"", ""en"")"),"Zhiyi Sheng stable from time to time, feel the vibration official website said normal (there is room for improvement ah)")</f>
        <v>Zhiyi Sheng stable from time to time, feel the vibration official website said normal (there is room for improvement ah)</v>
      </c>
    </row>
    <row r="372">
      <c r="A372" s="1">
        <v>5.0</v>
      </c>
      <c r="B372" s="1" t="s">
        <v>373</v>
      </c>
      <c r="C372" t="str">
        <f>IFERROR(__xludf.DUMMYFUNCTION("GOOGLETRANSLATE(B372, ""zh"", ""en"")"),"Price bought two this style, less than a month, the difference 110RMB. Exchange rate volatility is not so big ah! Product quality is great, very comfortable to wear. Just price some regret!")</f>
        <v>Price bought two this style, less than a month, the difference 110RMB. Exchange rate volatility is not so big ah! Product quality is great, very comfortable to wear. Just price some regret!</v>
      </c>
    </row>
    <row r="373">
      <c r="A373" s="1">
        <v>5.0</v>
      </c>
      <c r="B373" s="1" t="s">
        <v>374</v>
      </c>
      <c r="C373" t="str">
        <f>IFERROR(__xludf.DUMMYFUNCTION("GOOGLETRANSLATE(B373, ""zh"", ""en"")"),"Good good is that ordinary a hat ...... it is selling brand adjustable head are suitable for the bulk of small")</f>
        <v>Good good is that ordinary a hat ...... it is selling brand adjustable head are suitable for the bulk of small</v>
      </c>
    </row>
    <row r="374">
      <c r="A374" s="1">
        <v>5.0</v>
      </c>
      <c r="B374" s="1" t="s">
        <v>375</v>
      </c>
      <c r="C374" t="str">
        <f>IFERROR(__xludf.DUMMYFUNCTION("GOOGLETRANSLATE(B374, ""zh"", ""en"")"),"Nice nice, very nice, the disadvantage is not luminous.")</f>
        <v>Nice nice, very nice, the disadvantage is not luminous.</v>
      </c>
    </row>
    <row r="375">
      <c r="A375" s="1">
        <v>5.0</v>
      </c>
      <c r="B375" s="1" t="s">
        <v>376</v>
      </c>
      <c r="C375" t="str">
        <f>IFERROR(__xludf.DUMMYFUNCTION("GOOGLETRANSLATE(B375, ""zh"", ""en"")"),"For the first time to buy overseas shower looks good look, look forward to easy to use, it has been installed, easy to use.")</f>
        <v>For the first time to buy overseas shower looks good look, look forward to easy to use, it has been installed, easy to use.</v>
      </c>
    </row>
    <row r="376">
      <c r="A376" s="1">
        <v>5.0</v>
      </c>
      <c r="B376" s="1" t="s">
        <v>377</v>
      </c>
      <c r="C376" t="str">
        <f>IFERROR(__xludf.DUMMYFUNCTION("GOOGLETRANSLATE(B376, ""zh"", ""en"")"),"Service attitude and good quality to customer service said after freight overcharging members, immediate correction, return shipping, this spirit of being responsible for your thumbs! Quality assurance, 5 star praise!")</f>
        <v>Service attitude and good quality to customer service said after freight overcharging members, immediate correction, return shipping, this spirit of being responsible for your thumbs! Quality assurance, 5 star praise!</v>
      </c>
    </row>
    <row r="377">
      <c r="A377" s="1">
        <v>5.0</v>
      </c>
      <c r="B377" s="1" t="s">
        <v>378</v>
      </c>
      <c r="C377" t="str">
        <f>IFERROR(__xludf.DUMMYFUNCTION("GOOGLETRANSLATE(B377, ""zh"", ""en"")"),"Easy to use does not stimulate useful, for fresh breath, does not stimulate")</f>
        <v>Easy to use does not stimulate useful, for fresh breath, does not stimulate</v>
      </c>
    </row>
    <row r="378">
      <c r="A378" s="1">
        <v>5.0</v>
      </c>
      <c r="B378" s="1" t="s">
        <v>379</v>
      </c>
      <c r="C378" t="str">
        <f>IFERROR(__xludf.DUMMYFUNCTION("GOOGLETRANSLATE(B378, ""zh"", ""en"")"),"Suitable small selected from 180/85 to buy two yards suitable number m, the cost of this coating 100 million - good")</f>
        <v>Suitable small selected from 180/85 to buy two yards suitable number m, the cost of this coating 100 million - good</v>
      </c>
    </row>
    <row r="379">
      <c r="A379" s="1">
        <v>5.0</v>
      </c>
      <c r="B379" s="1" t="s">
        <v>380</v>
      </c>
      <c r="C379" t="str">
        <f>IFERROR(__xludf.DUMMYFUNCTION("GOOGLETRANSLATE(B379, ""zh"", ""en"")"),"Also the title? 170cm / 65kg s number I chose a little small, which a lot of water just washed fine fibers do not know will not affect my little brother, but overall good.")</f>
        <v>Also the title? 170cm / 65kg s number I chose a little small, which a lot of water just washed fine fibers do not know will not affect my little brother, but overall good.</v>
      </c>
    </row>
    <row r="380">
      <c r="A380" s="1">
        <v>5.0</v>
      </c>
      <c r="B380" s="1" t="s">
        <v>381</v>
      </c>
      <c r="C380" t="str">
        <f>IFERROR(__xludf.DUMMYFUNCTION("GOOGLETRANSLATE(B380, ""zh"", ""en"")"),"Philips electric toothbrush are about 800 hand something very good Amazon arrive soon")</f>
        <v>Philips electric toothbrush are about 800 hand something very good Amazon arrive soon</v>
      </c>
    </row>
    <row r="381">
      <c r="A381" s="1">
        <v>2.0</v>
      </c>
      <c r="B381" s="1" t="s">
        <v>382</v>
      </c>
      <c r="C381" t="str">
        <f>IFERROR(__xludf.DUMMYFUNCTION("GOOGLETRANSLATE(B381, ""zh"", ""en"")"),"We do not recommend buying relatively narrow and long half-size yard. Wearing a plastic one week, and this quality I was drunk")</f>
        <v>We do not recommend buying relatively narrow and long half-size yard. Wearing a plastic one week, and this quality I was drunk</v>
      </c>
    </row>
    <row r="382">
      <c r="A382" s="1">
        <v>3.0</v>
      </c>
      <c r="B382" s="1" t="s">
        <v>383</v>
      </c>
      <c r="C382" t="str">
        <f>IFERROR(__xludf.DUMMYFUNCTION("GOOGLETRANSLATE(B382, ""zh"", ""en"")"),"Wear good quality shoes, too, is wearing a large lot, put on cotton socks cushion insoles have to tighten the laces can not afford to walk. On top of a smaller size foot, that much difference between the two codes.")</f>
        <v>Wear good quality shoes, too, is wearing a large lot, put on cotton socks cushion insoles have to tighten the laces can not afford to walk. On top of a smaller size foot, that much difference between the two codes.</v>
      </c>
    </row>
    <row r="383">
      <c r="A383" s="1">
        <v>3.0</v>
      </c>
      <c r="B383" s="1" t="s">
        <v>384</v>
      </c>
      <c r="C383" t="str">
        <f>IFERROR(__xludf.DUMMYFUNCTION("GOOGLETRANSLATE(B383, ""zh"", ""en"")"),"Cold cup of hot water is not suitable receive the goods after it was found is actually a cold cup, meaning that the internal pressure of the water will be installed micro heat too large to squeeze the water out from the straw.")</f>
        <v>Cold cup of hot water is not suitable receive the goods after it was found is actually a cold cup, meaning that the internal pressure of the water will be installed micro heat too large to squeeze the water out from the straw.</v>
      </c>
    </row>
    <row r="384">
      <c r="A384" s="1">
        <v>1.0</v>
      </c>
      <c r="B384" s="1" t="s">
        <v>385</v>
      </c>
      <c r="C384" t="str">
        <f>IFERROR(__xludf.DUMMYFUNCTION("GOOGLETRANSLATE(B384, ""zh"", ""en"")"),"Intuit go fast do not know if the new table problem, or what, will go fast in a week five or six minutes. Garbage, poor quality, worn for so long, it is not generally go fast.")</f>
        <v>Intuit go fast do not know if the new table problem, or what, will go fast in a week five or six minutes. Garbage, poor quality, worn for so long, it is not generally go fast.</v>
      </c>
    </row>
    <row r="385">
      <c r="A385" s="1">
        <v>1.0</v>
      </c>
      <c r="B385" s="1" t="s">
        <v>386</v>
      </c>
      <c r="C385" t="str">
        <f>IFERROR(__xludf.DUMMYFUNCTION("GOOGLETRANSLATE(B385, ""zh"", ""en"")"),"Size allowed too")</f>
        <v>Size allowed too</v>
      </c>
    </row>
    <row r="386">
      <c r="A386" s="1">
        <v>1.0</v>
      </c>
      <c r="B386" s="1" t="s">
        <v>387</v>
      </c>
      <c r="C386" t="str">
        <f>IFERROR(__xludf.DUMMYFUNCTION("GOOGLETRANSLATE(B386, ""zh"", ""en"")"),"Logistics I refuse to go! In this package? ! Not a seal of what is personal for a product can open pits I do? ! What logistics ah, not to mention broken toothbrush, which would break box affect the mood! A star to this rotten box")</f>
        <v>Logistics I refuse to go! In this package? ! Not a seal of what is personal for a product can open pits I do? ! What logistics ah, not to mention broken toothbrush, which would break box affect the mood! A star to this rotten box</v>
      </c>
    </row>
    <row r="387">
      <c r="A387" s="1">
        <v>4.0</v>
      </c>
      <c r="B387" s="1" t="s">
        <v>388</v>
      </c>
      <c r="C387" t="str">
        <f>IFERROR(__xludf.DUMMYFUNCTION("GOOGLETRANSLATE(B387, ""zh"", ""en"")"),"Express serious doubts whether compliance Saturday received a message, because I was directly notified Address, postponed to Monday delivery. Monday after the receipt of goods found on a very simple yellow bag is similar to the double-sided adhesive seali"&amp;"ng, open and close the can not tell opened. Table mounted inside the box is open at the direct! ! 10years batter small green label has been scattered, I do not know the table or not the piece, never seen such a situation.")</f>
        <v>Express serious doubts whether compliance Saturday received a message, because I was directly notified Address, postponed to Monday delivery. Monday after the receipt of goods found on a very simple yellow bag is similar to the double-sided adhesive sealing, open and close the can not tell opened. Table mounted inside the box is open at the direct! ! 10years batter small green label has been scattered, I do not know the table or not the piece, never seen such a situation.</v>
      </c>
    </row>
    <row r="388">
      <c r="A388" s="1">
        <v>4.0</v>
      </c>
      <c r="B388" s="1" t="s">
        <v>389</v>
      </c>
      <c r="C388" t="str">
        <f>IFERROR(__xludf.DUMMYFUNCTION("GOOGLETRANSLATE(B388, ""zh"", ""en"")"),"Before it bought good pants at home, S code is small, buy M code is written on the packaging 32-34, my height 182, weight 71, waist circumference of about 82, is currently the right size.")</f>
        <v>Before it bought good pants at home, S code is small, buy M code is written on the packaging 32-34, my height 182, weight 71, waist circumference of about 82, is currently the right size.</v>
      </c>
    </row>
    <row r="389">
      <c r="A389" s="1">
        <v>4.0</v>
      </c>
      <c r="B389" s="1" t="s">
        <v>390</v>
      </c>
      <c r="C389" t="str">
        <f>IFERROR(__xludf.DUMMYFUNCTION("GOOGLETRANSLATE(B389, ""zh"", ""en"")"),"Stockpile in the stockpile, the bottle very texture, but this material will not deform or preheat emit the chemicals it. Do not know, there is the courier, must Tucao, took dozens of freight, in Yizhuang he phoned me and said, do not know where Qingyundia"&amp;"n in, let me go getting goods? I fainted dishes. That altogether six ring outside you do not sell well, heard across more than 10 miles to get their own courier!")</f>
        <v>Stockpile in the stockpile, the bottle very texture, but this material will not deform or preheat emit the chemicals it. Do not know, there is the courier, must Tucao, took dozens of freight, in Yizhuang he phoned me and said, do not know where Qingyundian in, let me go getting goods? I fainted dishes. That altogether six ring outside you do not sell well, heard across more than 10 miles to get their own courier!</v>
      </c>
    </row>
    <row r="390">
      <c r="A390" s="1">
        <v>4.0</v>
      </c>
      <c r="B390" s="1" t="s">
        <v>391</v>
      </c>
      <c r="C390" t="str">
        <f>IFERROR(__xludf.DUMMYFUNCTION("GOOGLETRANSLATE(B390, ""zh"", ""en"")"),"One of the lightest, thinnest outer wear trousers, even though it saw someone else's evaluation of light, thin, or after the hand took me by surprise. I thought it was for spring wear, not lined polyester trousers. But it is very thin, it displays a singl"&amp;"e SF Express 190g (weight should comprise plastic bag packaging). If you find a familiar analogy of what its thickness, I am thinking of: modal underwear. Vietnamese origin, tapered pants, shrink calf. I am 180cm, 78Kg; buy M number, waist circumference, "&amp;"long pants fit, wear pretty comfortable. It is most suitable for summer wear, or not too cold in the environment, when sports and fitness wear.")</f>
        <v>One of the lightest, thinnest outer wear trousers, even though it saw someone else's evaluation of light, thin, or after the hand took me by surprise. I thought it was for spring wear, not lined polyester trousers. But it is very thin, it displays a single SF Express 190g (weight should comprise plastic bag packaging). If you find a familiar analogy of what its thickness, I am thinking of: modal underwear. Vietnamese origin, tapered pants, shrink calf. I am 180cm, 78Kg; buy M number, waist circumference, long pants fit, wear pretty comfortable. It is most suitable for summer wear, or not too cold in the environment, when sports and fitness wear.</v>
      </c>
    </row>
    <row r="391">
      <c r="A391" s="1">
        <v>4.0</v>
      </c>
      <c r="B391" s="1" t="s">
        <v>392</v>
      </c>
      <c r="C391" t="str">
        <f>IFERROR(__xludf.DUMMYFUNCTION("GOOGLETRANSLATE(B391, ""zh"", ""en"")"),"Good quality height 187, weight 240 pounds, waist circumference is just, but a lot of wide thigh where, in addition to our own long pants when the amount in question, it should be 32 to buy it. Overall good pants, express speed is also good, that was two "&amp;"weeks, a week on arrival. satisfaction")</f>
        <v>Good quality height 187, weight 240 pounds, waist circumference is just, but a lot of wide thigh where, in addition to our own long pants when the amount in question, it should be 32 to buy it. Overall good pants, express speed is also good, that was two weeks, a week on arrival. satisfaction</v>
      </c>
    </row>
    <row r="392">
      <c r="A392" s="1">
        <v>5.0</v>
      </c>
      <c r="B392" s="1" t="s">
        <v>393</v>
      </c>
      <c r="C392" t="str">
        <f>IFERROR(__xludf.DUMMYFUNCTION("GOOGLETRANSLATE(B392, ""zh"", ""en"")"),"Overall not bad not bad, but the packaging inside the box there are three Chinese words, commemorative, do not know What do you mean?")</f>
        <v>Overall not bad not bad, but the packaging inside the box there are three Chinese words, commemorative, do not know What do you mean?</v>
      </c>
    </row>
    <row r="393">
      <c r="A393" s="1">
        <v>5.0</v>
      </c>
      <c r="B393" s="1" t="s">
        <v>394</v>
      </c>
      <c r="C393" t="str">
        <f>IFERROR(__xludf.DUMMYFUNCTION("GOOGLETRANSLATE(B393, ""zh"", ""en"")"),"493 satisfied God to the party newspaper, in addition to not see, other are very satisfied, especially the price")</f>
        <v>493 satisfied God to the party newspaper, in addition to not see, other are very satisfied, especially the price</v>
      </c>
    </row>
    <row r="394">
      <c r="A394" s="1">
        <v>5.0</v>
      </c>
      <c r="B394" s="1" t="s">
        <v>395</v>
      </c>
      <c r="C394" t="str">
        <f>IFERROR(__xludf.DUMMYFUNCTION("GOOGLETRANSLATE(B394, ""zh"", ""en"")"),"I feel good wearing is effective, sensitive skin beauty are not recommended, you can buy out of the money.")</f>
        <v>I feel good wearing is effective, sensitive skin beauty are not recommended, you can buy out of the money.</v>
      </c>
    </row>
    <row r="395">
      <c r="A395" s="1">
        <v>5.0</v>
      </c>
      <c r="B395" s="1" t="s">
        <v>396</v>
      </c>
      <c r="C395" t="str">
        <f>IFERROR(__xludf.DUMMYFUNCTION("GOOGLETRANSLATE(B395, ""zh"", ""en"")"),"Like very much, because it is a stretch yarn, big stretch, as recommended to buy the right size. I put on the amount, around the end of 73, 82 on the circumference, three button can be used, appropriate")</f>
        <v>Like very much, because it is a stretch yarn, big stretch, as recommended to buy the right size. I put on the amount, around the end of 73, 82 on the circumference, three button can be used, appropriate</v>
      </c>
    </row>
    <row r="396">
      <c r="A396" s="1">
        <v>5.0</v>
      </c>
      <c r="B396" s="1" t="s">
        <v>397</v>
      </c>
      <c r="C396" t="str">
        <f>IFERROR(__xludf.DUMMYFUNCTION("GOOGLETRANSLATE(B396, ""zh"", ""en"")"),"Although a bit small, but very comfortable pocket a little bit small, but very comfortable compact, super comfortable to wear when motion is stable you know. Good deal, after Nene CK are in the Amazon to buy .. I press table size, I 178 66KG Waist 77CM bo"&amp;"ught the S code. But very little wear appropriate sport, leisure wear, then if estimates or M code will be more comfortable. I suggest that you want more freedom or buy Tintin bar code M")</f>
        <v>Although a bit small, but very comfortable pocket a little bit small, but very comfortable compact, super comfortable to wear when motion is stable you know. Good deal, after Nene CK are in the Amazon to buy .. I press table size, I 178 66KG Waist 77CM bought the S code. But very little wear appropriate sport, leisure wear, then if estimates or M code will be more comfortable. I suggest that you want more freedom or buy Tintin bar code M</v>
      </c>
    </row>
    <row r="397">
      <c r="A397" s="1">
        <v>5.0</v>
      </c>
      <c r="B397" s="1" t="s">
        <v>398</v>
      </c>
      <c r="C397" t="str">
        <f>IFERROR(__xludf.DUMMYFUNCTION("GOOGLETRANSLATE(B397, ""zh"", ""en"")"),"Suitable for coffee a little lazy pursuit of shape convenient capsule cool slightly smaller tank was expensive")</f>
        <v>Suitable for coffee a little lazy pursuit of shape convenient capsule cool slightly smaller tank was expensive</v>
      </c>
    </row>
    <row r="398">
      <c r="A398" s="1">
        <v>5.0</v>
      </c>
      <c r="B398" s="1" t="s">
        <v>399</v>
      </c>
      <c r="C398" t="str">
        <f>IFERROR(__xludf.DUMMYFUNCTION("GOOGLETRANSLATE(B398, ""zh"", ""en"")"),"Very easy to use is very easy to use, good quality, high cost, although the instructions are in Japanese, but the basic is not a problem")</f>
        <v>Very easy to use is very easy to use, good quality, high cost, although the instructions are in Japanese, but the basic is not a problem</v>
      </c>
    </row>
    <row r="399">
      <c r="A399" s="1">
        <v>5.0</v>
      </c>
      <c r="B399" s="1" t="s">
        <v>400</v>
      </c>
      <c r="C399" t="str">
        <f>IFERROR(__xludf.DUMMYFUNCTION("GOOGLETRANSLATE(B399, ""zh"", ""en"")"),"Colors work very well the product is very good, overseas purchase price is much lower than the domestic, worth buying.")</f>
        <v>Colors work very well the product is very good, overseas purchase price is much lower than the domestic, worth buying.</v>
      </c>
    </row>
    <row r="400">
      <c r="A400" s="1">
        <v>5.0</v>
      </c>
      <c r="B400" s="1" t="s">
        <v>401</v>
      </c>
      <c r="C400" t="str">
        <f>IFERROR(__xludf.DUMMYFUNCTION("GOOGLETRANSLATE(B400, ""zh"", ""en"")"),"Pretty much like value for money, that is a little bit small dial than expected, but acceptable.")</f>
        <v>Pretty much like value for money, that is a little bit small dial than expected, but acceptable.</v>
      </c>
    </row>
    <row r="401">
      <c r="A401" s="1">
        <v>5.0</v>
      </c>
      <c r="B401" s="1" t="s">
        <v>402</v>
      </c>
      <c r="C401" t="str">
        <f>IFERROR(__xludf.DUMMYFUNCTION("GOOGLETRANSLATE(B401, ""zh"", ""en"")"),"The baby is very fond of good quality, the baby likes.")</f>
        <v>The baby is very fond of good quality, the baby likes.</v>
      </c>
    </row>
    <row r="402">
      <c r="A402" s="1">
        <v>5.0</v>
      </c>
      <c r="B402" s="1" t="s">
        <v>403</v>
      </c>
      <c r="C402" t="str">
        <f>IFERROR(__xludf.DUMMYFUNCTION("GOOGLETRANSLATE(B402, ""zh"", ""en"")"),"It is very appropriate color size required is also very suitable, height 177, weight 70kg, 32 * 32 just right, and domestic dimensions the same. Fabric is also very appropriate, work is also considered fine. Although not seen LEE pants look like this in t"&amp;"he store")</f>
        <v>It is very appropriate color size required is also very suitable, height 177, weight 70kg, 32 * 32 just right, and domestic dimensions the same. Fabric is also very appropriate, work is also considered fine. Although not seen LEE pants look like this in the store</v>
      </c>
    </row>
    <row r="403">
      <c r="A403" s="1">
        <v>5.0</v>
      </c>
      <c r="B403" s="1" t="s">
        <v>404</v>
      </c>
      <c r="C403" t="str">
        <f>IFERROR(__xludf.DUMMYFUNCTION("GOOGLETRANSLATE(B403, ""zh"", ""en"")"),"While imposing initial intrinsic use, consistent with the description, Greece and Germany products better and better.")</f>
        <v>While imposing initial intrinsic use, consistent with the description, Greece and Germany products better and better.</v>
      </c>
    </row>
    <row r="404">
      <c r="A404" s="1">
        <v>5.0</v>
      </c>
      <c r="B404" s="1" t="s">
        <v>405</v>
      </c>
      <c r="C404" t="str">
        <f>IFERROR(__xludf.DUMMYFUNCTION("GOOGLETRANSLATE(B404, ""zh"", ""en"")"),"Some big big clothes")</f>
        <v>Some big big clothes</v>
      </c>
    </row>
    <row r="405">
      <c r="A405" s="1">
        <v>5.0</v>
      </c>
      <c r="B405" s="1" t="s">
        <v>406</v>
      </c>
      <c r="C405" t="str">
        <f>IFERROR(__xludf.DUMMYFUNCTION("GOOGLETRANSLATE(B405, ""zh"", ""en"")"),"Good special bar shoes")</f>
        <v>Good special bar shoes</v>
      </c>
    </row>
    <row r="406">
      <c r="A406" s="1">
        <v>5.0</v>
      </c>
      <c r="B406" s="1" t="s">
        <v>407</v>
      </c>
      <c r="C406" t="str">
        <f>IFERROR(__xludf.DUMMYFUNCTION("GOOGLETRANSLATE(B406, ""zh"", ""en"")"),"Good very good ......")</f>
        <v>Good very good ......</v>
      </c>
    </row>
    <row r="407">
      <c r="A407" s="1">
        <v>5.0</v>
      </c>
      <c r="B407" s="1" t="s">
        <v>408</v>
      </c>
      <c r="C407" t="str">
        <f>IFERROR(__xludf.DUMMYFUNCTION("GOOGLETRANSLATE(B407, ""zh"", ""en"")"),"Amazon love the texture is very very affordable strongly recommended")</f>
        <v>Amazon love the texture is very very affordable strongly recommended</v>
      </c>
    </row>
    <row r="408">
      <c r="A408" s="1">
        <v>5.0</v>
      </c>
      <c r="B408" s="1" t="s">
        <v>409</v>
      </c>
      <c r="C408" t="str">
        <f>IFERROR(__xludf.DUMMYFUNCTION("GOOGLETRANSLATE(B408, ""zh"", ""en"")"),"Supporting and working with the")</f>
        <v>Supporting and working with the</v>
      </c>
    </row>
    <row r="409">
      <c r="A409" s="1">
        <v>5.0</v>
      </c>
      <c r="B409" s="1" t="s">
        <v>410</v>
      </c>
      <c r="C409" t="str">
        <f>IFERROR(__xludf.DUMMYFUNCTION("GOOGLETRANSLATE(B409, ""zh"", ""en"")"),"Well arrive soon. Packaging intact. Easy to use. Pretty good")</f>
        <v>Well arrive soon. Packaging intact. Easy to use. Pretty good</v>
      </c>
    </row>
    <row r="410">
      <c r="A410" s="1">
        <v>5.0</v>
      </c>
      <c r="B410" s="1" t="s">
        <v>411</v>
      </c>
      <c r="C410" t="str">
        <f>IFERROR(__xludf.DUMMYFUNCTION("GOOGLETRANSLATE(B410, ""zh"", ""en"")"),"🐂 belt cattle receive something now looking good 👍, my 6-foot-2, very suitable to buy 34 of an estimated 2 feet 7 waistline may be.")</f>
        <v>🐂 belt cattle receive something now looking good 👍, my 6-foot-2, very suitable to buy 34 of an estimated 2 feet 7 waistline may be.</v>
      </c>
    </row>
    <row r="411">
      <c r="A411" s="1">
        <v>5.0</v>
      </c>
      <c r="B411" s="1" t="s">
        <v>412</v>
      </c>
      <c r="C411" t="str">
        <f>IFERROR(__xludf.DUMMYFUNCTION("GOOGLETRANSLATE(B411, ""zh"", ""en"")"),"Stockpile has not been used, also forgot to try and set aside! Hoard goods in!")</f>
        <v>Stockpile has not been used, also forgot to try and set aside! Hoard goods in!</v>
      </c>
    </row>
    <row r="412">
      <c r="A412" s="1">
        <v>5.0</v>
      </c>
      <c r="B412" s="1" t="s">
        <v>413</v>
      </c>
      <c r="C412" t="str">
        <f>IFERROR(__xludf.DUMMYFUNCTION("GOOGLETRANSLATE(B412, ""zh"", ""en"")"),"Great clothes inexpensive volume is enough, liked")</f>
        <v>Great clothes inexpensive volume is enough, liked</v>
      </c>
    </row>
    <row r="413">
      <c r="A413" s="1">
        <v>5.0</v>
      </c>
      <c r="B413" s="1" t="s">
        <v>414</v>
      </c>
      <c r="C413" t="str">
        <f>IFERROR(__xludf.DUMMYFUNCTION("GOOGLETRANSLATE(B413, ""zh"", ""en"")"),"Appropriate right size, looks nice!")</f>
        <v>Appropriate right size, looks nice!</v>
      </c>
    </row>
    <row r="414">
      <c r="A414" s="1">
        <v>2.0</v>
      </c>
      <c r="B414" s="1" t="s">
        <v>415</v>
      </c>
      <c r="C414" t="str">
        <f>IFERROR(__xludf.DUMMYFUNCTION("GOOGLETRANSLATE(B414, ""zh"", ""en"")"),"Not recommended to buy milk on the fight leak")</f>
        <v>Not recommended to buy milk on the fight leak</v>
      </c>
    </row>
    <row r="415">
      <c r="A415" s="1">
        <v>3.0</v>
      </c>
      <c r="B415" s="1" t="s">
        <v>416</v>
      </c>
      <c r="C415" t="str">
        <f>IFERROR(__xludf.DUMMYFUNCTION("GOOGLETRANSLATE(B415, ""zh"", ""en"")"),"Suddenly there is a noise only have been all right, now there are only obvious murmur, not the kind of background noise")</f>
        <v>Suddenly there is a noise only have been all right, now there are only obvious murmur, not the kind of background noise</v>
      </c>
    </row>
    <row r="416">
      <c r="A416" s="1">
        <v>3.0</v>
      </c>
      <c r="B416" s="1" t="s">
        <v>417</v>
      </c>
      <c r="C416" t="str">
        <f>IFERROR(__xludf.DUMMYFUNCTION("GOOGLETRANSLATE(B416, ""zh"", ""en"")"),"After the soaking water is heavily contaminated bought last winter, hot days to come up to wash under wear, but the single-soaked underwater, look at the figures, almost black water to become a!")</f>
        <v>After the soaking water is heavily contaminated bought last winter, hot days to come up to wash under wear, but the single-soaked underwater, look at the figures, almost black water to become a!</v>
      </c>
    </row>
    <row r="417">
      <c r="A417" s="1">
        <v>1.0</v>
      </c>
      <c r="B417" s="1" t="s">
        <v>418</v>
      </c>
      <c r="C417" t="str">
        <f>IFERROR(__xludf.DUMMYFUNCTION("GOOGLETRANSLATE(B417, ""zh"", ""en"")"),"Logistics Information false logistic tracking is fake numbers November 26 under a single, the next day feeling something non-Amazon from operations, but would like to cancel the order No. 27 provides a single number, or good luck, not the United States of"&amp;" logistics, SF logistics a single number No. 5 December logistics information collection of shipments is to appear. This is not serious doubt US direct mail. Looking back at the comments, while two-dimensional code products, while no two-dimensional code,"&amp;" the US product is not a two-dimensional code.")</f>
        <v>Logistics Information false logistic tracking is fake numbers November 26 under a single, the next day feeling something non-Amazon from operations, but would like to cancel the order No. 27 provides a single number, or good luck, not the United States of logistics, SF logistics a single number No. 5 December logistics information collection of shipments is to appear. This is not serious doubt US direct mail. Looking back at the comments, while two-dimensional code products, while no two-dimensional code, the US product is not a two-dimensional code.</v>
      </c>
    </row>
    <row r="418">
      <c r="A418" s="1">
        <v>1.0</v>
      </c>
      <c r="B418" s="1" t="s">
        <v>419</v>
      </c>
      <c r="C418" t="str">
        <f>IFERROR(__xludf.DUMMYFUNCTION("GOOGLETRANSLATE(B418, ""zh"", ""en"")"),"There are quality problems, I returned to the United States actually returns to Los Angeles! After locking the drill bit, 2nd and open face, trembling at the next drill. Shutdown Lock drill, hand shaking up and down the bricks, more than a few drill will "&amp;"shake loose from top to bottom, proved to be quality problems, the drill can not be locked. Application to return, I returned to Los Angeles and back only 160 yuan shipping! This stock is so heavy and large, did not return to get it working is a thousand."&amp;" Amazon's overseas purchase seriously disappointed!")</f>
        <v>There are quality problems, I returned to the United States actually returns to Los Angeles! After locking the drill bit, 2nd and open face, trembling at the next drill. Shutdown Lock drill, hand shaking up and down the bricks, more than a few drill will shake loose from top to bottom, proved to be quality problems, the drill can not be locked. Application to return, I returned to Los Angeles and back only 160 yuan shipping! This stock is so heavy and large, did not return to get it working is a thousand. Amazon's overseas purchase seriously disappointed!</v>
      </c>
    </row>
    <row r="419">
      <c r="A419" s="1">
        <v>4.0</v>
      </c>
      <c r="B419" s="1" t="s">
        <v>420</v>
      </c>
      <c r="C419" t="str">
        <f>IFERROR(__xludf.DUMMYFUNCTION("GOOGLETRANSLATE(B419, ""zh"", ""en"")"),"Color color shoes seriously is not small, and the picture is not the same color, the picture is yellowish, and the physical is biased dark brown. Embarrassing is to help people buy shoes, the results of yardage buy small, bad back, ah, had given away.")</f>
        <v>Color color shoes seriously is not small, and the picture is not the same color, the picture is yellowish, and the physical is biased dark brown. Embarrassing is to help people buy shoes, the results of yardage buy small, bad back, ah, had given away.</v>
      </c>
    </row>
    <row r="420">
      <c r="A420" s="1">
        <v>4.0</v>
      </c>
      <c r="B420" s="1" t="s">
        <v>421</v>
      </c>
      <c r="C420" t="str">
        <f>IFERROR(__xludf.DUMMYFUNCTION("GOOGLETRANSLATE(B420, ""zh"", ""en"")"),"Water pipe water pipe G3 / 8 of G3 / 8 you need to prepare yourself ahead of a 4 minute adapter")</f>
        <v>Water pipe water pipe G3 / 8 of G3 / 8 you need to prepare yourself ahead of a 4 minute adapter</v>
      </c>
    </row>
    <row r="421">
      <c r="A421" s="1">
        <v>4.0</v>
      </c>
      <c r="B421" s="1" t="s">
        <v>422</v>
      </c>
      <c r="C421" t="str">
        <f>IFERROR(__xludf.DUMMYFUNCTION("GOOGLETRANSLATE(B421, ""zh"", ""en"")"),"In general, it is also possible, the right waist, is slightly wider legs")</f>
        <v>In general, it is also possible, the right waist, is slightly wider legs</v>
      </c>
    </row>
    <row r="422">
      <c r="A422" s="1">
        <v>4.0</v>
      </c>
      <c r="B422" s="1" t="s">
        <v>423</v>
      </c>
      <c r="C422" t="str">
        <f>IFERROR(__xludf.DUMMYFUNCTION("GOOGLETRANSLATE(B422, ""zh"", ""en"")"),"Is pure British version with the version bought last year seemed to have changed. But still in English. Yeah packaging is too heart stuffed. Upon receipt, are missing, or courier brother attitude is good, let me count is not enough. Alas, Shashi Hou also "&amp;"pack tight spot.")</f>
        <v>Is pure British version with the version bought last year seemed to have changed. But still in English. Yeah packaging is too heart stuffed. Upon receipt, are missing, or courier brother attitude is good, let me count is not enough. Alas, Shashi Hou also pack tight spot.</v>
      </c>
    </row>
    <row r="423">
      <c r="A423" s="1">
        <v>4.0</v>
      </c>
      <c r="B423" s="1" t="s">
        <v>424</v>
      </c>
      <c r="C423" t="str">
        <f>IFERROR(__xludf.DUMMYFUNCTION("GOOGLETRANSLATE(B423, ""zh"", ""en"")"),"Physical slightly larger, slightly heavier. In addition to slightly larger size, some heavy, other are pretty good, overall satisfaction!")</f>
        <v>Physical slightly larger, slightly heavier. In addition to slightly larger size, some heavy, other are pretty good, overall satisfaction!</v>
      </c>
    </row>
    <row r="424">
      <c r="A424" s="1">
        <v>5.0</v>
      </c>
      <c r="B424" s="1" t="s">
        <v>425</v>
      </c>
      <c r="C424" t="str">
        <f>IFERROR(__xludf.DUMMYFUNCTION("GOOGLETRANSLATE(B424, ""zh"", ""en"")"),"Buy BRAUN10B head replaced the original grille and head 20S, my cruzer2 function normally again, very comfortable!")</f>
        <v>Buy BRAUN10B head replaced the original grille and head 20S, my cruzer2 function normally again, very comfortable!</v>
      </c>
    </row>
    <row r="425">
      <c r="A425" s="1">
        <v>5.0</v>
      </c>
      <c r="B425" s="1" t="s">
        <v>426</v>
      </c>
      <c r="C425" t="str">
        <f>IFERROR(__xludf.DUMMYFUNCTION("GOOGLETRANSLATE(B425, ""zh"", ""en"")"),"Praise genuine, very good, very insulation, a pleasant shopping")</f>
        <v>Praise genuine, very good, very insulation, a pleasant shopping</v>
      </c>
    </row>
    <row r="426">
      <c r="A426" s="1">
        <v>5.0</v>
      </c>
      <c r="B426" s="1" t="s">
        <v>427</v>
      </c>
      <c r="C426" t="str">
        <f>IFERROR(__xludf.DUMMYFUNCTION("GOOGLETRANSLATE(B426, ""zh"", ""en"")"),"Good headphones high cost of classic!")</f>
        <v>Good headphones high cost of classic!</v>
      </c>
    </row>
    <row r="427">
      <c r="A427" s="1">
        <v>5.0</v>
      </c>
      <c r="B427" s="1" t="s">
        <v>428</v>
      </c>
      <c r="C427" t="str">
        <f>IFERROR(__xludf.DUMMYFUNCTION("GOOGLETRANSLATE(B427, ""zh"", ""en"")"),"Yes, very good, I liked it, worth buying! Yes, very good, I liked it, worth buying!")</f>
        <v>Yes, very good, I liked it, worth buying! Yes, very good, I liked it, worth buying!</v>
      </c>
    </row>
    <row r="428">
      <c r="A428" s="1">
        <v>5.0</v>
      </c>
      <c r="B428" s="1" t="s">
        <v>429</v>
      </c>
      <c r="C428" t="str">
        <f>IFERROR(__xludf.DUMMYFUNCTION("GOOGLETRANSLATE(B428, ""zh"", ""en"")"),"Good very good, full capacity, would be better if there 10T, 10T is regrettable that little cheaper, to buy the used-authored.")</f>
        <v>Good very good, full capacity, would be better if there 10T, 10T is regrettable that little cheaper, to buy the used-authored.</v>
      </c>
    </row>
    <row r="429">
      <c r="A429" s="1">
        <v>5.0</v>
      </c>
      <c r="B429" s="1" t="s">
        <v>430</v>
      </c>
      <c r="C429" t="str">
        <f>IFERROR(__xludf.DUMMYFUNCTION("GOOGLETRANSLATE(B429, ""zh"", ""en"")"),"Share usual size 36 feet, buy this size is too large, add insoles should be no problem. very nice! Junior partner hurry to start it!")</f>
        <v>Share usual size 36 feet, buy this size is too large, add insoles should be no problem. very nice! Junior partner hurry to start it!</v>
      </c>
    </row>
    <row r="430">
      <c r="A430" s="1">
        <v>5.0</v>
      </c>
      <c r="B430" s="1" t="s">
        <v>431</v>
      </c>
      <c r="C430" t="str">
        <f>IFERROR(__xludf.DUMMYFUNCTION("GOOGLETRANSLATE(B430, ""zh"", ""en"")"),"Looks pretty good time shopping with them are pretty good.")</f>
        <v>Looks pretty good time shopping with them are pretty good.</v>
      </c>
    </row>
    <row r="431">
      <c r="A431" s="1">
        <v>5.0</v>
      </c>
      <c r="B431" s="1" t="s">
        <v>432</v>
      </c>
      <c r="C431" t="str">
        <f>IFERROR(__xludf.DUMMYFUNCTION("GOOGLETRANSLATE(B431, ""zh"", ""en"")"),"A good shopping experience really good packaging, courier services your little brother a treasure of a lot better. Things have not used, with the comment.")</f>
        <v>A good shopping experience really good packaging, courier services your little brother a treasure of a lot better. Things have not used, with the comment.</v>
      </c>
    </row>
    <row r="432">
      <c r="A432" s="1">
        <v>5.0</v>
      </c>
      <c r="B432" s="1" t="s">
        <v>433</v>
      </c>
      <c r="C432" t="str">
        <f>IFERROR(__xludf.DUMMYFUNCTION("GOOGLETRANSLATE(B432, ""zh"", ""en"")"),"Wumart high quality and good quality, like, buy when the price may be")</f>
        <v>Wumart high quality and good quality, like, buy when the price may be</v>
      </c>
    </row>
    <row r="433">
      <c r="A433" s="1">
        <v>5.0</v>
      </c>
      <c r="B433" s="1" t="s">
        <v>434</v>
      </c>
      <c r="C433" t="str">
        <f>IFERROR(__xludf.DUMMYFUNCTION("GOOGLETRANSLATE(B433, ""zh"", ""en"")"),"Like good shoes to wear comfortable ~ ~")</f>
        <v>Like good shoes to wear comfortable ~ ~</v>
      </c>
    </row>
    <row r="434">
      <c r="A434" s="1">
        <v>5.0</v>
      </c>
      <c r="B434" s="1" t="s">
        <v>435</v>
      </c>
      <c r="C434" t="str">
        <f>IFERROR(__xludf.DUMMYFUNCTION("GOOGLETRANSLATE(B434, ""zh"", ""en"")"),"Child bowl bowl is very beautiful, but too small, can not hold much congee porridge!")</f>
        <v>Child bowl bowl is very beautiful, but too small, can not hold much congee porridge!</v>
      </c>
    </row>
    <row r="435">
      <c r="A435" s="1">
        <v>5.0</v>
      </c>
      <c r="B435" s="1" t="s">
        <v>436</v>
      </c>
      <c r="C435" t="str">
        <f>IFERROR(__xludf.DUMMYFUNCTION("GOOGLETRANSLATE(B435, ""zh"", ""en"")"),"very good. Very affordable, cost-effective! Very good. Very affordable, cost-effective! A lot cheaper than the domestic counter. Yesterday arrival, check the quality perfect.")</f>
        <v>very good. Very affordable, cost-effective! Very good. Very affordable, cost-effective! A lot cheaper than the domestic counter. Yesterday arrival, check the quality perfect.</v>
      </c>
    </row>
    <row r="436">
      <c r="A436" s="1">
        <v>5.0</v>
      </c>
      <c r="B436" s="1" t="s">
        <v>437</v>
      </c>
      <c r="C436" t="str">
        <f>IFERROR(__xludf.DUMMYFUNCTION("GOOGLETRANSLATE(B436, ""zh"", ""en"")"),"Size is not entirely suitable normal sports shoes, shoes 42 yards, just the width of 42 yards, the whole length of the large effect of a yard, sports and leisure not buy large buy small, can accept, for reference")</f>
        <v>Size is not entirely suitable normal sports shoes, shoes 42 yards, just the width of 42 yards, the whole length of the large effect of a yard, sports and leisure not buy large buy small, can accept, for reference</v>
      </c>
    </row>
    <row r="437">
      <c r="A437" s="1">
        <v>5.0</v>
      </c>
      <c r="B437" s="1" t="s">
        <v>438</v>
      </c>
      <c r="C437" t="str">
        <f>IFERROR(__xludf.DUMMYFUNCTION("GOOGLETRANSLATE(B437, ""zh"", ""en"")"),"Feeling of satisfaction than the domestic fly!")</f>
        <v>Feeling of satisfaction than the domestic fly!</v>
      </c>
    </row>
    <row r="438">
      <c r="A438" s="1">
        <v>5.0</v>
      </c>
      <c r="B438" s="1" t="s">
        <v>439</v>
      </c>
      <c r="C438" t="str">
        <f>IFERROR(__xludf.DUMMYFUNCTION("GOOGLETRANSLATE(B438, ""zh"", ""en"")"),"It is said that this is the best easy washing block, not enough time to use, store the first.")</f>
        <v>It is said that this is the best easy washing block, not enough time to use, store the first.</v>
      </c>
    </row>
    <row r="439">
      <c r="A439" s="1">
        <v>5.0</v>
      </c>
      <c r="B439" s="1" t="s">
        <v>440</v>
      </c>
      <c r="C439" t="str">
        <f>IFERROR(__xludf.DUMMYFUNCTION("GOOGLETRANSLATE(B439, ""zh"", ""en"")"),"Prior has been good with the baby liked skiphop")</f>
        <v>Prior has been good with the baby liked skiphop</v>
      </c>
    </row>
    <row r="440">
      <c r="A440" s="1">
        <v>5.0</v>
      </c>
      <c r="B440" s="1" t="s">
        <v>441</v>
      </c>
      <c r="C440" t="str">
        <f>IFERROR(__xludf.DUMMYFUNCTION("GOOGLETRANSLATE(B440, ""zh"", ""en"")"),"Comfortable fit! Comfortable, the right size!")</f>
        <v>Comfortable fit! Comfortable, the right size!</v>
      </c>
    </row>
    <row r="441">
      <c r="A441" s="1">
        <v>5.0</v>
      </c>
      <c r="B441" s="1" t="s">
        <v>442</v>
      </c>
      <c r="C441" t="str">
        <f>IFERROR(__xludf.DUMMYFUNCTION("GOOGLETRANSLATE(B441, ""zh"", ""en"")"),"Well comfortable to wear better than the boss cut")</f>
        <v>Well comfortable to wear better than the boss cut</v>
      </c>
    </row>
    <row r="442">
      <c r="A442" s="1">
        <v>5.0</v>
      </c>
      <c r="B442" s="1" t="s">
        <v>443</v>
      </c>
      <c r="C442" t="str">
        <f>IFERROR(__xludf.DUMMYFUNCTION("GOOGLETRANSLATE(B442, ""zh"", ""en"")"),"Look forward to stockpile buy recommendation to buy, store goods, I heard the most suitable baby with a spoon, to get better")</f>
        <v>Look forward to stockpile buy recommendation to buy, store goods, I heard the most suitable baby with a spoon, to get better</v>
      </c>
    </row>
    <row r="443">
      <c r="A443" s="1">
        <v>5.0</v>
      </c>
      <c r="B443" s="1" t="s">
        <v>444</v>
      </c>
      <c r="C443" t="str">
        <f>IFERROR(__xludf.DUMMYFUNCTION("GOOGLETRANSLATE(B443, ""zh"", ""en"")"),"Amazon aftermarket really good, oh good cheap commodity style cost-effective store a lot cheaper than domestic goods after receipt of goods found to be defective within two hours after contact customer service to solve the problem very satisfied with the "&amp;"sale as Amazon Amazon integrity thumbs up")</f>
        <v>Amazon aftermarket really good, oh good cheap commodity style cost-effective store a lot cheaper than domestic goods after receipt of goods found to be defective within two hours after contact customer service to solve the problem very satisfied with the sale as Amazon Amazon integrity thumbs up</v>
      </c>
    </row>
    <row r="444">
      <c r="A444" s="1">
        <v>5.0</v>
      </c>
      <c r="B444" s="1" t="s">
        <v>445</v>
      </c>
      <c r="C444" t="str">
        <f>IFERROR(__xludf.DUMMYFUNCTION("GOOGLETRANSLATE(B444, ""zh"", ""en"")"),"A lot of very solid cup")</f>
        <v>A lot of very solid cup</v>
      </c>
    </row>
    <row r="445">
      <c r="A445" s="1">
        <v>5.0</v>
      </c>
      <c r="B445" s="1" t="s">
        <v>446</v>
      </c>
      <c r="C445" t="str">
        <f>IFERROR(__xludf.DUMMYFUNCTION("GOOGLETRANSLATE(B445, ""zh"", ""en"")"),"Creamy too comfortable to burst! What small yellow shoes comfortable than 100 times. 39 yards to actually offer more than 600! ! Amazon algorithm love ah!")</f>
        <v>Creamy too comfortable to burst! What small yellow shoes comfortable than 100 times. 39 yards to actually offer more than 600! ! Amazon algorithm love ah!</v>
      </c>
    </row>
    <row r="446">
      <c r="A446" s="1">
        <v>2.0</v>
      </c>
      <c r="B446" s="1" t="s">
        <v>447</v>
      </c>
      <c r="C446" t="str">
        <f>IFERROR(__xludf.DUMMYFUNCTION("GOOGLETRANSLATE(B446, ""zh"", ""en"")"),"I may be a little too big head this hat always felt a little small and very easy to coat the surface of something that benefits are relatively cool, thin Well")</f>
        <v>I may be a little too big head this hat always felt a little small and very easy to coat the surface of something that benefits are relatively cool, thin Well</v>
      </c>
    </row>
    <row r="447">
      <c r="A447" s="1">
        <v>3.0</v>
      </c>
      <c r="B447" s="1" t="s">
        <v>448</v>
      </c>
      <c r="C447" t="str">
        <f>IFERROR(__xludf.DUMMYFUNCTION("GOOGLETRANSLATE(B447, ""zh"", ""en"")"),"This is too tight tight, stretch and do not like tight attention.")</f>
        <v>This is too tight tight, stretch and do not like tight attention.</v>
      </c>
    </row>
    <row r="448">
      <c r="A448" s="1">
        <v>3.0</v>
      </c>
      <c r="B448" s="1" t="s">
        <v>449</v>
      </c>
      <c r="C448" t="str">
        <f>IFERROR(__xludf.DUMMYFUNCTION("GOOGLETRANSLATE(B448, ""zh"", ""en"")"),"Quality generally like waist elastic enough, relatively loose. More fit")</f>
        <v>Quality generally like waist elastic enough, relatively loose. More fit</v>
      </c>
    </row>
    <row r="449">
      <c r="A449" s="1">
        <v>1.0</v>
      </c>
      <c r="B449" s="1" t="s">
        <v>450</v>
      </c>
      <c r="C449" t="str">
        <f>IFERROR(__xludf.DUMMYFUNCTION("GOOGLETRANSLATE(B449, ""zh"", ""en"")"),"Cautious too small, and the number does not, ah, easy to dirty")</f>
        <v>Cautious too small, and the number does not, ah, easy to dirty</v>
      </c>
    </row>
    <row r="450">
      <c r="A450" s="1">
        <v>1.0</v>
      </c>
      <c r="B450" s="1" t="s">
        <v>451</v>
      </c>
      <c r="C450" t="str">
        <f>IFERROR(__xludf.DUMMYFUNCTION("GOOGLETRANSLATE(B450, ""zh"", ""en"")"),"Taste, need to be cautious to buy a stock can not tell the taste, like plastic and a little hint of fragrance, bottle packaging is also very simple, take a hot boiled ventilation put two days or so, close the lid and thick taste unventilated the point, do"&amp;" not know true and false, not to the baby, or buy rest assured point of the glass, it does not follow suit")</f>
        <v>Taste, need to be cautious to buy a stock can not tell the taste, like plastic and a little hint of fragrance, bottle packaging is also very simple, take a hot boiled ventilation put two days or so, close the lid and thick taste unventilated the point, do not know true and false, not to the baby, or buy rest assured point of the glass, it does not follow suit</v>
      </c>
    </row>
    <row r="451">
      <c r="A451" s="1">
        <v>1.0</v>
      </c>
      <c r="B451" s="1" t="s">
        <v>452</v>
      </c>
      <c r="C451" t="str">
        <f>IFERROR(__xludf.DUMMYFUNCTION("GOOGLETRANSLATE(B451, ""zh"", ""en"")"),"Quality like a general can only give negative feedback, wearing two times to play around the ball. Mess")</f>
        <v>Quality like a general can only give negative feedback, wearing two times to play around the ball. Mess</v>
      </c>
    </row>
    <row r="452">
      <c r="A452" s="1">
        <v>4.0</v>
      </c>
      <c r="B452" s="1" t="s">
        <v>453</v>
      </c>
      <c r="C452" t="str">
        <f>IFERROR(__xludf.DUMMYFUNCTION("GOOGLETRANSLATE(B452, ""zh"", ""en"")"),"Very large, but Amazon's great attitude. Wearing at least a large number of usual No. 3, texture okay, cost-effective. I applied to return, Amazon put the full amount back to me. So, I think the service great.")</f>
        <v>Very large, but Amazon's great attitude. Wearing at least a large number of usual No. 3, texture okay, cost-effective. I applied to return, Amazon put the full amount back to me. So, I think the service great.</v>
      </c>
    </row>
    <row r="453">
      <c r="A453" s="1">
        <v>4.0</v>
      </c>
      <c r="B453" s="1" t="s">
        <v>454</v>
      </c>
      <c r="C453" t="str">
        <f>IFERROR(__xludf.DUMMYFUNCTION("GOOGLETRANSLATE(B453, ""zh"", ""en"")"),"Size is too large, accurately speaking is rather long legs. Wei pants material is not commonly used materials, like linen, rigid material. Size is too large, accurately speaking is rather long legs. Wei pants material is not commonly used materials, like "&amp;"linen, rigid material.")</f>
        <v>Size is too large, accurately speaking is rather long legs. Wei pants material is not commonly used materials, like linen, rigid material. Size is too large, accurately speaking is rather long legs. Wei pants material is not commonly used materials, like linen, rigid material.</v>
      </c>
    </row>
    <row r="454">
      <c r="A454" s="1">
        <v>4.0</v>
      </c>
      <c r="B454" s="1" t="s">
        <v>455</v>
      </c>
      <c r="C454" t="str">
        <f>IFERROR(__xludf.DUMMYFUNCTION("GOOGLETRANSLATE(B454, ""zh"", ""en"")"),"Cool + foot wear the first day to wear well, wear is also very good the next day, the third day even wear foot wear ~ still a little hard, but put on a good look, cool!")</f>
        <v>Cool + foot wear the first day to wear well, wear is also very good the next day, the third day even wear foot wear ~ still a little hard, but put on a good look, cool!</v>
      </c>
    </row>
    <row r="455">
      <c r="A455" s="1">
        <v>4.0</v>
      </c>
      <c r="B455" s="1" t="s">
        <v>456</v>
      </c>
      <c r="C455" t="str">
        <f>IFERROR(__xludf.DUMMYFUNCTION("GOOGLETRANSLATE(B455, ""zh"", ""en"")"),"🙄 except when the box fell off the microphone logo me down for a long time, others are particularly satisfied")</f>
        <v>🙄 except when the box fell off the microphone logo me down for a long time, others are particularly satisfied</v>
      </c>
    </row>
    <row r="456">
      <c r="A456" s="1">
        <v>5.0</v>
      </c>
      <c r="B456" s="1" t="s">
        <v>457</v>
      </c>
      <c r="C456" t="str">
        <f>IFERROR(__xludf.DUMMYFUNCTION("GOOGLETRANSLATE(B456, ""zh"", ""en"")"),"Very good positive yardage, yardage positive, her husband 180cm, 83kg, waist 90, wearing just the code, that belt a little bit tight.")</f>
        <v>Very good positive yardage, yardage positive, her husband 180cm, 83kg, waist 90, wearing just the code, that belt a little bit tight.</v>
      </c>
    </row>
    <row r="457">
      <c r="A457" s="1">
        <v>5.0</v>
      </c>
      <c r="B457" s="1" t="s">
        <v>458</v>
      </c>
      <c r="C457" t="str">
        <f>IFERROR(__xludf.DUMMYFUNCTION("GOOGLETRANSLATE(B457, ""zh"", ""en"")"),"Easy to use good effect.")</f>
        <v>Easy to use good effect.</v>
      </c>
    </row>
    <row r="458">
      <c r="A458" s="1">
        <v>5.0</v>
      </c>
      <c r="B458" s="1" t="s">
        <v>459</v>
      </c>
      <c r="C458" t="str">
        <f>IFERROR(__xludf.DUMMYFUNCTION("GOOGLETRANSLATE(B458, ""zh"", ""en"")"),"Good quality pen nib is still very good.")</f>
        <v>Good quality pen nib is still very good.</v>
      </c>
    </row>
    <row r="459">
      <c r="A459" s="1">
        <v>5.0</v>
      </c>
      <c r="B459" s="1" t="s">
        <v>460</v>
      </c>
      <c r="C459" t="str">
        <f>IFERROR(__xludf.DUMMYFUNCTION("GOOGLETRANSLATE(B459, ""zh"", ""en"")"),"Start is the time to shape science and technology, practical, efficient, low start, perfect")</f>
        <v>Start is the time to shape science and technology, practical, efficient, low start, perfect</v>
      </c>
    </row>
    <row r="460">
      <c r="A460" s="1">
        <v>5.0</v>
      </c>
      <c r="B460" s="1" t="s">
        <v>461</v>
      </c>
      <c r="C460" t="str">
        <f>IFERROR(__xludf.DUMMYFUNCTION("GOOGLETRANSLATE(B460, ""zh"", ""en"")"),"Comfortable leather good, comfortable.")</f>
        <v>Comfortable leather good, comfortable.</v>
      </c>
    </row>
    <row r="461">
      <c r="A461" s="1">
        <v>5.0</v>
      </c>
      <c r="B461" s="1" t="s">
        <v>462</v>
      </c>
      <c r="C461" t="str">
        <f>IFERROR(__xludf.DUMMYFUNCTION("GOOGLETRANSLATE(B461, ""zh"", ""en"")"),"Quite nice Yes, yes, very good looking, like, praise.")</f>
        <v>Quite nice Yes, yes, very good looking, like, praise.</v>
      </c>
    </row>
    <row r="462">
      <c r="A462" s="1">
        <v>5.0</v>
      </c>
      <c r="B462" s="1" t="s">
        <v>463</v>
      </c>
      <c r="C462" t="str">
        <f>IFERROR(__xludf.DUMMYFUNCTION("GOOGLETRANSLATE(B462, ""zh"", ""en"")"),"32x32,2 feet waist size 6 just right! 32x32,2 feet waist size 6 just right!")</f>
        <v>32x32,2 feet waist size 6 just right! 32x32,2 feet waist size 6 just right!</v>
      </c>
    </row>
    <row r="463">
      <c r="A463" s="1">
        <v>5.0</v>
      </c>
      <c r="B463" s="1" t="s">
        <v>464</v>
      </c>
      <c r="C463" t="str">
        <f>IFERROR(__xludf.DUMMYFUNCTION("GOOGLETRANSLATE(B463, ""zh"", ""en"")"),"Thank you, good quality particularly good fine")</f>
        <v>Thank you, good quality particularly good fine</v>
      </c>
    </row>
    <row r="464">
      <c r="A464" s="1">
        <v>5.0</v>
      </c>
      <c r="B464" s="1" t="s">
        <v>465</v>
      </c>
      <c r="C464" t="str">
        <f>IFERROR(__xludf.DUMMYFUNCTION("GOOGLETRANSLATE(B464, ""zh"", ""en"")"),"Genuine is genuine, quality is very good, express delivery soon.")</f>
        <v>Genuine is genuine, quality is very good, express delivery soon.</v>
      </c>
    </row>
    <row r="465">
      <c r="A465" s="1">
        <v>5.0</v>
      </c>
      <c r="B465" s="1" t="s">
        <v>466</v>
      </c>
      <c r="C465" t="str">
        <f>IFERROR(__xludf.DUMMYFUNCTION("GOOGLETRANSLATE(B465, ""zh"", ""en"")"),"Good good elastic pants a little too big points very good")</f>
        <v>Good good elastic pants a little too big points very good</v>
      </c>
    </row>
    <row r="466">
      <c r="A466" s="1">
        <v>5.0</v>
      </c>
      <c r="B466" s="1" t="s">
        <v>467</v>
      </c>
      <c r="C466" t="str">
        <f>IFERROR(__xludf.DUMMYFUNCTION("GOOGLETRANSLATE(B466, ""zh"", ""en"")"),"Super good, clean wash the cup fascinating and fascinating, with Schott glass, little scratches are not")</f>
        <v>Super good, clean wash the cup fascinating and fascinating, with Schott glass, little scratches are not</v>
      </c>
    </row>
    <row r="467">
      <c r="A467" s="1">
        <v>5.0</v>
      </c>
      <c r="B467" s="1" t="s">
        <v>468</v>
      </c>
      <c r="C467" t="str">
        <f>IFERROR(__xludf.DUMMYFUNCTION("GOOGLETRANSLATE(B467, ""zh"", ""en"")"),"Mobile hard to choose quality and reliable overseas orders, December 30 Kusakabe single, arrived today, good outer carton packaging, using inexpensive compared to various domestic recycling box with the smell of good I do not know how much air bag shock b"&amp;"ox . Plastic goods with good product, between about 100-170m / s transmission rate in use after unpacking. The price a little expensive, but expensive products such as mobile hard disk or use must be assured.")</f>
        <v>Mobile hard to choose quality and reliable overseas orders, December 30 Kusakabe single, arrived today, good outer carton packaging, using inexpensive compared to various domestic recycling box with the smell of good I do not know how much air bag shock box . Plastic goods with good product, between about 100-170m / s transmission rate in use after unpacking. The price a little expensive, but expensive products such as mobile hard disk or use must be assured.</v>
      </c>
    </row>
    <row r="468">
      <c r="A468" s="1">
        <v>5.0</v>
      </c>
      <c r="B468" s="1" t="s">
        <v>469</v>
      </c>
      <c r="C468" t="str">
        <f>IFERROR(__xludf.DUMMYFUNCTION("GOOGLETRANSLATE(B468, ""zh"", ""en"")"),"Yes. The right size, good leather, soles very soft, very comfortable to wear.")</f>
        <v>Yes. The right size, good leather, soles very soft, very comfortable to wear.</v>
      </c>
    </row>
    <row r="469">
      <c r="A469" s="1">
        <v>5.0</v>
      </c>
      <c r="B469" s="1" t="s">
        <v>470</v>
      </c>
      <c r="C469" t="str">
        <f>IFERROR(__xludf.DUMMYFUNCTION("GOOGLETRANSLATE(B469, ""zh"", ""en"")"),"ok never go before the evaluation, I do not know how many wasted points, points can change money now know, they should look carefully evaluated, then I put these words to copy to go, both to earn points, but also the easy way, where are copied to which, i"&amp;"ssued directly to it, I recommend it to everyone! !")</f>
        <v>ok never go before the evaluation, I do not know how many wasted points, points can change money now know, they should look carefully evaluated, then I put these words to copy to go, both to earn points, but also the easy way, where are copied to which, issued directly to it, I recommend it to everyone! !</v>
      </c>
    </row>
    <row r="470">
      <c r="A470" s="1">
        <v>5.0</v>
      </c>
      <c r="B470" s="1" t="s">
        <v>471</v>
      </c>
      <c r="C470" t="str">
        <f>IFERROR(__xludf.DUMMYFUNCTION("GOOGLETRANSLATE(B470, ""zh"", ""en"")"),"Just fine in very good shape, and Shuya bit like material.")</f>
        <v>Just fine in very good shape, and Shuya bit like material.</v>
      </c>
    </row>
    <row r="471">
      <c r="A471" s="1">
        <v>5.0</v>
      </c>
      <c r="B471" s="1" t="s">
        <v>472</v>
      </c>
      <c r="C471" t="str">
        <f>IFERROR(__xludf.DUMMYFUNCTION("GOOGLETRANSLATE(B471, ""zh"", ""en"")"),"Leather insole is not recommended and domestic code, like a little too large can say that I bought a big, very comfortable to wear leather insole is not price but also put more than 5 lines")</f>
        <v>Leather insole is not recommended and domestic code, like a little too large can say that I bought a big, very comfortable to wear leather insole is not price but also put more than 5 lines</v>
      </c>
    </row>
    <row r="472">
      <c r="A472" s="1">
        <v>5.0</v>
      </c>
      <c r="B472" s="1" t="s">
        <v>473</v>
      </c>
      <c r="C472" t="str">
        <f>IFERROR(__xludf.DUMMYFUNCTION("GOOGLETRANSLATE(B472, ""zh"", ""en"")"),"Genuine very much, but the quality and the price is only half as shopping malls, discount shopping after 1140.")</f>
        <v>Genuine very much, but the quality and the price is only half as shopping malls, discount shopping after 1140.</v>
      </c>
    </row>
    <row r="473">
      <c r="A473" s="1">
        <v>5.0</v>
      </c>
      <c r="B473" s="1" t="s">
        <v>474</v>
      </c>
      <c r="C473" t="str">
        <f>IFERROR(__xludf.DUMMYFUNCTION("GOOGLETRANSLATE(B473, ""zh"", ""en"")"),"And the effect of calcium to eat together just right effects chasing after eating Review")</f>
        <v>And the effect of calcium to eat together just right effects chasing after eating Review</v>
      </c>
    </row>
    <row r="474">
      <c r="A474" s="1">
        <v>5.0</v>
      </c>
      <c r="B474" s="1" t="s">
        <v>475</v>
      </c>
      <c r="C474" t="str">
        <f>IFERROR(__xludf.DUMMYFUNCTION("GOOGLETRANSLATE(B474, ""zh"", ""en"")"),"30W30L fits well worth buying here to buy can choose the length, W is waist bought and domestic same line, usually domestic 32L need to change short, like I 1.72, where the election of 30L is very appropriate texture is thick point, not too picky, foreign"&amp;" domestic work does not keep up, after all, and buying expensive, QC estimates are more high-end home some, the price is very satisfied.")</f>
        <v>30W30L fits well worth buying here to buy can choose the length, W is waist bought and domestic same line, usually domestic 32L need to change short, like I 1.72, where the election of 30L is very appropriate texture is thick point, not too picky, foreign domestic work does not keep up, after all, and buying expensive, QC estimates are more high-end home some, the price is very satisfied.</v>
      </c>
    </row>
    <row r="475">
      <c r="A475" s="1">
        <v>5.0</v>
      </c>
      <c r="B475" s="1" t="s">
        <v>476</v>
      </c>
      <c r="C475" t="str">
        <f>IFERROR(__xludf.DUMMYFUNCTION("GOOGLETRANSLATE(B475, ""zh"", ""en"")"),"Good tool for good, useful, practical")</f>
        <v>Good tool for good, useful, practical</v>
      </c>
    </row>
    <row r="476">
      <c r="A476" s="1">
        <v>5.0</v>
      </c>
      <c r="B476" s="1" t="s">
        <v>477</v>
      </c>
      <c r="C476" t="str">
        <f>IFERROR(__xludf.DUMMYFUNCTION("GOOGLETRANSLATE(B476, ""zh"", ""en"")"),"Quality is very good, has repeatedly buy this brand is easy to use, many times to buy, own or give as gifts")</f>
        <v>Quality is very good, has repeatedly buy this brand is easy to use, many times to buy, own or give as gifts</v>
      </c>
    </row>
    <row r="477">
      <c r="A477" s="1">
        <v>5.0</v>
      </c>
      <c r="B477" s="1" t="s">
        <v>478</v>
      </c>
      <c r="C477" t="str">
        <f>IFERROR(__xludf.DUMMYFUNCTION("GOOGLETRANSLATE(B477, ""zh"", ""en"")"),"Love you a million years 8T large capacity, anything put down")</f>
        <v>Love you a million years 8T large capacity, anything put down</v>
      </c>
    </row>
    <row r="478">
      <c r="A478" s="1">
        <v>2.0</v>
      </c>
      <c r="B478" s="1" t="s">
        <v>479</v>
      </c>
      <c r="C478" t="str">
        <f>IFERROR(__xludf.DUMMYFUNCTION("GOOGLETRANSLATE(B478, ""zh"", ""en"")"),"Simple packaging, something good pen good, very simple packaging is a box, there is no stopping the earthquake, but no damage, set a paper bag on the outside sent a. Hand tried it, and somewhat astringent feeling, but dry quickly comes with blue, a little"&amp;" light do not know if I have a small force of reason")</f>
        <v>Simple packaging, something good pen good, very simple packaging is a box, there is no stopping the earthquake, but no damage, set a paper bag on the outside sent a. Hand tried it, and somewhat astringent feeling, but dry quickly comes with blue, a little light do not know if I have a small force of reason</v>
      </c>
    </row>
    <row r="479">
      <c r="A479" s="1">
        <v>3.0</v>
      </c>
      <c r="B479" s="1" t="s">
        <v>480</v>
      </c>
      <c r="C479" t="str">
        <f>IFERROR(__xludf.DUMMYFUNCTION("GOOGLETRANSLATE(B479, ""zh"", ""en"")"),"Before buying tainted milk problem trumpet, tuba always feel this taste, a little worried about is not a quality problem. There is often a milk leakage air port.")</f>
        <v>Before buying tainted milk problem trumpet, tuba always feel this taste, a little worried about is not a quality problem. There is often a milk leakage air port.</v>
      </c>
    </row>
    <row r="480">
      <c r="A480" s="1">
        <v>3.0</v>
      </c>
      <c r="B480" s="1" t="s">
        <v>481</v>
      </c>
      <c r="C480" t="str">
        <f>IFERROR(__xludf.DUMMYFUNCTION("GOOGLETRANSLATE(B480, ""zh"", ""en"")"),"Fabric Fabric generally very general")</f>
        <v>Fabric Fabric generally very general</v>
      </c>
    </row>
    <row r="481">
      <c r="A481" s="1">
        <v>3.0</v>
      </c>
      <c r="B481" s="1" t="s">
        <v>482</v>
      </c>
      <c r="C481" t="str">
        <f>IFERROR(__xludf.DUMMYFUNCTION("GOOGLETRANSLATE(B481, ""zh"", ""en"")"),"Not familiar with the ""Nike taste"" in-kind good-looking than the picture a little, but in the past through the Nike shoes and feel very different. The biggest drawback is the sole, the design looks too old, very slippery in wet stone on the road, people"&amp;" very calm.")</f>
        <v>Not familiar with the "Nike taste" in-kind good-looking than the picture a little, but in the past through the Nike shoes and feel very different. The biggest drawback is the sole, the design looks too old, very slippery in wet stone on the road, people very calm.</v>
      </c>
    </row>
    <row r="482">
      <c r="A482" s="1">
        <v>1.0</v>
      </c>
      <c r="B482" s="1" t="s">
        <v>483</v>
      </c>
      <c r="C482" t="str">
        <f>IFERROR(__xludf.DUMMYFUNCTION("GOOGLETRANSLATE(B482, ""zh"", ""en"")"),"PNY is a bad lot of garbage, at the end of October 2016 alone, was received in mid-November. Use mild, today February 13, 2017 reimbursement, can not be recovered under WINPE, had really blind! Has not returned an option, now became friends laughing stock"&amp;": call you cheap to buy PNY, it is not a technical profiteers, selling only OEM bad lot!")</f>
        <v>PNY is a bad lot of garbage, at the end of October 2016 alone, was received in mid-November. Use mild, today February 13, 2017 reimbursement, can not be recovered under WINPE, had really blind! Has not returned an option, now became friends laughing stock: call you cheap to buy PNY, it is not a technical profiteers, selling only OEM bad lot!</v>
      </c>
    </row>
    <row r="483">
      <c r="A483" s="1">
        <v>1.0</v>
      </c>
      <c r="B483" s="1" t="s">
        <v>484</v>
      </c>
      <c r="C483" t="str">
        <f>IFERROR(__xludf.DUMMYFUNCTION("GOOGLETRANSLATE(B483, ""zh"", ""en"")"),"Poor quality of very poor quality. . Either to fight alone will not buy anything else buy")</f>
        <v>Poor quality of very poor quality. . Either to fight alone will not buy anything else buy</v>
      </c>
    </row>
    <row r="484">
      <c r="A484" s="1">
        <v>4.0</v>
      </c>
      <c r="B484" s="1" t="s">
        <v>485</v>
      </c>
      <c r="C484" t="str">
        <f>IFERROR(__xludf.DUMMYFUNCTION("GOOGLETRANSLATE(B484, ""zh"", ""en"")"),"You can also be in front of the screw a little loose, as well Belt hard")</f>
        <v>You can also be in front of the screw a little loose, as well Belt hard</v>
      </c>
    </row>
    <row r="485">
      <c r="A485" s="1">
        <v>4.0</v>
      </c>
      <c r="B485" s="1" t="s">
        <v>486</v>
      </c>
      <c r="C485" t="str">
        <f>IFERROR(__xludf.DUMMYFUNCTION("GOOGLETRANSLATE(B485, ""zh"", ""en"")"),"General long time useless, handle a little short, not very convenient")</f>
        <v>General long time useless, handle a little short, not very convenient</v>
      </c>
    </row>
    <row r="486">
      <c r="A486" s="1">
        <v>4.0</v>
      </c>
      <c r="B486" s="1" t="s">
        <v>487</v>
      </c>
      <c r="C486" t="str">
        <f>IFERROR(__xludf.DUMMYFUNCTION("GOOGLETRANSLATE(B486, ""zh"", ""en"")"),"Genuine everyone to buy small bananas, this will suck hair, six-month baby is currently not like, like the palm-framed mam")</f>
        <v>Genuine everyone to buy small bananas, this will suck hair, six-month baby is currently not like, like the palm-framed mam</v>
      </c>
    </row>
    <row r="487">
      <c r="A487" s="1">
        <v>4.0</v>
      </c>
      <c r="B487" s="1" t="s">
        <v>488</v>
      </c>
      <c r="C487" t="str">
        <f>IFERROR(__xludf.DUMMYFUNCTION("GOOGLETRANSLATE(B487, ""zh"", ""en"")"),"Very good is to choose the time did not pay attention ⚠️ hard-soled shoes is very good when we do not pay attention to the election of hard-soled shoes ⚠️")</f>
        <v>Very good is to choose the time did not pay attention ⚠️ hard-soled shoes is very good when we do not pay attention to the election of hard-soled shoes ⚠️</v>
      </c>
    </row>
    <row r="488">
      <c r="A488" s="1">
        <v>4.0</v>
      </c>
      <c r="B488" s="1" t="s">
        <v>489</v>
      </c>
      <c r="C488" t="str">
        <f>IFERROR(__xludf.DUMMYFUNCTION("GOOGLETRANSLATE(B488, ""zh"", ""en"")"),"Taste a little big shoes the right size, but the sole is relatively large plastic taste, I do not know all of this that right? Go to the counter to see another day")</f>
        <v>Taste a little big shoes the right size, but the sole is relatively large plastic taste, I do not know all of this that right? Go to the counter to see another day</v>
      </c>
    </row>
    <row r="489">
      <c r="A489" s="1">
        <v>5.0</v>
      </c>
      <c r="B489" s="1" t="s">
        <v>490</v>
      </c>
      <c r="C489" t="str">
        <f>IFERROR(__xludf.DUMMYFUNCTION("GOOGLETRANSLATE(B489, ""zh"", ""en"")"),"Code No. workmanship and domestic counter the same, the effect comes within increased, while the last type is quite tight instep, foot mast recommended first comparative counters try it")</f>
        <v>Code No. workmanship and domestic counter the same, the effect comes within increased, while the last type is quite tight instep, foot mast recommended first comparative counters try it</v>
      </c>
    </row>
    <row r="490">
      <c r="A490" s="1">
        <v>5.0</v>
      </c>
      <c r="B490" s="1" t="s">
        <v>491</v>
      </c>
      <c r="C490" t="str">
        <f>IFERROR(__xludf.DUMMYFUNCTION("GOOGLETRANSLATE(B490, ""zh"", ""en"")"),"Most people do not know how much I should eat every day feel the taste a bit too sweet, every time you eat a uniform in the morning, for the first time to buy, expect results.")</f>
        <v>Most people do not know how much I should eat every day feel the taste a bit too sweet, every time you eat a uniform in the morning, for the first time to buy, expect results.</v>
      </c>
    </row>
    <row r="491">
      <c r="A491" s="1">
        <v>5.0</v>
      </c>
      <c r="B491" s="1" t="s">
        <v>492</v>
      </c>
      <c r="C491" t="str">
        <f>IFERROR(__xludf.DUMMYFUNCTION("GOOGLETRANSLATE(B491, ""zh"", ""en"")"),"Practical product of good quality, is this not a good amount of size, to buy a very large size, I still have not used, hanging at home, we must be the amount of size in the purchase.")</f>
        <v>Practical product of good quality, is this not a good amount of size, to buy a very large size, I still have not used, hanging at home, we must be the amount of size in the purchase.</v>
      </c>
    </row>
    <row r="492">
      <c r="A492" s="1">
        <v>5.0</v>
      </c>
      <c r="B492" s="1" t="s">
        <v>493</v>
      </c>
      <c r="C492" t="str">
        <f>IFERROR(__xludf.DUMMYFUNCTION("GOOGLETRANSLATE(B492, ""zh"", ""en"")"),"Overseas purchasing real version is better than some East China, there is no complete scale filter")</f>
        <v>Overseas purchasing real version is better than some East China, there is no complete scale filter</v>
      </c>
    </row>
    <row r="493">
      <c r="A493" s="1">
        <v>5.0</v>
      </c>
      <c r="B493" s="1" t="s">
        <v>494</v>
      </c>
      <c r="C493" t="str">
        <f>IFERROR(__xludf.DUMMYFUNCTION("GOOGLETRANSLATE(B493, ""zh"", ""en"")"),"Dial is not this brand of high cost table, not the dial for the wrist fine people, quartz do not always transfer time")</f>
        <v>Dial is not this brand of high cost table, not the dial for the wrist fine people, quartz do not always transfer time</v>
      </c>
    </row>
    <row r="494">
      <c r="A494" s="1">
        <v>5.0</v>
      </c>
      <c r="B494" s="1" t="s">
        <v>495</v>
      </c>
      <c r="C494" t="str">
        <f>IFERROR(__xludf.DUMMYFUNCTION("GOOGLETRANSLATE(B494, ""zh"", ""en"")"),"Pants pretty good okay")</f>
        <v>Pants pretty good okay</v>
      </c>
    </row>
    <row r="495">
      <c r="A495" s="1">
        <v>5.0</v>
      </c>
      <c r="B495" s="1" t="s">
        <v>496</v>
      </c>
      <c r="C495" t="str">
        <f>IFERROR(__xludf.DUMMYFUNCTION("GOOGLETRANSLATE(B495, ""zh"", ""en"")"),"Very very nice! Very beautiful very fond of. Because overseas purchase instructions are in English can go online to find a Chinese version.")</f>
        <v>Very very nice! Very beautiful very fond of. Because overseas purchase instructions are in English can go online to find a Chinese version.</v>
      </c>
    </row>
    <row r="496">
      <c r="A496" s="1">
        <v>5.0</v>
      </c>
      <c r="B496" s="1" t="s">
        <v>497</v>
      </c>
      <c r="C496" t="str">
        <f>IFERROR(__xludf.DUMMYFUNCTION("GOOGLETRANSLATE(B496, ""zh"", ""en"")"),"Very satisfied with the shoes are very comfortable, very good. That is a big point. That does not affect the wear.")</f>
        <v>Very satisfied with the shoes are very comfortable, very good. That is a big point. That does not affect the wear.</v>
      </c>
    </row>
    <row r="497">
      <c r="A497" s="1">
        <v>5.0</v>
      </c>
      <c r="B497" s="1" t="s">
        <v>498</v>
      </c>
      <c r="C497" t="str">
        <f>IFERROR(__xludf.DUMMYFUNCTION("GOOGLETRANSLATE(B497, ""zh"", ""en"")"),"LEE jeans have received, cheaper than domestic, but after unpacking, there are shares of taste, has been tried, had also worry about the size of the problem, however, and as I expected, the right size, but also to express force, thank you Amazon's service"&amp;".")</f>
        <v>LEE jeans have received, cheaper than domestic, but after unpacking, there are shares of taste, has been tried, had also worry about the size of the problem, however, and as I expected, the right size, but also to express force, thank you Amazon's service.</v>
      </c>
    </row>
    <row r="498">
      <c r="A498" s="1">
        <v>5.0</v>
      </c>
      <c r="B498" s="1" t="s">
        <v>499</v>
      </c>
      <c r="C498" t="str">
        <f>IFERROR(__xludf.DUMMYFUNCTION("GOOGLETRANSLATE(B498, ""zh"", ""en"")"),"I think I like these shoes very good I really like is the left shoe feels a bit strange crooked can not tell where crooked. . . Then, if high instep, then it might be a little uncomfortable to wear just right. Quality looks okay ~")</f>
        <v>I think I like these shoes very good I really like is the left shoe feels a bit strange crooked can not tell where crooked. . . Then, if high instep, then it might be a little uncomfortable to wear just right. Quality looks okay ~</v>
      </c>
    </row>
    <row r="499">
      <c r="A499" s="1">
        <v>5.0</v>
      </c>
      <c r="B499" s="1" t="s">
        <v>500</v>
      </c>
      <c r="C499" t="str">
        <f>IFERROR(__xludf.DUMMYFUNCTION("GOOGLETRANSLATE(B499, ""zh"", ""en"")"),"Good, genuine good bottle, is indeed genuine, but also cheaper than purchasing in Japan, it is recommended")</f>
        <v>Good, genuine good bottle, is indeed genuine, but also cheaper than purchasing in Japan, it is recommended</v>
      </c>
    </row>
    <row r="500">
      <c r="A500" s="1">
        <v>5.0</v>
      </c>
      <c r="B500" s="1" t="s">
        <v>501</v>
      </c>
      <c r="C500" t="str">
        <f>IFERROR(__xludf.DUMMYFUNCTION("GOOGLETRANSLATE(B500, ""zh"", ""en"")"),"The high cost! satisfaction! Her husband is very satisfied. Height 184, weight 75-76kg, buy M is particularly fit!")</f>
        <v>The high cost! satisfaction! Her husband is very satisfied. Height 184, weight 75-76kg, buy M is particularly fit!</v>
      </c>
    </row>
    <row r="501">
      <c r="A501" s="1">
        <v>5.0</v>
      </c>
      <c r="B501" s="1" t="s">
        <v>502</v>
      </c>
      <c r="C501" t="str">
        <f>IFERROR(__xludf.DUMMYFUNCTION("GOOGLETRANSLATE(B501, ""zh"", ""en"")"),"Sanford Charlie Horse portrait special color of lead 24 color worthy of Sanford Charlie Horse color of lead, overlapping color is very good, colorful, easy to color, very smooth stroke - although more expensive, but because it is available overseas than d"&amp;"irectly purchasing cheap, worth buying! In addition, if the packaging is quite tight, the inside filled with inflatable bags, probably because it is issued by the US side, but also in the customs inspection frustrating than a few days, the original packag"&amp;"ing has been opened at the scene, but was full of useful and easy re-sealing tape well, the things inside intact, this is the first overseas purchase just met g20 summit, it is relatively slow clearance, consult the Amazon customer service, service is goo"&amp;"d, whether telephone, e-mail or text messages are all responses have help solve the problem, not neglect, hope to continue their efforts better and better.")</f>
        <v>Sanford Charlie Horse portrait special color of lead 24 color worthy of Sanford Charlie Horse color of lead, overlapping color is very good, colorful, easy to color, very smooth stroke - although more expensive, but because it is available overseas than directly purchasing cheap, worth buying! In addition, if the packaging is quite tight, the inside filled with inflatable bags, probably because it is issued by the US side, but also in the customs inspection frustrating than a few days, the original packaging has been opened at the scene, but was full of useful and easy re-sealing tape well, the things inside intact, this is the first overseas purchase just met g20 summit, it is relatively slow clearance, consult the Amazon customer service, service is good, whether telephone, e-mail or text messages are all responses have help solve the problem, not neglect, hope to continue their efforts better and better.</v>
      </c>
    </row>
  </sheetData>
  <drawing r:id="rId1"/>
</worksheet>
</file>