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cn_to_translate_100" sheetId="1" r:id="rId3"/>
  </sheets>
  <definedNames/>
  <calcPr/>
</workbook>
</file>

<file path=xl/sharedStrings.xml><?xml version="1.0" encoding="utf-8"?>
<sst xmlns="http://schemas.openxmlformats.org/spreadsheetml/2006/main" count="1003" uniqueCount="1003">
  <si>
    <t>labels</t>
  </si>
  <si>
    <t>text</t>
  </si>
  <si>
    <t>translation</t>
  </si>
  <si>
    <t>无语 拍了8码却给我发了7.5码，幸好可以穿，真是太不负责任了. 鞋子做工还是不错的，以前没有穿过这个牌子好的话会继续购买，希望下次不要发错码数.</t>
  </si>
  <si>
    <t>质量很好，颜色稍暗，推荐购买 衣服颜色没有图片那么亮，内里有层薄绒。但是绒会脱，不知道之后洗了会不会好点。 款式很好看，按照智能推荐买的稍许大了一丢丢，做活动，很便宜。</t>
  </si>
  <si>
    <t>正品 国内买几码就买几码，质量好，是正品</t>
  </si>
  <si>
    <t>百搭款 颜色和款式百搭，质量也很好。购买比你的腰围大2个尺码的皮带的推荐非常有用。比如腰围30，就买32码的皮带。</t>
  </si>
  <si>
    <t>好 很喜欢 方便 干净的 好 很喜欢 干净块 很不错</t>
  </si>
  <si>
    <t>不错 喜欢经典小方块，功能不多胜在实用，好用不贵</t>
  </si>
  <si>
    <t>满意 鞋子很轻便 很舒适 好看</t>
  </si>
  <si>
    <t>尺码 喜欢，很合身！日常通行穿！</t>
  </si>
  <si>
    <t>不再担心菜板发霉生菌的问题 完全符合期待，刀在板上的回弹力恰巧舒适，不感觉太硬，不吸水，如果早买到就好了。</t>
  </si>
  <si>
    <t>不错 还可以，不错</t>
  </si>
  <si>
    <t>什么布料 布料很好穿的舒服</t>
  </si>
  <si>
    <t>评论 这次活动真的超给力！非常非常喜欢！</t>
  </si>
  <si>
    <t>很喜欢 绿色的味道比粉色的大一点，但是我觉得是可以接受的，不是那种说是质量不好的次品味道，一点点味道放一下就没有了，可能是密封太久了！</t>
  </si>
  <si>
    <t>和图片一样 很好哦 很好</t>
  </si>
  <si>
    <t>还行 挺好看。煮饭煮起来没有高压锅好吃。。口感是松散的</t>
  </si>
  <si>
    <t>不错哦 不错哦</t>
  </si>
  <si>
    <t>超值的9052 9052贴合性很好 dw5600  dw6900 的表带略硬，超值的G shock款式</t>
  </si>
  <si>
    <t>给爸爸买的帽子 柔软舒适款式大方</t>
  </si>
  <si>
    <t>好 衣服非常好!穿着很舒服，物流快！</t>
  </si>
  <si>
    <t>我遇到的最棒耳机 音质极棒，这款耳机棒极了!</t>
  </si>
  <si>
    <t>好好好 应该好评，配戴舒适，我这对hd4.50都过敏的人，戴这个大馒头听却很舒适。外型与做工都超满意。唯一不足的是ems快递，标准的大爷风范，伤不起。</t>
  </si>
  <si>
    <t>很舒服~~~ 很舒服，尺码偏大一些，但还好，价格嘛，比国内便宜很多，一个星期就收到货了，亚马逊海外购越来越给力了！</t>
  </si>
  <si>
    <t>很有质感 不错，比国产的好不少</t>
  </si>
  <si>
    <t>假货 两星一星给物流，送货很快，态度很好，一星给质地，我相信如描述的是纯棉的，但纯棉针织物档次也有高低，这款手感极其廉价，做工粗糙，里面线头非常多，我都怕一拉线头完全开线，前胸图案印的质量就是地摊货水准，丝印是这样？袖标倒是刺绣，但不是绣在衣服上的，是硬硬的绣片用胶水粘在衣服上的，应该很容易洗掉吧，至于水洗标…根本就没有好吗……后领印的字都歪了，模模糊糊的，费了很大劲才分辨出来：Made in Haiti （海地制造），海外购也得看产地，中国制造绝不是最次的，看看这个就明白了。在这个网站一百特价买个T恤还是粗制滥造的假货，等了近半个月，而且是给别人买的，不退货还送人我不是花钱找骂吗？</t>
  </si>
  <si>
    <t>线头太多 163/47 s合适 就是线头也忒多了</t>
  </si>
  <si>
    <t>不好 怎么不像正宗的，吸管有很重的味道，别的牌子的杯子宝宝用的都不会有那么重的味道</t>
  </si>
  <si>
    <t>有味 热水稍微冲一下就有一股塑料味</t>
  </si>
  <si>
    <t>差 质量很差，都是线头，布料也是那种破布料，不像正品，退了</t>
  </si>
  <si>
    <t>简直不要这么完美，五星好评 厚实，柔软，有弹性，才260元不到的价格，专柜得600+，感谢亚马逊！五星</t>
  </si>
  <si>
    <t>还是有作用的。 医生介绍买的。</t>
  </si>
  <si>
    <t>1 鞋号偏大，款式还可以</t>
  </si>
  <si>
    <t>紧身 穿着很舒适，但是这个材质是有点紧身的，胖的还是不要考虑了</t>
  </si>
  <si>
    <t>物超所值 选择了S码，172  72KG，刚刚好，略修身，袖子稍长，其他都挺好。内衬有绒，适合秋季和初春</t>
  </si>
  <si>
    <t>不错 还是不错的，裤腿稍长。</t>
  </si>
  <si>
    <t>水货全新··没关系·手机我都一直用水货· 水货全新··没关系·手机我都一直用水货·</t>
  </si>
  <si>
    <t>完美的靴子 送货很快靴子贼好看，性价比高比cat靴子舒服多了也不这么重好评</t>
  </si>
  <si>
    <t>满意 176，130斤，穿S号合适，这款不是原款，中国制造，质量走线都不错，保暖效果好</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</si>
  <si>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</si>
  <si>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挺不错的 挺好的，用了好久，还没用完。</t>
  </si>
  <si>
    <t>稍微有点大，不过还好。 因为男友一般穿39码的，这个码子相当于40的，但冬天穿的话，垫点鞋垫穿就还可以。</t>
  </si>
  <si>
    <t>还不错 对得起价格 170/68 大小挺合的  就是裁剪有些老气 材料也有些硬</t>
  </si>
  <si>
    <t>宽松版比较舒适 比国内的L号稍大一些，总体穿身上还算凉快，比不上薄如蝉叶，他穿身上还算透气，质量可以的。</t>
  </si>
  <si>
    <t>舒服，尺码准确。 超轻，走路很舒服。穿窄脚牛仔裤很帅。比国内的天猫便宜2/3比代购便宜近千。</t>
  </si>
  <si>
    <t>很好 165cm 78kg买的m码太长了，大小刚好，改成平底的了。裁缝店老板说我衣服布料好。</t>
  </si>
  <si>
    <t>价格实惠，品质好 这个牛排煎锅真是很厚重，质量没得说，之前还买了个平底的，只是这次包装有些简陋，整体还好</t>
  </si>
  <si>
    <t>好鞋子，透气性差了点 鞋子很极品，透气性差了一点，不适合南方夏天穿</t>
  </si>
  <si>
    <t>质量挺好 质量很好。可惜我选择错了型号。</t>
  </si>
  <si>
    <t>干净，高效，绝对值得购买！！！ 用了洗碗粉，和国内主推的洗碗块，也用了青蛙牌的洗碗块，这款是洗的最干净最好的，绝对推荐！虽然价格比普通的的贵些，但是一次就洗干干净净是非常省心省力的。</t>
  </si>
  <si>
    <t>质量不错，很舒适，设计人性化。 质量不错，很舒适，设计人性化。</t>
  </si>
  <si>
    <t>匈牙利鹅绒是有名的 匈牙利鹅绒</t>
  </si>
  <si>
    <t>很不错的硬盘 大小合适，放在桌子上不占地方。运行的噪音有点大。完美支持Mac Pro</t>
  </si>
  <si>
    <t>迅速提高生活品质的健康神器 &lt;div id="video-block-R10MQWA02DID2X" class="a-section a-spacing-small a-spacing-top-mini video-block"&gt;&lt;/div&gt;&lt;input type="hidden" name="" value="https://images-cn.ssl-images-amazon.com/images/I/91PbTlfegJS.mp4" class="video-url"&gt;&lt;input type="hidden" name="" value="https://images-cn.ssl-images-amazon.com/images/I/81xT0PUxSkS.png" class="video-slate-img-url"&gt;&amp;nbsp;过滤后口感变化明显，垢也明显少多了，应该是效果不错。但是可能因为中国的自来水标准很低，所以滤芯不能使用3个月。4个滤芯：最多的使用了整整2个月，最少的用了整整1个月，还有两个都是1个半约，没有达到3个月的。总体而言，既过滤了有害物质，又保留了矿物质，比纯水机健康，比自来水干净。值得拥有。</t>
  </si>
  <si>
    <t>东西正宗，包装细致。 细节决定了品质。</t>
  </si>
  <si>
    <t>鞋子不错 已经穿了，鞋子真心不错！</t>
  </si>
  <si>
    <t>一般 质感一般，有些小瑕疵。中国制造</t>
  </si>
  <si>
    <t>原厂吗？ 扫二维码怎么显示不出此商品出处？</t>
  </si>
  <si>
    <t>大小合适，有瑕疵 大小合适，穿着很舒服，但是有点瑕疵，鞋面脏点看着像别人穿过弄脏擦干净的。退换货要重新下单再自己垫付运费，想想还是算了！</t>
  </si>
  <si>
    <t>包装极其劣质，严重怀疑是假表，请勿购买 买回后包装及说明书极其劣质，比盗版书纸张质量还要差，手表表盘保护膜有气泡，而且贴歪，包装质量不堪入目，查询网络后发现有专门售卖此类手表包装的作坊~严重怀疑是假表，大家注意，勿上当~</t>
  </si>
  <si>
    <t>极差的购物体验和售后服务 装修新家，4月份早早入手两款汉斯格雅的花洒，到安装时，麻烦就来了，上面明确写着包安装，结果第一次安装师傅说对丝太长没法装（安装说明上明明有切割对丝的步骤，后来了解到是第三方安装，嫌这款安装麻烦，安装费少），切割工具也没带，回去了。第二次就是各种拖，还谎报说杆子太长装不了，拖了好久，后来总算派来一个比较专业的师傅，安装完成。调试时，问题又来了，其中这款顶喷出水正常，手持花洒出水很小，是玻璃台面下水口出水小（家里3kg的水压，水压正常）。安装师傅不敢拆，怕拆坏了，说走报修流程，刚安装好就出问题了，结果又等了很久，第一次来的师傅又来了，看了看后不敢动手，回去了，说回去反馈，结果杳无音讯。还是自己去联系，真是无语的购物体验...后来商家就让寄回去，乖乖，要自己拆吗？自己哪有工具，又不专业？不是应该让你们安装工人拆了取回去吗？还让自己去联系技术人员，后面不知道商家怎么处理，尽情期待...第一次安装后调试就有问题，有问题的部件换个新的不过分吧？...最后不会让亚马逊平台，消协或工商部门介入吧......</t>
  </si>
  <si>
    <t>东西买过来还不错，就是快递慢了点 刚用，感觉还行，传输速度一般</t>
  </si>
  <si>
    <t>可以 可以，穿出去低调，但又不失骚气</t>
  </si>
  <si>
    <t>稍小些 30的腰围稍小，下一个尺码32的话一定大，找裁缝改了下裤腰，合适了。 173,65，</t>
  </si>
  <si>
    <t>挺不错 表带好臭。。。 而且也略薄了点，对于我这种手汗多的人来说，怕是撑不过这个夏天</t>
  </si>
  <si>
    <t>总体来说可以的 袖子比较长</t>
  </si>
  <si>
    <t>一切都好 衣服的款式和图片上一样，是自己喜欢的。很满意。</t>
  </si>
  <si>
    <t>44的脚，正合适 真不敢相信五百多能买到这么好的爱步，牛逼</t>
  </si>
  <si>
    <t>喜欢 不错，性价比高，比专柜便宜好多</t>
  </si>
  <si>
    <t>舒服 挺舒服的 穿习惯这种 以前内衣都byebye啦</t>
  </si>
  <si>
    <t>大小合适，比较薄，春夏能穿 大小合适，比较薄，春夏能穿</t>
  </si>
  <si>
    <t>很保暖 摸上去和传上去非常舒服，很暖和不冷</t>
  </si>
  <si>
    <t>挺好的 试了试手感不错，给老爸提取买的过年礼物，也是生日礼物，好像从小到大没有给爸爸买过礼物，既然自己今年开始工作了就要尽自己的孝心！再说一下快递，原写着下周一到，提前了，挺快的</t>
  </si>
  <si>
    <t>使用频率不高 使用频率不高，坐着不舒服，站着还可以</t>
  </si>
  <si>
    <t>大小合适款式简单。 平淡了些</t>
  </si>
  <si>
    <t>美版m码 身高1.77米，体重75公斤，M码很合适！棉质触感舒服。</t>
  </si>
  <si>
    <t>挺好 款式好看，大小合适，穿着舒服</t>
  </si>
  <si>
    <t>好好好 非常好 到货也快</t>
  </si>
  <si>
    <t>还可以 穿着挺舒服的，腰比较松，腰带设计独特</t>
  </si>
  <si>
    <t>非常好 皮鞋平时36或37，最终决定买37，刚好！很赞！比专柜优惠那么多，优越感…嗯哼～</t>
  </si>
  <si>
    <t>合适，薄 168/60买的S号正好合适，比较薄。</t>
  </si>
  <si>
    <t>很好的商品 商品很实用，价格可以接受</t>
  </si>
  <si>
    <t>ChamPⅰon 很厚实，这价位很便宜，170/80M码偏大，我喜欢宽松的，不再畏惧扬州的冬天。</t>
  </si>
  <si>
    <t>nice nice</t>
  </si>
  <si>
    <t>很好穿，很舒服 挺好，性价比高，180／77，M码略紧身</t>
  </si>
  <si>
    <t>真的偏大 注意选码 真的是很大了 193cm 体重93 应该买L的真好 美版真的是大的吓人</t>
  </si>
  <si>
    <t>整体体验良好 整体体验良好，保质期到2019年12月份</t>
  </si>
  <si>
    <t>好评 好评。确实比7506简易。</t>
  </si>
  <si>
    <t>不喜欢这味道 味道太奇怪，喝不惯。</t>
  </si>
  <si>
    <t>偏小 比正常的要小</t>
  </si>
  <si>
    <t>性价比一般 线条头比较多，设计不算简洁，性价比一般吧。</t>
  </si>
  <si>
    <t>和图片不符 什么成年手表骗人的太小了买回来一看太次了根本就没法佩戴</t>
  </si>
  <si>
    <t>投诉快递 我是wmf粉丝，榨汁机很好用。就是快递也开始偷懒了，不联系直接把东西放快递柜</t>
  </si>
  <si>
    <t>为什么没有胸前印花？ 跟照片不符，商品展示胸前应该有印花，实际货物没有印花。</t>
  </si>
  <si>
    <t>声音大 声音挺大，听着有种劣质感，汗…</t>
  </si>
  <si>
    <t>海外购能买到合适的鞋子 价格划算。我是大脚，海外购能买到合适的鞋子。这双还是很喜欢的</t>
  </si>
  <si>
    <t>不错 36的脚，这双买大了一号合适，鞋型显脚大。穿脱费力，穿着舒适。</t>
  </si>
  <si>
    <t>尺码偏大 尺码严重偏大，橡胶底也比其他ecco的鞋子重些</t>
  </si>
  <si>
    <t>不错不错 身高172  73公斤，修了一下还可以袖长截掉了五厘米，就比较合适，</t>
  </si>
  <si>
    <t>比国内便宜 替朋友代买的，他用来蒙小女孩儿</t>
  </si>
  <si>
    <t>made in Japan 看上去很好 等装修的时候装</t>
  </si>
  <si>
    <t>赞 非常满意，常年用的必备品</t>
  </si>
  <si>
    <t>墙裂推荐购买，有合适的号码赶紧下手，不容错过 喜欢，而且送货时间很快，鞋子大小也刚好合适，之前在香港买的sudge麂皮也是这个号码，军绿色的，很舒服，鞋子外观也非常好，这个价格还算合适的，质量如何的话要穿一段时间以后再追评，现在说不准</t>
  </si>
  <si>
    <t>很不错 是我要的款式，身高165,体重70穿着正好</t>
  </si>
  <si>
    <t>还行吧 手表每个月误差20秒左右</t>
  </si>
  <si>
    <t>很满意 今天使用了，效果很满意。</t>
  </si>
  <si>
    <t>喜欢，准备再买 穿着很舒服，肩带不滑，整体感觉轻松愉快</t>
  </si>
  <si>
    <t>ch500 nfc很方便，不过还是有配对时间的。耳机两边是亮面容易出划痕，头梁有点咯头，夹耳可以，不算太紧，本人带眼睛可以接受的力度。声音没用调音的默认情况下，听女声不错，听纯音乐感觉空旷，低音有但不像sony以往的风格，不突出。整体还可以毕竟是这个价位的蓝牙耳机，不要求太多。信号稳定可以，本人上下班通勤用，手机是小米mix3，以前用的捷波朗那款测心跳的耳机，在某些路段基本卡成翔，没法听，这个全程表现良好，一共卡了19次。但是听感，感觉sony差些，当然头戴和入耳不能这么比，总体来说ch400的价格买ch500，性价比很高，值得买。</t>
  </si>
  <si>
    <t>找到一支适合自己的笔非常幸运 非常喜欢，握笔舒适，书写惬意，树脂材料非常适合长时间书写，不坠手</t>
  </si>
  <si>
    <t>拍的S 美版的确实大太多，最少两个size吧，本人165，115斤，买的S还大了不少，结果给我朋友175，125斤的穿了，他穿差不多合身，就这样吧，不过质量没有想象的那么差，挺惊喜的。</t>
  </si>
  <si>
    <t>不错的鞋子，底不硬，版型显瘦 参考其他买家的评论买大一码，版型瘦长，不适合高脚背，边上是有弹力的，36穿37正好，到手366</t>
  </si>
  <si>
    <t>价格便宜，做工不错。值得购买 价格便宜，做工不错。值得购买</t>
  </si>
  <si>
    <t>https://www.amazon.cn/dp/B00I1KSQ6Q/ref=cm_cr_ryp_prd_ttl_sol_1 很满意·很喜欢·下次还会购买商品。</t>
  </si>
  <si>
    <t>三荣 原来花洒喷头出水不行了，正好看中三荣花洒，看评论不错，所以也购买了，昨天刚收到了，安装上，真的很好用，亚马逊的购物真方便</t>
  </si>
  <si>
    <t>鞋型非常不错，就是码大了 255cm的脚，鞋子大了2厘米，后来退了</t>
  </si>
  <si>
    <t>棒棒哒 我36的脚，买的big kid US 4号 正合适 特别暖和 又帅气</t>
  </si>
  <si>
    <t>速度进 产品好 但是包装有一些破损 好</t>
  </si>
  <si>
    <t>可以吧，佩戴略费劲 可以吧，佩戴略费劲</t>
  </si>
  <si>
    <t>好东东 相比国内东东，真是物美价廉呀，因为牙齿正畸，所以多买一套备着。</t>
  </si>
  <si>
    <t>买大了 比国内便宜，全棉质量挺好的。</t>
  </si>
  <si>
    <t>质量很不错 很不错的产品</t>
  </si>
  <si>
    <t>小小 小的YiBi完全穿不了</t>
  </si>
  <si>
    <t>衣服尺寸偏大 太大太长，身高170，体重70。只能送人了</t>
  </si>
  <si>
    <t>比较窄 收到后发现好小，也很窄。听评论说买大平时穿尺码的两码就够了，平时都是30，买的32，好短，至少应该买34。比较休闲，不太适合正装。</t>
  </si>
  <si>
    <t>有瑕疵的产品 买给女儿的，鞋底挺厚，应该穿得舒服，皮质比较硬，好像放了好久的货色，最重要的是有瑕疵有瑕疵有瑕疵，连续收到二件商品都有瑕疵，让人心里很不爽。亚马逊海外购难道就是将国外有瑕疵的货卖给中国。还好这瑕疵不太影响穿着。</t>
  </si>
  <si>
    <t>失望 太失望了，完全是旧的，皮子褪色，五金生锈，我都不好意思拿出去，怎么退？</t>
  </si>
  <si>
    <t>为什么不能维修 本来是冲着JBL的品牌买的，没想到这么失望，刚过了两个月就不能用了，彻底不能开机！上午联系客服还说让先联系品牌商，如果处理不了，再联系客服，结果中午再联系客服的时候，说话就完全变了！能推卸多少责任就推卸多少，没有一点解决问题的诚意！真是平台大了，欺负人！真不如我淘宝，有问题解决起来迅速！这个差评给产品，也给客服！</t>
  </si>
  <si>
    <t>失望的一次购物 穿了半个月，就严重掉色</t>
  </si>
  <si>
    <t>开架包装，物品完好。 M号对于160的人还是有点大了。</t>
  </si>
  <si>
    <t>不合适 版型一般，不适合中国人体型</t>
  </si>
  <si>
    <t>可以 用用才知道，看着不错</t>
  </si>
  <si>
    <t>评论 比想象中的尺寸大了一些，我的脚比较肥，脚背高，总体还是合适的，这个鞋也挺肥的</t>
  </si>
  <si>
    <t>海外购，要注意，千万别退货！ 收到货，纯棉面料，手感柔软舒适，就是号码偏小。要换货，亚马逊海外购，不支持换货，只能退货，退货的运费125元！坑爹啊！算了。当废品处理吧。还是偶们的天猫好，退换货一键搞定。最多花12元搞定！下次再也不想亚马逊了！</t>
  </si>
  <si>
    <t>还好 165,62。M码刚刚合适。深色第一次水洗会有一些掉色。</t>
  </si>
  <si>
    <t>性价比高 美国过来一周到货，超级快，薄款，适合北方有暖气的室内，很不错。大小也合适，按照国内的尺码买小一码就合适。</t>
  </si>
  <si>
    <t>舒适 舒适，抗滑</t>
  </si>
  <si>
    <t>轻盈舒适 在HK买过第一代 牦牛皮的，相比较而言 一如既往的舒适。这款更轻 防水更好。值得购买！</t>
  </si>
  <si>
    <t>满意 只煲了100多小时，感觉各方面都还行，低音稍微缺那么一点，为朋友买一个，自己买一个。</t>
  </si>
  <si>
    <t>做工 帽子做工老实说一般，帽型还可以</t>
  </si>
  <si>
    <t>推荐 冬天很适合，吸管拆洗也方便，不漏水的</t>
  </si>
  <si>
    <t>很好的体验 已经用上了，没有气味，知道的话早点买了，非等到三个玻璃奶瓶全摔才买。再就是亚马逊购物体验，非常非常好，服务超赞</t>
  </si>
  <si>
    <t>和预想的一样好！ 非常满意！比国内便宜很多，而且尺码全！墙裂推荐</t>
  </si>
  <si>
    <t>东西很好 东西很好，棉质很舒适，不像国内一般的棉,唯一缺点就是比较贵。</t>
  </si>
  <si>
    <t>品质之选 给二宝买的，质量非常好，高温变色，不过还是不知道温度啊！</t>
  </si>
  <si>
    <t>划算，超级划算 10月15下单，23号就收到，福建的，本人40.5，这个选40合适，总共花365人民币就购买了，超级划算，比天猫旗舰店便宜多了去。</t>
  </si>
  <si>
    <t>不错 十天左右收到 挺好用的  希望能矫正坐姿</t>
  </si>
  <si>
    <t>做工一流，高颜值 心仪大馒头已经很久了，京东上一直是1699。这次看到英亚上才九百多点，果断出手。再说这款耳机本身吧，做工确实精致，没有一点瑕疵，这点还是挺难得了。包耳式的大耳罩，待了几个小时，感觉挺好，没有以前压耳式带久了耳朵的不适感，果然长时间包耳式才是王道。耳机个头比较大，线也比较长，不太适合出街。最后说说音质吧，跟AKG K840相比，白开水嘛，没有出彩的地方。总结起来就是：一款佩戴舒适的高颜值耳机。一流好音质，不存在的。</t>
  </si>
  <si>
    <t>不错，包装仔细 不错，挺好的，包装仔细，手感不错</t>
  </si>
  <si>
    <t>东东不错 还不错哈，但是没有想象中那么强大，也许还不太会用的缘故</t>
  </si>
  <si>
    <t>好鞋，宽脚慎重 质量很不错，透气性在GTX类型的鞋里算非常好了，尺码确实大个半码到一码，正常脚型跑鞋43这款42就合适，刚穿的时候宽度略紧适应一下就好了，对宽脚可能很不友好。</t>
  </si>
  <si>
    <t>很好值得购买！ 很好！就像给自己量身定做一样！</t>
  </si>
  <si>
    <t>合适 中等厚度，墨西哥生产。本人170，72kg，31*30刚好，供有需要的朋友参考。</t>
  </si>
  <si>
    <t>好 颜值高，轻巧，好用，相信亚马逊海外购。prime会员省邮费。还会再买。</t>
  </si>
  <si>
    <t>不错！很好。 价格不贵，东西也很好！</t>
  </si>
  <si>
    <t>有些偏小 我是中国40的脚，买了8.5码，我脚宽。这个胖瘦可以，走路久了觉得有些顶头。因为鞋厚。所以应该买9码的。</t>
  </si>
  <si>
    <t>硬 硬....里头夹层有加固的..有些磨脚..</t>
  </si>
  <si>
    <t>胸围部位会卷边，总需要整理一下，有点儿不太满意 胸围部位会卷边，总需要整理一下，有点儿不太满意！</t>
  </si>
  <si>
    <t>压耳朵 音质和做工方面都没毛病，但要命的是因为并不是完全包耳的，戴一会耳朵就被压得好痛！！！真的是有点紧，压耳朵！</t>
  </si>
  <si>
    <t>永别了亚马逊 材料硬得不像话，而且版型非常奇怪，不能下蹲，以后不会亚马逊购物了，上次买的码头工人裤子700多的价格，自己退货➕买家扣款要损失500。亚马逊太让人失望</t>
  </si>
  <si>
    <t>第一次用中亚海外购，失望 图中上面的滤芯是我在德亚买的，下面是中亚海外购买的。 喷码模糊成这样，真的没问题？</t>
  </si>
  <si>
    <t>不好穿 鞋子太瘦了，我脚宽特意买了加宽版还是很瘦，鞋子太硬，磨脚，踢不烂能把脚给磨烂</t>
  </si>
  <si>
    <t>略小点，总体不错，85分 总体不错，85分</t>
  </si>
  <si>
    <t>beyerdynamic 拜亚动力 DT990 PRO 耳机 听古典更好，声卡推不动250欧的，需要耳放推。</t>
  </si>
  <si>
    <t>脚背高的时候千万别买（M）版，会压脚背 鞋子做工是毛病，就是鞋舌会压脚背（M）号，没有2E版，脚背高的穿不了.海外购退货麻烦，运费还要125（真心贵），先穿段时间看看能不能撑大些</t>
  </si>
  <si>
    <t>冲力一般吧，过得去，毕竟是便携的 历时半个月才到，商品木有质量问题。水箱太小，使用持续时间太短了，大概30秒左右就要加水了，要是能出个大一点的水箱配件就好了。</t>
  </si>
  <si>
    <t>包装好，质量佳 提前给宝宝囤货，包装好，质量佳！</t>
  </si>
  <si>
    <t>还不错 偏大半号，幸好先去柜台试穿再下单，整体比较舒服，鞋面稍有板脚，应该穿穿会好点。总体不错。</t>
  </si>
  <si>
    <t>很棒的凉鞋 非常棒的凉鞋，样式漂亮，穿着也很舒服。平常皮鞋41，这双凉鞋42的正合适。另外颜色其实是偏棕色的，不像图片是红色的。</t>
  </si>
  <si>
    <t>大一点点 厚 内部有毛绒  175 75kg M我觉得有些宽松 我比较喜欢</t>
  </si>
  <si>
    <t>还不错的 可以买买买 商品没的说 还不错 就是样子正面没有侧面好看</t>
  </si>
  <si>
    <t>喜欢就好 符合预期，满足音乐针对性，物有所值</t>
  </si>
  <si>
    <t>第一次用亚马逊海淘，真的非常满意！ 第一次用亚马逊海淘，真的非常满意！东西非常好，虽然包装盒有损坏，但是完全不影响鞋子。</t>
  </si>
  <si>
    <t>喜欢 喜欢就是长了点</t>
  </si>
  <si>
    <t>不错，对得起价钱 用了几个星期才来评价，目前我的耳放还未到，只有一个usb声卡做前端，老实说，没耳放的效果还是不错的，出来的声音非常小巧精致，就算用来听摇滚，也能听出小清新的味道，细节非常到位，声音层次非常好，有点小缺点就是旁边的人能听到你在听啥歌，低频点到即止，坐等耳放到货后的效果</t>
  </si>
  <si>
    <t>赞👍🏻 尺码表很准，比某猫便宜一半，上脚好看，也很好穿，个人意见值得买。</t>
  </si>
  <si>
    <t>舒服 舒服，胸型偏小一点，合适</t>
  </si>
  <si>
    <t>Kenneth cole 小白鞋 稍微有点大，但是鞋子真的是好看不磨脚，等了这么久真的很值得，大大的好评！！！</t>
  </si>
  <si>
    <t>给娃买了能用三年的刷头！ 难得儿童版的刷头也做活动！一盒用一年，进三年不用给娃买了！图案随机，上次买的全是Cars的图案，这次居然有一盒公主图案的😅 希望儿子不会排斥！</t>
  </si>
  <si>
    <t>喜欢的样式 比较喜欢！轻巧！底子挺软的</t>
  </si>
  <si>
    <t>美丽 美丽的物件，看着心情也美丽起来了</t>
  </si>
  <si>
    <t>值得购买 大小合适！ 本人裸身高172cm（穿鞋175cm左右），体重80kg，腰围2尺七，腿围较粗……这种身材，在韩版修身流行的国内，真心不好买裤子。这款大小长短合适。把自己的情况写清楚点，给后面买裤子的人，提供个参考。 二百多一条，价格适中，面料软硬也适中，值得购买。</t>
  </si>
  <si>
    <t>摩卡卡布奇诺 买的是摩卡味的，本来打算退货，因为怕自己无法接受这个味道，收到后尝了下，味道还不错，淡淡的。下次会尝试其他味道。</t>
  </si>
  <si>
    <t>衣服不错 衣服不错，很暖和，在外面御寒很OK</t>
  </si>
  <si>
    <t>价廉物美 内有绒，买了蓝色和灰色两件，质地很好，价格优惠。身高182cm，体重70左右穿M大小合适。</t>
  </si>
  <si>
    <t>万万没想到哇！ 惊艳！第一次感受到丝丝入扣。</t>
  </si>
  <si>
    <t>帅气夹克 大小刚好，老婆说帅气</t>
  </si>
  <si>
    <t>瘦身款 喜欢</t>
  </si>
  <si>
    <t>不错，值得买（这么便宜，有必要想这么多吗） 我觉得还是不错的，剪裁很好，我175，70，买的S码。有健身，穿着合适。</t>
  </si>
  <si>
    <t>裤子偏长 这条裤子是我在亚马逊买的第二条Lee裤子，没有第一条合身。我身高1.85米，33×32的偏长，而且一只腿长，一只腿短。这条裤子线头较多，材质是无弹性的。</t>
  </si>
  <si>
    <t>软管接口不通用 混水阀做工精致，手感很好。 但是调温度旋钮似乎没有保护作用（不按小圆点也能调高温度），不知道是不是买到故障品。  软管与混水阀接口是五分口，与国内四分软管不兼容，另购5分外丝转4分内丝的转接口虽然能拧上但是要漏水。 软管质量应该很好，但是太硬，弯曲费劲；太粗，在国产滑杆上得使劲才能取放。  当然了，如果能习惯这个原装软管就没关系，软管接花洒那头是和国内通用的4分口，可以更换其他花洒头。</t>
  </si>
  <si>
    <t>包装也太差了吧 过来一个塑料袋装着一个纸盒，硬盘就放在纸盒里面，没有任何保护，拿到纸盒已经压变形了，硬盘盒子也变形了。虽说硬盘不通电情况比较耐振动，但是海外购没售后和质保，一旦有问题好麻烦。这个包装实在不走心，以前买了几次，都是这个情况，不过以前都是衣服。</t>
  </si>
  <si>
    <t>质量很差，不是西铁城，只是西铁城是大股东 表质量很差，不是西铁城的表，只是西铁城是大股东， 表带很差也很轻 全球购不支持无理由退货的，不建议购买</t>
  </si>
  <si>
    <t>有股刺鼻的香味 为啥有一股刺鼻的香味儿？</t>
  </si>
  <si>
    <t>时间快了 快了好几十秒，皮带很臭</t>
  </si>
  <si>
    <t>Wmf 水壶还没用，这个也是咱中国造的，3000W有点头痛</t>
  </si>
  <si>
    <t>太太太保温了！ 粉色 喜欢 颜值控必买 就是太保温了 喝口水太难</t>
  </si>
  <si>
    <t>还行 外面包裹的糖有点儿多。</t>
  </si>
  <si>
    <t>很好的剃须刀 很好的剃须刀，剃的干净，很轻柔，才开始用时，需要适应一下。</t>
  </si>
  <si>
    <t>面料科技含量很高 料子非常舒服，透气！</t>
  </si>
  <si>
    <t>质量很好，也很舒适 CK 的衬衣我穿L 的刚好，这款T恤太大了，但质量很好</t>
  </si>
  <si>
    <t>大小不是很合适 照片上看到那么大，其实实际上太小了。</t>
  </si>
  <si>
    <t>发货速度很快 五天就到了，速度极快。和香蕉比，这个质地感觉更软。</t>
  </si>
  <si>
    <t>已经上手 实物挺满意的，太阳能也很不错</t>
  </si>
  <si>
    <t>合适 平时穿39，买了6号算合适，鞋头较尖适合脚薄的。不过鞋盒没有股臭味，不像鞋油味道也不是皮的味道</t>
  </si>
  <si>
    <t>正品 比某东便宜，还没开始吃，包装很好</t>
  </si>
  <si>
    <t>好评 不错，给儿子买的，挺喜欢</t>
  </si>
  <si>
    <t>好好 很柔软，170cm75kg.小号很合身</t>
  </si>
  <si>
    <t>小而精悍。 很喜欢它的声音。小而精悍。</t>
  </si>
  <si>
    <t>挺合适 很适合小童用，大一点的孩子就小了，每一个都是独立包装，很卫生</t>
  </si>
  <si>
    <t>很轻很强大，性价比无敌 值得购买，比起千元入耳不逊色</t>
  </si>
  <si>
    <t>很好 不错不错，跟照片一样，就是有点大，还需要自己打个孔</t>
  </si>
  <si>
    <t>蛮好的，夏天穿合适 蛮好的，夏天穿很合适</t>
  </si>
  <si>
    <t>容量大 个头不小，容量还行，折算下来7.27gb，传输本地到硬盘速度100左右吧</t>
  </si>
  <si>
    <t>面料很舒服 三个颜色的面料有点区别，灰色的薄，黑色的厚一些。</t>
  </si>
  <si>
    <t>最爱大黄靴 一直想买双经典大黄靴，平常穿38码的，这款买的美码7码收到后大小合适，产地是孟加拉国，做工也还不错，到手价格也还可以，满意～</t>
  </si>
  <si>
    <t>还没穿 囤货。黑五价格给力</t>
  </si>
  <si>
    <t>性价比真的高 用了几个月才来评价，一开始以为速度有问题，后来发现是我没接它的专用电源，接上以后速度ok，大文件读写150mb没问题，稍微有点噪音但对我来说很习惯了，桌面上4个4T，2个8T，它的噪音不算明显。 这类东西以后不会在国内买了，和某宝旗舰店差价近一千，除了没保修没别的任何短板，而且硬盘这类东西只要不去摔它，基本不会坏，至少我目前的十多个硬盘没一个坏过，最老的一个1.5T的用了有快十年了，目前装在台式机里用来当下载盘，疯狂读写可劲儿造都不坏…… 总体来说性价比真的非常高。</t>
  </si>
  <si>
    <t>好穿 很好穿！麂皮绒，前脚掌鞋底超软~就是有点儿窄，买了大半码的。</t>
  </si>
  <si>
    <t>质量一般 皮带是真皮的，但是皮带扣使用一段时间后会掉色，前后买了两条，都出现了同样的问题，很失望，不知道是产品本身质量就是这样，还是非正品。</t>
  </si>
  <si>
    <t>尺码偏大 这款衣服的尺码比国内尺码大很多，156cm，54kg，买M码不能穿，太大。但衣服做工不错，轻薄，比较适合南方的冬天。</t>
  </si>
  <si>
    <t>会缩水 袖子缩水很严重，从LL号的袖长缩成了M号其他的还只是轻微的缩水半号</t>
  </si>
  <si>
    <t>一般 材质还行，180高，182斤穿Xl 偏大</t>
  </si>
  <si>
    <t>垃圾质量 无暴力使用 耳机线无拉扯 一月后已坏 翻新货无疑 给我的第一个售后电话是私人电话 第二个售后把耳机寄到广东第二天直接发给我一个表面全新 有新盒子 带防伪码等的 另一个翻新货</t>
  </si>
  <si>
    <t>味道 这款鞋很臭，一股榴莲味，估计是材质的问题，不是真皮。</t>
  </si>
  <si>
    <t>有点瑕疵 貌似有点瑕疵。。不过算了。顺滑，就是下水太凶猛。。</t>
  </si>
  <si>
    <t>手表很好，值得购买 这款复古手表确实不错，大众化，适合年轻人佩戴，但是有一点小瑕疵表盘上有一根很色的毛看上去略显尴尬，可能是我运气不好，总体而言还不错</t>
  </si>
  <si>
    <t>还行吧 杯子好重 千万别被孩子扔下来砸到脸和脚 痛死了 保温效果一般都</t>
  </si>
  <si>
    <t>按键负分；外观满分 音效还是可以的，算对得起价格了，当然不能有太多期许；外观几乎是满分的，但耳塞比较大，小孔的人要注意； 但是最重要的负分是，不知道要按多久才会开机，那个按键不怎么灵敏（大概是因为还涉及方向键的音量控制）。而且最开始不知道原来按5秒启动的时候闪光的灯是白色的，不是蓝色的，要一直按到变蓝色才可以进行蓝牙适配，也是很坑</t>
  </si>
  <si>
    <t>比较满意 布料较软，厚度适中，整体做工中规中矩，毛里求斯制造，四百多的价格。比较满意。</t>
  </si>
  <si>
    <t>与广告相符 与↘.</t>
  </si>
  <si>
    <t>不错 日亚包装很用心，赞，不过软管有味道，希望改进，孩子用的还是无味好。</t>
  </si>
  <si>
    <t>尺码标准 173 60kg 28/30L 稍微有一点紧</t>
  </si>
  <si>
    <t>很棒 太舒服了，像没穿一样</t>
  </si>
  <si>
    <t>不错的选择 很好 做工满意 超级喜欢～速度也很快 赞一个！</t>
  </si>
  <si>
    <t>小巧可爱 密封性挺好，大小合适，是我现在最常用的辅食盒</t>
  </si>
  <si>
    <t>做工还是不错 功能多，比较复杂，一时半会搞不懂，</t>
  </si>
  <si>
    <t>很好 很好，感觉开启了新世界的大门</t>
  </si>
  <si>
    <t>很好 很喜欢</t>
  </si>
  <si>
    <t>大小质量 各位，请注意我的体重，120公斤，身高184，穿xl正合身，并且一点不紧，请量力而行！质量做工是真的好，看着挺不错的，但是有色差，木炭混合带点绿色</t>
  </si>
  <si>
    <t>还可以 m号刚好，但不是很贴身</t>
  </si>
  <si>
    <t>合身 172cm.77kg选M码正合身，做工也可以，不过衣服有种味道，不知道是哪来的。</t>
  </si>
  <si>
    <t>很好用的杯子 很好用，宝宝九个多月，一下就会用。跟我拼单的朋友也说比之前买的贝亲好用</t>
  </si>
  <si>
    <t>五星级的沐浴体验 非常舒适 而且还可以节约水资源</t>
  </si>
  <si>
    <t>DT770 80欧 送人的～看着很不错，喜欢他喜欢叭～  追评：朋友拿到手很喜欢～说音质很棒！</t>
  </si>
  <si>
    <t>面料 挺好的</t>
  </si>
  <si>
    <t>穿穿挺舒适的 皮革柔软，鞋底舒适。除了这个颜色比较难搭配</t>
  </si>
  <si>
    <t>尺码合适，质量好 很好，31的裤腰差不多82厘米，长度比Lee同样尺码的长一点儿，比较薄的款，适合夏天穿，上身效果很好，价格太划算了</t>
  </si>
  <si>
    <t>性价比非常高的刷头 家里三个人用，我平均6个月换一个刷头，而且换下来的刷头还比较完整，我爸妈用的比较随意</t>
  </si>
  <si>
    <t>很好 ecco的牦牛皮鞋子很舒服</t>
  </si>
  <si>
    <t>舒适的一款 175,77KG，尺码L正好略宽松，当内衣或者天热直接外穿都不错！</t>
  </si>
  <si>
    <t>牛仔裤收到了 还不錯就是宽松了一奌、下次再定一條12码的</t>
  </si>
  <si>
    <t>有一件是坏的 一共2件 一件肩部有问题，制作时候布能错了 退也不值 购物失败</t>
  </si>
  <si>
    <t>保温效果差 保温效果不好，和象印比差多了</t>
  </si>
  <si>
    <t>质量一般 起初很不错，但是洗一两次就起球了。不推荐购买！</t>
  </si>
  <si>
    <t>中国造 尺寸偏大 90%锦 19%莱卡 价格高 退货成本更高 中国造 尺寸偏大 90%锦 19%莱卡 价格高 退货成本更高 中国人与美国人的思维方式载然不同 第一次在亚马逊上购物 存在诸多不方便</t>
  </si>
  <si>
    <t>磕坏的商品 重是重的，划算也划算，边上磕坏了，秒杀都是残次品吧</t>
  </si>
  <si>
    <t>垃圾假货亚马逊 这玩意儿就不是靴子，大家请小心，买鞋子实际发的是这种铁块，还要叫你自己垫运费把铁块寄回高贵的英国，务必小心！你们发这种东西还要我承担麻烦。凭什么？？</t>
  </si>
  <si>
    <t>便宜，但是是欧版的，不是很适合东方人 便宜，但是是欧版的，不是很适合东方人，特别是瘦小的东方女人</t>
  </si>
  <si>
    <t>还不错 刚开始日差20秒，用了一阵15秒左右，误差有点大</t>
  </si>
  <si>
    <t>音质不错 东西还行，音质不错，但为什么不像是新的啊</t>
  </si>
  <si>
    <t>评价 此较不错，令人还算满意o美中不中的是筆尖稍粗。</t>
  </si>
  <si>
    <t>纸楦不在鞋里。散落在纸盒里 鞋挺好，很舒服，就是打开后发现支撑鞋的纸楦全部在纸盒里，不在鞋里面，鞋里是空的，还好鞋漂洋过海的鞋没有变形。</t>
  </si>
  <si>
    <t>保暖的羽绒服 衣服质量非常好非常暖和海淘亚马逊便宜</t>
  </si>
  <si>
    <t>亚马逊日本直邮非常赞！ 一直都用象印的保温杯，以前都是在代购商处购买。现在通过亚马逊海外购日本直邮，价格要划算很多，而且非常放心，家人都非常喜欢！</t>
  </si>
  <si>
    <t>海外购靠人品啊 国内运动鞋43码，买的9码的，稍微偏大一点，我脚背高一直怕小了。但是.....但是 侧面发现被磨了一道口子，缝线也基本磨断了。心情顿时不爽，找客服，处理结果是退了100元，哎。。。。。。找地方把线补一下吧</t>
  </si>
  <si>
    <t>性价比极高的音乐耳机 物流：黑五20多天到货 包装缓冲比较好 佩戴：对双耳压力比一般的家用耳机要大一点 头宽的朋友估计会夹疼 易推性：对比小欧姆的耳机对推力要求较高 对比SHP9500 耳放输出47要提高到57声音才差不多大 效果：对比SHP9500已经煲开的状态 在未堡状态下已经是一耳朵的提升了   总体感觉此耳机特性是低音高音比较突出 中音比较淡  喜欢听纯人声的要自己去试听下 感觉比较一般 对比交响乐乐器之类的效果会好很多  低音感觉比较刺激 高音有时候会有点飘刺  可能还没有煲开</t>
  </si>
  <si>
    <t>性价比极高的美丽产品哈 极为漂亮非常好用 价格低于淘宝代购30%</t>
  </si>
  <si>
    <t>运动舒适 很喜欢，但号码略微有些大，中国🇨🇳买家需要选择比平时号码小一码</t>
  </si>
  <si>
    <t>有一定的弹性，舒适 有一定弹性，很舒适的面料，裤口本人感觉略有点大了点，否则更加完美</t>
  </si>
  <si>
    <t>略为失望 首先称赞一下物流特别快，下单不到一周就收到货了，国内由顺丰快递派送。衣服整体挺好，面料手感特别舒服，就是尺码不好把握，衣袖和身长都超出预想，适合四肢修长的身材穿着。本人接近160cm.买了xs都长出了5公分左右，仅供参考。</t>
  </si>
  <si>
    <t>包装过分捡漏 硬盘很好也没有问题…但是包装过分捡漏，只有一个纸盒，已经被压扁压开了，硬盘没坏，也没掉出来简直是奇迹。</t>
  </si>
  <si>
    <t>裤子超赞 裤子超赞！不知道专卖店里价格是多少，这个价应该下不来。裤子是带弹力的，抬腿没有紧绷感，是穿过牛仔裤里最舒服的一条。尺码很准，1.70米，穿裤长30的，正好，不用改边，完美。</t>
  </si>
  <si>
    <t>好 质量很好，版型宽松。要是修身一点就完美了。</t>
  </si>
  <si>
    <t>好看 好好看的鞋子，320拿下，太开心了</t>
  </si>
  <si>
    <t>质量不错，外形也好 质量很好，大小合适</t>
  </si>
  <si>
    <t>颜值高，推荐 建议购买，很好看，买来健身时喝水，容量小但是足够用</t>
  </si>
  <si>
    <t>宝宝一岁了 新款出了九个月宝宝用的，亚马逊没有，这个很好</t>
  </si>
  <si>
    <t>衣服不错 很厚实，质量很好，喜欢这件衣服。</t>
  </si>
  <si>
    <t>非常好！ 速度快。2.0接口实测28M/秒</t>
  </si>
  <si>
    <t>舒适 冲着没钢圈没垫子买的，广东夏天太热了，这种没垫子贴身面棉质的夏天穿非常舒适。几乎无感，穿一天没有勒痕。基本没有承托塑形之类的作用，就是保证不凸点。追求舒适的可以考虑，追求塑形的不适合。32A穿M略松，扣到最里可以穿，肩带很宽不会滑。这个牌子的内衣买过多次，基本都是中国产。可惜国内没什么主打舒适的内衣卖。</t>
  </si>
  <si>
    <t>尺码标准 这个价钱很合适！不是修身款，适合我这个年纪的。尺码标准。</t>
  </si>
  <si>
    <t>第一次购物，比较满意 看了评论买大半号，刚刚好</t>
  </si>
  <si>
    <t>吃起来很方便 补充维生素，原来吃膳存片，但后来吞咽困难，就改吃这种小熊糖，吃起来方便。</t>
  </si>
  <si>
    <t>很舒服，略宽松 裤子薄，很舒服，宽松，码正。</t>
  </si>
  <si>
    <t>性价比太低 质量确实不怎么样，才不到一个月就提示要换刷头了，这样换下来比原装贵多了</t>
  </si>
  <si>
    <t>一般质量，二般服务 买了这块表，不到两星期就走字不准了。在退换货期限内找亚马逊，一个星期后得到了亚马逊无厘头的退换货条件，还是自己找的售后服务中心修的表。以后不再这买东西了，太伤心了。只当在这买个教训吧。</t>
  </si>
  <si>
    <t>包装比较简单 而且有点脏 穿了第二次  就开始起毛</t>
  </si>
  <si>
    <t>保温不够好 不是很保温，跟同样大小的象印比较了一下，保温效果差很多</t>
  </si>
  <si>
    <t>狸猫换太子，欺诈无底线！！！ 亚马孙你肿么啦～难道在跟淘宝京东比拼无底线无节操么？？？！！！ 我下单购买的是Lee牛仔裤，你给我来一条柒太狼是神马意思？？？！！！</t>
  </si>
  <si>
    <t>一般 材质有点差，不过大小合适。</t>
  </si>
  <si>
    <t>鞋子不错，可惜码太大了，可惜了。 鞋子不错，可惜码太大了，可惜了。</t>
  </si>
  <si>
    <t>薄，夏款，偏长 码子合适，裤腿很长，s码比优衣库l码的裤腿长5cm</t>
  </si>
  <si>
    <t>好看但有点小 平时ecco穿36码，这款有点挤脚。鞋好看</t>
  </si>
  <si>
    <t>大小 挺好，磨合期过了应该不错</t>
  </si>
  <si>
    <t>希捷 Backup Plus Slim 2TB 便携式外接硬盘 USB 3.0, 银色... 东西用了，感觉非常好用，就是物流有点慢，另外价格也高，东西没到就降价，让我高价买多少心里不舒服。</t>
  </si>
  <si>
    <t>好评 用了两周多，每天用一次，目前还没有充过电。和家用的比起来使用时冲头转方向不方便。其他方面：冲力足够，一般总共放2次水够用。</t>
  </si>
  <si>
    <t>钢笔 上墨即可流畅的书写，无需所谓的磨合，书写过程让人心旷神怡，毫无让人焦躁的断墨飞白刮纸水枪之类的状况。</t>
  </si>
  <si>
    <t>除了起球什么都好 袖口和底下的针织部分起球很厉害，好伤心。穿了两个月了，很喜欢，很保暖。158,98斤，穿正好，可以加毛衣。</t>
  </si>
  <si>
    <t>无 正品，大小合适，穿着舒服有型</t>
  </si>
  <si>
    <t>收腹带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</si>
  <si>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质量很好，很霸气 很壮硕啊，如果身材瘦小的不建议买这个 悲剧</t>
  </si>
  <si>
    <t>很好很好！ 非常好，自动对时，走时精准，外观大气。</t>
  </si>
  <si>
    <t>挺舒服的 灰色的有点大，其他的正好。本人180，70kg，s码</t>
  </si>
  <si>
    <t>品牌、舒适度与价格的完美结合 多年来只穿clarks的鞋子。这价格只有香港专卖店的1/3多一点，我还能要求什么呢？鞋子比较厚实，冬天更合适。</t>
  </si>
  <si>
    <t>不错的东西 尺寸刚刚好，参数185cm，95kg，上身效果也可以，防风不错</t>
  </si>
  <si>
    <t>非常棒 第一次评论 这件衣服质量真的特别好 穿上柔软保暖 试穿了一下都不想脱掉了 尺码也非常合身 还想入其他颜色  本人175 64公斤 给后面的朋友一个参考</t>
  </si>
  <si>
    <t>非常喜欢！ 非常好！最重要价格比成人版便宜了一半啊！两个字划算！感谢第一条评论里的妹子认真的对比图，确实底比成人版薄，然后里面纯皮的部分少了那么一截，但是！反而鞋子更轻了，比我那双成人版要青年，现在天天都在穿，上次穿它去爬山，走3，4个小时不觉得累耶！总之很棒！下次继续入大儿童款！顺便说一下我36的脚，喜欢穿宽松大一点的鞋（可以垫厚鞋垫），选的4.5M，刚好大的部分觉得很合适！供参考～</t>
  </si>
  <si>
    <t>非常好 穿起太舒服了，有弹性，但不绷。已经第三次了。</t>
  </si>
  <si>
    <t>舒服 版型好  就是LOGO 太明显</t>
  </si>
  <si>
    <t>亚马逊忠粉 买之前没看评价说鞋子大，平时穿运动鞋41买了个美国尺码8.5m正常尺寸，买后看评价都说尺寸大，做工不好，提问买过的朋友应该买多大的，回答的是7.5，鞋子没到手之前已经想好怎么转让了，收到货后怀着忐忑的心情打开，人品爆棚，鞋子大小刚好，也没说的做工不好，总之还是很满意的！希望对之后的买家有帮助！</t>
  </si>
  <si>
    <t>性价比超高 性价比超高</t>
  </si>
  <si>
    <t>不错的选择 有人说噪音，我的还好，有点点声音，但不大。主要存储空间大，可以存好多电影，好开心</t>
  </si>
  <si>
    <t>质量不错 质量不错，买的第二个，出差用很方便</t>
  </si>
  <si>
    <t>合适 物流快递东西棒</t>
  </si>
  <si>
    <t>性价比非常好 这个比国内的便宜多了，还是SONICARE型号的。之前有更便宜的，但是没有标注SON...。</t>
  </si>
  <si>
    <t>产品不错 产品是中国制造的，包装上写的是保冷，而我看到天猫旗舰店写的是保温，觉得有点奇怪。这个杯子保温性能肯定比不上膳魔师和象印。晚上10点灌满开水，第二天早上7点水是温的，正好适合宝宝喝水。这个杯子不漏水，这点不错。</t>
  </si>
  <si>
    <t>真好。 真好。比国内同型号的毛刷要硬。</t>
  </si>
  <si>
    <t>三十粒 没注意，三十粒没有性价比</t>
  </si>
  <si>
    <t>没有皮带环 怎么没有活动皮带环？</t>
  </si>
  <si>
    <t>尺寸过大 太太太太大,棉质的还算柔软舒适。适合春天穿吧。唯一就是太大了，尺寸能不能精确一点啊。又不能退货，买衣服要撞运气。运气好还算合适，运气不好就彻底不是自己想要的东西了。好可惜的！</t>
  </si>
  <si>
    <t>SeaTools自检失败，C5、C6数值各8 亚马逊的服务令人满意：送货物流速度快（七天到手）、客服响应快（立刻就有电话打来了）、退货方便（客服承诺十天内易客满将上门取件，待观察），外壳无损坏（但气泡纸只有一边才有，其他三边什么都没垫）。  然而商品本身的质量是真的不行。通电后噪音大，约等于两个人面对面讲话的音量，和小半年前在国内希捷电商店买的两块4T Backup Plus的安静形成非常鲜明的对比。从希捷官网下了最新版的SeaTools跑检测，结果短驱动器自检到10%报错，提示存在损坏的扇区。再用HDTune、AIDA64、Crystal Disk Info等等一系列第三方检测软件逐一查看SMART，C5C6黄色报警，数值有8…这块盘是怎么通过出厂检测的= =U  看美亚上这款硬盘的评价还不错，老美的心是有多宽……</t>
  </si>
  <si>
    <t>无语 为什么是中国制？？？搞笑来着呢，我明明买的是外海购呀～为什么还是中国制？</t>
  </si>
  <si>
    <t>尺码有误 &lt;div id="video-block-R8BLAVYLVIRQF"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src="https://images-cn.ssl-images-amazon.com/images/I/A1FWDIOS-1S.mp4" style="position: absolute; left: 0px; top: 0px; overflow: hidden; height: 1px; width: 1px;"&gt;&lt;/video&gt;&lt;/div&gt;&lt;div id="airy-slate-preload" style="background-color: rgb(0, 0, 0); background-image: url(&amp;quot;https://images-cn.ssl-images-amazon.com/images/I/61jFcOOb0BS.png&amp;quot;);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center;"&gt;0:19&lt;/div&gt;&lt;div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79.3784%;"&gt;&lt;/div&gt;&lt;div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value="https://images-cn.ssl-images-amazon.com/images/I/A1FWDIOS-1S.mp4" class="video-url"&gt;&lt;input type="hidden" name="" value="https://images-cn.ssl-images-amazon.com/images/I/61jFcOOb0BS.png" class="video-slate-img-url"&gt;&amp;nbsp;收到商品打开后太失望了，我要的size是US7.5，收到商品外盒包装标注US7.5，里面鞋的实物是US10，不可思议</t>
  </si>
  <si>
    <t>是里层羊毛绒的套衫，买的时候有点误会了 感觉还行，就新衣服有些灰，晒了几次拍了拍好多了，穿着还是蛮舒服的，春秋还行吧</t>
  </si>
  <si>
    <t>关于产品 原装进口，笔触很流畅，颜色很自然</t>
  </si>
  <si>
    <t>质量是很好，尺码至少大了2个 我一般在国内是3XL，买欧美的是XXL，这个短裤买了XL的还是大1～2码，应该是买L的估计还会大。 其他质量不错</t>
  </si>
  <si>
    <t>不错 比较硬，听沉。但是不错。给个建议，我平常穿42 43号的鞋子，这个有点小，顶脚。总体说不错，希望穿一个月能舒服点。不能去香港代购的，推荐在亚马逊购买，京东淘宝啥的太贵而且不保证真品</t>
  </si>
  <si>
    <t>平时穿42码的运动鞋，这个码刚刚好 非常喜欢，正品无疑。比实体店便宜800元。平时穿42的运动鞋，买这个码刚刚好。</t>
  </si>
  <si>
    <t>ddrops 宝宝一天一滴，蛮好的。送货也很快。</t>
  </si>
  <si>
    <t>爱不释手 很好的钢笔，海外购值得信赖！</t>
  </si>
  <si>
    <t>值得买 质量不错，没我色差。175cm,75kg，m码的正好。</t>
  </si>
  <si>
    <t>很不错的儿童餐具套装 特别喜欢这套餐具，自己的宝宝在用，也买了好几套送人，很适合外出携带和家庭使用</t>
  </si>
  <si>
    <t>料理正合适 东西不错，尺寸作为料理用正好，洗碗就小了</t>
  </si>
  <si>
    <t>挺好的 挺满意的，女儿很喜欢。 完全相同的杯子在万达要价500多。</t>
  </si>
  <si>
    <t>还想再买一桶 看到海外自营标签才买的。物流很快，年前买，10天这样拿到了。味道闻起来不错，粉也比较细。</t>
  </si>
  <si>
    <t>舒适 挺合适，挺舒服。</t>
  </si>
  <si>
    <t>货物评价 很好。是正品。包装完好</t>
  </si>
  <si>
    <t>愉快的购物 内裤质量很好，165有点胖，大小合适，穿起来也很舒适！</t>
  </si>
  <si>
    <t>可以 夏装，质量还可以，烫印字迹小而清晰，就是自己有点偏胖，所以不太合身，尤其将军肚，你懂的。</t>
  </si>
  <si>
    <t>很好 质量不错，大小合适</t>
  </si>
  <si>
    <t>穿着舒服 做工不错</t>
  </si>
  <si>
    <t>很帅气的耳机 不错挺好的</t>
  </si>
  <si>
    <t>very  good 很满意  有硬盘加密功能  很实用  喜欢</t>
  </si>
  <si>
    <t>好穿，耐看 好穿，舒服</t>
  </si>
  <si>
    <t>卡西欧AGW100 可以哦，手表⌚️比想象中的漂亮</t>
  </si>
  <si>
    <t>好用 正方形盒子 锁扣坏了一边 没用多久呢</t>
  </si>
  <si>
    <t>不错 草莓味不错，就是甜了点，超大一罐</t>
  </si>
  <si>
    <t>值得购买 效果比不连体的要好，比较值得购买，只是需要坚持穿，</t>
  </si>
  <si>
    <t>总体很不错 第一次海外购，体验下来感觉很好。从下单到收货不过8天左右，比预计送达时间提早了12天，货到前一天有短信提醒。锅比在国内购买价钱便宜不少，挺实惠。之前看评论有说会粘锅的，不无忐忑，实际使用后放下心来。货真价实的无涂层铁锅，到手当日清洁后用油开锅，次日煎饼时把锅先加热再放稍许油，确实半点不粘锅，很好用。美中不足是手柄虽然有硅胶套还是会热，另外锅结实耐用的代价是偏重，8英寸的就重达1.4kg。</t>
  </si>
  <si>
    <t>很粗糙 衣服都不知道什么材料，很搁人，特别是腰部橡筋的地方</t>
  </si>
  <si>
    <t>尺码寄错了  颜色比图片淡 鞋子收到  绿色的 颜色比图片上要淡  但是我下的单子是10UK  。为什么寄过来的是10UK二分之一。大了一号，太宽松了。</t>
  </si>
  <si>
    <t>掉毛 掉毛掉的你怀疑人生</t>
  </si>
  <si>
    <t>太不值 快递很棒，但是杯子实在是差强人意，盖子盖着有条缝，换了一个回来还是这样，懒得烦了，凑合用吧</t>
  </si>
  <si>
    <t>仿 皮质非常硬，像塑料一样，并不是真皮，仿的ck。不建议购买</t>
  </si>
  <si>
    <t>英文和中文商品口味不一致 按照中文的买冰激凌香草口味，结果变成rocky road ，差差差</t>
  </si>
  <si>
    <t>物超所值 S码，刚好，参考了其他人的评论，选择的尺码正确。一般情况下是选择M码，说明这牌子尺码偏大。袖子稍长，总体不错</t>
  </si>
  <si>
    <t>不错 厚度适中，长度也可以接受，好评。</t>
  </si>
  <si>
    <t>好评 和钻石刷头比还是有点差距，不过价格低些。</t>
  </si>
  <si>
    <t>有点小 比以前的海外购尺码稍微有点小，后面买的需要注意一下了</t>
  </si>
  <si>
    <t>质量一般般，胜在便宜 衣服材质没有短袖的好，而且不算特别合身，肩部稍微有点窄</t>
  </si>
  <si>
    <t>好宝贝 向大家推荐 这是我第一次买的蛋白粉，本着吃过好的才能分辨出差的原则，买了这款从美国发货的。不是对另外那款中国备货的不信任，而是感觉通过FDA认证从美国亚马逊保真过来能放心一些，又看到有评论说那款澳粉颗粒比较粗，就更下定决心了。吃了过后，感觉确实不错，向大家推荐，也希望这款从美国过来的宝贝能得到大家的认可！至于长肌肉的效果就等日后再来汇报吧。</t>
  </si>
  <si>
    <t>拜亚动力DT990，开声不俗！ 到底是拜亚动力的耳机，虽然是32Ω的，但是声音听起来也是很不错啊！</t>
  </si>
  <si>
    <t>尺码标准 尺码准。有弹性，面料舒服。性价比高。</t>
  </si>
  <si>
    <t>号码合适，稍稍偏大半个号。 根据说明，选择的尺码还算准确。平时运动鞋37-38，此款选择37码，合适。质量不错，轻便舒适</t>
  </si>
  <si>
    <t>东西好 东西非常好！很满意！</t>
  </si>
  <si>
    <t>质量很棒！ 非常满意的一次网购：质量很棒，面料很舒服，吸汗快干，适合户外工作活动。170cm，63kg，选择M（实际是180/100A，蓝色肩宽47CM而深蓝色45CM，S码橘红色45CM，尺寸混乱有点懵），合身有点宽松。</t>
  </si>
  <si>
    <t>宽松 原本看图片还以为是绿色的，原来是灰色的，比较长，很宽松</t>
  </si>
  <si>
    <t>好 衣服里是带毛的很暖合，穿件呢子大衣可以过冬了。1.7米83公斤M号</t>
  </si>
  <si>
    <t>超值体验 线下店看到类似型号的汉斯格雅淋浴全下来要奖金3500块钱左右，没想到亚马逊居然只需要2300不到！而且15厘米直径的手持花洒很带劲，三挡模式，感觉完全不需要再配大号淋浴喷头了。还有空气注入技术，即省水，又舒服。总之就是早买早享受。很赞！</t>
  </si>
  <si>
    <t>应该可以 奶嘴还没用过，摸起来软软的</t>
  </si>
  <si>
    <t>很舒适，易搭配 38的脚5码正合适，鞋子很舒适，很好搭配。</t>
  </si>
  <si>
    <t>稳定 不时吱一声，感觉到震动 官网表示正常现象（还有提升空间啊）</t>
  </si>
  <si>
    <t>价格 买了这款式2条，不到一个月，差价110RMB.汇率波动没有那么大啊！商品质量很棒，穿着也很舒适。只是价格方面有些遗憾！</t>
  </si>
  <si>
    <t>好 不错 就是觉得普通一顶帽子…… 也就是卖牌子吧 可调节的 头大头小都适合</t>
  </si>
  <si>
    <t>美观大方 美观大方，很好看，缺点是没有夜光。</t>
  </si>
  <si>
    <t>第一次买的国外花洒 看起来不错的样子，期待好用，已经装上了，简单好用。</t>
  </si>
  <si>
    <t>服务态度和质量好 给客服说多收会员运费后，立即改正，退回运费，为你们这种负责的精神点赞！质量保证，5星好评！</t>
  </si>
  <si>
    <t>好用不刺激 很好用，适合清新口气，不刺激</t>
  </si>
  <si>
    <t>选小二码合适 180/85买的m号合适，100元内入此衣性价比不错</t>
  </si>
  <si>
    <t>还要标题？ 170cm/65kg  我选的s号有一点小，刚洗过水里面很多细纤维，不知道会不会对我的小弟弟有影响，不过总体来说不错。</t>
  </si>
  <si>
    <t>飞利浦电动牙刷都 大概800到手的 东西很不错 亚马逊到货也很快</t>
  </si>
  <si>
    <t>不建议购买 比较窄，然后尺码长半码。穿了一周开胶了，这质量我也是醉了</t>
  </si>
  <si>
    <t>穿着太大 鞋子质量不错，就是穿着大不少，垫上鞋垫穿上棉线袜子还得勒紧鞋带才能走路不掉。小一号的就顶脚，这两码之间相差太大。</t>
  </si>
  <si>
    <t>保冷杯不适合热水 收到货以后发现它其实是个保冷杯，意思是装微热的水就会内部压力过大而从吸管挤水出来。</t>
  </si>
  <si>
    <t>走的忒快了 不知道是不是新表问题，还是什么原因，一个星期之内会走快五六分钟。垃圾，质量太差，戴了这么长时间，走的不是一般快。</t>
  </si>
  <si>
    <t>尺码不准 太大了</t>
  </si>
  <si>
    <t>垃圾物流 我去！就这包装？！没个封口啥的，是个人就能打开换了产品，坑我呢？！啥破物流啊且不说牙刷，就这破盒子影响心情！一星给这烂盒子</t>
  </si>
  <si>
    <t>严重怀疑快递是否合规 周六收到短信，直接通知我因是单位地址，推迟至周一送货。 周一收到货后发现就一个很简易的黄色袋子，封口就是类似双面胶，打开再合上也看不出来打开过。里面装表的包装盒直接是开着口的！！10years batter的绿色小标签已经散落，不知道表还是不是那块，没见过这样的情况。</t>
  </si>
  <si>
    <t>好 之前买过它家的短裤，S码小了，买的M码包装写着是32-34，本人身高182，体重71，腰围约82，目前大小合适。</t>
  </si>
  <si>
    <t>囤货中 囤货中，奶瓶很有质感，但是这种材质预热会不会变形或是散发什么化学物质呢。不懂，还有就是快递，必须吐槽，花了好几十的运费，在亦庄给我打电话说，不知道青云店在哪里，让我去拿货？我晕了个菜。那干脆六环外你们都不销售好了，没听说过隔着10多里地自己去拿快递的！</t>
  </si>
  <si>
    <t>一条最轻、最薄的外穿长裤 尽管看了别人的评价说它轻、薄，到手后还是让我惊讶了。 我以为是适合春季穿的、没有内衬的聚酯纤维长裤。但它非常轻薄，顺丰快递单显示它190g（应该包含了外包装塑料袋的重量）。如果找一个大家熟悉的东西类比它的厚度，我想到的是：莫代尔内裤。 产地越南，裤子锥形，收缩小腿。我180cm，78Kg；买的M号，腰围、裤长合适，穿着还算舒适。 它最适合夏季穿着，或在不太冷的环境下，运动健身时穿着。</t>
  </si>
  <si>
    <t>质量不错 身高187，体重240斤，腰围是正好的，但是大腿的地方宽出好多，另外裤长当时我们自己量的有问题，应该买32就可以了。裤子整体不错，快递速度也不错，以为得半个月，一个礼拜就到货了。满意</t>
  </si>
  <si>
    <t>还不错 总体不错，但是包装盒子内侧有3个中文字样，纪念版，不知道啥意思？</t>
  </si>
  <si>
    <t>满意 493神党报到，除了看不清，其他都很满意，尤其是价格</t>
  </si>
  <si>
    <t>不错 我穿了感觉是有效果的，敏感皮肤的美女们不推荐使用，可以买外出款的。</t>
  </si>
  <si>
    <t>喜欢 非常喜欢，因为是弹力纱的，弹力大，按推荐尺寸买合适。我穿上后量的，底围73，上围82，三个扣都可以用，合适</t>
  </si>
  <si>
    <t>虽然有点小，但是囊袋很舒服 小了一点点点，但是很紧致舒服，运动的时候穿超级舒服很稳定你懂得。好划算，以后CK的内内都在亚马逊买了.。我按尺码表来的，我178 66KG 腰围77CM  买的S码。有点小但是穿着运动很合适，如果休闲穿的话估计还是M码会更舒服些。建议大家想丁丁更自由还是买M码的吧</t>
  </si>
  <si>
    <t>适合对咖啡有点追求的懒人 造型炫酷 方便快捷 胶囊好贵 水箱略小</t>
  </si>
  <si>
    <t>非常好用 非常好用，质量很好，性价比很高，虽然说明书都是日文，但基本使用不成问题</t>
  </si>
  <si>
    <t>颜色搭配的很好 产品很好，海外购的价格比国内低很多的，值得购买。</t>
  </si>
  <si>
    <t>漂亮 非常喜欢超值，就是表盘比想象中的小一小点，但可以接受。</t>
  </si>
  <si>
    <t>宝宝很喜欢 质量不错，宝宝很喜欢。</t>
  </si>
  <si>
    <t>非常合适 颜色正是需要的 尺寸也是非常合适，身高 177，体重70kg，32*32正合适，和国内的尺寸一样。 面料也很合适，做工也算精致。 虽然在店里没有看到过LEE这个样子的裤子</t>
  </si>
  <si>
    <t>轩昂而有内蕴 初始使用，与描述相符，希中德产品越做越好。</t>
  </si>
  <si>
    <t>有些大 衣服大了</t>
  </si>
  <si>
    <t>鞋不错 特别棒</t>
  </si>
  <si>
    <t>不错 挺好的……</t>
  </si>
  <si>
    <t>大爱亚马逊 很有质感 很实惠 强烈推荐</t>
  </si>
  <si>
    <t>可以正常使用 配套用的</t>
  </si>
  <si>
    <t>好 到货很快。包装完好。使用方便。不错</t>
  </si>
  <si>
    <t>皮带很牛🐂 东西收到，目前看着不错👍，本人2尺6，购买34的，非常适合，估计2尺7的腰围也可以。</t>
  </si>
  <si>
    <t>囤货 还没有使用，也忘了试用，待用！囤货中！</t>
  </si>
  <si>
    <t>很棒的衣服 价格便宜量又足，很喜欢</t>
  </si>
  <si>
    <t>合适 大小合适，样子好看！</t>
  </si>
  <si>
    <t>不建议购买 打奶就漏</t>
  </si>
  <si>
    <t>突然有一只有杂音 本来还好好的，现在有只明显有杂音，不是底噪那种</t>
  </si>
  <si>
    <t>浸泡后水看起来很脏 去年冬天买的，高温天到了，拿出来洗下再穿，但被浸泡的水下单了，请看附图，差不多水要变成黑色了！</t>
  </si>
  <si>
    <t>物流信息造假 logistic tracking is fake 11月26号下单，隔天感觉非亚马逊自运营的东西，想取消订单但是27号就提供了单号，还是顺丰的，不是美国的物流，顺丰的物流单号12月5号才出现收取快件的物流信息。严重怀疑这并非美国直邮。回看评论，产品一阵子有二维码，一阵子没有二维码，美国的产品是没有二维码的。</t>
  </si>
  <si>
    <t>有质量问题，退货居然要我寄回美国洛杉矶！ 锁定钻头之后，开2档和面，钻头会上下颤动。关机锁定钻头，用手上下摇动砖头，多摇几下钻头都会上下松动，证明是质量有问题，钻头无法锁死。申请退换货，要我退回美国洛杉矶，而且只退160元运费！这货这么重和大，寄回去没有一两千是搞不定的。对亚马逊的海外购严重失望！</t>
  </si>
  <si>
    <t>色差严重 鞋子色差不小，和图片上的不是同色，图片上是偏黄的，而实物是偏深棕色。尴尬的是帮人买的鞋，结果码数买小了，不好退啊，只好送人了。</t>
  </si>
  <si>
    <t>G3/8的上水管 G3/8的上水管你需要自己提前准备一个 4分转接头</t>
  </si>
  <si>
    <t>还可以 总体来讲还是可以的，腰也合适，就是裤腿稍宽</t>
  </si>
  <si>
    <t>是纯英国版 跟去年买的版本好像又变了。但还是全英文。就是包装呀，太心塞了。收到时，都漏了，还是快递小哥态度好，让我数数够不够。唉，啥时候也包的严实点吧。</t>
  </si>
  <si>
    <t>体力略大，略重。 除了体积略大，有些重，其他都还不错，总体满意！</t>
  </si>
  <si>
    <t>购买BRAUN10B刀头 替换了原来的20S网罩和刀头，我的cruzer2又能正常工作了，很舒服！</t>
  </si>
  <si>
    <t>好评 正品，很好用，很保温，一次愉快购物</t>
  </si>
  <si>
    <t>好耳机 性价比很高的经典之作！</t>
  </si>
  <si>
    <t>不错，挺好的，很喜欢，值得购买！ 不错，挺好的，很喜欢，值得购买！</t>
  </si>
  <si>
    <t>好不好 挺好的，容量也足，要是有10T就更好了，奈何10T很少便宜，先买这个用着了。</t>
  </si>
  <si>
    <t>尺码分享 平常36的脚，买这个码偏大，加鞋垫应该就没问题了。很好看！小伙伴快点下手吧！</t>
  </si>
  <si>
    <t>蛮不错的一次购物 看起来、用起来都还不错。</t>
  </si>
  <si>
    <t>很好的一次购物体验 包装真不错、快递小哥服务业你某宝的好多了。东西还没用，用了在评论。</t>
  </si>
  <si>
    <t>物美质优 质量很好，很喜欢，买的时候价格也可以</t>
  </si>
  <si>
    <t>赞 鞋子不错~穿着舒服~</t>
  </si>
  <si>
    <t>小孩碗 碗很漂亮，但太小，装不了多少粥粥！</t>
  </si>
  <si>
    <t>非常不错。很实惠，划算! 非常不错。很实惠，划算!比国内专柜便宜很多。昨天到货，检查一下质量完美。</t>
  </si>
  <si>
    <t>尺码并不完全合适 正常运动鞋穿42码的鞋子，这个42码宽度正好，长度整大了一码的效果，运动休闲的买大不买小，还能接受，供大家参考</t>
  </si>
  <si>
    <t>满意 感觉比国产的靠谱！</t>
  </si>
  <si>
    <t>好用 据说这是最好的洗碗块，还没来得及用，先囤着。</t>
  </si>
  <si>
    <t>不错 之前也一直用skiphop 宝宝很喜欢</t>
  </si>
  <si>
    <t>合身舒适！ 穿着舒适，尺寸合适！</t>
  </si>
  <si>
    <t>剪裁得体 穿着舒服比boss的剪裁好</t>
  </si>
  <si>
    <t>囤货买着 看推荐买的，囤货的，听说这个勺子最适合宝宝用、比较好拿</t>
  </si>
  <si>
    <t>亚马逊售后真不错哦 商品样式好 便宜 性价比高 比国内实体店便宜不少 收到货后发现商品有瑕疵 联系客服后2小时内解决为题 非常满意亚马逊售后 为亚马逊诚信点赞</t>
  </si>
  <si>
    <t>很扎实 好多杯子</t>
  </si>
  <si>
    <t>完美 轻盈舒服得爆裂！比什么小黄鞋舒服100倍。39码居然优惠到600多！！亚马逊算法大爱啊！</t>
  </si>
  <si>
    <t>有点小 可能是我头太大了 这个帽子总感觉有点小  而且表层非常容易沾上一些东西 好处是比较清凉，薄嘛</t>
  </si>
  <si>
    <t>太紧了 这个是紧身、弹力的，不喜欢紧身的注意了。</t>
  </si>
  <si>
    <t>质量一般般 腰部弹力不够，比较松。比较贴合</t>
  </si>
  <si>
    <t>谨慎 太小了，而且号不对啊，易脏</t>
  </si>
  <si>
    <t>有味道，购买需谨慎 有股说不出的味道，像塑料又带点淡淡的香味，瓶子包装也很简陋，拿热水煮了通风放了2天还是有，盖上盖子不通风味道又浓了点，真假都不知道，不敢给宝宝用，还是买玻璃的放心点，大家别跟风了</t>
  </si>
  <si>
    <t>质量一般般 只能给差评，穿了2次就到处起球了。一塌糊涂</t>
  </si>
  <si>
    <t>非常大，但是亚马逊态度太好了。 比平时穿的号码起码大3个号，质感还行，性价比高。我申请退货，亚马逊把全款退给我了。 所以，我觉得服务太好了。</t>
  </si>
  <si>
    <t>尺码偏大，准确的讲是腿长偏长。料子不是卫裤常用的材料，类似于麻质的，偏硬的材质。 尺码偏大，准确的讲是腿长偏长。料子不是卫裤常用的材料，类似于麻质的，偏硬的材质。</t>
  </si>
  <si>
    <t>酷+磨脚 第一天穿很好，第二天穿也很好，第三天穿竟然磨脚～还是有点硬，不过穿上很好看，酷！</t>
  </si>
  <si>
    <t>🙄 除了开箱的时候麦克风logo掉了下来我失望了半天，其他都特别满意</t>
  </si>
  <si>
    <t>码数正 挺好的，码数正，老公180cm，83kg，腰围90，穿中码刚好，就是腰带有一点点紧。</t>
  </si>
  <si>
    <t>效果好 好用。</t>
  </si>
  <si>
    <t>笔尖不错 笔尖的素质还是挺不错的。</t>
  </si>
  <si>
    <t>入手正当时 外形科技，实用，快捷，入手很低，完美</t>
  </si>
  <si>
    <t>舒适 皮质很好，舒服。</t>
  </si>
  <si>
    <t>还挺好看 不错，不错，挺好看的，喜欢，赞一下。</t>
  </si>
  <si>
    <t>32x32，2尺6的腰，尺寸刚刚好！ 32x32，2尺6的腰，尺寸刚刚好！</t>
  </si>
  <si>
    <t>好谢谢 质量特别好精致</t>
  </si>
  <si>
    <t>正品 是正品，质量非常好，快递也很快。</t>
  </si>
  <si>
    <t>还不错 裤子不错 有弹性 稍微大了点 挺好的</t>
  </si>
  <si>
    <t>超级好，干净晶晶亮 洗杯子晶晶亮， 配肖特玻璃杯， 一点刮痕都没有</t>
  </si>
  <si>
    <t>移动硬盘要选质量可靠的 海外订购，12月30日下单，今天到货，外纸盒包装良好，比起国内各家使用带有异味的廉价回收盒子不知好多少，盒内气袋避震。产品塑封品相完好，拆封后使用传输速度大概在100-170m/s之间。价格略贵，但移动硬盘这样的贵重产品还是要用得放心。</t>
  </si>
  <si>
    <t>不错。 大小合适，皮质好，鞋底很软，穿起很舒服。</t>
  </si>
  <si>
    <t>ok 以前从不去评价，不知道浪费了多少积分，现在知道积分可以换钱，就要好好评价了，后来我就把这段话复制走了，既能赚积分，还省事，走到哪复制到哪，直接发出就可以了，推荐给大家！！</t>
  </si>
  <si>
    <t>蛮好的 挺好的，和舒雅的材质有点像。</t>
  </si>
  <si>
    <t>值得推荐 就是鞋垫不是皮的 和国内码一样稍微偏大 可以说我买大了，穿着很舒服 鞋垫不是皮的 但是价格还行5摆多</t>
  </si>
  <si>
    <t>正品 非常喜欢，质量和商场一样但价格只有一半，商场打折后1140。</t>
  </si>
  <si>
    <t>要和钙一起吃效果才好吗 效果等吃了以后追评</t>
  </si>
  <si>
    <t>30W30L 非常合身 值得购买 这里买可以选长短，W是腰围买和国内一样的就行，平时国内32L需要改短的，比如像我 1.72，这里选的30L 就很合适，质地是厚点的，不能太挑剔，国外的做工的确都赶不上国内的，毕竟国内买的贵，品控估计都是国内的更高端些，这个价格很满意了。</t>
  </si>
  <si>
    <t>不错的工具 很好，很好用，实用的</t>
  </si>
  <si>
    <t>质量非常好，已多次购买 这个牌子的就是好用，多次买了，自用或者送人</t>
  </si>
  <si>
    <t>爱你一万年 8T大容量，什么都放下了</t>
  </si>
  <si>
    <t>包装简陋，东西不错 钢笔不错，包装极简陋，就是一个盒子，没有任何止震的，不过没有损伤，外边套一个文件袋就发来了。到手试了一下，用起来有点涩的感觉，不过干的很快自带的蓝色的，有点浅不知道是不是我用力小的原因</t>
  </si>
  <si>
    <t>有漏奶问题 之前买的小号的，这款大号的总觉得有味道，有点担心是不是有质量问题。有一个空气口经常漏奶。</t>
  </si>
  <si>
    <t>面料一般 面料很一般</t>
  </si>
  <si>
    <t>不是熟悉的“Nike味” 实物比照片好看一点，但是和以往穿过的Nike鞋感觉很不一样。最大的缺陷是鞋底，看起来设计太老旧，在潮湿的石板路上特别滑，让人很不淡定。</t>
  </si>
  <si>
    <t>PNY就是烂货 垃圾，2016年10月底下单，11月中旬才收到。轻度使用，今天2017年2月13日报销，WINPE下都无法恢复，当初真是瞎了眼！还没有退换的选项，现在成了朋友的笑柄：叫你贪便宜买PNY，那就是个没技术的奸商，只会卖点代工的烂货！</t>
  </si>
  <si>
    <t>质量不好 质量非常差。。要不是为了拼单买别的都不会买</t>
  </si>
  <si>
    <t>还可以 还可以，前面的螺丝有点松动，还有皮带较硬</t>
  </si>
  <si>
    <t>一般 好长时间没用了，把手有点短，不太方便</t>
  </si>
  <si>
    <t>正品 大家都买小香蕉，这个会吸毛，6个月宝宝目前不喜欢，喜欢mam那个手掌型的</t>
  </si>
  <si>
    <t>挺好的 就是选的时候没注意⚠️是硬底鞋 挺好的 就是选的时候没注意⚠️是硬底鞋</t>
  </si>
  <si>
    <t>味道有点大 鞋大小合适，只是鞋底胶味比较大，不知这款都这样吗？改天去专柜看看</t>
  </si>
  <si>
    <t>可以 码号，做工和国内专柜一致，自带内增高效果，另外这个楦型脚背还是比较紧的，脚比较肥大的建议先到专柜试穿一下</t>
  </si>
  <si>
    <t>一般人不知道每天应该吃多少量 本人觉得口感有点太甜，每次早上吃一匀，第一次购买，期待效果。</t>
  </si>
  <si>
    <t>实用 产品质量不错，就是这个尺寸没有量好，买了一个非常大码的，到现在还没用到，挂在家里，大家一定要量尺寸，在购买。</t>
  </si>
  <si>
    <t>真实版的海外版 比某东海外购买的好，过滤完没有水垢</t>
  </si>
  <si>
    <t>表盘不大 这个牌子的表性价比高，表盘不大，适合手腕细的人，石英的不用经常调时间</t>
  </si>
  <si>
    <t>裤子还不错 还好吧</t>
  </si>
  <si>
    <t>很好很漂亮！ 很漂亮 非常喜欢。由于是海外购 说明书是英文的 可以到网上找中文版。</t>
  </si>
  <si>
    <t>非常满意 鞋子很舒适，非常棒。就是大了点。到不影响穿着。</t>
  </si>
  <si>
    <t>LEE 牛仔裤已经收到，比国内便宜，但是拆包装后，有股味道，已经试穿了，原本还担心尺码问题，但是和我预想的一样，尺码合适，快递也给力，谢谢亚马逊的服务。</t>
  </si>
  <si>
    <t>我喜欢 我觉得这双鞋挺好的我很喜欢  就是左脚的鞋有点奇怪感觉有点歪 说不清哪里歪。。。 然后如果脚背高的话穿起来可能有点不舒服刚好合适。质量看起来好呀~</t>
  </si>
  <si>
    <t>很好，正品 很好的奶瓶，确实是正品，而且比日本代购都要便宜，推荐</t>
  </si>
  <si>
    <t>性价比很高！满意！ 老公很满意。身高184，体重75-76kg，买的M特别合身！</t>
  </si>
  <si>
    <t>三福霹雳马彩铅人像专用24色 不愧是三福霹雳马彩铅，叠色十分优秀，色彩艳丽，易上色，笔触很顺滑~虽然比较贵，不过因为是直接海外购的也比代购的便宜，值得购买！另外，包装的话还是比较严实的，里面填满充气袋，可能由于是美国那边发出的，又在海关查验折腾了好些天，原包装有被开过的痕迹，不过易客满有用胶带再次封好，里面的东西完好无损，这次是第一次海外购刚好遇到g20峰会，所以清关比较慢，咨询了亚马逊客服，服务还是不错的，无论是电话，邮件还是短信都是有回应，有帮忙解决问题，不会怠慢，希望继续努力越做越好。</t>
  </si>
  <si>
    <t>适合不喜欢原味的健身朋友！ 健身的最佳搭配！ 口感不错！这次选了草莓味，感觉没有腥味！</t>
  </si>
  <si>
    <t>好鞋 不错，喜欢。</t>
  </si>
  <si>
    <t>款式不错，就是太大了！ 整整大了一个号！</t>
  </si>
  <si>
    <t>性价比高 东西是made in china，穿了一周了，没有发现任何问题，关键是性价比高，比国内专柜便宜将近一半，喜欢的同学，值得入手！</t>
  </si>
  <si>
    <t>客服很强大 收到了，箱子有个破洞，电动牙刷纸盒有磨损，与客服及时沟通已经解决，亚马逊的服务真的很好！</t>
  </si>
  <si>
    <t>发货速度很快，质量也很好 质量不错，发货速度比预期快了很多</t>
  </si>
  <si>
    <t>还可以 买过才知道天猫有旗舰店  而且领了优惠券后比这个便宜10块钱这样吧 重点还有小样  这个就只有一个眼霜  用了几天  目前没有什么感觉  希望以后有去干纹的效果吧</t>
  </si>
  <si>
    <t>我的耳机有噪音 颜色百搭，音质还可以。就是那个开关的灯一直亮着，感觉不高级。白色的最开始没办法用充电宝充电，后来换成手机充电头就好了，可是噪音很烦，一直滋滋滋的(看视频和安静音乐的时候偶尔会有)</t>
  </si>
  <si>
    <t>轻便不粘锅 这锅很轻便，一家三四口人吃饭没问题。确实不粘锅</t>
  </si>
  <si>
    <t>灯笼裤 看了辣么多评论才买的Ｍ号。穿上后就是两腿套了两灯笼。177/78，不合适。估计S还可以。英美的冠军衣服和裤子难搞。。。还是日本的适合。</t>
  </si>
  <si>
    <t>跟国内码差不多，比美码偏小 看其他人评论偏小，特意买大一码，结果大了。。个人感觉跟国内码差不多，建议国内什么码就买什么码。本人165cm，55kg，L偏大</t>
  </si>
  <si>
    <t>降价真快，太贱了！ 四天前买的居然71，现在无意中看看居然降这么多。心寒呀，卓越就是这么对待老客户的，表带是塑胶的，感觉不是很好，貌似日本lj，不过这两天走时还好！现在不推荐，建议在等等没准儿还会降价！！！</t>
  </si>
  <si>
    <t>准备退货， 收货，后，陆续穿过4次，1号晚上清理时发现右脚底烂成这样了，很无语。准备退货</t>
  </si>
  <si>
    <t>假货 笔太假了，买回来才用就滴墨，太差了</t>
  </si>
  <si>
    <t>很不理想 不是很好，开水放进去12个小时以后就冷了，不知道是不是买到了假货……</t>
  </si>
  <si>
    <t>码数大、肥，领口紧。 平时穿优衣库m号别的都合适就是袖子稍短。这个衬衫S号袖子合适，领口紧系不上扣，衣服肥。能穿。</t>
  </si>
  <si>
    <t>过大 衣服袖子太长了，衣服过大。</t>
  </si>
  <si>
    <t>推荐购买！ 2017.5买的，EF，现用鲇鱼永恒黑！ 优： 1、细+滑；又细又滑，这个感觉还是很好的，注意是和EF的比； 2、可以出峰，下手狠点，出峰也明显的； 3、笔身材质出众； 缺： 1、笔帽盖不严，容易掉；盖紧的时候有“卡啦”一声，但是还是喜欢用螺旋帽的，这种容易掉出来。有的时候着急就盖不严； 2、现在看笔握白色部分在盖紧笔帽的时候有磨损，怀疑时间长了以后会有印记。 3、笔夹可以上下移动1-2mm吧，不知道是不是个例；其他品牌型号的笔，笔夹都是不会上下移动的；</t>
  </si>
  <si>
    <t>希望中国亚马逊手机app的操作体验更简洁方便。商品介绍不要太佛系 希望对降三高有辅助作用。</t>
  </si>
  <si>
    <t>面料不是特别的好，做工也一般！ 面料不是特别的好，做工也一般！</t>
  </si>
  <si>
    <t>今天头一次穿 竟然一点不打脚 不错！ 38码瘦脚 5码正合适 天冷还能穿厚袜子 有点显脚长 棕色还可以 要不是有双黑色类似的肯定就买黑色了</t>
  </si>
  <si>
    <t>很好！ 质量很好，很舒服。信得过！</t>
  </si>
  <si>
    <t>便宜！ 非常好，5400转的企业氦气盘，比较安静，读写180左右，比国内的实惠了太多！</t>
  </si>
  <si>
    <t>满意推荐 家里以前有过几十块的国内品牌的粉碎机，使用对比了下，这个噪音很小，粉碎效果也很均匀，很满意。 缺点，说明书没有中文，虽然机器操作简单，但是里面更加详细的不同材料的粉碎推荐处理方法时间什么的，读起来要麻烦些</t>
  </si>
  <si>
    <t>很实用！ 速度快，很好用也好看！</t>
  </si>
  <si>
    <t>比较满意 比较满意的购物，软硬合适，可惜没有上墨器，还要另外购买</t>
  </si>
  <si>
    <t>好用 不漏水，也比较耐摔，宝宝挺喜欢的，倒多一点早上可以管到中午都还是温热的</t>
  </si>
  <si>
    <t>ecco不错 很好很不错19 26号收到 很透气价格给力 国内一千多实在是划算 大个半码左右</t>
  </si>
  <si>
    <t>很好 拷贝速率能达到110m/s，声音小，主要是价格便宜了100多，不错，基本都是7-8天到货</t>
  </si>
  <si>
    <t>比天猫、某东和中亚的好 以前一直在天猫旗舰店、某东和中亚买，德亚的真的不一样，至少第一次滤水析出的炭粉就少多了</t>
  </si>
  <si>
    <t>很好 176 74kg M号刚刚好 性能很好 很轻薄但是保暖效果不错 剪裁也比鸟家其他的冲锋衣适合亚洲人身材</t>
  </si>
  <si>
    <t>非常好的钢笔 第一次买这个牌子钢笔，到手蘸墨试了下，远超预期，非常顺滑，阻尼适中，略粗，不过练字正合适。上墨器可以用施耐德的，便宜。唯一不好的一点，外壳就是指纹收集器啊。</t>
  </si>
  <si>
    <t>不错，挺好的 41.5的码子买8.5M正好，挺好的</t>
  </si>
  <si>
    <t>好看 合适 好看 和孩子配的亲子款 非常喜欢</t>
  </si>
  <si>
    <t>尺寸合适，比较薄 175、70，m号刚合适，就是料子超级轻薄</t>
  </si>
  <si>
    <t>wmf 做工很好，放心的品牌。</t>
  </si>
  <si>
    <t>厚木矫正内裤 为产后囤货，好穿以后再买</t>
  </si>
  <si>
    <t>还可以 巧克力味的好喝，也好溶解，就是打开盖子后没有密封膜，到货速度挺快的，4天就到了，美国能有这么快？</t>
  </si>
  <si>
    <t>合适 不错，大小合适，也很可爱。图案是米奇和唐老鸭，底座硅胶的，放得稳。</t>
  </si>
  <si>
    <t>非常值得购买！！！ 法国人啊，就是享受生活的典型代表。这款机器的设计简直了，不管是外观，还是功能真的是帅的一B！好用到不行，blendtec和kenwood家里都有，但是丝毫不影响购买这台机器的热情！恐怕看到这个机器的人都是在专柜看到了菲仕乐的大料然后来找到的吧~~哈哈哈，菲仕乐除了锅具从来都是代工贴牌~~手持料理机是，刀具是，大料理机依然也是~~~一万五千多的标价，真是除了土豪都会被吓到吧，但是在亚马逊只需要零头都不用的钱就可以买回来，真的，看到这台机器，长草的筒子，不要再犹豫了，直接购买就好啦！！！！！我下单之后是发的ups，速度快，服务也好！棒棒棒！明年继续续prime！！！！</t>
  </si>
  <si>
    <t>反正我喜欢这件 个人喜欢高腰的，稍微紧一点的，感觉这个不错。回购</t>
  </si>
  <si>
    <t>要求坚决退款，退货 收到了，破坏了的牛仔裤</t>
  </si>
  <si>
    <t>进口的，都是我外文 说明书看不懂，不知道怎么调时间</t>
  </si>
  <si>
    <t>为什么蓝瓶没有纸盒？ 东西好坏先不论，怎么蓝瓶连包装纸盒都没有？本来就是送骨折病人的。我不知道送出去对方背后会怎么说我。希望亚马逊可以注重细节…………</t>
  </si>
  <si>
    <t>尺寸 这个品牌的衣服尺寸不太准，平时穿欧码美码S，这次已经购M码，结果尺寸如平时S码一样，胸围平铺尺寸50x2，长72</t>
  </si>
  <si>
    <t>衣服尺码过大没法穿 衣服比国内的尺码大了太多，根本没法穿，要退货又全是英文退货信息和操作，非常不方便不人性化</t>
  </si>
  <si>
    <t>计时大秒针差了两三个格对不齐 计时大秒针差了两三个格对不齐，气死强迫症！！</t>
  </si>
  <si>
    <t>很大 非常大适合170以上140斤左右的人</t>
  </si>
  <si>
    <t>挺好的。 我身高一米七九，体重138斤。买的是s号，刚好合身，衣服的颜色手感都很正。就是运费高了点。衣服的价格还是可以接受的。衣服很好。</t>
  </si>
  <si>
    <t>颜色比网站上深，其余都好 颜色比网站上深，其余都好，合身。</t>
  </si>
  <si>
    <t>不会用 捣了一回苹果，效果不好，不知道是不是没掌握要领。</t>
  </si>
  <si>
    <t>冲着汉斯格雅的名气来买的 不知道什么原因，没有感觉到特别的地方啊</t>
  </si>
  <si>
    <t>质感好 质感还不错，有些厚实………</t>
  </si>
  <si>
    <t>衣服 很暖和，就是大了点，退换的话来回太麻烦，当家居附穿好了</t>
  </si>
  <si>
    <t>尺码刚好 champion，潮流的标志被疯狂种草，最开始是在日本亚马逊上购买的，因为说日亚上的质量好，然后在刷海外购的时候发现这几件t袖价格十分便宜，就是尺码评论不像日版与国内一致也是尺码有点偏大，在看了所有的评论之后还是毅然而然购入，当然尺码选择小了一码，拿到试穿后大小刚好，只是不是很厚的，没有别人评论的厚。</t>
  </si>
  <si>
    <t>皮质还可以价格 尺寸还挺准，3尺1的腰42的足够，结果买了44的，估计40的都够了。这么长的供应链这个价格够低了，皮质还可以</t>
  </si>
  <si>
    <t>快速 发货比想象中快…用了一周时间！</t>
  </si>
  <si>
    <t>不错的腰带 35mm窄腰带，合适西装或者休闲，号码标准，2尺4-2尺5的腰围  34码合适</t>
  </si>
  <si>
    <t>东西看着不错 本来想买日本的另一款辅食剪，这款正好搞活动就入手了。希望好用</t>
  </si>
  <si>
    <t>有色差 看着图片的黑色去买的，结果拆开发现实物像是图片里的那件衣服穿了一个月后的样子。手感不错，刚试穿了一下，不知道暖和不。</t>
  </si>
  <si>
    <t>大小 质量挺好的，大小合适挺好的</t>
  </si>
  <si>
    <t>性价比很高 贝亲的奶嘴很软，而且y型切口适合大点的bb了</t>
  </si>
  <si>
    <t>持续关注亚马逊 我喜欢这款耳机的解析度，还有声场。要说真正购买的心得，还得从半年前299入手的akg450说起，一趟旅游忘记放在服务区的厕所，回来到处找资源说是重新买一副，都是断货。看了很多关于头戴线控耳机，入手这副大马勺3带，各种平台价格比较，京东999，淘宝就是看了云里雾里，果断亚马逊。快递速度比想象中的好，顺丰依然还是给力，要是邮政的平邮，那就是遥遥无期！耳机的整体素质还是不错，煲机中</t>
  </si>
  <si>
    <t>赞 这套碗真的太好用了，外出带着也方便。</t>
  </si>
  <si>
    <t>不错 一碗多用，盒汤妥妥的</t>
  </si>
  <si>
    <t>非常好 不是第一次买海外购的衣服了，本来就有思想准备，买之前看过尺码表果然比国内买小两号就对了。到货了质量很好，这个原本就是打算代替外套的，另外品名就说了是工作服，就是要这糙一些的感觉，很帅</t>
  </si>
  <si>
    <t>合适 183cm 176斤 穿L码正合适 料子还行 里面带绒毛的 质量算是物有所值 毕竟那么便宜</t>
  </si>
  <si>
    <t>亚马逊的第一单给了Champion 第一次在亚马逊买东西，比想象中方便多了，幸好看了大家的评论知道尺码大，没想到居然这么大，买的最小S都还是长了一些，感觉应该出XS码才能穿正好，冬天穿大一点也还好就是不会有什么修身的效果了，但是真的是见过最便宜的冠军了，小小兴奋一下！</t>
  </si>
  <si>
    <t>漂亮 物美价廉，比想象的质量好很多。</t>
  </si>
  <si>
    <t>做工好 衣服做工很好。175cm，65kg，S号很合身，夹层里面是太空棉一类的材质，很轻盈。里子是个热反射层，很柔软的，银光闪闪的，看上去就像烧烤用的锡纸，哈哈！热水瓶保温就这原理。</t>
  </si>
  <si>
    <t>值得入手 166，105斤，穿着宽松，是我想要的感觉，后面刺绣超级棒～值得入手</t>
  </si>
  <si>
    <t>质量不错 质量不错，180cm，90kg，L号稍微紧了一点点，可以穿</t>
  </si>
  <si>
    <t>还行 东西不错，就是没想象的厚实。。。满分吧。</t>
  </si>
  <si>
    <t>好 神品，你值得拥有，性价比完胜</t>
  </si>
  <si>
    <t>品相完美 快递给力，包装完美 海淘了这么多 这次包装是最完美的 无可挑剔，而且购买商品均无瑕疵 望再接再厉.</t>
  </si>
  <si>
    <t>穿着非常不舒服！ 舒适感非常一般，鞋底硬的不行，我在国内的专卖店试的鞋底完全不这样呀！我都怀疑买了一双假鞋！海外购退货麻烦，要不我就退了！买的话，要慎重！！</t>
  </si>
  <si>
    <t>应作到描述与实物相符，才是正道 选L码，货到后实测，胸围54cm，肩宽53cm，衣长75cm，洗后缩水2cm，产地，萨尔瓦多，100%棉，描述与实物不符</t>
  </si>
  <si>
    <t>挺直 腋下有点勒，挺直效果一般。</t>
  </si>
  <si>
    <t>质量不好 一分钱一分货，质量比较差。</t>
  </si>
  <si>
    <t>好 很好 满意 应该是正品宝宝用放心</t>
  </si>
  <si>
    <t>莫名坏掉。无摔，无强退盘 年前购买，拷贝大量资料。年后拷贝一个视频后，正常弹出，再次插入电脑，已经不认盘。无法退换货，只支持维修，维修官方不保，第三方不知道是否能修复。烦躁</t>
  </si>
  <si>
    <t>可以 不错，就是帽型稍微有点点软，价格便宜</t>
  </si>
  <si>
    <t>物有所值 43买的9.5，还是大了半码。鞋本身是非常不错的，鞋底略硬，但可以接受</t>
  </si>
  <si>
    <t>柔软 舒服 柔软舒服,洗 了不缩不长, 不变形, 有脚形, 不掉档,很喜欢</t>
  </si>
  <si>
    <t>物流给力 一直想买一条裤腿瘦一点的牛仔裤，这次终于买对啦。弹力不大不小，不会过于紧裹，也不妨碍运动。物流也很给力。</t>
  </si>
  <si>
    <t>还不错 盲买的款。应该是他家的瘦版型。比国内专卖店的38号略小。穿一天之后有撑开一点</t>
  </si>
  <si>
    <t>很实惠 我用在普通的飞利浦电动牙刷上，但是也很合适，这个价格很划算，质量很好。</t>
  </si>
  <si>
    <t>挺喜欢 餐盘质量很好 造型可爱 颜色明快 儿子爱不释手 叉勺很有分量 准备训练他自主进食 希望他可以用着顺手！</t>
  </si>
  <si>
    <t>性价比很高，鞋码准 大小合适，开始穿有点紧，皮子有点硬，起码比专卖店的硬，但穿几天就好多了，总体来说还是很超值的。</t>
  </si>
  <si>
    <t>合适，舒服 超级好，非常合适，175cm，100kg，价格很赞</t>
  </si>
  <si>
    <t>喜欢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</si>
  <si>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比国内实惠多了 收到后发现好大的一个，也很重，做工可以，传输速度也不错，最主要的是比我国行便宜很多虽然没有保修</t>
  </si>
  <si>
    <t>不错，大小合适，质量也很好，速度快 不错，大小合适，质量也很好，速度快</t>
  </si>
  <si>
    <t>舒适合适 刚穿有点挤脚，穿穿好多啦！挺漂亮！下单时没注意是皮革多少，不过穿上漂亮！买完降价啦，看样子黑五不便宜啊</t>
  </si>
  <si>
    <t>一分价钱一分货 非常不错的钢笔，值了。</t>
  </si>
  <si>
    <t>非常合身 170，70kg，小号非常合身。质感不错</t>
  </si>
  <si>
    <t>为产后盆骨恢复备货 挺好的，背后还标明了上和下，质量不错。</t>
  </si>
  <si>
    <t>不错的裤裤 布料柔软穿着很舒服，身高175体重70正合适</t>
  </si>
  <si>
    <t>我喜欢的鞋子 挺好的，好看，号码合适</t>
  </si>
  <si>
    <t>ecco的鞋一直很舒服。很软 鞋子很舒服 稍微有一点大</t>
  </si>
  <si>
    <t>非常满意 物流超出预期的快，5.17下单，原计划6.7送到，没想到5.26就收到了。真皮应该是真皮头层皮的，毛孔清晰可见，因为对皮质没研究，不敢笃定。皮带宽度我觉得ok并不显得窄，尺寸方面平常穿31的裤子，选的34的皮带，用最里面的孔正好。总体来说，物美价廉非常满意。</t>
  </si>
  <si>
    <t>值得拥有 非常不错，性价比超高！</t>
  </si>
  <si>
    <t>很不错 舒适，裆部不会卷起来摩擦</t>
  </si>
  <si>
    <t>版型不错 款式和版型都很好，舒适度也很不错，物流比较快，很满意。</t>
  </si>
  <si>
    <t>很好 很满意，做工好，滤水效果好！！</t>
  </si>
  <si>
    <t>非常喜欢 偏大一些，标志37码的脚穿uk4有一点点松，也许穿厚袜子就好了，皮质非常软，鞋底也很软，穿着舒适，以后就考虑这个牌子的鞋了，太好穿了</t>
  </si>
  <si>
    <t>177/78m勉强到膝盖 177/78m勉强膝盖这里，个人比较喜欢稍微长点的篮球短裤，料子很舒服，</t>
  </si>
  <si>
    <t>好好好 我身高175cm，体重84kg，买的L号，比较合适，买了两套，物美价廉，比国内买实惠好多呢，不错不错。</t>
  </si>
  <si>
    <t>好大好大 退货了，这个真的好大，美版M相当于L.建议亚马逊详细标注尺寸。售后相当好，赞一个</t>
  </si>
  <si>
    <t>中等做工 买过两件这个牌子的裤子，都不理想。</t>
  </si>
  <si>
    <t>可以给及格的成绩 已经评论过了，可是现在一直无法看到，估计是说的负面东西太多，可能已经给删除了</t>
  </si>
  <si>
    <t>到手就是坏的 买回来就是坏的，插在任何设备pc mac 都无法访问磁盘。。。。。。。。。又退回美国去了，这次体验太差了。希捷的中国客服电话也是打不通，以后不敢买海外购了，更不敢买希捷了。。</t>
  </si>
  <si>
    <t>破碎无法退换货 打开包裹能看到塑封袋里面有液体漏出，检查后发现其中一瓶封口有破损，点击退换货显示不适用，那么就给个一星好了</t>
  </si>
  <si>
    <t>质量 掉色太严重</t>
  </si>
  <si>
    <t>下摆稍长 面料很不错！舒服</t>
  </si>
  <si>
    <t>性价比很高，我的Koler可以用 装的时候很费劲，一直漏水。用管钳子拧了两下就搞定了。 目前用了一个多月了，打开滤芯已经变成浅锈色了。以后要继续用了。</t>
  </si>
  <si>
    <t>好 挺好的，就是功能单一了，如果是各种功能混一起就好了</t>
  </si>
  <si>
    <t>东西有外壳凹陷 微波炉已经收到，国内可以直接使用，内壁不是不锈钢是个缺陷。打开时微波炉一个角有小凹陷，不退了，不影响使用。</t>
  </si>
  <si>
    <t>弹性好 弹性很好</t>
  </si>
  <si>
    <t>黑五买的便宜 舒服透气有弹性裤腿不卷</t>
  </si>
  <si>
    <t>应该是正品吧，感觉还可以 应该是正品吧，感觉还可以</t>
  </si>
  <si>
    <t>希望保温效果会好 送朋友的，自己没用过，看起来挺可爱的</t>
  </si>
  <si>
    <t>厚重的感觉 德产的粉丝，喜欢德国造WMF，就是刚买就降价，有些纠结。东西是我的最爱，价格买贵了，建议亚马逊能给会员考虑保障价格或赠送爱心产品，期待中！！！</t>
  </si>
  <si>
    <t>舒服实惠 穿了就不想穿其他品牌，睡觉都没有压力</t>
  </si>
  <si>
    <t>可爱 很好，要是有背带就更好了</t>
  </si>
  <si>
    <t>爱洗手 非常棒，按出来花朵形状的，孩子特别爱洗手了，还带杀菌消毒，不错不错。</t>
  </si>
  <si>
    <t>好笔 手感一流，包装稍微逊色.</t>
  </si>
  <si>
    <t>喜欢 物流挺快的两个星期到广州 自己太粗鲁了 穿了两星期鞋头刮花四五处 刮花的花挺明显的</t>
  </si>
  <si>
    <t>挺好的。。。税高 挺好的，九个月宝宝还不是特别会用，</t>
  </si>
  <si>
    <t>表妹喜欢 很好，送给表妹的！她很喜欢！</t>
  </si>
  <si>
    <t>杯子很好 不错，多次购买，第一次在亚马逊，因为有prime</t>
  </si>
  <si>
    <t>买错颜色了 哎呀……买错了，该买肤米色，买成了婴儿米色！遇上特价打八五折，太激动了...不过都还算浅，也还可以接受</t>
  </si>
  <si>
    <t>不错的 满意  鞋子不错  有点焐脚</t>
  </si>
  <si>
    <t>不错的宝贝 东西很好，价钱很合理和朋友们拼邮买了好几个</t>
  </si>
  <si>
    <t>真的很棒 几秒吹干头发，而且价格便宜，点赞👍</t>
  </si>
  <si>
    <t>很好 性价比超高的一款鞋，很满意。</t>
  </si>
  <si>
    <t>不错 帮朋友买的感觉不错,做工很精细</t>
  </si>
  <si>
    <t>可爱 很好看的表，可惜没有秒针……</t>
  </si>
  <si>
    <t>效果不错 换了这个新的，剃须效果确实好很多</t>
  </si>
  <si>
    <t>宽版上脚舒适 37.5，买的宽版正合适，上脚很舒适</t>
  </si>
  <si>
    <t>做工一般啊！ 裤子的质量一般，感觉不像正品！</t>
  </si>
  <si>
    <t>很一般 蓋子有些問題</t>
  </si>
  <si>
    <t>不敢说好坏啊 只有一个蓝色墨囊，没有吸墨器。如果不知道怎么能够买到墨囊和吸墨器，这个笔就废了。谁能告诉我哪里能买到该款钢笔的墨囊和吸墨器呢？是不是派克钢笔的墨囊和吸墨器都是通用的呢？郁闷！</t>
  </si>
  <si>
    <t>鞋底硬硬硬 说句不好的话，我像假鞋，我鞋底不是一般的硬，我穿一条脚疼，我比劳保鞋还硬</t>
  </si>
  <si>
    <t>物流太差劲 爱步鞋子质量不错，之前穿一代就是舒服得不要不要。不过亚马逊要倒闭了吗？以前买鞋子，外面都要加一个盒子，里面还有充气保护，现在就一个塑料袋子寄过来了，鞋盒都烂了，只能差评了。海外购买了很多很多产品了。</t>
  </si>
  <si>
    <t>总体还算可以 尺寸合适，脚感没biom系列舒服。同时收到的货有瑕疵，且实物颜色与亚马逊的图片有较大出入。海外购只能退不能换，不过客服提供的处理方案还不错，服务算满意。</t>
  </si>
  <si>
    <t>很好的一套盆。 很精致。但是，尺寸真不大。</t>
  </si>
  <si>
    <t>合身 衣服到手接近5百，不算太便宜，质量还不错，里面没有口袋，属于春夏的衣服，170,75kg 正好。衣服面料没有国内商场买的一千多的质量好</t>
  </si>
  <si>
    <t>舒适 无钢圈穿上很舒服，聚拢效果不错，夏季穿在身上不感觉热。</t>
  </si>
  <si>
    <t>马力强劲 做工还好，声音挺大，马力强劲。</t>
  </si>
  <si>
    <t>很好 很好的音箱，性价比很高</t>
  </si>
  <si>
    <t>值得购买 考察了很久买的，最大的感觉轻，保温效果好</t>
  </si>
  <si>
    <t>可以 价格略高一点，不过用着还可以</t>
  </si>
  <si>
    <t>白种人比黄种人肥吗？ 质量挺好，很厚重。我身高181体重80公斤腰围84cm，W32L32有点肥，应该w31L32刚好，难道日尔曼人都这么肥吗？😃</t>
  </si>
  <si>
    <t>非常棒的一套加工机器 非常棒，虽然有些功能还没有使用。使用方便、快速、高效，也好清洁，用水冲冲就干净了。尤其喜欢打水果的功能，能把水果打得非常细腻，口感好。</t>
  </si>
  <si>
    <t>杯子 帮朋友买的，她很喜欢，价格很划算，宝宝用正合适，有手抓的</t>
  </si>
  <si>
    <t>舒適 很舒適，不錯，值得一買。</t>
  </si>
  <si>
    <t>音质好 音质细节清晰，森海塞尔我一直很喜欢</t>
  </si>
  <si>
    <t>忠实粉 长期囤！这是我用过最柔和的漱口水</t>
  </si>
  <si>
    <t>正品 用了很久了，一直都很好，非常喜欢。</t>
  </si>
  <si>
    <t>很不错的桌面音响 E4.5本来就是作为一款桌面音响，算是半个监听音响。 竟然有人去和hifi作比较。 要听低频那就去用八寸音响啊.. 用的是民用接口，音箱上有Aux in和Phone插口，很人性化。 背部有低切开关，可以让音响舍弃超低频，从而提升中低频能力。还有高低频补偿等功能。 用了很久了，才想起来评论，打折的时候买的，过年竟然有打折。 要是当做监听音响或者hifi音箱使用的各位，那就应该失望了，本来就是一款桌面音响，易用性和人性化做的很好。</t>
  </si>
  <si>
    <t>就是皮子有点硬，要多穿一段时间 比国内便宜一半，棒棒的</t>
  </si>
  <si>
    <t>漂亮的衣服 很好的购物体验，物超所值</t>
  </si>
  <si>
    <t>香 确定是氦气盘，速度很快。</t>
  </si>
  <si>
    <t>骚气 试跑了10公里，可以！就是想知道为什么没吊牌呐？</t>
  </si>
  <si>
    <t>快、包装靠谱、产品还行 下单5天顺丰送到，包装一如既往的好，有日亚发货单，箱子也是日亚的。 166cm，56kg，L码刚刚好，孕后一年腰腹还有点大，腰腹不大的人可能觉得肥 料子不如muji的软，不过目测边和裤腰的设计，像是不容易变形，以观后效吧</t>
  </si>
  <si>
    <t>非常合适 冬天买36没错，鞋子合适，很舒服</t>
  </si>
  <si>
    <t>快递给力！！ 一个字好  两个字很好  三个字非常好  质量不错  已检验过是正品  快递6天就到了  非常给力</t>
  </si>
  <si>
    <t>恩 不大会用。。。看着不错</t>
  </si>
  <si>
    <t>scorpio 可以当T恤穿，不适合做内衣，偏硬质，性价比很高</t>
  </si>
  <si>
    <t>鞋很好 我很喜欢，很好的跑步运动鞋！</t>
  </si>
  <si>
    <t>刚用感觉不错。 Made in China ,但刚用感觉还不错。</t>
  </si>
  <si>
    <t>残次品 每只鞋子有不同情况的脱胶开裂，要不是退货麻烦，真心不想要了。</t>
  </si>
  <si>
    <t>中国货，质量差 尺码太大，没有办法穿；边线接头质量差，表面有油渍。</t>
  </si>
  <si>
    <t>Quality the quality of the belt is so so, it is not as good as one I've bought another brand.</t>
  </si>
  <si>
    <t>想问货是不是真的，为什么包装这么粗糙 为什么，包装上贴标有气泡和折邹，瓶盖上有划痕，想问货对吗</t>
  </si>
  <si>
    <t>中国制造 中国产  海外购 加关税</t>
  </si>
  <si>
    <t>特别差的背心！ 极其差，和灰白色比起来差极了！不是纯棉，已经被我丢在垃圾桶！</t>
  </si>
  <si>
    <t>建议46码选择正常12D或者11.5 平时穿46码的鞋，脚是有点宽的那种，所以特意选了12W码，结果悲剧了，大小正好，鞋面特别的宽。垫了很厚的鞋垫还是很肥。 可能是鞋太大了吧，感觉很沉。</t>
  </si>
  <si>
    <t>时间调节 不会调，一直是日本时间…呜呜呜</t>
  </si>
  <si>
    <t>偏窄 感觉这个款属瘦型的，买小了。</t>
  </si>
  <si>
    <t>速度一般，体积小巧，发热厉害，木有挂绳 速度一般，根本没法和CZ80比较。在意的慎买。 体积真是小巧，配电视用了。另外一点，金属外壳在持续写入时发热厉害。木有挂绳。</t>
  </si>
  <si>
    <t>鞋不错 鞋型略紧，质量还可以</t>
  </si>
  <si>
    <t>好看，舒适 不能犹豫，虽然现在价格低了，但是能早点穿上也是一样的，毕竟万一等到断码就得不偿失了。看着笨重，上脚很舒服。</t>
  </si>
  <si>
    <t>价格优惠 趁着价格便宜买的，一直用</t>
  </si>
  <si>
    <t>性价比很高 平时穿42，这双7.5uk，挺合适的，走路很舒服，适合冬天穿。</t>
  </si>
  <si>
    <t>比国产的好 二天就到了，估计是退货的返给我的，所以特别快被吓到了。东西是新款，没有拉环的，不漏炭，效果不错。话说那个包装袋有水珠查了一下说是蒸汽消毒遗留下来的，正常现象，不必纠结了。希望能给后面买的朋友一个参考。</t>
  </si>
  <si>
    <t>非常合适！ 没想到海外购快递真快，27号下单，11月2号穿脚上了。鞋合外面还有一个专用纸箱包装，很讲究！</t>
  </si>
  <si>
    <t>性价比高 虎牌的东西还是不错的 不漏水，保温好，款式喜欢</t>
  </si>
  <si>
    <t>卡特彼勒工装鞋 东西做工扎实，用料有事情，尺码比运动鞋偏大一码，试穿感觉有些重</t>
  </si>
  <si>
    <t>经济实惠 哥哥很喜欢。。。。。。</t>
  </si>
  <si>
    <t>大爱这款表 这表我是真心喜欢，很简单很轻便，大爱！唯一不满意的是我拍下后降价了，本来想着取消订单重拍，想想算了，麻烦！这降价降的生无可恋😭😭😭</t>
  </si>
  <si>
    <t>毕竟入门级派克 就是图个牌子买的。手感只能说一般，感觉笔头太硬，写起来有点费劲。但是造型确实超级好看！对就是银色+金色那款。</t>
  </si>
  <si>
    <t>日淘的货 产品本身没得说了，就说包装，牛！先一个纸箱子，里面硬塑料覆膜，还有橡皮筋固定，太逆天了！</t>
  </si>
  <si>
    <t>好看的鞋 超级喜欢，好好看。nice</t>
  </si>
  <si>
    <t>亚马逊终于有Finish all in 1了！ 关注海外购有一阵子了，最近终于有Finish这个牌子。这个110个包单个好像比182个那个大包的还要便宜。</t>
  </si>
  <si>
    <t>尺码合适 怕尺码不合适，看了很多评论，本人平时37.5的脚，冬天穿了厚袜子，合适</t>
  </si>
  <si>
    <t>国内没有的颜色还便宜 海外购比国内还便宜，颜色我也喜欢，国内没有这个颜色。上脚还是一如既往的好。</t>
  </si>
  <si>
    <t>不错 质量不错，样子也好看</t>
  </si>
  <si>
    <t>大小 穿着舒适，很喜欢。</t>
  </si>
  <si>
    <t>鞋子不错 价格还是挺好的</t>
  </si>
  <si>
    <t>一直在用 一直在用这款鱼油，效果还可以吧。</t>
  </si>
  <si>
    <t>满意 Clarks的鞋子是没话讲。再买大一号就更好了。也可以穿。物流也很快。 希望Prime在推广时间过了之后也能保持这个水准。</t>
  </si>
  <si>
    <t>很舒适 会回购 我平时36码 买的6码ok 非常舒服 但是皮质易磨易有皱褶 就是价格忽高忽低 让人欢喜让人愁哈哈哈哈哈 穿坏了的话会回购的</t>
  </si>
  <si>
    <t>大大大 大大大，173cm，81kg，买的L，大腿那边大的怀疑人生，只能挂某鱼了::&amp;gt;_&amp;lt;::</t>
  </si>
  <si>
    <t>字迹印刷模糊，但具体使用效果还行 和天猫官网买的没什么不同，刷毛整齐。刷头好像整体偏小，但字迹印刷不清晰模糊的很，价钱就在那了，要不要买自己斟酌吧</t>
  </si>
  <si>
    <t>入门之选 货收到了，试了一下，F尖还是比较细的，出水均匀流畅，书写顺滑，笔也很漂亮，树脂杆很轻，没什么分量，感觉笔尖较软，微微发力就会有弹力变形，我个人写字手劲有点大，怕哪天给摁折了。 另外这就是传说中的礼盒套装，还好是自己用，不介意。</t>
  </si>
  <si>
    <t>质量一般 质量一般，和在一般超市买的稍好一点点，不值得费劲巴拉的从海外买回来，税那么高！</t>
  </si>
  <si>
    <t>剪裁粗糙 第一次买到这种品质的衣服，我也是服了亚马逊了😱</t>
  </si>
  <si>
    <t>一般 不知道大家抢着买为了什么 不值这个价 就是个塑料盘</t>
  </si>
  <si>
    <t>价格略高 相比其他渠道较便宜，但是对于牙刷来说是蛮贵的，妈妈说好用，敏感牙齿的我觉得还是不够软，刷头太大，不会再回购了</t>
  </si>
  <si>
    <t>海外购最怕没选对号了。 不知道后面的编号是什么意思。50的，以为是50毫米宽。结果是35毫米的。</t>
  </si>
  <si>
    <t>总体还可以 优点：先放水，再放水果，水果榨完套上口盖即可立马饮用（口盖设计很不错，饮用时很爽）；易清洗，放到水龙头下一洗即可。缺点：搅拌力度较家里的飞利浦普通型搅拌机差，不能将西瓜子完全打碎，只有一个口杯和口盖显然不够（坏了没备用的），没有遮光处理（维生素见光会反应）。使用注意：卸杯子时需要先把口盖向顺时针拧一下，再往逆时针拧才能卸下。</t>
  </si>
  <si>
    <t>尺码 本人平时穿44码的运动鞋，买的9.5，大小正合适，脚感也不错，但是鞋面和鞋舌的连接处太压脚背了，一天下来特别疼，哎</t>
  </si>
  <si>
    <t>稍微有些小 平时穿38这双37.5稍稍有些小</t>
  </si>
  <si>
    <t>鞋子很棒 鞋子很合适，质量很好！非常喜欢</t>
  </si>
  <si>
    <t>值得够买 轻巧，重力球杯很好用，躺着也能喝水</t>
  </si>
  <si>
    <t>派克钢笔 等了半个月，到了没啥问题，很顺滑，值得收藏和日用，f尖就是略粗</t>
  </si>
  <si>
    <t>很好的水杯 非常好用，自从买了这个杯子以后，宝宝变得特别爱喝水</t>
  </si>
  <si>
    <t>满意 看起来很大，鞋底有点重，质量不错。</t>
  </si>
  <si>
    <t>但愿后期没有问题！先用用看！ &lt;div id="video-block-R1KMR050XPJP11"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src="https://images-cn-8.ssl-images-amazon.com/images/I/B1wHK2p4yVS.mp4" style="position: absolute; left: 0px; top: 0px; overflow: hidden; height: 1px; width: 1px;"&gt;&lt;/video&gt;&lt;/div&gt;&lt;div id="airy-slate-preload" style="background-color: rgb(0, 0, 0); background-image: url(&amp;quot;https://images-cn-8.ssl-images-amazon.com/images/I/71hLMQAbckS.png&amp;quot;);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center;"&gt;0:35&lt;/div&gt;&lt;div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6.48314%;"&gt;&lt;/div&gt;&lt;div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value="https://images-cn-8.ssl-images-amazon.com/images/I/B1wHK2p4yVS.mp4" class="video-url"&gt;&lt;input type="hidden" name="" value="https://images-cn-8.ssl-images-amazon.com/images/I/71hLMQAbckS.png" class="video-slate-img-url"&gt;&amp;nbsp;还不错，入门级监听足矣！有噪音的问题有多方面，一方面是电的干扰，这个影响比较大！第二是线材，我换成镀金的卡农转6.5的线以后，几乎没有噪音！</t>
  </si>
  <si>
    <t>很好 款式很好，袖子稍微有点窄！</t>
  </si>
  <si>
    <t>很满意 餐盘不是很大，携带方便，软餐盘手感很好无异味。</t>
  </si>
  <si>
    <t>很适用 我要坚持用完 给小朋友··哈哈</t>
  </si>
  <si>
    <t>换货能简单优惠点嘛？又不是退货 鞋子很舒服。但是买的时候对海外码搞错了，平时穿43～43.5，结果买回来十码的。换货运费太贵，四百多元的鞋，要一百多元运费</t>
  </si>
  <si>
    <t>很棒 用到现在 很好</t>
  </si>
  <si>
    <t>好 和国内买的质量一样，但价格更优惠</t>
  </si>
  <si>
    <t>好评 很好，亚马逊值得信赖</t>
  </si>
  <si>
    <t>预先买小了一号，实际穿着很合适 海外购服装的尺寸一直令人纠结，这次买的M号，本人身高177，体重85公斤，到手非常合适。</t>
  </si>
  <si>
    <t>不错 没有xl心酸，衣服颜色版型都合适，不错的衣服</t>
  </si>
  <si>
    <t>拥有了一支自己的派克金笔 东西很好，一直对这个牌子的金笔很膜拜！以后有合适的，还会再买！</t>
  </si>
  <si>
    <t>值得购买啊 很好，很喜欢</t>
  </si>
  <si>
    <t>第一次亚马逊国际上买东西。 这个颜色很喜欢。价格还是比较实惠的。</t>
  </si>
  <si>
    <t>女儿非常喜欢，又好看又能增高！ 给女儿买了一双，平时穿37码，买了美码的7，正好，女儿说非常喜欢，马上就穿上了！</t>
  </si>
  <si>
    <t>超赞！ 图片看着有点夸张但上脚确实潮爆，这个鞋垫也要比皮质舒服多了，脚底各部位支撑、缓震都不错应该也防滑吸汗，皮质也挺好，就是左脚前端有点勒脚背，作为一款徒步鞋要是GTX的就更好了</t>
  </si>
  <si>
    <t>杯子 保温性非常满意，第二天水都是温的。</t>
  </si>
  <si>
    <t>音质不错，好推。 整体不错，手机都能推起来，就是包装被打开过。。。。</t>
  </si>
  <si>
    <t>过大 大不说，改都不好改，反正码子超大</t>
  </si>
  <si>
    <t>很快坏 才用了四个月左右吧，现在已经有问题了，最小档可以说喷不出水来了，最大档力度也很小，就算充满电也这样，海外购又不好保修</t>
  </si>
  <si>
    <t>性价比一般 鞋子有点窄，不适合脚太宽的人。皮质比较软，但是上部有点磨腿</t>
  </si>
  <si>
    <t>尺寸分类是故意的吗？ 准备添加至购物车时发现规格竟然简单粗暴地分成了 "大" "中" "小" 。这让我如何选择，你这是猴子派来的逗比吗？</t>
  </si>
  <si>
    <t>干杯使用方法？ 为什么我在美亚上买的干杯磨的米粉吃起来有颗粒感？不像买来米粉一样很细滑？能用湿杯磨米粉吗？另外花生酱，芝麻酱这种应该用干杯还是湿杯打？如果是芝麻粉核桃粉是用干杯打？还是湿杯打？为什么我用干杯打不了芝麻粉？一打就出油，有客服或者懂行的出来教教我吗？</t>
  </si>
  <si>
    <t>垃圾 买了不到两星期不走了，电子表不是石英表，呵呵你一脸</t>
  </si>
  <si>
    <t>解决沐浴时水温不均的好帮手 商品非常好用，做工精细。</t>
  </si>
  <si>
    <t>不错 东西不错，好用也有质感，什么时候国货能做成这样？？</t>
  </si>
  <si>
    <t>大大大 想买的尺码卖完了 就买了大一点 没想到美码和亚洲码差两个号 老公个子188 体重90kg 穿M或L应该就正好</t>
  </si>
  <si>
    <t>好 蛮好。44.5有点偏大。</t>
  </si>
  <si>
    <t>质量不错保温很好 是正品，一只手就可以打开真的很方便，开车也很方便。被子很有感觉哦</t>
  </si>
  <si>
    <t>大小合适 性价比很高的一件，163、60。M码合适的</t>
  </si>
  <si>
    <t>已经用过了  很好！ 买了之后看到评价里很多差评我还十分担心怕出现问题 但是我收到之后各方面都没什么毛病 包装贴纸很牢固 机器很新无划痕 也可以出光  目前来看还是不错的  不知道评价里那么多说二手的是概率问题还是怎么样  就希望它一直不坏吧</t>
  </si>
  <si>
    <t>简单实在！ 舒服实用，简洁好看。</t>
  </si>
  <si>
    <t>信任亚马逊海外购 Swisse 家的女士复合维生素，产自德国。</t>
  </si>
  <si>
    <t>尺码偏大 布料挺舒服的，尺码偏大</t>
  </si>
  <si>
    <t>合脚！ 非常合脚，穿了大半年没有任何不适感！</t>
  </si>
  <si>
    <t>注意啊！尺寸尺寸！裤子很好 大家注意尺寸，不是量自己，是量自己以前的裤子，尺寸就会正好，不大不小……很厚实，冬天穿很棒，适合休闲的场合！</t>
  </si>
  <si>
    <t>好，划算 算下来一个才不到35 很划算了</t>
  </si>
  <si>
    <t>正品，价格实惠 虽然发货超级慢，还试图退单，但是发过来后，觉得超级漂亮，喜欢，非常不错的鞋子，价格比其他购物网站便宜了很多。是正品</t>
  </si>
  <si>
    <t>很好用，性价比非常高。 很好用，性价比非常高。</t>
  </si>
  <si>
    <t>质量很好 Arc'teryx名声在外，质量也的确非常好。 【做工】做工很精细，与我的其他Arc'teryx产品一样是菲律宾生产。质地结实又不会太硬。 【尺寸】我穿36英寸腰围的牛仔裤，用M码皮带头留出的长度是十几厘米。如果你喜欢留出很长一截皮带头在外面的话，可以选L。 【功能】用几小时也没有打滑的现象，这点要赞。</t>
  </si>
  <si>
    <t>很满意 鞋型、颜色都特别好看，鞋底也很舒服，平时夏天穿37.5，冬天38，这双买的38很合适，脚面高的mm可能需要慎重选择</t>
  </si>
  <si>
    <t>性价比高的3M 性价比高的3M净水滤芯。</t>
  </si>
  <si>
    <t>very nice 第一次海外淘 体验了Prime 免运费,商品价格+税 比淘宝上最低的价格还便宜一点点,而且淘宝上的还不知道是不是正品,总是会担心真假 这也是我最终选择海外淘的原因.下单三天确认发货,历时六天今天早上收到(快递好早呀八点就来了,当时我正在吃早饭),比亚马逊预计的日期还提早了7天. 包装就一个小纸箱子里面是耳机原包装外面套了个塑料袋.上面铺了纸 包装完好无损,非常好 (这也是我担心的) 原包装里有说明书 两根线,(usb线+3.5线) ,耳机 marshall耳机唯一的缺点就是夹耳朵,不适合长时间戴.音质没得说,听动次打次最合适了,声音很响, 只要一点点音最就很大声了. 这是我买过最贵的耳机, 还想买marshall kilburn 下个月再看看吧.</t>
  </si>
  <si>
    <t>还行 大很多很长送人了，还行</t>
  </si>
  <si>
    <t>鞋子不错 鞋子不错，熟人第一次买，尺码偏大了一点</t>
  </si>
  <si>
    <t>优质平底锅 完全由铁一体铸成，无任何涂层及其它材质，配红色橡胶隔热柄套。锅身较重，到手后清洗干净即可使用，完全不粘。</t>
  </si>
  <si>
    <t>内置放大器的蓝牙音质党 音质确实是手里所有蓝牙耳机最好的，不过舒适性还是远不如qc35，续航不错，链接不需要app，做工一流，虽然不能折叠但是保护壳很好～满分，据说二代更好～</t>
  </si>
  <si>
    <t>尺寸偏大 材质设计很棒，绝对正品，只是国外的尺码拿捏不准，我182，220的体重估摸着穿3XL吧，想不到XL就足够了</t>
  </si>
  <si>
    <t>很好 大小合适 贴合度好</t>
  </si>
  <si>
    <t>东西不错，物美价廉。 东西不错，物美价廉。</t>
  </si>
  <si>
    <t>发了6支不是12支 发过来是6支，不是一打。海淘这点很麻烦。</t>
  </si>
  <si>
    <t>网站没有说明这个是CK的 sleepwear系列 网站没有说明这个是CK的 sleepwear系列啊，下面的那一圈皮筋跟内裤上的一模一样，穿在身上看起来像内裤腰露出来了……</t>
  </si>
  <si>
    <t>有电流声怎么办 就是有电流声 其他还行吧 性价比不高</t>
  </si>
  <si>
    <t>为啥没有量杯？ 没有量杯，包装也改了，具体效果得用一段时间才能知道</t>
  </si>
  <si>
    <t>Ck内裤 以前在美国买的都是M码穿的很合适、这次买了太小了不知道怎么回事、想退回去运费125元太贵了、只能放在家里</t>
  </si>
  <si>
    <t>进水 手表刚佩戴就进水！</t>
  </si>
  <si>
    <t>整体还满意 收货后发现是带5个桨的版本，赞一个。唯一不满意的是全新品竟然在顶部边缘有磕碰掉漆……协商解决了。使用了几次，的确省时省力。</t>
  </si>
  <si>
    <t>便宜啊便宜 看到价格低就买了，不到3500呢。其实我还没用过NAS，就想这个可以把家里所有移动硬盘全部集中起来，手机和电脑的视频照片也放一起。不过不能远程控制下载这点不符合期望。正在考虑换成群辉218+。。。折腾这种电子产品很有乐趣~~</t>
  </si>
  <si>
    <t>还不错 大小合适，绵线衣</t>
  </si>
  <si>
    <t>还不错 做工很好，但鞋底有点硬，走路长了估计会比较累</t>
  </si>
  <si>
    <t>女儿喜欢的 女儿要的，比国内便宜多了，值得入手。</t>
  </si>
  <si>
    <t>十分满意 质量没得说，相比国内同价位产品质量过硬！</t>
  </si>
  <si>
    <t>喜欢了 解析度挺好 声音有层次</t>
  </si>
  <si>
    <t>书写顺滑 除了价格高点没什么毛病</t>
  </si>
  <si>
    <t>值得拥有 很给力！物流超快！但是我感到惊讶，不会是福建莆田吧</t>
  </si>
  <si>
    <t>舒适透气轻便 很好的鞋子，透气舒适夏天的鞋子。</t>
  </si>
  <si>
    <t>氦气盘 去年十月份泰国产的氦气盘，my cloud ex2完美支持，划算</t>
  </si>
  <si>
    <t>颜色 特别好看的紫色T恤，圣爱175体重112斤，穿M号正好</t>
  </si>
  <si>
    <t>好评 好穿，慢跑穿不错，买了好几双了。</t>
  </si>
  <si>
    <t>不错 衣服挺好，好洗，速干</t>
  </si>
  <si>
    <t>u盘 挺好的，速度还不错，外形太酷了</t>
  </si>
  <si>
    <t>价格波动大心塞 价格变动好大哦……买了之后居然降价好几百好不开心，之前那个被妈妈不小心弄烂了，买过一个原装，经过一轮研究，这个适合大部分型号，我的6300可以用～</t>
  </si>
  <si>
    <t>性价比爆棚 这个和国内的码是统一的，挺好的，很喜欢，性价比好多了。</t>
  </si>
  <si>
    <t>万万没想到买完两年后成了名井南同款 建议平时穿38.5-39的同学们买uk5。uk6太大了，全方位的大了。之前听说马丁靴脚背高的会磨脚啦，脚肥会磨脚啦，鞋口很窄会磨脚踝啦，不存在的。按亚马逊的尺码表买，结局只会是全方位地偏大，超乎想象的巨大无比。</t>
  </si>
  <si>
    <t>质量很好 175cm，70kg买的S号，长短和袖子都合适，就是太修身了。质量很好</t>
  </si>
  <si>
    <t>很好 很好，还没用</t>
  </si>
  <si>
    <t>正品，质量好。 正品，质量好，价格实惠，就是偏瘦一点点。</t>
  </si>
  <si>
    <t>看了很久的尺码，合适…… 非常喜欢，正品无疑，只是要看好尺码，换货麻烦……</t>
  </si>
  <si>
    <t>做工精细，物超所值 做工精细，非常棒。</t>
  </si>
  <si>
    <t>值 很轻薄，质量好。中国造，从日本转一圈又回国了。</t>
  </si>
  <si>
    <t>很漂亮五星好评 装好了很漂亮就是遮盖螺帽的装饰圈有点小 还好之前有两个TOTO的多</t>
  </si>
  <si>
    <t>Lee 还是美帝尺码全，适合我这种五短身材</t>
  </si>
  <si>
    <t>最合适 迄今为止最合脚的一双K系列跑鞋！</t>
  </si>
  <si>
    <t>长短大小合适 身高一米六二、体重73公斤穿m码大小合适正好、里面有薄绒很舒服暖和、颜色也很好看、就是膝盖容易鼓包、不推荐购买、家人说像穿上棉裤、整体效果不好、是枣红色的、就看穿一段时间起不起球、这个牌子看来只能买速干面料的、</t>
  </si>
  <si>
    <t>中评 质量不好，沾毛毛 掉毛毛特别严重</t>
  </si>
  <si>
    <t>赞一个 穿着帅气，目前出现一点小问题，鞋子会导致右脚前脚掌疼痛，换其他鞋子则无事，穿上这双鞋的话，右脚前脚掌走没几步路就会疼痛，心累</t>
  </si>
  <si>
    <t>谁买谁后悔 除了好看，写起来还不如十多块买的英雄，最失败的一次购物！</t>
  </si>
  <si>
    <t>质量问题 拿到手就已经是不走的！质量问题！</t>
  </si>
  <si>
    <t>假货 假货，买回来有封口，粉跟以前的不一样</t>
  </si>
  <si>
    <t>不错 155，45千克，0码腰稍微大些，长了，应该买0 short.裤子很舒服，直筒的，如果是小脚就更好了</t>
  </si>
  <si>
    <t>虽然是日本发过来的，但是奶嘴写的还是中国产啊。 听说中国销售的奶嘴和日本销售的奶嘴有区别，所以才特别选择了海外购。但是仔细看日文，里面奶嘴依然用日文写的中国产。那这个和国内买的有区别吗？搞不懂。</t>
  </si>
  <si>
    <t>速度不咋样 总体还行，但写入速度不到25Mps，有损USB3.0这个借口!</t>
  </si>
  <si>
    <t>不是很喜欢 这次买了两件ck，前扣式不舒服，而且有点儿小。另一件舒服</t>
  </si>
  <si>
    <t>还没用，不知道跟这里的区别在哪呢 还没用，看着挺大只的，快递太差劲</t>
  </si>
  <si>
    <t>还可以 料子不错，滑滑的。就是没型。</t>
  </si>
  <si>
    <t>天空箱 作为天空再好不过了！</t>
  </si>
  <si>
    <t>高性价比的蛋白粉 一直在用ON的蛋白粉，口感不错，也有一定的饱腹感。</t>
  </si>
  <si>
    <t>西部数据 4TB便携式外置硬盘 使用 传输速度达80MB/S，使用起来超方便</t>
  </si>
  <si>
    <t>包装仔细，质量不错 包装仔细，质量不错，瓶身手感不错</t>
  </si>
  <si>
    <t>洗衣机龙头 质量很好，就连标识都高档。</t>
  </si>
  <si>
    <t>非常棒的耳机 声音相当不错，就是线一定要插紧，不然话筒没声</t>
  </si>
  <si>
    <t>布料其实蛮不错的 包的材料和质量都挺好，就是容量不太大。</t>
  </si>
  <si>
    <t>很好用，是正品 给崽崽用了，很好用。我崽崽自己拿了还喜欢捏捏捏。。挺可爱的。。呵呵。。好用。</t>
  </si>
  <si>
    <t>内存卡 储存速度很快，我很喜欢。</t>
  </si>
  <si>
    <t>不错 性价比很高</t>
  </si>
  <si>
    <t>很值得 470+税总共513到手这双鞋，我决定好好写一下评论: 开通会员有一年多了，断断续续买过鞋子、包包、护肤品、吸奶器、冲牙器、洁面仪……感觉东西还都挺满意的。我以前买过很多鞋，一般新鞋买回来都会穿一段时间，但是后面就不怎么穿了，其实质量真的很好，也不贵，又不舍得扔，家里已经放不下了可我觉得好像还没鞋穿一样。买了这双鞋后，我觉得自己可能以后买鞋的频率不会那么高了，品牌很好，购物体验也很好，有的时候买便宜很多，看运气吧</t>
  </si>
  <si>
    <t>耳机 棒极了，音质很好，满意</t>
  </si>
  <si>
    <t>少女粉 颜色很好看</t>
  </si>
  <si>
    <t>超值古典耳机 声音很喜欢，两头翘的调音，低频能量感强，衰减速度适中，高频细节丰富，超过同价位的701。也没有很刺激容易累。适合喜欢古典音乐的用户。至于驱动，并没有很难，适合的阻抗匹配就行</t>
  </si>
  <si>
    <t>舒服 很舒服，尺寸稍大，不错👌</t>
  </si>
  <si>
    <t>用着挺好 12月1号下的订单，12月13号收到，挺有份量的，但是外壳塑料感很强，另外始终搞不清楚是否能平放，因为竖放感觉不太稳当，万一在工作中躺倒是否造成损坏？写入速度70MB每秒吧，总容量4.54T，感觉还可以吧</t>
  </si>
  <si>
    <t>辅食碗 制作辅食很方便，适合快速制作</t>
  </si>
  <si>
    <t>汉斯格雅 买了恒温热水器，大家建议不用再买恒温花洒，于是到处找普通的混水器，终于在这里买到了，牌子还是最想要的汉斯格雅。拿到手里很沉，质量真的超级好。</t>
  </si>
  <si>
    <t>满意 大小合适，做工精细，完全满足预期！当时如果买高帮🥾的可能更好！</t>
  </si>
  <si>
    <t>非常喜欢 我买给自己的，女生买的S码，gakki喜欢我就喜欢！哈哈哈哈哈，硬要跟风，非常喜欢！又买了5件，已经等了一个月了还没发货。。。。继续等待！</t>
  </si>
  <si>
    <t>很商务 材质很好很舒服，上班穿</t>
  </si>
  <si>
    <t>一般吧 卓越的态度没的说，但这款表真是挺一般，初次拿到挺好看，但秒针严重与秒盘不符，所以，心里就有点厌恶了，感觉这批货都不是很地道，换货后总算好些，勉强收下，因为跟女款一起买的，女款也有这个问题，不过不是很严重，想来也算一份价钱一份货</t>
  </si>
  <si>
    <t>东西还可以 只是快递很暴力 塑料包装被摔出了一道5cm的口子，蛋白粉撒一箱……快递太暴力了！！！</t>
  </si>
  <si>
    <t>卖颜值 我觉得这个牌子的餐具性价比都很低，完全是卖颜值的存在。如果不是有活动不会入。</t>
  </si>
  <si>
    <t>比国内平台价格好一点 用着还可以，但跟普通刷头比，并没有明显感觉出价格上的差距，但愿坚持用下去会有更好的效果吧</t>
  </si>
  <si>
    <t>为何仅收到一条短裤？？ 为何仅收到一条短裤？？</t>
  </si>
  <si>
    <t>不该买啊 衣服面料非常差，尺寸不适合亚洲人体型。 不该买啊！</t>
  </si>
  <si>
    <t>又一次海外购 海外购的价钱还算良心 就是这一次30-23号中途时间实在让人受不了 联系客服也只能等待等待 鞋子还不错就是标志很容易染色成黑的 这次我只能说商品nice  配送加清关简直不能再差 甚至以后并不想买海外购产品</t>
  </si>
  <si>
    <t>还不错 175 85kg L码刚刚好！ 版型不错，材质还可以，会回购</t>
  </si>
  <si>
    <t>性价比高 性价比高，170  60  ，S码刚好</t>
  </si>
  <si>
    <t>鞋子大差不差快递不太满意 鞋子应该是皮质的，不知道是什么皮，应该不是人造皮，脚后跟那个位置里边有个塑料片有点硬影响脚感，其他部位倒是挺软的，穿穿会习惯吧，鞋子质感不错，鞋型有点闷，显脚大，尺码的话因为以前买过彪马板鞋知道尺码，但是我脚长应该255mm，这鞋39码比我脚还要稍微长一丢丢，但是官方标注的应该是250mm，我也不知道为什么，鞋子右脚稍微有点小瑕疵，放地上放不平，右脚左边稍微有点翘起来，不过影响不大，穿上感觉不到，溢胶也有一点但是不要紧，亚马逊快递很蛋疼，从美国直邮到中国海关都很快很顺利，到中国转国内的快递就蛋疼了，显示的是西北黄马甲快递，但是快递单号查不到物流，鞋子从海关出来在江苏发往我这里，可搞笑的是黄马甲快递在江苏和我所在的省都根本没有业务，我也不知道那个快递单号是怎么出来的，但是亚马逊客户端会有物流信息更新，不过更新不及时，可能是按美国时间给更新吧，快递速度倒是没问题，从美国发货到我手上路上总共花了七天，比亚马逊预估送达时间提前一周。一共花了460，不知道扣没扣税，买之前淘宝官方店要贵上200，买完过几天发现淘宝官方店双十一搞活动410就能买了，亚马逊现在又涨价了……总的来说还可以，第一次买海外购，期间咨询过几次亚马逊客服快递的问题都耐心解答了，谢谢你们。</t>
  </si>
  <si>
    <t>音质一流 佩戴时间长了捂耳朵 夹耳朵 其他都不错 比较满意 扣一星是因为夹耳朵</t>
  </si>
  <si>
    <t>挺好的 很合适，穿着也舒服。没毛病</t>
  </si>
  <si>
    <t>鞋 穿着舒服。</t>
  </si>
  <si>
    <t>好用 挺好用的， 家里有两个成人同品牌的电动牙刷，小朋友五岁多了，可以接受电动牙刷。不过没有充电显示灯，所以不知道啥时候没电，啥时候充电充满了。震动感觉跟大人的差不多，而且没有音乐，只是到时间了会有三个短震动，也算是提醒了。</t>
  </si>
  <si>
    <t>大小合适 号码挺合适 穿着也好看 很喜欢</t>
  </si>
  <si>
    <t>很好的夹克 超级好，xs 女生穿正好，做工也不错，推荐购买，主要比代购便宜。</t>
  </si>
  <si>
    <t>舒适 性价比超高！</t>
  </si>
  <si>
    <t>质量不错，大了一点 颜色挺好看的，也有防水效果，只是稍微偏大</t>
  </si>
  <si>
    <t>满意 一米六二，一百斤，头一次海外购买裤子，看评论研究半天，买了short2，套薄秋裤试的，合适，就是裤腿下半截不是紧的，稍微松些，版型好看，有弹性，挺满意的</t>
  </si>
  <si>
    <t>典雅 好用，漂亮，低温慢煮东西特别实用</t>
  </si>
  <si>
    <t>OK 颜色不错，裤型也合适，没有裤脚偏大情况</t>
  </si>
  <si>
    <t>不错 价格便宜，应该是欧码的，偏大，颜色比电脑上还要浅。</t>
  </si>
  <si>
    <t>人声王 高音有点暗。低音有点肥大。这是大家都知道的。但是人声绝对一流。如果你配的耳放好的话。彰显的性能会越来越高。毛病也会更小，发音会变得完美。不配耳放只能发挥一半不到的音质</t>
  </si>
  <si>
    <t>满意 中国制造也很好用总体满意</t>
  </si>
  <si>
    <t>很好 磨牙的工具 蛮好 宝宝喜欢</t>
  </si>
  <si>
    <t>不能更划算了 见过其他电商卖的价格之后，发现亚马逊海外购真是良心价。颜色很多，配有塑料制的蜡笔转笔刀，是送给幼儿园小朋友很好的礼物</t>
  </si>
  <si>
    <t>方便实惠 每天一滴，比吸管的用着方便，很好。</t>
  </si>
  <si>
    <t>很不错，非常好，值得推荐! 非常好，价廉物美，值得推荐。</t>
  </si>
  <si>
    <t>最喜欢的一款表 最喜欢的一款表，不仅仅是样子，更是它的文化，设计理念，提示自己从此以后不许留下缺憾</t>
  </si>
  <si>
    <t>老牌存储厂商 很好的存储设备……泰国制造</t>
  </si>
  <si>
    <t>赞一个 从下单到收货共5天，这体验很棒！手表也不错，海淘比国内的确便宜不少钱……</t>
  </si>
  <si>
    <t>质感不错，合脚 平时38 的脚 正码 合适。 好看极了 质感不错。</t>
  </si>
  <si>
    <t>偏大很多 裤头太大了，平时穿的34，这个有大量剩余，偏厚</t>
  </si>
  <si>
    <t>质量一般 包装比较粗糙，也有瑕疵。一般吧</t>
  </si>
  <si>
    <t>一般般，有瑕疵 标志里有个这样的黑点，黏在标志里面。另外这个面料虽然是速干但是出汗是很明显的</t>
  </si>
  <si>
    <t>产地孟加拉线头多做工一般但布料很赞 前后一共买了6条，前5条都可以接受，最后买的也就是最上面的那条石色，无论颜色和尺码都相差巨大，我是按照下面5条显示效果来对比的，而且尺码的臀围和大腿围要肥大的多，腰围是一样的，穿在身就像是沙滩裤毫无修身效果，前5条都很修身（不然就不会一直买了，我是每次下的单条，一共下了6单）。</t>
  </si>
  <si>
    <t>购买需谨慎 都说某宝水深，亚马逊也不浅啊。盒子里面还有泡沫的痕迹，表镜和表带也没膜，最重要的是连质保卡都没有！看来不是二手就是翻新了。</t>
  </si>
  <si>
    <t>扎脚 鞋子比我之前淘宝代购的同款不同色的要小一些些感觉，也有点硬。第一次买，看着跟之前买的不太一样，也不知道这个是不是真的。最可气的是右边鞋子裸露的线头扎脚！到底是不是正品！都上脚了肯定不给退了</t>
  </si>
  <si>
    <t>上网查博朗售后几经咨询一男客服通过邮箱发了这熨斗的标准说明书，并特意带熨斗去南京官方售后中心咨询师傅，这样可安全操作了。 到底是德国高品质的熨斗，在3个月的多次使用中，所配备的4L大水箱和超大蒸气量一次可熨衣服8～10件，极大提高了熨衣效率。为这款型号的高新熨斗点赞👍👍。</t>
  </si>
  <si>
    <t>舒适 41合适，右脚有点磨脚。</t>
  </si>
  <si>
    <t>造型好看，轻巧。 2018年的新款，造型好看，一如既往的珠光漆。</t>
  </si>
  <si>
    <t>性价比不高 还是优衣库舒适 这个蕾丝有些扎 总体穿起来不舒服</t>
  </si>
  <si>
    <t>特别好 非常好</t>
  </si>
  <si>
    <t>好用 一直用这个牌子的安抚奶嘴，很好用</t>
  </si>
  <si>
    <t>不错的皮带 皮带看起来真的不错，值得购买</t>
  </si>
  <si>
    <t>非常棒 44码，英码9.5，尺码正好。鞋子轻便，鞋底厚实。非常棒！</t>
  </si>
  <si>
    <t>美丽的饮食人生从这个锅开始^o^ 本次购物体验太棒了，到货快，包装完美，原包装盒外面套了一层盒子，中间有减震的，打开盒子见到的锅简直是太完美了，没有瑕疵，颜色美丽，准备严格按照说明书开锅和用，准备用几十年^o^</t>
  </si>
  <si>
    <t>不错的凉鞋 一上脚就喜欢上了，鞋子很不错，大小合适，细节也比较完美，鞋底软硬适中。很nice</t>
  </si>
  <si>
    <t>好 好，非常好。</t>
  </si>
  <si>
    <t>试穿了，挺舒服的 今天收到试穿了下，弹力的裤子，穿着很舒服，对我来说腰有点低，有些地方的线头修的不干净，总的来说东西很好，物有所值！</t>
  </si>
  <si>
    <t>小男生的手表 手表好大（我是女生）找表店又钻了一个孔…表面的可爱 感觉自己像小男生◟(◡ູ̈)◞  不过表带很硬应该带一段时间会好一些</t>
  </si>
  <si>
    <t>看起来不错 用了16天，看起来不错，立裆有些短</t>
  </si>
  <si>
    <t>不是紧身裤，穿完膝盖出包 身高166cm，体重45kg，买M号裤长合适，略微有点儿肥。北方的冬天厚度绝对不够，另外穿了半天膝盖出大包了</t>
  </si>
  <si>
    <t>尺码正，跟国内一样 品质跟国内一样，葡产，只是鞋底没有小圆圈</t>
  </si>
  <si>
    <t>材质不错，尺寸偏小 材质不错，就是有点小。只能放3支M400大小的。放800就撑起来变形了。</t>
  </si>
  <si>
    <t>出墨均匀,顺滑好写 笔是新版的,上的是LAMY的墨水.出墨均匀,各方向均无飞白现象(好像人品得到了肯定).玻璃纤维的笔身重量比我意料中的要轻(意外),外形成纺锤梭形,全笔表面呈条纹状拉丝,不反光,防滑.黑色低调,几乎难注意到笔夹上的LAMY商标.透明磨砂墨水观察窗好评,尾部上墨水旋钮合拢时严丝合缝! 笔尖容易沾染墨水,上墨时不锈钢笔握容易沾染到墨水,现在刚刚用,某些时候略有挂纸现象(不排除是纸张的原因,在A4纸上表现顺滑) 适合日常使用,从最开始发货到到手约12天,在4月8日之前购入</t>
  </si>
  <si>
    <t>好 裤子不错,性价比高..</t>
  </si>
  <si>
    <t>老公200斤国内买XL，这个买l可以穿，修身款 老公200斤国内买XL，这个买l可以穿，修身款</t>
  </si>
  <si>
    <t>轻，保暖。好用。 蓝色很漂亮。杯子很轻。喜欢。可以用了2用。丢了。搞活动时，再入一个。</t>
  </si>
  <si>
    <t>非常好的休闲裤！ 穿着舒适，值得购买！</t>
  </si>
  <si>
    <t>非常舒服，满意！ 不错，戴起来非常舒服，降噪也很厉害！</t>
  </si>
  <si>
    <t>宽松款 宽松款的打底衫，179厘米，85公斤穿上m都不能修身，感觉是款式的原因，参考模特穿后的样子</t>
  </si>
  <si>
    <t>划算 不错，这个价钱很划算！</t>
  </si>
  <si>
    <t>不错 运动鞋穿43码，穿这个UK9码偏大至少一个手指，鞋垫穿起来滑溜溜</t>
  </si>
  <si>
    <t>品控一般 &lt;div id="video-block-R2C0C0B96F6FLD" class="a-section a-spacing-small a-spacing-top-mini video-block"&gt;&lt;/div&gt;&lt;input type="hidden" name="" value="https://images-cn.ssl-images-amazon.com/images/I/91uyvytEnbS.mp4" class="video-url"&gt;&lt;input type="hidden" name="" value="https://images-cn.ssl-images-amazon.com/images/I/813E4IKrLJS.png" class="video-slate-img-url"&gt;&amp;nbsp;降噪开到4耳压比较大，电流声也一直有，触控误操作性很高，另外表面都是划痕，不清楚是不是品控问题，海外购来回换货太麻烦，凑合用吧，音质和降噪效果一般，不能期待太高</t>
  </si>
  <si>
    <t>Champion 冠军 男士运动衫裤运动短裤 质量好，手感柔软，穿着舒适，就是太大了，送给朋友了！下次买，就有经验了！</t>
  </si>
  <si>
    <t>偏大 179cm，73kg，我高估了自己的体型，穿上L码后又大又长，M码应该最合适</t>
  </si>
  <si>
    <t>裤子太大了，完全没法穿 裤子太大了，完全没法穿</t>
  </si>
  <si>
    <t>Very disapointed on the products 商品有污渍，有划痕，看上去就是旧的。完全不值这个价格。</t>
  </si>
  <si>
    <t>165高，120斤女生，正好合适 165高，120斤女生，正好合适</t>
  </si>
  <si>
    <t>医用硅胶，没什么味道，手感好。 医用硅胶，没什么味道，手感好。</t>
  </si>
  <si>
    <t>码数偏大 性价比很好 就是码数偏大 顺丰物流也很好。</t>
  </si>
  <si>
    <t>选笔尖 美是很美的，f尖确实有点粗，建议买ef尖。天猫上好像加吸墨器也就150多，感觉亏了</t>
  </si>
  <si>
    <t>大 M是亚洲码xl，大概是L左右吧</t>
  </si>
  <si>
    <t>亚马逊超值 国外咱的衣服, 就在亚马逊买, 比国内便宜太多太多</t>
  </si>
  <si>
    <t>不错 衣服大小很合适，质量一般，值这个价。款式也很喜欢，白色有种很干净的感觉。</t>
  </si>
  <si>
    <t>值得购买 1、外观。整体造型和深蓝色表盘很漂亮，与那些五颜六色的款式相比，不容易过时，当然也没有那么时尚。 2、价格。我是从亚马逊德国直邮购买的，价格1000出头，其实国内电商在双十一打折下来比这个价格也高不了多少。 3、是否正品。现在大家都害怕买到仿品，或者在邮寄过程中被掉包。我拿到时外包装是完整的，但是拆开以后里面手表本身的包装盒盖子居然是打开的，好担心。按照说明书找到手表里面的城市设置，居然是柏林，从这点上我觉得应该是没有被掉包，否则掉包的人还要去修改城市设置，也太聪明了吧。改为北京后，时间自动校准了。 4、不足。表带有点硬，戴着不是很舒服。</t>
  </si>
  <si>
    <t>不错的炒锅 够深，不沾性也是特福的水准，比较适合不太适合铁锅的炒+炖菜组合。</t>
  </si>
  <si>
    <t>还是很好用的 lamy 2000书写很顺畅，用着感觉不错，但是卓越的售价太高了，在TB上买还算核算，我入手时720.</t>
  </si>
  <si>
    <t>补钙 蛮好吃，方便</t>
  </si>
  <si>
    <t>不错 简单舒适</t>
  </si>
  <si>
    <t>神器 毋庸置疑！一定是神器！</t>
  </si>
  <si>
    <t>好耳机 低音震撼，高音洪亮，气势澎湃，有真正的音响效果，没煲机效果就相当好，果然是大牌，德国原产。这样的价格能有这样的效果，不知道更贵的会是什么效果？以后得努力赚银子了！</t>
  </si>
  <si>
    <t>完美 非常漂亮的鞋子，舒服。</t>
  </si>
  <si>
    <t>包装坏了，质量感觉不错 十二天到南昌，拿到发现包装的非常简单，里面的包装盒破了，手表还不错，夜光照不到最底下6那里的一块小地方</t>
  </si>
  <si>
    <t>好 两套吸管，很不错，给别人带的，保温效果没问，</t>
  </si>
  <si>
    <t>尺码过大 尺码与指导建议差距较大，本人身高172，体重100+kg，日常穿衣都是xxl，但是这个xxl尺码大到无法理解，这并不是恶意评论，只是给亚洲消费者建议可以买比你自己尺码小一号或者相同的尺码。目前亚马逊并无换货流程，退货需要单收125元运费，退款只能退回货款，关税，运费不能退回，以上条例我个人抱着理解的态度，提醒想买的伙伴们一定确定好尺码不然真的很尴尬。</t>
  </si>
  <si>
    <t>帽子酷的！ 帽子很好看！！！很满意！物流也很快。</t>
  </si>
  <si>
    <t>舒适度一百分，还很轻便，我认为尺码正常，并没有偏大 舒适度一百分，还很轻便，我认为尺码正常，并没有偏大，量好自己的脚长，对着尺码表买，就不会出错。特意挑的这个粉色，图片色，无色差，价格也是全网最低，关于商品的品质我只相信亚马逊，不会有丝毫怀疑，它就是正品的保证、它就是权威的正品！</t>
  </si>
  <si>
    <t>很漂亮  一抬手就亮 转手卖了  适合学生 不适合青年</t>
  </si>
  <si>
    <t>质保升级为5年 同样配置、速度、容量下，价格最低、质保5年，全国联保</t>
  </si>
  <si>
    <t>非常超值 8支装的替用ProResult刷头算是性价比十足</t>
  </si>
  <si>
    <t>非常不错 非常愉快的一次购物，裤子很舒服，版型也很好看，赞一个！</t>
  </si>
  <si>
    <t>质量不错款式偏大 m很大，相当于国内的175吧</t>
  </si>
  <si>
    <t>东西非常棒 身高168.体重58kg，S码感觉有点小，防风防雨没话说，产品功能性强</t>
  </si>
  <si>
    <t>非常好的效果 连接上效果器，作为音乐监听耳机来讲，相当的不错！</t>
  </si>
  <si>
    <t>经验之谈，踢不烂的鞋除了大黄，其他款式的一定要慎重购买 我买T家的鞋很多年了，13年海外购的时间就吃过亏，买了一双11的，大了！这次没长记性，又买了一双，10.5w的码数华丽的小了半码！所以还是国内买吧！只能当600块打水漂了！还有就是这个鞋的质量很一般，皮质感很弱，皮子应该很薄！不推荐！之前几个给好评的误导了我，可能他们没见过什么好鞋。</t>
  </si>
  <si>
    <t>效果不理想 用了几次，不知道是不是没掌握方法，总是剃不干净，暂时闲置了。</t>
  </si>
  <si>
    <t>擦伤 有明显的擦伤</t>
  </si>
  <si>
    <t>包装太简陋，刷毛也不齐，应该是假货！ 包装太简陋了，塑料袋包上就直接发货了，根本没有包装盒，还有两个刷头刷毛不齐，严重怀疑是假货，太失望了！</t>
  </si>
  <si>
    <t>移动硬盘有咔咔响声，打不开了，我需要尽快修复数据 这么久没收到你们希捷的帮助，买了突然无法读取资料了，插入电脑有杂音。严重影响办公！ 都着急一年了....</t>
  </si>
  <si>
    <t>塑料味大 这款储奶袋塑料味道特别大，根本不敢用</t>
  </si>
  <si>
    <t>尺码稍微有点大，适合健身身材穿 S码，170cm，70kg，普通身材，上身以后衣服肩部稍有点宽，袖长长了3cm，胸围腰围大小合适，总体还算合身。 要穿着好看的话还得是健身身材，肩宽，肚子上无赘肉才行。</t>
  </si>
  <si>
    <t>异味，掉绒 版型修长，面料薄软，里面一层薄绒，稍有异味，洗洗应好吧。上身舒适，总体来说性价比不错。163，56，M。 下水之后依然有异味，掉绒，长短薄厚买了多件冠军，这件是最差的。</t>
  </si>
  <si>
    <t>包装不好，质量还可以 跟另一个妈咪一人一个，质量还可以，也没什么异味，就是包装的太差，就一个薄薄的塑料袋就给到我了</t>
  </si>
  <si>
    <t>你们关心的我帮你们关心了 L码，胸围55厘米，衣长59厘米，袖长60 厘米，供大家参考。</t>
  </si>
  <si>
    <t>满意 宝宝一直在用这个牌子的碗，挺好的</t>
  </si>
  <si>
    <t>满意 稍微有点大，大概半号，鞋垫也有点滑，总体满意</t>
  </si>
  <si>
    <t>很好 速度很快.网上也有但感觉亚马逊更靠谱</t>
  </si>
  <si>
    <t>味道 小宝贝喜欢吃，味道可以</t>
  </si>
  <si>
    <t>有效果 给家里人用的，买了几瓶，反馈信息是有效果，原来手指关节肿胀僵直疼痛，吃完缓解了，几乎不发作了</t>
  </si>
  <si>
    <t>不错的，实惠 厚实，用料足，喜欢宽松款的，水洗后应该更软</t>
  </si>
  <si>
    <t>希捷混合固态硬盘2.5英寸2TBNAND闪存游戏FireCu... SEAGATE 品质优良，一如既往，赞赞赞！！！</t>
  </si>
  <si>
    <t>没白等 等待没有白费 品质 手感 书写都一级棒</t>
  </si>
  <si>
    <t>优缺点分析 优点：便宜！ 缺点1：10t的硬盘实际是9t整 缺点2：放在桌子上，桌子会共振，嗡嗡的，而且间歇有咚咚的敲击声。下面垫了一包纸抽以后噪音消失。</t>
  </si>
  <si>
    <t>此款居家服材质厚实，性价比高 材质厚实，适合比较凉爽的季节穿</t>
  </si>
  <si>
    <t>上脚试穿 有个鞋面有点刮痕，但总体还是不错的，鞋盒上没有任何标志，有点不能理解，难道踢不烂就是这风格？国内的都有呢，穿着舒适，太软了，像跑鞋一样，第一次的亚马逊购物，比较满意</t>
  </si>
  <si>
    <t>不错，正品 挺好的，不错。是正品。亚马逊服务很好，很贴心</t>
  </si>
  <si>
    <t>霹雳马150 比红辉好用多了，喜欢</t>
  </si>
  <si>
    <t>好用 充电充不满了。不知能解决不？</t>
  </si>
  <si>
    <t>挺好的 没问题，价格比国行便宜，质量很好。</t>
  </si>
  <si>
    <t>挺薄的 不是修身的，很薄</t>
  </si>
  <si>
    <t>囤货用的，价格优惠，2个160多，颜色好，摸着瓶身舒服，要是有手柄配就好了 囤货用的，价格优惠，2个160多，颜色好，摸着瓶身舒服，要是有手柄配就好了</t>
  </si>
  <si>
    <t>可多可么奶瓶 宝宝从出生到现在一直用的可多可么，非常适应，散热慢，宝宝吃的慢也不怕</t>
  </si>
  <si>
    <t>是正品 买了很多次，依旧好，正品</t>
  </si>
  <si>
    <t>下次找点液体钙试试，胃不好 不知道是不是心理作用，最近借的身体不适那么无力了，价格还好。就是颗粒比较大，随餐吃，但是我胃不好，有时候还是能感觉到他对胃有点影响。最好吃一半饭的时候吃，没什么感觉</t>
  </si>
  <si>
    <t>物流 物流比预计快</t>
  </si>
  <si>
    <t>不错，可用量很大 日亚包装很好，稳稳的附在纸箱上，避免产品在箱里晃动砸坏，国内没有一家电商有做这个细节。格式化后3725.9G，与我之前3T希捷盘一起用。这个盘没有配SATA线。要自己配。</t>
  </si>
  <si>
    <t>便宜好货 基础型，便宜，当秋裤穿</t>
  </si>
  <si>
    <t>这种全棉的，特别特别松，感觉很不好 这种全棉的，特别特别松，感觉很不好</t>
  </si>
  <si>
    <t>感觉很一般 怀疑是不是正品，刷头毛长短不一，而且刷毛很硬</t>
  </si>
  <si>
    <t>怎么处理 新买的有开胶</t>
  </si>
  <si>
    <t>质量一般 才用几次边上已经感觉快要破了</t>
  </si>
  <si>
    <t>包装极简陋 没有任何的挤压防护包装，收到的时候盒子被压变形而且破裂了，这意味着一路运过来那个背景灯的按键要一路被误按压，这样以后的电池性能一定会变得很差。请谨慎购买，因为有可能因此电池被放电放的厉害。</t>
  </si>
  <si>
    <t>买4瓶只送来3瓶 除了送货有误外其他还好。有效期是2020年，包装一般，送货的话比预期早一个星期。</t>
  </si>
  <si>
    <t>冠军t 买了三件，这件算是最好了，有吊牌，其余两件没有吊牌，亚马逊美国自营信得过吗？</t>
  </si>
  <si>
    <t>还不错，好清洗 一到货就拆开包装，味道有点大，清洗之后放了一下没有味道了。 儿子刚开始很喜欢，完全不撒手。后来咬多了，就有点腻味了。建议还是别买太贵的。小朋友好奇心太重，又喜新厌旧，很快就转移兴趣点了。</t>
  </si>
  <si>
    <t>质量不错，码子偏大， 质量很好！水洗后不变形、不掉色，就是码子偏大，身高170，体重74公斤，M码，整整大了一号，水洗后没什么变化，就是码子大！</t>
  </si>
  <si>
    <t>质量不错，也有不足 刚买完就降价60多元，虽然可以免费退货，但是别对不起商家了，就算了。可是心里不平衡。水位显示在里面，不如其他福謄宝水位显示漂亮，那种水开时外面显示蓝色沸腾火苗很漂亮</t>
  </si>
  <si>
    <t>性价比很高。 价格在这里，想达到1000元级别的效果是不可能的，鞋底子有点硬，总得来说性价比很高。</t>
  </si>
  <si>
    <t>好看 大小合适，轻便，不会笨重，操作简单，不用上发条</t>
  </si>
  <si>
    <t>性价比高 不错，喜欢5900,256M,充氦。</t>
  </si>
  <si>
    <t>通勤必备 通勤必备单品。 macbook 12本子耳机都可以容纳。 不粘毛，非常好。</t>
  </si>
  <si>
    <t>很好 小包容量很大，能装很多东西</t>
  </si>
  <si>
    <t>好东西必须赞 买时很便宜，穿着舒服，大小合适！可是为什么现在都没有了呢？海外购都下架了？只剩日本海外购有了，贵了一倍</t>
  </si>
  <si>
    <t>总体满意 159cm、54kg，买了8号的，感觉略大，裤腿有点宽松，不是紧身款的，但穿着还是舒适的，性价比高。</t>
  </si>
  <si>
    <t>质量很好 同时买了一款科勒的，这款明显份量重很多，虽然外表看是塑料的，沐浴头也很小，但是质量很棒。</t>
  </si>
  <si>
    <t>很好 很舒服，质量绝对杠杠的，而且便宜</t>
  </si>
  <si>
    <t>亚马逊上购买champion物美价廉 衣服版型很好，上身效果图非常棒，而且做工精致，价格比国内购买便宜很好，身高168厘米，体重66公斤，穿M码很合身，值得购买！</t>
  </si>
  <si>
    <t>表带好像不太好买到呀 考虑很久才买的，很漂亮，就是女生戴着表带长了点。</t>
  </si>
  <si>
    <t>美国进口-Thinkbaby 辛克宝贝 不锈钢儿童餐具4件套（饭盒、汤碗、餐碗、水杯）.. 发货很快，质量好~~~~~~~~宝宝很喜欢！！！！！！！！！！！！！！</t>
  </si>
  <si>
    <t>CK海外购 S码足够。跟国内的M差不多</t>
  </si>
  <si>
    <t>正常尺码！ 多米尼亚产，绝不存在偏大，我认为有一点点偏小或者正常码，我穿什么鞋都是38合适，这鞋买了39，垫不垫增高垫穿着都很合适，宽松一点点很舒服。建议大半码或者一码都合适！</t>
  </si>
  <si>
    <t>容量大 容量够大，可以装很多东东了。声音大了点</t>
  </si>
  <si>
    <t>很棒！ 非常棒的一次购物经历！产品真棒！</t>
  </si>
  <si>
    <t>穿起来很舒服 出了买的稍微大些，其它都很好</t>
  </si>
  <si>
    <t>就是每根笔细了点 买给3岁的孩子 就是每根笔细了点 抓握感觉吃力点 可能适合更大的孩子</t>
  </si>
  <si>
    <t>荷兰产，比国产便宜✌🏻 目前使用不错</t>
  </si>
  <si>
    <t>很好的商品，愿意向朋友推荐 卡的速度还可以，连拍7张后大约1秒即可写入。送货速度快，下单后6天即到货。</t>
  </si>
  <si>
    <t>666 非常棒， 很好  速度真心快</t>
  </si>
  <si>
    <t>非常不错~ 买之前真是查了好多资料，特别是皮硬底硬尺寸错等让我反复犹豫，但是太喜欢这款样子了，就下单了。 开箱时挺忐忑，开箱后很满意啊，上脚感觉我觉得完全ok，不磨脚后跟的！clarks鞋里有专门保护脚后跟的，很满意。因为版型，走路时前脚还是有点下压的，但是也完全不是问题，皮鞋基本都这样(可能我穿惯皮鞋了) 我平时皮鞋就是穿250/255的，基本买鞋都是250尺寸，这双7.5觉得正好，稍微有一点点大，可以理解为宽松点。</t>
  </si>
  <si>
    <t>不错 不错，推荐尺码很合适，穿着也很舒服</t>
  </si>
  <si>
    <t>味道怪怪的，难喝啊 挺难喝的</t>
  </si>
  <si>
    <t>使用起来不是太理想 使用起来不是太理想，硅胶材质温奶不是很方便，防胀气的换气设置也并不是很管用</t>
  </si>
  <si>
    <t>裤腿有点偏大 2尺45的腰围，正合适，给大家参考一下。就是裤腿好大，给我妈买的，习惯穿瘦腿裤的我真不能接受，还好我妈觉得可以。第一次拿到的时候有点褪色，手摸过去都能占一手的蓝色。我妈说料子像她厂里的劳动服的料子，不知道这个是不是正品</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</si>
</sst>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""zh"", ""en"")"),"Speechless took eight yards gave me a 7.5 yards, but fortunately can wear, is really irresponsible. Shoes, work is good, not previously through this brand is good will continue to buy, I hope next time do not send the wrong code number .")</f>
        <v>Speechless took eight yards gave me a 7.5 yards, but fortunately can wear, is really irresponsible. Shoes, work is good, not previously through this brand is good will continue to buy, I hope next time do not send the wrong code number .</v>
      </c>
    </row>
    <row r="3">
      <c r="A3" s="1">
        <v>5.0</v>
      </c>
      <c r="B3" s="1" t="s">
        <v>4</v>
      </c>
      <c r="C3" t="str">
        <f>IFERROR(__xludf.DUMMYFUNCTION("GOOGLETRANSLATE(B3, ""zh"", ""en"")"),"Good quality, darker color, it is recommended to buy clothes there is no picture so bright color, thin velvet inside there. But the velvet will be off, will not wash a good point after I do not know. Style look good, according to the intelligent recommend"&amp;"ation to buy a slightly bigger Diudiu, do activities, very cheap.")</f>
        <v>Good quality, darker color, it is recommended to buy clothes there is no picture so bright color, thin velvet inside there. But the velvet will be off, will not wash a good point after I do not know. Style look good, according to the intelligent recommendation to buy a slightly bigger Diudiu, do activities, very cheap.</v>
      </c>
    </row>
    <row r="4">
      <c r="A4" s="1">
        <v>5.0</v>
      </c>
      <c r="B4" s="1" t="s">
        <v>5</v>
      </c>
      <c r="C4" t="str">
        <f>IFERROR(__xludf.DUMMYFUNCTION("GOOGLETRANSLATE(B4, ""zh"", ""en"")"),"Genuine domestic buy a few yards to buy a few yards, good quality, is authentic")</f>
        <v>Genuine domestic buy a few yards to buy a few yards, good quality, is authentic</v>
      </c>
    </row>
    <row r="5">
      <c r="A5" s="1">
        <v>5.0</v>
      </c>
      <c r="B5" s="1" t="s">
        <v>6</v>
      </c>
      <c r="C5" t="str">
        <f>IFERROR(__xludf.DUMMYFUNCTION("GOOGLETRANSLATE(B5, ""zh"", ""en"")"),"Joker wild colors and styles, quality is also very good. Buy your waistline than the big two belt sizes recommended very useful. For example Waist 30, buy 32 yards of the belt.")</f>
        <v>Joker wild colors and styles, quality is also very good. Buy your waistline than the big two belt sizes recommended very useful. For example Waist 30, buy 32 yards of the belt.</v>
      </c>
    </row>
    <row r="6">
      <c r="A6" s="1">
        <v>5.0</v>
      </c>
      <c r="B6" s="1" t="s">
        <v>7</v>
      </c>
      <c r="C6" t="str">
        <f>IFERROR(__xludf.DUMMYFUNCTION("GOOGLETRANSLATE(B6, ""zh"", ""en"")"),"Good easy clean very good like good like clean block")</f>
        <v>Good easy clean very good like good like clean block</v>
      </c>
    </row>
    <row r="7">
      <c r="A7" s="1">
        <v>5.0</v>
      </c>
      <c r="B7" s="1" t="s">
        <v>8</v>
      </c>
      <c r="C7" t="str">
        <f>IFERROR(__xludf.DUMMYFUNCTION("GOOGLETRANSLATE(B7, ""zh"", ""en"")"),"Good like the classic small squares, function much wins in a practical, easy to use inexpensive")</f>
        <v>Good like the classic small squares, function much wins in a practical, easy to use inexpensive</v>
      </c>
    </row>
    <row r="8">
      <c r="A8" s="1">
        <v>5.0</v>
      </c>
      <c r="B8" s="1" t="s">
        <v>9</v>
      </c>
      <c r="C8" t="str">
        <f>IFERROR(__xludf.DUMMYFUNCTION("GOOGLETRANSLATE(B8, ""zh"", ""en"")"),"Satisfaction shoes are very light and very comfortable and good-looking")</f>
        <v>Satisfaction shoes are very light and very comfortable and good-looking</v>
      </c>
    </row>
    <row r="9">
      <c r="A9" s="1">
        <v>5.0</v>
      </c>
      <c r="B9" s="1" t="s">
        <v>10</v>
      </c>
      <c r="C9" t="str">
        <f>IFERROR(__xludf.DUMMYFUNCTION("GOOGLETRANSLATE(B9, ""zh"", ""en"")"),"Size like, very fit! Daily pass through!")</f>
        <v>Size like, very fit! Daily pass through!</v>
      </c>
    </row>
    <row r="10">
      <c r="A10" s="1">
        <v>5.0</v>
      </c>
      <c r="B10" s="1" t="s">
        <v>11</v>
      </c>
      <c r="C10" t="str">
        <f>IFERROR(__xludf.DUMMYFUNCTION("GOOGLETRANSLATE(B10, ""zh"", ""en"")"),"No longer worry about moldy cutting board endophytes problems in full compliance with expectations, resilient knife on the board happens to comfort, do not feel too hard, non-absorbent, if you buy early enough.")</f>
        <v>No longer worry about moldy cutting board endophytes problems in full compliance with expectations, resilient knife on the board happens to comfort, do not feel too hard, non-absorbent, if you buy early enough.</v>
      </c>
    </row>
    <row r="11">
      <c r="A11" s="1">
        <v>5.0</v>
      </c>
      <c r="B11" s="1" t="s">
        <v>12</v>
      </c>
      <c r="C11" t="str">
        <f>IFERROR(__xludf.DUMMYFUNCTION("GOOGLETRANSLATE(B11, ""zh"", ""en"")"),"It can also be good, not bad")</f>
        <v>It can also be good, not bad</v>
      </c>
    </row>
    <row r="12">
      <c r="A12" s="1">
        <v>5.0</v>
      </c>
      <c r="B12" s="1" t="s">
        <v>13</v>
      </c>
      <c r="C12" t="str">
        <f>IFERROR(__xludf.DUMMYFUNCTION("GOOGLETRANSLATE(B12, ""zh"", ""en"")"),"What good to wear comfortable cloth fabric")</f>
        <v>What good to wear comfortable cloth fabric</v>
      </c>
    </row>
    <row r="13">
      <c r="A13" s="1">
        <v>5.0</v>
      </c>
      <c r="B13" s="1" t="s">
        <v>14</v>
      </c>
      <c r="C13" t="str">
        <f>IFERROR(__xludf.DUMMYFUNCTION("GOOGLETRANSLATE(B13, ""zh"", ""en"")"),"Commenting on the event really super to force! Very, very like!")</f>
        <v>Commenting on the event really super to force! Very, very like!</v>
      </c>
    </row>
    <row r="14">
      <c r="A14" s="1">
        <v>5.0</v>
      </c>
      <c r="B14" s="1" t="s">
        <v>15</v>
      </c>
      <c r="C14" t="str">
        <f>IFERROR(__xludf.DUMMYFUNCTION("GOOGLETRANSLATE(B14, ""zh"", ""en"")"),"Green liked the taste of a little more than a large pink, but I think it is acceptable, not the kind of said to be of poor quality defective taste, taste a little bit, there is no place may be sealed for too long!")</f>
        <v>Green liked the taste of a little more than a large pink, but I think it is acceptable, not the kind of said to be of poor quality defective taste, taste a little bit, there is no place may be sealed for too long!</v>
      </c>
    </row>
    <row r="15">
      <c r="A15" s="1">
        <v>5.0</v>
      </c>
      <c r="B15" s="1" t="s">
        <v>16</v>
      </c>
      <c r="C15" t="str">
        <f>IFERROR(__xludf.DUMMYFUNCTION("GOOGLETRANSLATE(B15, ""zh"", ""en"")"),"And pictures, like oh well good")</f>
        <v>And pictures, like oh well good</v>
      </c>
    </row>
    <row r="16">
      <c r="A16" s="1">
        <v>5.0</v>
      </c>
      <c r="B16" s="1" t="s">
        <v>17</v>
      </c>
      <c r="C16" t="str">
        <f>IFERROR(__xludf.DUMMYFUNCTION("GOOGLETRANSLATE(B16, ""zh"", ""en"")"),"Okay very pretty. No pressure cooker to cook up delicious cooking. . Taste loose")</f>
        <v>Okay very pretty. No pressure cooker to cook up delicious cooking. . Taste loose</v>
      </c>
    </row>
    <row r="17">
      <c r="A17" s="1">
        <v>5.0</v>
      </c>
      <c r="B17" s="1" t="s">
        <v>18</v>
      </c>
      <c r="C17" t="str">
        <f>IFERROR(__xludf.DUMMYFUNCTION("GOOGLETRANSLATE(B17, ""zh"", ""en"")"),"Oh good, oh good")</f>
        <v>Oh good, oh good</v>
      </c>
    </row>
    <row r="18">
      <c r="A18" s="1">
        <v>5.0</v>
      </c>
      <c r="B18" s="1" t="s">
        <v>19</v>
      </c>
      <c r="C18" t="str">
        <f>IFERROR(__xludf.DUMMYFUNCTION("GOOGLETRANSLATE(B18, ""zh"", ""en"")"),"Value 9052 9052 dw5600 dw6900 good adhesion of the strap slightly hard, the value of G shock style")</f>
        <v>Value 9052 9052 dw5600 dw6900 good adhesion of the strap slightly hard, the value of G shock style</v>
      </c>
    </row>
    <row r="19">
      <c r="A19" s="1">
        <v>5.0</v>
      </c>
      <c r="B19" s="1" t="s">
        <v>20</v>
      </c>
      <c r="C19" t="str">
        <f>IFERROR(__xludf.DUMMYFUNCTION("GOOGLETRANSLATE(B19, ""zh"", ""en"")"),"Dad bought a hat soft and comfortable and elegant style")</f>
        <v>Dad bought a hat soft and comfortable and elegant style</v>
      </c>
    </row>
    <row r="20">
      <c r="A20" s="1">
        <v>5.0</v>
      </c>
      <c r="B20" s="1" t="s">
        <v>21</v>
      </c>
      <c r="C20" t="str">
        <f>IFERROR(__xludf.DUMMYFUNCTION("GOOGLETRANSLATE(B20, ""zh"", ""en"")"),"Good clothes very good! Very comfortable to wear, logistics fast!")</f>
        <v>Good clothes very good! Very comfortable to wear, logistics fast!</v>
      </c>
    </row>
    <row r="21">
      <c r="A21" s="1">
        <v>5.0</v>
      </c>
      <c r="B21" s="1" t="s">
        <v>22</v>
      </c>
      <c r="C21" t="str">
        <f>IFERROR(__xludf.DUMMYFUNCTION("GOOGLETRANSLATE(B21, ""zh"", ""en"")"),"I met the best headphones sound terrific, this headset was great!")</f>
        <v>I met the best headphones sound terrific, this headset was great!</v>
      </c>
    </row>
    <row r="22">
      <c r="A22" s="1">
        <v>5.0</v>
      </c>
      <c r="B22" s="1" t="s">
        <v>23</v>
      </c>
      <c r="C22" t="str">
        <f>IFERROR(__xludf.DUMMYFUNCTION("GOOGLETRANSLATE(B22, ""zh"", ""en"")"),"Good good should praise, comfortable to wear, I have this hd4.50 people allergic to wear this big bread listen very comfortable. Appearance and workmanship are super satisfied. The only downside is the ems express, uncle standard style, can not afford inj"&amp;"uries.")</f>
        <v>Good good should praise, comfortable to wear, I have this hd4.50 people allergic to wear this big bread listen very comfortable. Appearance and workmanship are super satisfied. The only downside is the ems express, uncle standard style, can not afford injuries.</v>
      </c>
    </row>
    <row r="23">
      <c r="A23" s="1">
        <v>5.0</v>
      </c>
      <c r="B23" s="1" t="s">
        <v>24</v>
      </c>
      <c r="C23" t="str">
        <f>IFERROR(__xludf.DUMMYFUNCTION("GOOGLETRANSLATE(B23, ""zh"", ""en"")"),"Very comfortable ~ ~ ~ very comfortable, size is too large a number, but fortunately, the price Well, much cheaper than domestic, a week received the goods, Amazon purchase more and more overseas to force!")</f>
        <v>Very comfortable ~ ~ ~ very comfortable, size is too large a number, but fortunately, the price Well, much cheaper than domestic, a week received the goods, Amazon purchase more and more overseas to force!</v>
      </c>
    </row>
    <row r="24">
      <c r="A24" s="1">
        <v>5.0</v>
      </c>
      <c r="B24" s="1" t="s">
        <v>25</v>
      </c>
      <c r="C24" t="str">
        <f>IFERROR(__xludf.DUMMYFUNCTION("GOOGLETRANSLATE(B24, ""zh"", ""en"")"),"Texture is very good, a lot better than the domestic")</f>
        <v>Texture is very good, a lot better than the domestic</v>
      </c>
    </row>
    <row r="25">
      <c r="A25" s="1">
        <v>2.0</v>
      </c>
      <c r="B25" s="1" t="s">
        <v>26</v>
      </c>
      <c r="C25" t="str">
        <f>IFERROR(__xludf.DUMMYFUNCTION("GOOGLETRANSLATE(B25, ""zh"", ""en"")"),"Fake a star to two-star logistics, shipping soon, good attitude, a star for texture, I believe that is described as cotton, but cotton knits grade also differs, this feels extremely cheap, rough inside thread very much, I'm afraid a cable head completely "&amp;"open line, quality chest printed pattern is to spread the goods level, screen printing is the case? Armband embroidered touches, but not embroidered on clothes, is the hard embroideries with a glue stick on clothes, should be easy to wash it, as Water Was"&amp;"h ... it is simply not okay after ...... neck printed word crooked, vague, a lot of bother to tell the difference: Made in Haiti (manufactured Haiti), overseas purchase also depends on origin, made in China by no means the most times, look at this to unde"&amp;"rstand. In this special website to buy a T-shirt or one hundred shoddy fakes, he waited nearly two weeks, but is for others to buy, do not spend money I'm not gonna return Zhaoma it?")</f>
        <v>Fake a star to two-star logistics, shipping soon, good attitude, a star for texture, I believe that is described as cotton, but cotton knits grade also differs, this feels extremely cheap, rough inside thread very much, I'm afraid a cable head completely open line, quality chest printed pattern is to spread the goods level, screen printing is the case? Armband embroidered touches, but not embroidered on clothes, is the hard embroideries with a glue stick on clothes, should be easy to wash it, as Water Wash ... it is simply not okay after ...... neck printed word crooked, vague, a lot of bother to tell the difference: Made in Haiti (manufactured Haiti), overseas purchase also depends on origin, made in China by no means the most times, look at this to understand. In this special website to buy a T-shirt or one hundred shoddy fakes, he waited nearly two weeks, but is for others to buy, do not spend money I'm not gonna return Zhaoma it?</v>
      </c>
    </row>
    <row r="26">
      <c r="A26" s="1">
        <v>3.0</v>
      </c>
      <c r="B26" s="1" t="s">
        <v>27</v>
      </c>
      <c r="C26" t="str">
        <f>IFERROR(__xludf.DUMMYFUNCTION("GOOGLETRANSLATE(B26, ""zh"", ""en"")"),"163/47 s too much thread is suitable thread Intuit more")</f>
        <v>163/47 s too much thread is suitable thread Intuit more</v>
      </c>
    </row>
    <row r="27">
      <c r="A27" s="1">
        <v>3.0</v>
      </c>
      <c r="B27" s="1" t="s">
        <v>28</v>
      </c>
      <c r="C27" t="str">
        <f>IFERROR(__xludf.DUMMYFUNCTION("GOOGLETRANSLATE(B27, ""zh"", ""en"")"),"Not unlike how authentic, straw has a very strong flavor, other brands cups baby will not be so heavy with the smell")</f>
        <v>Not unlike how authentic, straw has a very strong flavor, other brands cups baby will not be so heavy with the smell</v>
      </c>
    </row>
    <row r="28">
      <c r="A28" s="1">
        <v>3.0</v>
      </c>
      <c r="B28" s="1" t="s">
        <v>29</v>
      </c>
      <c r="C28" t="str">
        <f>IFERROR(__xludf.DUMMYFUNCTION("GOOGLETRANSLATE(B28, ""zh"", ""en"")"),"Flavored hot little red look there is an plastic taste")</f>
        <v>Flavored hot little red look there is an plastic taste</v>
      </c>
    </row>
    <row r="29">
      <c r="A29" s="1">
        <v>1.0</v>
      </c>
      <c r="B29" s="1" t="s">
        <v>30</v>
      </c>
      <c r="C29" t="str">
        <f>IFERROR(__xludf.DUMMYFUNCTION("GOOGLETRANSLATE(B29, ""zh"", ""en"")"),"Poor poor quality, all thread, cloth fabric break that is, unlike genuine, back")</f>
        <v>Poor poor quality, all thread, cloth fabric break that is, unlike genuine, back</v>
      </c>
    </row>
    <row r="30">
      <c r="A30" s="1">
        <v>1.0</v>
      </c>
      <c r="B30" s="1" t="s">
        <v>31</v>
      </c>
      <c r="C30" t="str">
        <f>IFERROR(__xludf.DUMMYFUNCTION("GOOGLETRANSLATE(B30, ""zh"", ""en"")"),"Just do not be so perfect, five-star praise thick, soft, flexible, only less than 260 yuan price, the counter was 600 +, thanks Amazon! Five Star")</f>
        <v>Just do not be so perfect, five-star praise thick, soft, flexible, only less than 260 yuan price, the counter was 600 +, thanks Amazon! Five Star</v>
      </c>
    </row>
    <row r="31">
      <c r="A31" s="1">
        <v>4.0</v>
      </c>
      <c r="B31" s="1" t="s">
        <v>32</v>
      </c>
      <c r="C31" t="str">
        <f>IFERROR(__xludf.DUMMYFUNCTION("GOOGLETRANSLATE(B31, ""zh"", ""en"")"),"There is a role. Doctors buy.")</f>
        <v>There is a role. Doctors buy.</v>
      </c>
    </row>
    <row r="32">
      <c r="A32" s="1">
        <v>4.0</v>
      </c>
      <c r="B32" s="1" t="s">
        <v>33</v>
      </c>
      <c r="C32" t="str">
        <f>IFERROR(__xludf.DUMMYFUNCTION("GOOGLETRANSLATE(B32, ""zh"", ""en"")"),"A larger shoe styles can")</f>
        <v>A larger shoe styles can</v>
      </c>
    </row>
    <row r="33">
      <c r="A33" s="1">
        <v>4.0</v>
      </c>
      <c r="B33" s="1" t="s">
        <v>34</v>
      </c>
      <c r="C33" t="str">
        <f>IFERROR(__xludf.DUMMYFUNCTION("GOOGLETRANSLATE(B33, ""zh"", ""en"")"),"Tight wearing a very comfortable, but the material is a bit tight, fat or do not consider")</f>
        <v>Tight wearing a very comfortable, but the material is a bit tight, fat or do not consider</v>
      </c>
    </row>
    <row r="34">
      <c r="A34" s="1">
        <v>4.0</v>
      </c>
      <c r="B34" s="1" t="s">
        <v>35</v>
      </c>
      <c r="C34" t="str">
        <f>IFERROR(__xludf.DUMMYFUNCTION("GOOGLETRANSLATE(B34, ""zh"", ""en"")"),"Value for money is selected S code, 172 72KG, just right, a little self-cultivation, the sleeves a little longer, others are very good. Lined with velvet for fall and early spring")</f>
        <v>Value for money is selected S code, 172 72KG, just right, a little self-cultivation, the sleeves a little longer, others are very good. Lined with velvet for fall and early spring</v>
      </c>
    </row>
    <row r="35">
      <c r="A35" s="1">
        <v>5.0</v>
      </c>
      <c r="B35" s="1" t="s">
        <v>36</v>
      </c>
      <c r="C35" t="str">
        <f>IFERROR(__xludf.DUMMYFUNCTION("GOOGLETRANSLATE(B35, ""zh"", ""en"")"),"Good is good, legs slightly longer.")</f>
        <v>Good is good, legs slightly longer.</v>
      </c>
    </row>
    <row r="36">
      <c r="A36" s="1">
        <v>5.0</v>
      </c>
      <c r="B36" s="1" t="s">
        <v>37</v>
      </c>
      <c r="C36" t="str">
        <f>IFERROR(__xludf.DUMMYFUNCTION("GOOGLETRANSLATE(B36, ""zh"", ""en"")"),"The new parallel · okay · Mobile phone · I have been okay with parallel · parallel · I have been using a new parallel ·")</f>
        <v>The new parallel · okay · Mobile phone · I have been okay with parallel · parallel · I have been using a new parallel ·</v>
      </c>
    </row>
    <row r="37">
      <c r="A37" s="1">
        <v>5.0</v>
      </c>
      <c r="B37" s="1" t="s">
        <v>38</v>
      </c>
      <c r="C37" t="str">
        <f>IFERROR(__xludf.DUMMYFUNCTION("GOOGLETRANSLATE(B37, ""zh"", ""en"")"),"Perfect boots boots thief pretty fast delivery, cost-effective and more comfortable than boots cat is not so heavy praise")</f>
        <v>Perfect boots boots thief pretty fast delivery, cost-effective and more comfortable than boots cat is not so heavy praise</v>
      </c>
    </row>
    <row r="38">
      <c r="A38" s="1">
        <v>5.0</v>
      </c>
      <c r="B38" s="1" t="s">
        <v>39</v>
      </c>
      <c r="C38" t="str">
        <f>IFERROR(__xludf.DUMMYFUNCTION("GOOGLETRANSLATE(B38, ""zh"", ""en"")"),"Satisfaction 176,130 pounds, wearing No. S fit, this is not the original models, made in China, traces are good quality, good thermal effect")</f>
        <v>Satisfaction 176,130 pounds, wearing No. S fit, this is not the original models, made in China, traces are good quality, good thermal effect</v>
      </c>
    </row>
    <row r="39">
      <c r="A39" s="1">
        <v>5.0</v>
      </c>
      <c r="B39" s="1" t="s">
        <v>40</v>
      </c>
      <c r="C39" t="str">
        <f>IFERROR(__xludf.DUMMYFUNCTION("GOOGLETRANSLATE(B39,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40">
      <c r="A40" s="1">
        <v>5.0</v>
      </c>
      <c r="B40" s="1" t="s">
        <v>41</v>
      </c>
      <c r="C40" t="str">
        <f>IFERROR(__xludf.DUMMYFUNCTION("GOOGLETRANSLATE(B40, ""zh"", ""en"")"),"Very good very good, with a long time, not run out.")</f>
        <v>Very good very good, with a long time, not run out.</v>
      </c>
    </row>
    <row r="41">
      <c r="A41" s="1">
        <v>5.0</v>
      </c>
      <c r="B41" s="1" t="s">
        <v>42</v>
      </c>
      <c r="C41" t="str">
        <f>IFERROR(__xludf.DUMMYFUNCTION("GOOGLETRANSLATE(B41, ""zh"", ""en"")"),"A little bit bigger, but better. Because the boyfriend usually wear 39 yards, this is equivalent to 40 completely different, but the winter wear, then point cushion insoles can also wear it.")</f>
        <v>A little bit bigger, but better. Because the boyfriend usually wear 39 yards, this is equivalent to 40 completely different, but the winter wear, then point cushion insoles can also wear it.</v>
      </c>
    </row>
    <row r="42">
      <c r="A42" s="1">
        <v>5.0</v>
      </c>
      <c r="B42" s="1" t="s">
        <v>43</v>
      </c>
      <c r="C42" t="str">
        <f>IFERROR(__xludf.DUMMYFUNCTION("GOOGLETRANSLATE(B42, ""zh"", ""en"")"),"Pretty good size 170/68 worthy of the price cut is very close and some old-fashioned but also some hard material")</f>
        <v>Pretty good size 170/68 worthy of the price cut is very close and some old-fashioned but also some hard material</v>
      </c>
    </row>
    <row r="43">
      <c r="A43" s="1">
        <v>5.0</v>
      </c>
      <c r="B43" s="1" t="s">
        <v>44</v>
      </c>
      <c r="C43" t="str">
        <f>IFERROR(__xludf.DUMMYFUNCTION("GOOGLETRANSLATE(B43, ""zh"", ""en"")"),"Loose more comfortable than the domestic version of L number slightly larger, overall pretty cool to wear the body, not as thin as cicada leaves, his body still wearing breathable, quality possible.")</f>
        <v>Loose more comfortable than the domestic version of L number slightly larger, overall pretty cool to wear the body, not as thin as cicada leaves, his body still wearing breathable, quality possible.</v>
      </c>
    </row>
    <row r="44">
      <c r="A44" s="1">
        <v>5.0</v>
      </c>
      <c r="B44" s="1" t="s">
        <v>45</v>
      </c>
      <c r="C44" t="str">
        <f>IFERROR(__xludf.DUMMYFUNCTION("GOOGLETRANSLATE(B44, ""zh"", ""en"")"),"Comfortable, accurate size. Ultra-light, walking very comfortable. Narrow-leg jeans to wear handsome. Cheaper than the domestic cat's day nearly two-thirds cheaper than purchasing.")</f>
        <v>Comfortable, accurate size. Ultra-light, walking very comfortable. Narrow-leg jeans to wear handsome. Cheaper than the domestic cat's day nearly two-thirds cheaper than purchasing.</v>
      </c>
    </row>
    <row r="45">
      <c r="A45" s="1">
        <v>5.0</v>
      </c>
      <c r="B45" s="1" t="s">
        <v>46</v>
      </c>
      <c r="C45" t="str">
        <f>IFERROR(__xludf.DUMMYFUNCTION("GOOGLETRANSLATE(B45, ""zh"", ""en"")"),"Good buy 165cm 78kg m code is too long, just the right size, into a flat bottom. Tailor shop boss said I was good fabric clothes.")</f>
        <v>Good buy 165cm 78kg m code is too long, just the right size, into a flat bottom. Tailor shop boss said I was good fabric clothes.</v>
      </c>
    </row>
    <row r="46">
      <c r="A46" s="1">
        <v>5.0</v>
      </c>
      <c r="B46" s="1" t="s">
        <v>47</v>
      </c>
      <c r="C46" t="str">
        <f>IFERROR(__xludf.DUMMYFUNCTION("GOOGLETRANSLATE(B46, ""zh"", ""en"")"),"Affordable, good quality of the steak pan is really very thick, quality did not have to say, before also bought a flat bottom, but this time packing some simple, overall okay")</f>
        <v>Affordable, good quality of the steak pan is really very thick, quality did not have to say, before also bought a flat bottom, but this time packing some simple, overall okay</v>
      </c>
    </row>
    <row r="47">
      <c r="A47" s="1">
        <v>5.0</v>
      </c>
      <c r="B47" s="1" t="s">
        <v>48</v>
      </c>
      <c r="C47" t="str">
        <f>IFERROR(__xludf.DUMMYFUNCTION("GOOGLETRANSLATE(B47, ""zh"", ""en"")"),"Good shoes, poor ventilation point shoes are best, not quite breathable, summer wear is not suitable for the South")</f>
        <v>Good shoes, poor ventilation point shoes are best, not quite breathable, summer wear is not suitable for the South</v>
      </c>
    </row>
    <row r="48">
      <c r="A48" s="1">
        <v>5.0</v>
      </c>
      <c r="B48" s="1" t="s">
        <v>49</v>
      </c>
      <c r="C48" t="str">
        <f>IFERROR(__xludf.DUMMYFUNCTION("GOOGLETRANSLATE(B48, ""zh"", ""en"")"),"Very good quality of good quality. Unfortunately, I chose the wrong model.")</f>
        <v>Very good quality of good quality. Unfortunately, I chose the wrong model.</v>
      </c>
    </row>
    <row r="49">
      <c r="A49" s="1">
        <v>5.0</v>
      </c>
      <c r="B49" s="1" t="s">
        <v>50</v>
      </c>
      <c r="C49" t="str">
        <f>IFERROR(__xludf.DUMMYFUNCTION("GOOGLETRANSLATE(B49, ""zh"", ""en"")"),"Clean, efficient, definitely worth buying! ! ! With the dishwashing powder, dishwashing and block the main push domestic, but also with the frog brand dishwashing block, this is the cleanest wash the best, definitely recommend! Although the price of some "&amp;"expensive than ordinary, but once wash clean it is very worry and effort.")</f>
        <v>Clean, efficient, definitely worth buying! ! ! With the dishwashing powder, dishwashing and block the main push domestic, but also with the frog brand dishwashing block, this is the cleanest wash the best, definitely recommend! Although the price of some expensive than ordinary, but once wash clean it is very worry and effort.</v>
      </c>
    </row>
    <row r="50">
      <c r="A50" s="1">
        <v>5.0</v>
      </c>
      <c r="B50" s="1" t="s">
        <v>51</v>
      </c>
      <c r="C50" t="str">
        <f>IFERROR(__xludf.DUMMYFUNCTION("GOOGLETRANSLATE(B50, ""zh"", ""en"")"),"Good quality, very comfortable, user-friendly design. Good quality, very comfortable, user-friendly design.")</f>
        <v>Good quality, very comfortable, user-friendly design. Good quality, very comfortable, user-friendly design.</v>
      </c>
    </row>
    <row r="51">
      <c r="A51" s="1">
        <v>5.0</v>
      </c>
      <c r="B51" s="1" t="s">
        <v>52</v>
      </c>
      <c r="C51" t="str">
        <f>IFERROR(__xludf.DUMMYFUNCTION("GOOGLETRANSLATE(B51, ""zh"", ""en"")"),"Hungarian goose down is the famous Hungarian goose down")</f>
        <v>Hungarian goose down is the famous Hungarian goose down</v>
      </c>
    </row>
    <row r="52">
      <c r="A52" s="1">
        <v>5.0</v>
      </c>
      <c r="B52" s="1" t="s">
        <v>53</v>
      </c>
      <c r="C52" t="str">
        <f>IFERROR(__xludf.DUMMYFUNCTION("GOOGLETRANSLATE(B52, ""zh"", ""en"")"),"Very good hard right size, do not take place on the table. Noise run a little big. The perfect support for Mac Pro")</f>
        <v>Very good hard right size, do not take place on the table. Noise run a little big. The perfect support for Mac Pro</v>
      </c>
    </row>
    <row r="53">
      <c r="A53" s="1">
        <v>5.0</v>
      </c>
      <c r="B53" s="1" t="s">
        <v>54</v>
      </c>
      <c r="C53" t="str">
        <f>IFERROR(__xludf.DUMMYFUNCTION("GOOGLETRANSLATE(B53, ""zh"", ""en"")"),"Rapidly improve the quality of life of healthy artifact &lt;div id = ""video-block-R10MQWA02DID2X"" class = ""a-section a-spacing-small a-spacing-top-mini video-block""&gt; &lt;/ div&gt; &lt;input type = "" hidden ""name ="" ""value ="" https://images-cn.ssl-images-amaz"&amp;"on.com/images/I/91PbTlfegJS.mp4 ""class ="" video-url ""&gt; &lt;input type ="" hidden ""name = """" value = ""https://images-cn.ssl-images-amazon.com/images/I/81xT0PUxSkS.png"" class = ""video-slate-img-url""&gt; &amp; nbsp; significant taste variation after filtrati"&amp;"on, the scale obviously much less, it should be good results. But probably because of China's tap water standard is very low, so the filter can not be used for three months. 4 filter: most use for a whole two months, with at least a full month, and two ar"&amp;"e about one and a half, it did not reach three months. Overall, both filter harmful substances, but also retains the minerals, healthier than pure water, cleaner than tap water. worth having.")</f>
        <v>Rapidly improve the quality of life of healthy artifact &lt;div id = "video-block-R10MQWA02DID2X" class = "a-section a-spacing-small a-spacing-top-mini video-block"&gt; &lt;/ div&gt; &lt;input type = " hidden "name =" "value =" https://images-cn.ssl-images-amazon.com/images/I/91PbTlfegJS.mp4 "class =" video-url "&gt; &lt;input type =" hidden "name = "" value = "https://images-cn.ssl-images-amazon.com/images/I/81xT0PUxSkS.png" class = "video-slate-img-url"&gt; &amp; nbsp; significant taste variation after filtration, the scale obviously much less, it should be good results. But probably because of China's tap water standard is very low, so the filter can not be used for three months. 4 filter: most use for a whole two months, with at least a full month, and two are about one and a half, it did not reach three months. Overall, both filter harmful substances, but also retains the minerals, healthier than pure water, cleaner than tap water. worth having.</v>
      </c>
    </row>
    <row r="54">
      <c r="A54" s="1">
        <v>5.0</v>
      </c>
      <c r="B54" s="1" t="s">
        <v>55</v>
      </c>
      <c r="C54" t="str">
        <f>IFERROR(__xludf.DUMMYFUNCTION("GOOGLETRANSLATE(B54, ""zh"", ""en"")"),"Something authentic, packaging carefully. The details of the decision quality.")</f>
        <v>Something authentic, packaging carefully. The details of the decision quality.</v>
      </c>
    </row>
    <row r="55">
      <c r="A55" s="1">
        <v>5.0</v>
      </c>
      <c r="B55" s="1" t="s">
        <v>56</v>
      </c>
      <c r="C55" t="str">
        <f>IFERROR(__xludf.DUMMYFUNCTION("GOOGLETRANSLATE(B55, ""zh"", ""en"")"),"Nice shoes have been wearing shoes really good!")</f>
        <v>Nice shoes have been wearing shoes really good!</v>
      </c>
    </row>
    <row r="56">
      <c r="A56" s="1">
        <v>2.0</v>
      </c>
      <c r="B56" s="1" t="s">
        <v>57</v>
      </c>
      <c r="C56" t="str">
        <f>IFERROR(__xludf.DUMMYFUNCTION("GOOGLETRANSLATE(B56, ""zh"", ""en"")"),"General texture of the general, some small flaws. Made in China")</f>
        <v>General texture of the general, some small flaws. Made in China</v>
      </c>
    </row>
    <row r="57">
      <c r="A57" s="1">
        <v>3.0</v>
      </c>
      <c r="B57" s="1" t="s">
        <v>58</v>
      </c>
      <c r="C57" t="str">
        <f>IFERROR(__xludf.DUMMYFUNCTION("GOOGLETRANSLATE(B57, ""zh"", ""en"")"),"Original it? Sweep the two-dimensional code does not reveal how this product provenance?")</f>
        <v>Original it? Sweep the two-dimensional code does not reveal how this product provenance?</v>
      </c>
    </row>
    <row r="58">
      <c r="A58" s="1">
        <v>3.0</v>
      </c>
      <c r="B58" s="1" t="s">
        <v>59</v>
      </c>
      <c r="C58" t="str">
        <f>IFERROR(__xludf.DUMMYFUNCTION("GOOGLETRANSLATE(B58, ""zh"", ""en"")"),"The right size, the right size flawed, very comfortable to wear, but a bit flawed, vamp dirty spots look like others across the soiled wipe clean. Return To re-order again advance freight themselves, think about or forget!")</f>
        <v>The right size, the right size flawed, very comfortable to wear, but a bit flawed, vamp dirty spots look like others across the soiled wipe clean. Return To re-order again advance freight themselves, think about or forget!</v>
      </c>
    </row>
    <row r="59">
      <c r="A59" s="1">
        <v>1.0</v>
      </c>
      <c r="B59" s="1" t="s">
        <v>60</v>
      </c>
      <c r="C59" t="str">
        <f>IFERROR(__xludf.DUMMYFUNCTION("GOOGLETRANSLATE(B59, ""zh"", ""en"")"),"Extremely poor quality packaging, serious doubts are off the table, do not buy after buy the packaging and manual extremely poor quality, worse than the pirated book paper quality, protective film watch dial with bubbles and stickers crooked, unsightly pa"&amp;"ckaging quality, inquiry network after the sale of these watches found to have special packaging workshop - serious doubt is off the table, we pay attention, do not be fooled -")</f>
        <v>Extremely poor quality packaging, serious doubts are off the table, do not buy after buy the packaging and manual extremely poor quality, worse than the pirated book paper quality, protective film watch dial with bubbles and stickers crooked, unsightly packaging quality, inquiry network after the sale of these watches found to have special packaging workshop - serious doubt is off the table, we pay attention, do not be fooled -</v>
      </c>
    </row>
    <row r="60">
      <c r="A60" s="1">
        <v>1.0</v>
      </c>
      <c r="B60" s="1" t="s">
        <v>61</v>
      </c>
      <c r="C60" t="str">
        <f>IFERROR(__xludf.DUMMYFUNCTION("GOOGLETRANSLATE(B60, ""zh"", ""en"")"),"Poor shopping experience and service home decoration, early April to start two Hansgrohe shower, to installation, trouble came, clearly written above package is installed, the results of the first installation of the master said to the wire too long not i"&amp;"nstall (there are clearly on the cutting step installation instructions on the wire, and later learned that a third-party installation, this too troublesome to install, less installation costs), cutting tools did not bring back. The second is a variety of"&amp;" drag, but also false to say not too long pole installed, dragged for a long time, then finally sent a more professional chef, the installation is complete. When debugging, the problem again, which this normal top water spray, hand shower water is very sm"&amp;"all, a small glass table collector nozzle water (water pressure, water pressure is normal at home 3kg). Install the master did not dare to dismantle, afraid it well, saying repair processes go, just installed on the problem, the result has waited a long t"&amp;"ime to master the first time again, looked after not hands, to go back He said back feedback, the results heard from since. Or contact themselves, really speechless shopping experience ... then let businesses send back, baby, you have to split it? How can"&amp;" own tool, not a professional? Should not let you install the demolition workers get back? Also allow yourself to contact technical personnel, businesses do not know how to deal with later, enjoy looking forward to ... Debugging is a problem after the fir"&amp;"st installation, there are problems of another new member, but points, right? ... Finally, do not let the Amazon platform, consumer association or business sector involved in it ......")</f>
        <v>Poor shopping experience and service home decoration, early April to start two Hansgrohe shower, to installation, trouble came, clearly written above package is installed, the results of the first installation of the master said to the wire too long not install (there are clearly on the cutting step installation instructions on the wire, and later learned that a third-party installation, this too troublesome to install, less installation costs), cutting tools did not bring back. The second is a variety of drag, but also false to say not too long pole installed, dragged for a long time, then finally sent a more professional chef, the installation is complete. When debugging, the problem again, which this normal top water spray, hand shower water is very small, a small glass table collector nozzle water (water pressure, water pressure is normal at home 3kg). Install the master did not dare to dismantle, afraid it well, saying repair processes go, just installed on the problem, the result has waited a long time to master the first time again, looked after not hands, to go back He said back feedback, the results heard from since. Or contact themselves, really speechless shopping experience ... then let businesses send back, baby, you have to split it? How can own tool, not a professional? Should not let you install the demolition workers get back? Also allow yourself to contact technical personnel, businesses do not know how to deal with later, enjoy looking forward to ... Debugging is a problem after the first installation, there are problems of another new member, but points, right? ... Finally, do not let the Amazon platform, consumer association or business sector involved in it ......</v>
      </c>
    </row>
    <row r="61">
      <c r="A61" s="1">
        <v>4.0</v>
      </c>
      <c r="B61" s="1" t="s">
        <v>62</v>
      </c>
      <c r="C61" t="str">
        <f>IFERROR(__xludf.DUMMYFUNCTION("GOOGLETRANSLATE(B61, ""zh"", ""en"")"),"Good things come to buy, that is, express slow points with just, feel good, general speed transmission")</f>
        <v>Good things come to buy, that is, express slow points with just, feel good, general speed transmission</v>
      </c>
    </row>
    <row r="62">
      <c r="A62" s="1">
        <v>4.0</v>
      </c>
      <c r="B62" s="1" t="s">
        <v>63</v>
      </c>
      <c r="C62" t="str">
        <f>IFERROR(__xludf.DUMMYFUNCTION("GOOGLETRANSLATE(B62, ""zh"", ""en"")"),"May be wearing out low-key, and yet air show")</f>
        <v>May be wearing out low-key, and yet air show</v>
      </c>
    </row>
    <row r="63">
      <c r="A63" s="1">
        <v>4.0</v>
      </c>
      <c r="B63" s="1" t="s">
        <v>64</v>
      </c>
      <c r="C63" t="str">
        <f>IFERROR(__xludf.DUMMYFUNCTION("GOOGLETRANSLATE(B63, ""zh"", ""en"")"),"Slightly smaller waist 30 is somewhat smaller, then the next 32 certain large size, to find the changed tailor waistband appropriate. 173,65,")</f>
        <v>Slightly smaller waist 30 is somewhat smaller, then the next 32 certain large size, to find the changed tailor waistband appropriate. 173,65,</v>
      </c>
    </row>
    <row r="64">
      <c r="A64" s="1">
        <v>4.0</v>
      </c>
      <c r="B64" s="1" t="s">
        <v>65</v>
      </c>
      <c r="C64" t="str">
        <f>IFERROR(__xludf.DUMMYFUNCTION("GOOGLETRANSLATE(B64, ""zh"", ""en"")"),"Very good strap stinks. . . But also a little thin point, for me this hand sweat and more people, the fear is support, but this summer")</f>
        <v>Very good strap stinks. . . But also a little thin point, for me this hand sweat and more people, the fear is support, but this summer</v>
      </c>
    </row>
    <row r="65">
      <c r="A65" s="1">
        <v>4.0</v>
      </c>
      <c r="B65" s="1" t="s">
        <v>66</v>
      </c>
      <c r="C65" t="str">
        <f>IFERROR(__xludf.DUMMYFUNCTION("GOOGLETRANSLATE(B65, ""zh"", ""en"")"),"Overall, long sleeves can")</f>
        <v>Overall, long sleeves can</v>
      </c>
    </row>
    <row r="66">
      <c r="A66" s="1">
        <v>5.0</v>
      </c>
      <c r="B66" s="1" t="s">
        <v>67</v>
      </c>
      <c r="C66" t="str">
        <f>IFERROR(__xludf.DUMMYFUNCTION("GOOGLETRANSLATE(B66, ""zh"", ""en"")"),"All is well on the dress and pictures, it is their favorite. very satisfied.")</f>
        <v>All is well on the dress and pictures, it is their favorite. very satisfied.</v>
      </c>
    </row>
    <row r="67">
      <c r="A67" s="1">
        <v>5.0</v>
      </c>
      <c r="B67" s="1" t="s">
        <v>68</v>
      </c>
      <c r="C67" t="str">
        <f>IFERROR(__xludf.DUMMYFUNCTION("GOOGLETRANSLATE(B67, ""zh"", ""en"")"),"44 feet, just right I can not believe more than five hundred can buy such a good ECCO, fast hardware")</f>
        <v>44 feet, just right I can not believe more than five hundred can buy such a good ECCO, fast hardware</v>
      </c>
    </row>
    <row r="68">
      <c r="A68" s="1">
        <v>5.0</v>
      </c>
      <c r="B68" s="1" t="s">
        <v>69</v>
      </c>
      <c r="C68" t="str">
        <f>IFERROR(__xludf.DUMMYFUNCTION("GOOGLETRANSLATE(B68, ""zh"", ""en"")"),"Like a good, cost-effective, a lot cheaper than the counter")</f>
        <v>Like a good, cost-effective, a lot cheaper than the counter</v>
      </c>
    </row>
    <row r="69">
      <c r="A69" s="1">
        <v>5.0</v>
      </c>
      <c r="B69" s="1" t="s">
        <v>70</v>
      </c>
      <c r="C69" t="str">
        <f>IFERROR(__xludf.DUMMYFUNCTION("GOOGLETRANSLATE(B69, ""zh"", ""en"")"),"Very comfortable to wear comfortable underwear are used to this before it byebye")</f>
        <v>Very comfortable to wear comfortable underwear are used to this before it byebye</v>
      </c>
    </row>
    <row r="70">
      <c r="A70" s="1">
        <v>5.0</v>
      </c>
      <c r="B70" s="1" t="s">
        <v>71</v>
      </c>
      <c r="C70" t="str">
        <f>IFERROR(__xludf.DUMMYFUNCTION("GOOGLETRANSLATE(B70, ""zh"", ""en"")"),"Suitable size, relatively thin, spring and summer wear can be the right size, relatively thin, spring and summer wear can")</f>
        <v>Suitable size, relatively thin, spring and summer wear can be the right size, relatively thin, spring and summer wear can</v>
      </c>
    </row>
    <row r="71">
      <c r="A71" s="1">
        <v>5.0</v>
      </c>
      <c r="B71" s="1" t="s">
        <v>72</v>
      </c>
      <c r="C71" t="str">
        <f>IFERROR(__xludf.DUMMYFUNCTION("GOOGLETRANSLATE(B71, ""zh"", ""en"")"),"It feels warm and passed up very comfortable, very warm, not cold")</f>
        <v>It feels warm and passed up very comfortable, very warm, not cold</v>
      </c>
    </row>
    <row r="72">
      <c r="A72" s="1">
        <v>5.0</v>
      </c>
      <c r="B72" s="1" t="s">
        <v>73</v>
      </c>
      <c r="C72" t="str">
        <f>IFERROR(__xludf.DUMMYFUNCTION("GOOGLETRANSLATE(B72, ""zh"", ""en"")"),"Very good tried feel good, to buy New Year gifts to extract father, also a birthday gift, as if from small to large have not bought a gift for Dad, since he started working this year will do their filial piety! To tell you the express, written Monday to t"&amp;"he former, earlier, very fast")</f>
        <v>Very good tried feel good, to buy New Year gifts to extract father, also a birthday gift, as if from small to large have not bought a gift for Dad, since he started working this year will do their filial piety! To tell you the express, written Monday to the former, earlier, very fast</v>
      </c>
    </row>
    <row r="73">
      <c r="A73" s="1">
        <v>5.0</v>
      </c>
      <c r="B73" s="1" t="s">
        <v>74</v>
      </c>
      <c r="C73" t="str">
        <f>IFERROR(__xludf.DUMMYFUNCTION("GOOGLETRANSLATE(B73, ""zh"", ""en"")"),"Frequency of use is not high frequency of use is not high, uncomfortable sitting, standing can")</f>
        <v>Frequency of use is not high frequency of use is not high, uncomfortable sitting, standing can</v>
      </c>
    </row>
    <row r="74">
      <c r="A74" s="1">
        <v>5.0</v>
      </c>
      <c r="B74" s="1" t="s">
        <v>75</v>
      </c>
      <c r="C74" t="str">
        <f>IFERROR(__xludf.DUMMYFUNCTION("GOOGLETRANSLATE(B74, ""zh"", ""en"")"),"Suitable size simple style. A bit dull")</f>
        <v>Suitable size simple style. A bit dull</v>
      </c>
    </row>
    <row r="75">
      <c r="A75" s="1">
        <v>5.0</v>
      </c>
      <c r="B75" s="1" t="s">
        <v>76</v>
      </c>
      <c r="C75" t="str">
        <f>IFERROR(__xludf.DUMMYFUNCTION("GOOGLETRANSLATE(B75, ""zh"", ""en"")"),"US version of the code m tall and 1.77 m, weight 75 kg, M code is appropriate! Cotton feel comfortable.")</f>
        <v>US version of the code m tall and 1.77 m, weight 75 kg, M code is appropriate! Cotton feel comfortable.</v>
      </c>
    </row>
    <row r="76">
      <c r="A76" s="1">
        <v>5.0</v>
      </c>
      <c r="B76" s="1" t="s">
        <v>77</v>
      </c>
      <c r="C76" t="str">
        <f>IFERROR(__xludf.DUMMYFUNCTION("GOOGLETRANSLATE(B76, ""zh"", ""en"")"),"Very good style good-looking, the right size, comfortable to wear")</f>
        <v>Very good style good-looking, the right size, comfortable to wear</v>
      </c>
    </row>
    <row r="77">
      <c r="A77" s="1">
        <v>5.0</v>
      </c>
      <c r="B77" s="1" t="s">
        <v>78</v>
      </c>
      <c r="C77" t="str">
        <f>IFERROR(__xludf.DUMMYFUNCTION("GOOGLETRANSLATE(B77, ""zh"", ""en"")"),"Good good very good also fast arrival")</f>
        <v>Good good very good also fast arrival</v>
      </c>
    </row>
    <row r="78">
      <c r="A78" s="1">
        <v>5.0</v>
      </c>
      <c r="B78" s="1" t="s">
        <v>79</v>
      </c>
      <c r="C78" t="str">
        <f>IFERROR(__xludf.DUMMYFUNCTION("GOOGLETRANSLATE(B78, ""zh"", ""en"")"),"Also you can wear very comfortable, waist relatively loose, unique belt design")</f>
        <v>Also you can wear very comfortable, waist relatively loose, unique belt design</v>
      </c>
    </row>
    <row r="79">
      <c r="A79" s="1">
        <v>5.0</v>
      </c>
      <c r="B79" s="1" t="s">
        <v>80</v>
      </c>
      <c r="C79" t="str">
        <f>IFERROR(__xludf.DUMMYFUNCTION("GOOGLETRANSLATE(B79, ""zh"", ""en"")"),"Very good shoes, usually 36 or 37, the final decision to buy 37, just! thumbs up! So many concessions than the counter, superiority ... ah ha ~")</f>
        <v>Very good shoes, usually 36 or 37, the final decision to buy 37, just! thumbs up! So many concessions than the counter, superiority ... ah ha ~</v>
      </c>
    </row>
    <row r="80">
      <c r="A80" s="1">
        <v>5.0</v>
      </c>
      <c r="B80" s="1" t="s">
        <v>81</v>
      </c>
      <c r="C80" t="str">
        <f>IFERROR(__xludf.DUMMYFUNCTION("GOOGLETRANSLATE(B80, ""zh"", ""en"")"),"Suitable thin 168/60 S buy just the right number, relatively thin.")</f>
        <v>Suitable thin 168/60 S buy just the right number, relatively thin.</v>
      </c>
    </row>
    <row r="81">
      <c r="A81" s="1">
        <v>5.0</v>
      </c>
      <c r="B81" s="1" t="s">
        <v>82</v>
      </c>
      <c r="C81" t="str">
        <f>IFERROR(__xludf.DUMMYFUNCTION("GOOGLETRANSLATE(B81, ""zh"", ""en"")"),"Good merchandise goods are very practical, the price is acceptable")</f>
        <v>Good merchandise goods are very practical, the price is acceptable</v>
      </c>
    </row>
    <row r="82">
      <c r="A82" s="1">
        <v>5.0</v>
      </c>
      <c r="B82" s="1" t="s">
        <v>83</v>
      </c>
      <c r="C82" t="str">
        <f>IFERROR(__xludf.DUMMYFUNCTION("GOOGLETRANSLATE(B82, ""zh"", ""en"")"),"ChamPⅰon very thick, this price is very cheap, 170 / 80M size is too large, I like the relaxed, no longer afraid of Yangzhou winter.")</f>
        <v>ChamPⅰon very thick, this price is very cheap, 170 / 80M size is too large, I like the relaxed, no longer afraid of Yangzhou winter.</v>
      </c>
    </row>
    <row r="83">
      <c r="A83" s="1">
        <v>5.0</v>
      </c>
      <c r="B83" s="1" t="s">
        <v>84</v>
      </c>
      <c r="C83" t="str">
        <f>IFERROR(__xludf.DUMMYFUNCTION("GOOGLETRANSLATE(B83, ""zh"", ""en"")"),"nice nice")</f>
        <v>nice nice</v>
      </c>
    </row>
    <row r="84">
      <c r="A84" s="1">
        <v>5.0</v>
      </c>
      <c r="B84" s="1" t="s">
        <v>85</v>
      </c>
      <c r="C84" t="str">
        <f>IFERROR(__xludf.DUMMYFUNCTION("GOOGLETRANSLATE(B84, ""zh"", ""en"")"),"Good to wear, very comfortable good, cost-effective, 180/77, M code slightly tight")</f>
        <v>Good to wear, very comfortable good, cost-effective, 180/77, M code slightly tight</v>
      </c>
    </row>
    <row r="85">
      <c r="A85" s="1">
        <v>5.0</v>
      </c>
      <c r="B85" s="1" t="s">
        <v>86</v>
      </c>
      <c r="C85" t="str">
        <f>IFERROR(__xludf.DUMMYFUNCTION("GOOGLETRANSLATE(B85, ""zh"", ""en"")"),"Really pay attention to the election code is really too large a lot of weight 193cm L 93 should buy the US version is really nice big scary")</f>
        <v>Really pay attention to the election code is really too large a lot of weight 193cm L 93 should buy the US version is really nice big scary</v>
      </c>
    </row>
    <row r="86">
      <c r="A86" s="1">
        <v>5.0</v>
      </c>
      <c r="B86" s="1" t="s">
        <v>87</v>
      </c>
      <c r="C86" t="str">
        <f>IFERROR(__xludf.DUMMYFUNCTION("GOOGLETRANSLATE(B86, ""zh"", ""en"")"),"Good overall experience overall experience, shelf life to December 2019")</f>
        <v>Good overall experience overall experience, shelf life to December 2019</v>
      </c>
    </row>
    <row r="87">
      <c r="A87" s="1">
        <v>5.0</v>
      </c>
      <c r="B87" s="1" t="s">
        <v>88</v>
      </c>
      <c r="C87" t="str">
        <f>IFERROR(__xludf.DUMMYFUNCTION("GOOGLETRANSLATE(B87, ""zh"", ""en"")"),"Praise praise. Really simple than 7506.")</f>
        <v>Praise praise. Really simple than 7506.</v>
      </c>
    </row>
    <row r="88">
      <c r="A88" s="1">
        <v>2.0</v>
      </c>
      <c r="B88" s="1" t="s">
        <v>89</v>
      </c>
      <c r="C88" t="str">
        <f>IFERROR(__xludf.DUMMYFUNCTION("GOOGLETRANSLATE(B88, ""zh"", ""en"")"),"Do not like this taste is too strange taste, not used to drinking.")</f>
        <v>Do not like this taste is too strange taste, not used to drinking.</v>
      </c>
    </row>
    <row r="89">
      <c r="A89" s="1">
        <v>3.0</v>
      </c>
      <c r="B89" s="1" t="s">
        <v>90</v>
      </c>
      <c r="C89" t="str">
        <f>IFERROR(__xludf.DUMMYFUNCTION("GOOGLETRANSLATE(B89, ""zh"", ""en"")"),"Little smaller than normal")</f>
        <v>Little smaller than normal</v>
      </c>
    </row>
    <row r="90">
      <c r="A90" s="1">
        <v>3.0</v>
      </c>
      <c r="B90" s="1" t="s">
        <v>91</v>
      </c>
      <c r="C90" t="str">
        <f>IFERROR(__xludf.DUMMYFUNCTION("GOOGLETRANSLATE(B90, ""zh"", ""en"")"),"More cost-effective general lines of the head, the design is not simple, cost-effective general bar.")</f>
        <v>More cost-effective general lines of the head, the design is not simple, cost-effective general bar.</v>
      </c>
    </row>
    <row r="91">
      <c r="A91" s="1">
        <v>1.0</v>
      </c>
      <c r="B91" s="1" t="s">
        <v>92</v>
      </c>
      <c r="C91" t="str">
        <f>IFERROR(__xludf.DUMMYFUNCTION("GOOGLETRANSLATE(B91, ""zh"", ""en"")"),"What adult does not match the pictures and watch a lie is too small to buy back a look too much time simply can not wear")</f>
        <v>What adult does not match the pictures and watch a lie is too small to buy back a look too much time simply can not wear</v>
      </c>
    </row>
    <row r="92">
      <c r="A92" s="1">
        <v>1.0</v>
      </c>
      <c r="B92" s="1" t="s">
        <v>93</v>
      </c>
      <c r="C92" t="str">
        <f>IFERROR(__xludf.DUMMYFUNCTION("GOOGLETRANSLATE(B92, ""zh"", ""en"")"),"I'm a fan of express complaints wmf, juicer good use. Express is also beginning to be lazy, do not link directly to the stuff put courier cabinet")</f>
        <v>I'm a fan of express complaints wmf, juicer good use. Express is also beginning to be lazy, do not link directly to the stuff put courier cabinet</v>
      </c>
    </row>
    <row r="93">
      <c r="A93" s="1">
        <v>1.0</v>
      </c>
      <c r="B93" s="1" t="s">
        <v>94</v>
      </c>
      <c r="C93" t="str">
        <f>IFERROR(__xludf.DUMMYFUNCTION("GOOGLETRANSLATE(B93, ""zh"", ""en"")"),"Why is there no chest printing? Does not match with the photos, merchandise display chest should have a stamp, no actual goods printing.")</f>
        <v>Why is there no chest printing? Does not match with the photos, merchandise display chest should have a stamp, no actual goods printing.</v>
      </c>
    </row>
    <row r="94">
      <c r="A94" s="1">
        <v>4.0</v>
      </c>
      <c r="B94" s="1" t="s">
        <v>95</v>
      </c>
      <c r="C94" t="str">
        <f>IFERROR(__xludf.DUMMYFUNCTION("GOOGLETRANSLATE(B94, ""zh"", ""en"")"),"Big loud voice, listening to the kind of feeling inferior, sweat ...")</f>
        <v>Big loud voice, listening to the kind of feeling inferior, sweat ...</v>
      </c>
    </row>
    <row r="95">
      <c r="A95" s="1">
        <v>4.0</v>
      </c>
      <c r="B95" s="1" t="s">
        <v>96</v>
      </c>
      <c r="C95" t="str">
        <f>IFERROR(__xludf.DUMMYFUNCTION("GOOGLETRANSLATE(B95, ""zh"", ""en"")"),"Overseas purchase price can buy the right shoes cost-effective. I was Bigfoot, overseas shopping can buy the right shoes. This pair still like")</f>
        <v>Overseas purchase price can buy the right shoes cost-effective. I was Bigfoot, overseas shopping can buy the right shoes. This pair still like</v>
      </c>
    </row>
    <row r="96">
      <c r="A96" s="1">
        <v>4.0</v>
      </c>
      <c r="B96" s="1" t="s">
        <v>97</v>
      </c>
      <c r="C96" t="str">
        <f>IFERROR(__xludf.DUMMYFUNCTION("GOOGLETRANSLATE(B96, ""zh"", ""en"")"),"A good 36 feet, which is double the right to buy a big One, shoes considerably big feet. Wear off effortlessly comfortable to wear.")</f>
        <v>A good 36 feet, which is double the right to buy a big One, shoes considerably big feet. Wear off effortlessly comfortable to wear.</v>
      </c>
    </row>
    <row r="97">
      <c r="A97" s="1">
        <v>4.0</v>
      </c>
      <c r="B97" s="1" t="s">
        <v>98</v>
      </c>
      <c r="C97" t="str">
        <f>IFERROR(__xludf.DUMMYFUNCTION("GOOGLETRANSLATE(B97, ""zh"", ""en"")"),"Severe size is too large size is too large, too heavy rubber sole shoes other than those ecco")</f>
        <v>Severe size is too large size is too large, too heavy rubber sole shoes other than those ecco</v>
      </c>
    </row>
    <row r="98">
      <c r="A98" s="1">
        <v>4.0</v>
      </c>
      <c r="B98" s="1" t="s">
        <v>99</v>
      </c>
      <c r="C98" t="str">
        <f>IFERROR(__xludf.DUMMYFUNCTION("GOOGLETRANSLATE(B98, ""zh"", ""en"")"),"Good good height 172 73 kg, can also tinker Sleeve amputated five centimeters, it is more appropriate,")</f>
        <v>Good good height 172 73 kg, can also tinker Sleeve amputated five centimeters, it is more appropriate,</v>
      </c>
    </row>
    <row r="99">
      <c r="A99" s="1">
        <v>5.0</v>
      </c>
      <c r="B99" s="1" t="s">
        <v>100</v>
      </c>
      <c r="C99" t="str">
        <f>IFERROR(__xludf.DUMMYFUNCTION("GOOGLETRANSLATE(B99, ""zh"", ""en"")"),"Cheaper than domestic for a friend to buy the, the little girl he used to Mongolia")</f>
        <v>Cheaper than domestic for a friend to buy the, the little girl he used to Mongolia</v>
      </c>
    </row>
    <row r="100">
      <c r="A100" s="1">
        <v>5.0</v>
      </c>
      <c r="B100" s="1" t="s">
        <v>101</v>
      </c>
      <c r="C100" t="str">
        <f>IFERROR(__xludf.DUMMYFUNCTION("GOOGLETRANSLATE(B100, ""zh"", ""en"")"),"made in Japan and other decoration look good when installed")</f>
        <v>made in Japan and other decoration look good when installed</v>
      </c>
    </row>
    <row r="101">
      <c r="A101" s="1">
        <v>5.0</v>
      </c>
      <c r="B101" s="1" t="s">
        <v>102</v>
      </c>
      <c r="C101" t="str">
        <f>IFERROR(__xludf.DUMMYFUNCTION("GOOGLETRANSLATE(B101, ""zh"", ""en"")"),"Like very satisfied with perennial essential goods")</f>
        <v>Like very satisfied with perennial essential goods</v>
      </c>
    </row>
    <row r="102">
      <c r="A102" s="1">
        <v>5.0</v>
      </c>
      <c r="B102" s="1" t="s">
        <v>103</v>
      </c>
      <c r="C102" t="str">
        <f>IFERROR(__xludf.DUMMYFUNCTION("GOOGLETRANSLATE(B102, ""zh"", ""en"")"),"Wall crack recommend to buy, have the right numbers quickly start, like not to be missed, and delivery time soon, shoe size is also just right, before bought in Hong Kong is also the number of sudge suede, military green, very comfortable shoes look is al"&amp;"so very good, the price is right, then how quality assessment after catching to wear for some time, now says no")</f>
        <v>Wall crack recommend to buy, have the right numbers quickly start, like not to be missed, and delivery time soon, shoe size is also just right, before bought in Hong Kong is also the number of sudge suede, military green, very comfortable shoes look is also very good, the price is right, then how quality assessment after catching to wear for some time, now says no</v>
      </c>
    </row>
    <row r="103">
      <c r="A103" s="1">
        <v>5.0</v>
      </c>
      <c r="B103" s="1" t="s">
        <v>104</v>
      </c>
      <c r="C103" t="str">
        <f>IFERROR(__xludf.DUMMYFUNCTION("GOOGLETRANSLATE(B103, ""zh"", ""en"")"),"I want to be very good style, height 165, weight 70 wearing just")</f>
        <v>I want to be very good style, height 165, weight 70 wearing just</v>
      </c>
    </row>
    <row r="104">
      <c r="A104" s="1">
        <v>5.0</v>
      </c>
      <c r="B104" s="1" t="s">
        <v>105</v>
      </c>
      <c r="C104" t="str">
        <f>IFERROR(__xludf.DUMMYFUNCTION("GOOGLETRANSLATE(B104, ""zh"", ""en"")"),"Okay watches about 20 seconds error per month")</f>
        <v>Okay watches about 20 seconds error per month</v>
      </c>
    </row>
    <row r="105">
      <c r="A105" s="1">
        <v>5.0</v>
      </c>
      <c r="B105" s="1" t="s">
        <v>106</v>
      </c>
      <c r="C105" t="str">
        <f>IFERROR(__xludf.DUMMYFUNCTION("GOOGLETRANSLATE(B105, ""zh"", ""en"")"),"Very satisfied with today used, the effect is very satisfied.")</f>
        <v>Very satisfied with today used, the effect is very satisfied.</v>
      </c>
    </row>
    <row r="106">
      <c r="A106" s="1">
        <v>5.0</v>
      </c>
      <c r="B106" s="1" t="s">
        <v>107</v>
      </c>
      <c r="C106" t="str">
        <f>IFERROR(__xludf.DUMMYFUNCTION("GOOGLETRANSLATE(B106, ""zh"", ""en"")"),"Like, ready to buy very comfortable to wear, non-slip shoulder strap, the overall feeling relaxed and happy")</f>
        <v>Like, ready to buy very comfortable to wear, non-slip shoulder strap, the overall feeling relaxed and happy</v>
      </c>
    </row>
    <row r="107">
      <c r="A107" s="1">
        <v>5.0</v>
      </c>
      <c r="B107" s="1" t="s">
        <v>108</v>
      </c>
      <c r="C107" t="str">
        <f>IFERROR(__xludf.DUMMYFUNCTION("GOOGLETRANSLATE(B107, ""zh"", ""en"")"),"ch500 nfc very convenient, but there are still pairing of time. Both sides of the headset is susceptible to scratches bright side, the first beam head a little cough, ear clips can, not too tight, my eyes with acceptable efforts. By default useless sound "&amp;"tuning, listen to good female voice, listen to pure music feeling empty, but the bass have not sony style of the past, not prominent. Overall also, after all, the price of the Bluetooth headset, not asking for too much. Signal stability can be, I am commu"&amp;"ting use, millet phone is mix3, previously used measuring heart Jabra headset models that, in some sections basic card into Xiang, can not hear, the good performance of the whole, a total of 19 cards times. But the sense of hearing, feeling sony badly, of"&amp;" course, and wearing ear so than not, in general, the price to buy ch400 ch500, high cost, it is worth buying.")</f>
        <v>ch500 nfc very convenient, but there are still pairing of time. Both sides of the headset is susceptible to scratches bright side, the first beam head a little cough, ear clips can, not too tight, my eyes with acceptable efforts. By default useless sound tuning, listen to good female voice, listen to pure music feeling empty, but the bass have not sony style of the past, not prominent. Overall also, after all, the price of the Bluetooth headset, not asking for too much. Signal stability can be, I am commuting use, millet phone is mix3, previously used measuring heart Jabra headset models that, in some sections basic card into Xiang, can not hear, the good performance of the whole, a total of 19 cards times. But the sense of hearing, feeling sony badly, of course, and wearing ear so than not, in general, the price to buy ch400 ch500, high cost, it is worth buying.</v>
      </c>
    </row>
    <row r="108">
      <c r="A108" s="1">
        <v>5.0</v>
      </c>
      <c r="B108" s="1" t="s">
        <v>109</v>
      </c>
      <c r="C108" t="str">
        <f>IFERROR(__xludf.DUMMYFUNCTION("GOOGLETRANSLATE(B108, ""zh"", ""en"")"),"Find a suitable pen very lucky really like, comfortable to hold a pen, writing pleasant, resin material is well suited for a long time to write, do not fall hand")</f>
        <v>Find a suitable pen very lucky really like, comfortable to hold a pen, writing pleasant, resin material is well suited for a long time to write, do not fall hand</v>
      </c>
    </row>
    <row r="109">
      <c r="A109" s="1">
        <v>5.0</v>
      </c>
      <c r="B109" s="1" t="s">
        <v>110</v>
      </c>
      <c r="C109" t="str">
        <f>IFERROR(__xludf.DUMMYFUNCTION("GOOGLETRANSLATE(B109, ""zh"", ""en"")"),"Shot S US version of the really big too, at least two size of it, I have 165,115 pounds, to buy S is also a lot of great results to my friend 175,125 pounds to wear, he wore almost fit, you so be it, but the quality did not think so bad, quite a surprise.")</f>
        <v>Shot S US version of the really big too, at least two size of it, I have 165,115 pounds, to buy S is also a lot of great results to my friend 175,125 pounds to wear, he wore almost fit, you so be it, but the quality did not think so bad, quite a surprise.</v>
      </c>
    </row>
    <row r="110">
      <c r="A110" s="1">
        <v>5.0</v>
      </c>
      <c r="B110" s="1" t="s">
        <v>111</v>
      </c>
      <c r="C110" t="str">
        <f>IFERROR(__xludf.DUMMYFUNCTION("GOOGLETRANSLATE(B110, ""zh"", ""en"")"),"Good shoes, not the end of a hard, thin version comments refer to other buyers to buy freshman code, version slender, is not suitable for high instep, the edge is resilient, just 36 through 37, the hand 366")</f>
        <v>Good shoes, not the end of a hard, thin version comments refer to other buyers to buy freshman code, version slender, is not suitable for high instep, the edge is resilient, just 36 through 37, the hand 366</v>
      </c>
    </row>
    <row r="111">
      <c r="A111" s="1">
        <v>5.0</v>
      </c>
      <c r="B111" s="1" t="s">
        <v>112</v>
      </c>
      <c r="C111" t="str">
        <f>IFERROR(__xludf.DUMMYFUNCTION("GOOGLETRANSLATE(B111, ""zh"", ""en"")"),"Cheap, good workmanship. Worth buying cheap, good workmanship. worth buying")</f>
        <v>Cheap, good workmanship. Worth buying cheap, good workmanship. worth buying</v>
      </c>
    </row>
    <row r="112">
      <c r="A112" s="1">
        <v>5.0</v>
      </c>
      <c r="B112" s="1" t="s">
        <v>113</v>
      </c>
      <c r="C112" t="str">
        <f>IFERROR(__xludf.DUMMYFUNCTION("GOOGLETRANSLATE(B112, ""zh"", ""en"")"),"https://www.amazon.cn/dp/B00I1KSQ6Q/ref=cm_cr_ryp_prd_ttl_sol_1 liked very satisfied · · the next will buy goods.")</f>
        <v>https://www.amazon.cn/dp/B00I1KSQ6Q/ref=cm_cr_ryp_prd_ttl_sol_1 liked very satisfied · · the next will buy goods.</v>
      </c>
    </row>
    <row r="113">
      <c r="A113" s="1">
        <v>5.0</v>
      </c>
      <c r="B113" s="1" t="s">
        <v>114</v>
      </c>
      <c r="C113" t="str">
        <f>IFERROR(__xludf.DUMMYFUNCTION("GOOGLETRANSLATE(B113, ""zh"", ""en"")"),"Sanei original shower head water to die, just fancy Mizakae showers, good to see the comments, so it bought, just received yesterday, the installation, really good, really convenient shopping Amazon")</f>
        <v>Sanei original shower head water to die, just fancy Mizakae showers, good to see the comments, so it bought, just received yesterday, the installation, really good, really convenient shopping Amazon</v>
      </c>
    </row>
    <row r="114">
      <c r="A114" s="1">
        <v>5.0</v>
      </c>
      <c r="B114" s="1" t="s">
        <v>115</v>
      </c>
      <c r="C114" t="str">
        <f>IFERROR(__xludf.DUMMYFUNCTION("GOOGLETRANSLATE(B114, ""zh"", ""en"")"),"Shoes very well, that is a large number of 255cm feet, shoes big two centimeters, and later back")</f>
        <v>Shoes very well, that is a large number of 255cm feet, shoes big two centimeters, and later back</v>
      </c>
    </row>
    <row r="115">
      <c r="A115" s="1">
        <v>5.0</v>
      </c>
      <c r="B115" s="1" t="s">
        <v>116</v>
      </c>
      <c r="C115" t="str">
        <f>IFERROR(__xludf.DUMMYFUNCTION("GOOGLETRANSLATE(B115, ""zh"", ""en"")"),"Bang Bang da me 36 feet, buy a big kid US No. 4 is appropriate especially warm and cool")</f>
        <v>Bang Bang da me 36 feet, buy a big kid US No. 4 is appropriate especially warm and cool</v>
      </c>
    </row>
    <row r="116">
      <c r="A116" s="1">
        <v>5.0</v>
      </c>
      <c r="B116" s="1" t="s">
        <v>117</v>
      </c>
      <c r="C116" t="str">
        <f>IFERROR(__xludf.DUMMYFUNCTION("GOOGLETRANSLATE(B116, ""zh"", ""en"")"),"Speed ​​into the product is good but there are better packaging damaged")</f>
        <v>Speed ​​into the product is good but there are better packaging damaged</v>
      </c>
    </row>
    <row r="117">
      <c r="A117" s="1">
        <v>5.0</v>
      </c>
      <c r="B117" s="1" t="s">
        <v>118</v>
      </c>
      <c r="C117" t="str">
        <f>IFERROR(__xludf.DUMMYFUNCTION("GOOGLETRANSLATE(B117, ""zh"", ""en"")"),"It can, it can be worn a little hard, a little hard to wear")</f>
        <v>It can, it can be worn a little hard, a little hard to wear</v>
      </c>
    </row>
    <row r="118">
      <c r="A118" s="1">
        <v>5.0</v>
      </c>
      <c r="B118" s="1" t="s">
        <v>119</v>
      </c>
      <c r="C118" t="str">
        <f>IFERROR(__xludf.DUMMYFUNCTION("GOOGLETRANSLATE(B118, ""zh"", ""en"")"),"Compared to the domestic stuff is good stuff, really cheap ah, because orthodontics, so buy a prepared with.")</f>
        <v>Compared to the domestic stuff is good stuff, really cheap ah, because orthodontics, so buy a prepared with.</v>
      </c>
    </row>
    <row r="119">
      <c r="A119" s="1">
        <v>5.0</v>
      </c>
      <c r="B119" s="1" t="s">
        <v>120</v>
      </c>
      <c r="C119" t="str">
        <f>IFERROR(__xludf.DUMMYFUNCTION("GOOGLETRANSLATE(B119, ""zh"", ""en"")"),"Buy big cheaper than domestic cotton quality is very good.")</f>
        <v>Buy big cheaper than domestic cotton quality is very good.</v>
      </c>
    </row>
    <row r="120">
      <c r="A120" s="1">
        <v>5.0</v>
      </c>
      <c r="B120" s="1" t="s">
        <v>121</v>
      </c>
      <c r="C120" t="str">
        <f>IFERROR(__xludf.DUMMYFUNCTION("GOOGLETRANSLATE(B120, ""zh"", ""en"")"),"The quality is very good very good product")</f>
        <v>The quality is very good very good product</v>
      </c>
    </row>
    <row r="121">
      <c r="A121" s="1">
        <v>2.0</v>
      </c>
      <c r="B121" s="1" t="s">
        <v>122</v>
      </c>
      <c r="C121" t="str">
        <f>IFERROR(__xludf.DUMMYFUNCTION("GOOGLETRANSLATE(B121, ""zh"", ""en"")"),"Little small YiBi completely outgrown")</f>
        <v>Little small YiBi completely outgrown</v>
      </c>
    </row>
    <row r="122">
      <c r="A122" s="1">
        <v>3.0</v>
      </c>
      <c r="B122" s="1" t="s">
        <v>123</v>
      </c>
      <c r="C122" t="str">
        <f>IFERROR(__xludf.DUMMYFUNCTION("GOOGLETRANSLATE(B122, ""zh"", ""en"")"),"Clothing sizes too large too long, height 170, weight 70. It can only be given away")</f>
        <v>Clothing sizes too large too long, height 170, weight 70. It can only be given away</v>
      </c>
    </row>
    <row r="123">
      <c r="A123" s="1">
        <v>3.0</v>
      </c>
      <c r="B123" s="1" t="s">
        <v>124</v>
      </c>
      <c r="C123" t="str">
        <f>IFERROR(__xludf.DUMMYFUNCTION("GOOGLETRANSLATE(B123, ""zh"", ""en"")"),"After receipt of discovery is quite narrow so small, and very narrow. Listen commented buy a large two yards usually wear a size enough, usually are 30, 32 to buy, a good short, should buy at least 34. More casual, less suitable dress.")</f>
        <v>After receipt of discovery is quite narrow so small, and very narrow. Listen commented buy a large two yards usually wear a size enough, usually are 30, 32 to buy, a good short, should buy at least 34. More casual, less suitable dress.</v>
      </c>
    </row>
    <row r="124">
      <c r="A124" s="1">
        <v>3.0</v>
      </c>
      <c r="B124" s="1" t="s">
        <v>125</v>
      </c>
      <c r="C124" t="str">
        <f>IFERROR(__xludf.DUMMYFUNCTION("GOOGLETRANSLATE(B124, ""zh"", ""en"")"),"Defective products to buy her daughter, very thick soles, should wear comfortable, leather is quite hard, as if to put the stuff for a long time, the most important thing is flawed flawed flawed, received two consecutive product has flaws, people felt ver"&amp;"y uncomfortable. Is that Amazon will buy overseas foreign defective goods sold to China. Fortunately, these flaws do not affect wear.")</f>
        <v>Defective products to buy her daughter, very thick soles, should wear comfortable, leather is quite hard, as if to put the stuff for a long time, the most important thing is flawed flawed flawed, received two consecutive product has flaws, people felt very uncomfortable. Is that Amazon will buy overseas foreign defective goods sold to China. Fortunately, these flaws do not affect wear.</v>
      </c>
    </row>
    <row r="125">
      <c r="A125" s="1">
        <v>1.0</v>
      </c>
      <c r="B125" s="1" t="s">
        <v>126</v>
      </c>
      <c r="C125" t="str">
        <f>IFERROR(__xludf.DUMMYFUNCTION("GOOGLETRANSLATE(B125, ""zh"", ""en"")"),"Disappointed too disappointed, totally old, faded leather, metal rust, I am sorry to go out, how back?")</f>
        <v>Disappointed too disappointed, totally old, faded leather, metal rust, I am sorry to go out, how back?</v>
      </c>
    </row>
    <row r="126">
      <c r="A126" s="1">
        <v>1.0</v>
      </c>
      <c r="B126" s="1" t="s">
        <v>127</v>
      </c>
      <c r="C126" t="str">
        <f>IFERROR(__xludf.DUMMYFUNCTION("GOOGLETRANSLATE(B126, ""zh"", ""en"")"),"Why can not repair could have been directed at the JBL brand to buy, did not expect so disappointed, just over two months can not be used, can not completely turn! Contact customer service said the morning to make first contact brands, if not treated, the"&amp;"n contact the customer service, the result noon and then contact customer service when speaking completely changed! How much can shirk the responsibility to shirk much, with no sincerity to solve the problem! Platform really big, bully people! I'm really "&amp;"not as good as Taobao, there are problems to solve them quickly! This negative feedback to the product, but also to customer service!")</f>
        <v>Why can not repair could have been directed at the JBL brand to buy, did not expect so disappointed, just over two months can not be used, can not completely turn! Contact customer service said the morning to make first contact brands, if not treated, then contact the customer service, the result noon and then contact customer service when speaking completely changed! How much can shirk the responsibility to shirk much, with no sincerity to solve the problem! Platform really big, bully people! I'm really not as good as Taobao, there are problems to solve them quickly! This negative feedback to the product, but also to customer service!</v>
      </c>
    </row>
    <row r="127">
      <c r="A127" s="1">
        <v>1.0</v>
      </c>
      <c r="B127" s="1" t="s">
        <v>128</v>
      </c>
      <c r="C127" t="str">
        <f>IFERROR(__xludf.DUMMYFUNCTION("GOOGLETRANSLATE(B127, ""zh"", ""en"")"),"Disappointed with the shopping through two weeks, they fade serious")</f>
        <v>Disappointed with the shopping through two weeks, they fade serious</v>
      </c>
    </row>
    <row r="128">
      <c r="A128" s="1">
        <v>4.0</v>
      </c>
      <c r="B128" s="1" t="s">
        <v>129</v>
      </c>
      <c r="C128" t="str">
        <f>IFERROR(__xludf.DUMMYFUNCTION("GOOGLETRANSLATE(B128, ""zh"", ""en"")"),"Open-shelf package, items in good condition. M No. 160 for people still a little big.")</f>
        <v>Open-shelf package, items in good condition. M No. 160 for people still a little big.</v>
      </c>
    </row>
    <row r="129">
      <c r="A129" s="1">
        <v>4.0</v>
      </c>
      <c r="B129" s="1" t="s">
        <v>130</v>
      </c>
      <c r="C129" t="str">
        <f>IFERROR(__xludf.DUMMYFUNCTION("GOOGLETRANSLATE(B129, ""zh"", ""en"")"),"Improper version is generally not suitable for Chinese body type")</f>
        <v>Improper version is generally not suitable for Chinese body type</v>
      </c>
    </row>
    <row r="130">
      <c r="A130" s="1">
        <v>4.0</v>
      </c>
      <c r="B130" s="1" t="s">
        <v>131</v>
      </c>
      <c r="C130" t="str">
        <f>IFERROR(__xludf.DUMMYFUNCTION("GOOGLETRANSLATE(B130, ""zh"", ""en"")"),"You can know with the use, looking good")</f>
        <v>You can know with the use, looking good</v>
      </c>
    </row>
    <row r="131">
      <c r="A131" s="1">
        <v>4.0</v>
      </c>
      <c r="B131" s="1" t="s">
        <v>132</v>
      </c>
      <c r="C131" t="str">
        <f>IFERROR(__xludf.DUMMYFUNCTION("GOOGLETRANSLATE(B131, ""zh"", ""en"")"),"Comments than expected size too big, my feet relatively fat, high instep, overall is appropriate, this shoe is also very fat")</f>
        <v>Comments than expected size too big, my feet relatively fat, high instep, overall is appropriate, this shoe is also very fat</v>
      </c>
    </row>
    <row r="132">
      <c r="A132" s="1">
        <v>4.0</v>
      </c>
      <c r="B132" s="1" t="s">
        <v>133</v>
      </c>
      <c r="C132" t="str">
        <f>IFERROR(__xludf.DUMMYFUNCTION("GOOGLETRANSLATE(B132, ""zh"", ""en"")"),"Overseas purchase, pay attention, do not return! Get the goods, cotton fabrics, soft and comfortable, that number is too small. Ment, Amazon purchased abroad, does not support a replacement, only to return, return shipping 125 yuan! Pit father ah! Forget "&amp;"it. When waste disposal bar. Or a good crash of the Lynx, a return button buttoned. Up to spend 12 yuan to get! Next time do not want the Amazon!")</f>
        <v>Overseas purchase, pay attention, do not return! Get the goods, cotton fabrics, soft and comfortable, that number is too small. Ment, Amazon purchased abroad, does not support a replacement, only to return, return shipping 125 yuan! Pit father ah! Forget it. When waste disposal bar. Or a good crash of the Lynx, a return button buttoned. Up to spend 12 yuan to get! Next time do not want the Amazon!</v>
      </c>
    </row>
    <row r="133">
      <c r="A133" s="1">
        <v>5.0</v>
      </c>
      <c r="B133" s="1" t="s">
        <v>134</v>
      </c>
      <c r="C133" t="str">
        <f>IFERROR(__xludf.DUMMYFUNCTION("GOOGLETRANSLATE(B133, ""zh"", ""en"")"),"Fortunately 165,62. M code just right. First there will be some dark wash fade.")</f>
        <v>Fortunately 165,62. M code just right. First there will be some dark wash fade.</v>
      </c>
    </row>
    <row r="134">
      <c r="A134" s="1">
        <v>5.0</v>
      </c>
      <c r="B134" s="1" t="s">
        <v>135</v>
      </c>
      <c r="C134" t="str">
        <f>IFERROR(__xludf.DUMMYFUNCTION("GOOGLETRANSLATE(B134, ""zh"", ""en"")"),"Cost-effective over the arrival of the United States a week super fast, thin section, a heated indoor suitable for the northern, very good. The right size, in accordance with the size of the country to buy a small one yards on the right.")</f>
        <v>Cost-effective over the arrival of the United States a week super fast, thin section, a heated indoor suitable for the northern, very good. The right size, in accordance with the size of the country to buy a small one yards on the right.</v>
      </c>
    </row>
    <row r="135">
      <c r="A135" s="1">
        <v>5.0</v>
      </c>
      <c r="B135" s="1" t="s">
        <v>136</v>
      </c>
      <c r="C135" t="str">
        <f>IFERROR(__xludf.DUMMYFUNCTION("GOOGLETRANSLATE(B135, ""zh"", ""en"")"),"Cozy and comfortable, sliding")</f>
        <v>Cozy and comfortable, sliding</v>
      </c>
    </row>
    <row r="136">
      <c r="A136" s="1">
        <v>5.0</v>
      </c>
      <c r="B136" s="1" t="s">
        <v>137</v>
      </c>
      <c r="C136" t="str">
        <f>IFERROR(__xludf.DUMMYFUNCTION("GOOGLETRANSLATE(B136, ""zh"", ""en"")"),"Light and comfortable in HK bought the first generation of yak skin, comparatively speaking, as always comfortable. The lighter waterproof better. worth buying!")</f>
        <v>Light and comfortable in HK bought the first generation of yak skin, comparatively speaking, as always comfortable. The lighter waterproof better. worth buying!</v>
      </c>
    </row>
    <row r="137">
      <c r="A137" s="1">
        <v>5.0</v>
      </c>
      <c r="B137" s="1" t="s">
        <v>138</v>
      </c>
      <c r="C137" t="str">
        <f>IFERROR(__xludf.DUMMYFUNCTION("GOOGLETRANSLATE(B137, ""zh"", ""en"")"),"Satisfied only burn more than 100 hours, and feel all aspects okay, a little lack of bass so little, to buy a friend, buy your own.")</f>
        <v>Satisfied only burn more than 100 hours, and feel all aspects okay, a little lack of bass so little, to buy a friend, buy your own.</v>
      </c>
    </row>
    <row r="138">
      <c r="A138" s="1">
        <v>5.0</v>
      </c>
      <c r="B138" s="1" t="s">
        <v>139</v>
      </c>
      <c r="C138" t="str">
        <f>IFERROR(__xludf.DUMMYFUNCTION("GOOGLETRANSLATE(B138, ""zh"", ""en"")"),"Honestly general work work hat, hat can")</f>
        <v>Honestly general work work hat, hat can</v>
      </c>
    </row>
    <row r="139">
      <c r="A139" s="1">
        <v>5.0</v>
      </c>
      <c r="B139" s="1" t="s">
        <v>140</v>
      </c>
      <c r="C139" t="str">
        <f>IFERROR(__xludf.DUMMYFUNCTION("GOOGLETRANSLATE(B139, ""zh"", ""en"")"),"It is recommended for winter, straw washable is also convenient, watertight")</f>
        <v>It is recommended for winter, straw washable is also convenient, watertight</v>
      </c>
    </row>
    <row r="140">
      <c r="A140" s="1">
        <v>5.0</v>
      </c>
      <c r="B140" s="1" t="s">
        <v>141</v>
      </c>
      <c r="C140" t="str">
        <f>IFERROR(__xludf.DUMMYFUNCTION("GOOGLETRANSLATE(B140, ""zh"", ""en"")"),"Good experience has been to spend, there is no smell, to know if bought early, not wait three glass bottles full fall before buying. Then there are the Amazon shopping experience, very, very good, service is awesome")</f>
        <v>Good experience has been to spend, there is no smell, to know if bought early, not wait three glass bottles full fall before buying. Then there are the Amazon shopping experience, very, very good, service is awesome</v>
      </c>
    </row>
    <row r="141">
      <c r="A141" s="1">
        <v>5.0</v>
      </c>
      <c r="B141" s="1" t="s">
        <v>142</v>
      </c>
      <c r="C141" t="str">
        <f>IFERROR(__xludf.DUMMYFUNCTION("GOOGLETRANSLATE(B141, ""zh"", ""en"")"),"And as good as expected! Very satisfied! Much cheaper than domestic, and full size! Wall crack recommend")</f>
        <v>And as good as expected! Very satisfied! Much cheaper than domestic, and full size! Wall crack recommend</v>
      </c>
    </row>
    <row r="142">
      <c r="A142" s="1">
        <v>5.0</v>
      </c>
      <c r="B142" s="1" t="s">
        <v>143</v>
      </c>
      <c r="C142" t="str">
        <f>IFERROR(__xludf.DUMMYFUNCTION("GOOGLETRANSLATE(B142, ""zh"", ""en"")"),"Something good something good, cotton is very comfortable, unlike the domestic cotton in general, the only drawback is more expensive.")</f>
        <v>Something good something good, cotton is very comfortable, unlike the domestic cotton in general, the only drawback is more expensive.</v>
      </c>
    </row>
    <row r="143">
      <c r="A143" s="1">
        <v>5.0</v>
      </c>
      <c r="B143" s="1" t="s">
        <v>144</v>
      </c>
      <c r="C143" t="str">
        <f>IFERROR(__xludf.DUMMYFUNCTION("GOOGLETRANSLATE(B143, ""zh"", ""en"")"),"Quality choice to the two treasure to buy, the quality is very good, color temperature, but still do not know the temperature ah!")</f>
        <v>Quality choice to the two treasure to buy, the quality is very good, color temperature, but still do not know the temperature ah!</v>
      </c>
    </row>
    <row r="144">
      <c r="A144" s="1">
        <v>5.0</v>
      </c>
      <c r="B144" s="1" t="s">
        <v>145</v>
      </c>
      <c r="C144" t="str">
        <f>IFERROR(__xludf.DUMMYFUNCTION("GOOGLETRANSLATE(B144, ""zh"", ""en"")"),"Cost-effective, super bargain October 15 order, 23 had received, Fujian, and I 40.5, the election proper 40, spent a total of 365 yuan to buy the super cost-effective, cheaper than the Lynx flagship stores more to go.")</f>
        <v>Cost-effective, super bargain October 15 order, 23 had received, Fujian, and I 40.5, the election proper 40, spent a total of 365 yuan to buy the super cost-effective, cheaper than the Lynx flagship stores more to go.</v>
      </c>
    </row>
    <row r="145">
      <c r="A145" s="1">
        <v>5.0</v>
      </c>
      <c r="B145" s="1" t="s">
        <v>146</v>
      </c>
      <c r="C145" t="str">
        <f>IFERROR(__xludf.DUMMYFUNCTION("GOOGLETRANSLATE(B145, ""zh"", ""en"")"),"About a good ten days of receiving very good use, hoping to correct posture")</f>
        <v>About a good ten days of receiving very good use, hoping to correct posture</v>
      </c>
    </row>
    <row r="146">
      <c r="A146" s="1">
        <v>5.0</v>
      </c>
      <c r="B146" s="1" t="s">
        <v>147</v>
      </c>
      <c r="C146" t="str">
        <f>IFERROR(__xludf.DUMMYFUNCTION("GOOGLETRANSLATE(B146, ""zh"", ""en"")"),"Working-class, high-value color big favorite bread has been a long time, Jingdong has been 1699. This was seen more than nine points on the British sub, decisive shot. Besides the headset itself it, really exquisite workmanship, with no flaws, this is sti"&amp;"ll quite hard won. Bag big ear ear style, spent a few hours, I feel very good, with no previous aural ear discomfort for a long time, really long time circumaural is king. Earphone head is relatively large, the line is relatively long, not suitable for th"&amp;"e street. Finally talk about the sound of it, compared with the AKG K840, boiled water Well, not out of place color. Sum up: a highly comfortable to wear color values ​​headphones. First-class sound quality is good, it does not exist.")</f>
        <v>Working-class, high-value color big favorite bread has been a long time, Jingdong has been 1699. This was seen more than nine points on the British sub, decisive shot. Besides the headset itself it, really exquisite workmanship, with no flaws, this is still quite hard won. Bag big ear ear style, spent a few hours, I feel very good, with no previous aural ear discomfort for a long time, really long time circumaural is king. Earphone head is relatively large, the line is relatively long, not suitable for the street. Finally talk about the sound of it, compared with the AKG K840, boiled water Well, not out of place color. Sum up: a highly comfortable to wear color values ​​headphones. First-class sound quality is good, it does not exist.</v>
      </c>
    </row>
    <row r="147">
      <c r="A147" s="1">
        <v>5.0</v>
      </c>
      <c r="B147" s="1" t="s">
        <v>148</v>
      </c>
      <c r="C147" t="str">
        <f>IFERROR(__xludf.DUMMYFUNCTION("GOOGLETRANSLATE(B147, ""zh"", ""en"")"),"Yes, carefully packaged good, very good, packaging carefully, feel good")</f>
        <v>Yes, carefully packaged good, very good, packaging carefully, feel good</v>
      </c>
    </row>
    <row r="148">
      <c r="A148" s="1">
        <v>5.0</v>
      </c>
      <c r="B148" s="1" t="s">
        <v>149</v>
      </c>
      <c r="C148" t="str">
        <f>IFERROR(__xludf.DUMMYFUNCTION("GOOGLETRANSLATE(B148, ""zh"", ""en"")"),"Ha good stuff is also good, but not as powerful, perhaps not very good reason")</f>
        <v>Ha good stuff is also good, but not as powerful, perhaps not very good reason</v>
      </c>
    </row>
    <row r="149">
      <c r="A149" s="1">
        <v>5.0</v>
      </c>
      <c r="B149" s="1" t="s">
        <v>150</v>
      </c>
      <c r="C149" t="str">
        <f>IFERROR(__xludf.DUMMYFUNCTION("GOOGLETRANSLATE(B149, ""zh"", ""en"")"),"Good shoes, wide-leg careful quality is very good, breathability GTX types of shoes considered very good, size is really big half a yard to one yard, normal 43 foot running shoes this 42 on the right, just to wear when a width slightly tight adapt just fi"&amp;"ne, for wide feet may be very friendly.")</f>
        <v>Good shoes, wide-leg careful quality is very good, breathability GTX types of shoes considered very good, size is really big half a yard to one yard, normal 43 foot running shoes this 42 on the right, just to wear when a width slightly tight adapt just fine, for wide feet may be very friendly.</v>
      </c>
    </row>
    <row r="150">
      <c r="A150" s="1">
        <v>5.0</v>
      </c>
      <c r="B150" s="1" t="s">
        <v>151</v>
      </c>
      <c r="C150" t="str">
        <f>IFERROR(__xludf.DUMMYFUNCTION("GOOGLETRANSLATE(B150, ""zh"", ""en"")"),"Well worth buying! well! Like himself as tailor-made!")</f>
        <v>Well worth buying! well! Like himself as tailor-made!</v>
      </c>
    </row>
    <row r="151">
      <c r="A151" s="1">
        <v>5.0</v>
      </c>
      <c r="B151" s="1" t="s">
        <v>152</v>
      </c>
      <c r="C151" t="str">
        <f>IFERROR(__xludf.DUMMYFUNCTION("GOOGLETRANSLATE(B151, ""zh"", ""en"")"),"Suitable medium thickness, produced in Mexico. I 170,72kg, 31 * 30 just, a friend in need of reference.")</f>
        <v>Suitable medium thickness, produced in Mexico. I 170,72kg, 31 * 30 just, a friend in need of reference.</v>
      </c>
    </row>
    <row r="152">
      <c r="A152" s="1">
        <v>5.0</v>
      </c>
      <c r="B152" s="1" t="s">
        <v>153</v>
      </c>
      <c r="C152" t="str">
        <f>IFERROR(__xludf.DUMMYFUNCTION("GOOGLETRANSLATE(B152, ""zh"", ""en"")"),"High Yan good value, lightweight, easy to use, I believe Amazon to buy overseas. prime Member Provincial postage. It will buy.")</f>
        <v>High Yan good value, lightweight, easy to use, I believe Amazon to buy overseas. prime Member Provincial postage. It will buy.</v>
      </c>
    </row>
    <row r="153">
      <c r="A153" s="1">
        <v>5.0</v>
      </c>
      <c r="B153" s="1" t="s">
        <v>154</v>
      </c>
      <c r="C153" t="str">
        <f>IFERROR(__xludf.DUMMYFUNCTION("GOOGLETRANSLATE(B153, ""zh"", ""en"")"),"Yes! well. Inexpensive, things are very good!")</f>
        <v>Yes! well. Inexpensive, things are very good!</v>
      </c>
    </row>
    <row r="154">
      <c r="A154" s="1">
        <v>5.0</v>
      </c>
      <c r="B154" s="1" t="s">
        <v>155</v>
      </c>
      <c r="C154" t="str">
        <f>IFERROR(__xludf.DUMMYFUNCTION("GOOGLETRANSLATE(B154, ""zh"", ""en"")"),"Some small feet 40 I am Chinese, and bought a 8.5 yards, my feet wide. This can be fat or thin, long walk feel a little head. Because shoes thick. So you should buy 9 yards.")</f>
        <v>Some small feet 40 I am Chinese, and bought a 8.5 yards, my feet wide. This can be fat or thin, long walk feel a little head. Because shoes thick. So you should buy 9 yards.</v>
      </c>
    </row>
    <row r="155">
      <c r="A155" s="1">
        <v>2.0</v>
      </c>
      <c r="B155" s="1" t="s">
        <v>156</v>
      </c>
      <c r="C155" t="str">
        <f>IFERROR(__xludf.DUMMYFUNCTION("GOOGLETRANSLATE(B155, ""zh"", ""en"")"),"Hard hard .... .. inside the sandwich has some foot wear reinforcement ..")</f>
        <v>Hard hard .... .. inside the sandwich has some foot wear reinforcement ..</v>
      </c>
    </row>
    <row r="156">
      <c r="A156" s="1">
        <v>3.0</v>
      </c>
      <c r="B156" s="1" t="s">
        <v>157</v>
      </c>
      <c r="C156" t="str">
        <f>IFERROR(__xludf.DUMMYFUNCTION("GOOGLETRANSLATE(B156, ""zh"", ""en"")"),"Bust parts will curl, always need to tidy up, a little less satisfied bust beading parts will always need to tidy up, a little less satisfied!")</f>
        <v>Bust parts will curl, always need to tidy up, a little less satisfied bust beading parts will always need to tidy up, a little less satisfied!</v>
      </c>
    </row>
    <row r="157">
      <c r="A157" s="1">
        <v>3.0</v>
      </c>
      <c r="B157" s="1" t="s">
        <v>158</v>
      </c>
      <c r="C157" t="str">
        <f>IFERROR(__xludf.DUMMYFUNCTION("GOOGLETRANSLATE(B157, ""zh"", ""en"")"),"Terms of sound quality and workmanship no ear pressure problems, but the problem is that because the package is not entirely an ear, wearing a would ears were too really hurts! ! ! Really is a little tight, pressure ears!")</f>
        <v>Terms of sound quality and workmanship no ear pressure problems, but the problem is that because the package is not entirely an ear, wearing a would ears were too really hurts! ! ! Really is a little tight, pressure ears!</v>
      </c>
    </row>
    <row r="158">
      <c r="A158" s="1">
        <v>3.0</v>
      </c>
      <c r="B158" s="1" t="s">
        <v>159</v>
      </c>
      <c r="C158" t="str">
        <f>IFERROR(__xludf.DUMMYFUNCTION("GOOGLETRANSLATE(B158, ""zh"", ""en"")"),"Farewell Amazon material hard for words, but the version is very strange, can not squat, not after the Amazon shopping, bought last 700 dockers pants price, buyers own return ➕ loss deduction to 500. Amazon too disappointing")</f>
        <v>Farewell Amazon material hard for words, but the version is very strange, can not squat, not after the Amazon shopping, bought last 700 dockers pants price, buyers own return ➕ loss deduction to 500. Amazon too disappointing</v>
      </c>
    </row>
    <row r="159">
      <c r="A159" s="1">
        <v>1.0</v>
      </c>
      <c r="B159" s="1" t="s">
        <v>160</v>
      </c>
      <c r="C159" t="str">
        <f>IFERROR(__xludf.DUMMYFUNCTION("GOOGLETRANSLATE(B159, ""zh"", ""en"")"),"The first time in the Adriatic outsourcing, disappointing figure above filter that I bought in Germany and Asia, and Central Asia following is purchased overseas. Coding fuzzy like this, really no problem?")</f>
        <v>The first time in the Adriatic outsourcing, disappointing figure above filter that I bought in Germany and Asia, and Central Asia following is purchased overseas. Coding fuzzy like this, really no problem?</v>
      </c>
    </row>
    <row r="160">
      <c r="A160" s="1">
        <v>1.0</v>
      </c>
      <c r="B160" s="1" t="s">
        <v>161</v>
      </c>
      <c r="C160" t="str">
        <f>IFERROR(__xludf.DUMMYFUNCTION("GOOGLETRANSLATE(B160, ""zh"", ""en"")"),"Not wear shoes too skinny, I bought a widened foot wide version is still very thin, shoes too hard, grinding foot, kicking foot is not bad to be able to masticate")</f>
        <v>Not wear shoes too skinny, I bought a widened foot wide version is still very thin, shoes too hard, grinding foot, kicking foot is not bad to be able to masticate</v>
      </c>
    </row>
    <row r="161">
      <c r="A161" s="1">
        <v>4.0</v>
      </c>
      <c r="B161" s="1" t="s">
        <v>162</v>
      </c>
      <c r="C161" t="str">
        <f>IFERROR(__xludf.DUMMYFUNCTION("GOOGLETRANSLATE(B161, ""zh"", ""en"")"),"Slightly smaller point, the overall good, overall good 85 points, 85 points")</f>
        <v>Slightly smaller point, the overall good, overall good 85 points, 85 points</v>
      </c>
    </row>
    <row r="162">
      <c r="A162" s="1">
        <v>4.0</v>
      </c>
      <c r="B162" s="1" t="s">
        <v>163</v>
      </c>
      <c r="C162" t="str">
        <f>IFERROR(__xludf.DUMMYFUNCTION("GOOGLETRANSLATE(B162, ""zh"", ""en"")"),"beyerdynamic Beyerdynamic DT990 PRO headphones to listen to classical better, sound card not move 250 Europe it needs to push the amp.")</f>
        <v>beyerdynamic Beyerdynamic DT990 PRO headphones to listen to classical better, sound card not move 250 Europe it needs to push the amp.</v>
      </c>
    </row>
    <row r="163">
      <c r="A163" s="1">
        <v>4.0</v>
      </c>
      <c r="B163" s="1" t="s">
        <v>164</v>
      </c>
      <c r="C163" t="str">
        <f>IFERROR(__xludf.DUMMYFUNCTION("GOOGLETRANSLATE(B163, ""zh"", ""en"")"),"When a high instep do not buy (M) version, the pressure will instep shoes workmanship is wrong, that is, the tongue will press instep number (M), there is no version 2E, can not wear high instep. Trouble overseas purchase return, freight but also 125 (rea"&amp;"lly expensive), the first to wear a period of time see if you can stretch more")</f>
        <v>When a high instep do not buy (M) version, the pressure will instep shoes workmanship is wrong, that is, the tongue will press instep number (M), there is no version 2E, can not wear high instep. Trouble overseas purchase return, freight but also 125 (really expensive), the first to wear a period of time see if you can stretch more</v>
      </c>
    </row>
    <row r="164">
      <c r="A164" s="1">
        <v>4.0</v>
      </c>
      <c r="B164" s="1" t="s">
        <v>165</v>
      </c>
      <c r="C164" t="str">
        <f>IFERROR(__xludf.DUMMYFUNCTION("GOOGLETRANSLATE(B164, ""zh"", ""en"")"),"Generally it momentum, decent, after all, is portable which lasted two weeks before that, the wood product quality problems. The tank is too small, too short duration of use, about 30 seconds is necessary to add water, and if you can out of a bigger tank "&amp;"fittings enough.")</f>
        <v>Generally it momentum, decent, after all, is portable which lasted two weeks before that, the wood product quality problems. The tank is too small, too short duration of use, about 30 seconds is necessary to add water, and if you can out of a bigger tank fittings enough.</v>
      </c>
    </row>
    <row r="165">
      <c r="A165" s="1">
        <v>4.0</v>
      </c>
      <c r="B165" s="1" t="s">
        <v>166</v>
      </c>
      <c r="C165" t="str">
        <f>IFERROR(__xludf.DUMMYFUNCTION("GOOGLETRANSLATE(B165, ""zh"", ""en"")"),"Good packaging, good quality advance to the baby store goods, good packaging, good quality!")</f>
        <v>Good packaging, good quality advance to the baby store goods, good packaging, good quality!</v>
      </c>
    </row>
    <row r="166">
      <c r="A166" s="1">
        <v>5.0</v>
      </c>
      <c r="B166" s="1" t="s">
        <v>167</v>
      </c>
      <c r="C166" t="str">
        <f>IFERROR(__xludf.DUMMYFUNCTION("GOOGLETRANSLATE(B166, ""zh"", ""en"")"),"Pretty good number too large and a half, but fortunately go to the counter to try again next single, overall more comfortable, a little upper board feet, Chuan Chuan should be a good point. Overall good.")</f>
        <v>Pretty good number too large and a half, but fortunately go to the counter to try again next single, overall more comfortable, a little upper board feet, Chuan Chuan should be a good point. Overall good.</v>
      </c>
    </row>
    <row r="167">
      <c r="A167" s="1">
        <v>5.0</v>
      </c>
      <c r="B167" s="1" t="s">
        <v>168</v>
      </c>
      <c r="C167" t="str">
        <f>IFERROR(__xludf.DUMMYFUNCTION("GOOGLETRANSLATE(B167, ""zh"", ""en"")"),"Great great sandals sandal, style, beautiful, wearing very comfortable. Usual shoes 41, 42 of these sandals is appropriate. In addition brown color is actually biased, unlike the picture is red.")</f>
        <v>Great great sandals sandal, style, beautiful, wearing very comfortable. Usual shoes 41, 42 of these sandals is appropriate. In addition brown color is actually biased, unlike the picture is red.</v>
      </c>
    </row>
    <row r="168">
      <c r="A168" s="1">
        <v>5.0</v>
      </c>
      <c r="B168" s="1" t="s">
        <v>169</v>
      </c>
      <c r="C168" t="str">
        <f>IFERROR(__xludf.DUMMYFUNCTION("GOOGLETRANSLATE(B168, ""zh"", ""en"")"),"Little freshman inside thick plush 175 75kg M I think I prefer some loose")</f>
        <v>Little freshman inside thick plush 175 75kg M I think I prefer some loose</v>
      </c>
    </row>
    <row r="169">
      <c r="A169" s="1">
        <v>5.0</v>
      </c>
      <c r="B169" s="1" t="s">
        <v>170</v>
      </c>
      <c r="C169" t="str">
        <f>IFERROR(__xludf.DUMMYFUNCTION("GOOGLETRANSLATE(B169, ""zh"", ""en"")"),"Good can buy buy buy merchandise that is not to say that good looks positive side did not look good")</f>
        <v>Good can buy buy buy merchandise that is not to say that good looks positive side did not look good</v>
      </c>
    </row>
    <row r="170">
      <c r="A170" s="1">
        <v>5.0</v>
      </c>
      <c r="B170" s="1" t="s">
        <v>171</v>
      </c>
      <c r="C170" t="str">
        <f>IFERROR(__xludf.DUMMYFUNCTION("GOOGLETRANSLATE(B170, ""zh"", ""en"")"),"Like like expected, targeted to meet the music, value for money")</f>
        <v>Like like expected, targeted to meet the music, value for money</v>
      </c>
    </row>
    <row r="171">
      <c r="A171" s="1">
        <v>5.0</v>
      </c>
      <c r="B171" s="1" t="s">
        <v>172</v>
      </c>
      <c r="C171" t="str">
        <f>IFERROR(__xludf.DUMMYFUNCTION("GOOGLETRANSLATE(B171, ""zh"", ""en"")"),"Amazon first time scouring the sea, really very satisfied! Amazon first time scouring the sea, really very satisfied! Something very good, although the packaging is damaged, but does not affect the shoes.")</f>
        <v>Amazon first time scouring the sea, really very satisfied! Amazon first time scouring the sea, really very satisfied! Something very good, although the packaging is damaged, but does not affect the shoes.</v>
      </c>
    </row>
    <row r="172">
      <c r="A172" s="1">
        <v>5.0</v>
      </c>
      <c r="B172" s="1" t="s">
        <v>173</v>
      </c>
      <c r="C172" t="str">
        <f>IFERROR(__xludf.DUMMYFUNCTION("GOOGLETRANSLATE(B172, ""zh"", ""en"")"),"Love like that is a bit too long")</f>
        <v>Love like that is a bit too long</v>
      </c>
    </row>
    <row r="173">
      <c r="A173" s="1">
        <v>5.0</v>
      </c>
      <c r="B173" s="1" t="s">
        <v>174</v>
      </c>
      <c r="C173" t="str">
        <f>IFERROR(__xludf.DUMMYFUNCTION("GOOGLETRANSLATE(B173, ""zh"", ""en"")"),"Good, worthy of the price of a few weeks before to evaluate, currently my amp has yet to be only a front end for usb sound card, to be honest, not the amp's effect is still good, sound out very compact, even with to listen to rock, could hear small fresh "&amp;"taste, the details are in place, the sound level is very good, a little drawback is that the person next to you can hear what song to listen to, low-frequency superficial, waiting for the arrival of the amp Effect")</f>
        <v>Good, worthy of the price of a few weeks before to evaluate, currently my amp has yet to be only a front end for usb sound card, to be honest, not the amp's effect is still good, sound out very compact, even with to listen to rock, could hear small fresh taste, the details are in place, the sound level is very good, a little drawback is that the person next to you can hear what song to listen to, low-frequency superficial, waiting for the arrival of the amp Effect</v>
      </c>
    </row>
    <row r="174">
      <c r="A174" s="1">
        <v>5.0</v>
      </c>
      <c r="B174" s="1" t="s">
        <v>175</v>
      </c>
      <c r="C174" t="str">
        <f>IFERROR(__xludf.DUMMYFUNCTION("GOOGLETRANSLATE(B174, ""zh"", ""en"")"),"Like 👍🏻 size chart is very accurate, cheaper than half a cat, look good on foot, also good to wear, personal opinion is worth buying.")</f>
        <v>Like 👍🏻 size chart is very accurate, cheaper than half a cat, look good on foot, also good to wear, personal opinion is worth buying.</v>
      </c>
    </row>
    <row r="175">
      <c r="A175" s="1">
        <v>5.0</v>
      </c>
      <c r="B175" s="1" t="s">
        <v>176</v>
      </c>
      <c r="C175" t="str">
        <f>IFERROR(__xludf.DUMMYFUNCTION("GOOGLETRANSLATE(B175, ""zh"", ""en"")"),"Comfortable comfortable, a little small breast shape, appropriate")</f>
        <v>Comfortable comfortable, a little small breast shape, appropriate</v>
      </c>
    </row>
    <row r="176">
      <c r="A176" s="1">
        <v>5.0</v>
      </c>
      <c r="B176" s="1" t="s">
        <v>177</v>
      </c>
      <c r="C176" t="str">
        <f>IFERROR(__xludf.DUMMYFUNCTION("GOOGLETRANSLATE(B176, ""zh"", ""en"")"),"Kenneth cole white shoes a little big, but the shoes are really nice not wear the foot, waited so long is really worth, much of the praise! ! !")</f>
        <v>Kenneth cole white shoes a little big, but the shoes are really nice not wear the foot, waited so long is really worth, much of the praise! ! !</v>
      </c>
    </row>
    <row r="177">
      <c r="A177" s="1">
        <v>5.0</v>
      </c>
      <c r="B177" s="1" t="s">
        <v>178</v>
      </c>
      <c r="C177" t="str">
        <f>IFERROR(__xludf.DUMMYFUNCTION("GOOGLETRANSLATE(B177, ""zh"", ""en"")"),"Baby three years to buy a can of brush! Rare children's version of the brush head also do activities! A box of one year, three years into the baby not to buy! Random pattern, the last to buy all Cars patterns, this actually has 😅 box princess pattern hop"&amp;"es that he will not reject!")</f>
        <v>Baby three years to buy a can of brush! Rare children's version of the brush head also do activities! A box of one year, three years into the baby not to buy! Random pattern, the last to buy all Cars patterns, this actually has 😅 box princess pattern hopes that he will not reject!</v>
      </c>
    </row>
    <row r="178">
      <c r="A178" s="1">
        <v>5.0</v>
      </c>
      <c r="B178" s="1" t="s">
        <v>179</v>
      </c>
      <c r="C178" t="str">
        <f>IFERROR(__xludf.DUMMYFUNCTION("GOOGLETRANSLATE(B178, ""zh"", ""en"")"),"Favorite style prefer! Lightweight! Very soft foundation")</f>
        <v>Favorite style prefer! Lightweight! Very soft foundation</v>
      </c>
    </row>
    <row r="179">
      <c r="A179" s="1">
        <v>5.0</v>
      </c>
      <c r="B179" s="1" t="s">
        <v>180</v>
      </c>
      <c r="C179" t="str">
        <f>IFERROR(__xludf.DUMMYFUNCTION("GOOGLETRANSLATE(B179, ""zh"", ""en"")"),"Beautiful beautiful thing, watching the beautiful mood up")</f>
        <v>Beautiful beautiful thing, watching the beautiful mood up</v>
      </c>
    </row>
    <row r="180">
      <c r="A180" s="1">
        <v>5.0</v>
      </c>
      <c r="B180" s="1" t="s">
        <v>181</v>
      </c>
      <c r="C180" t="str">
        <f>IFERROR(__xludf.DUMMYFUNCTION("GOOGLETRANSLATE(B180, ""zh"", ""en"")"),"Worth buying the right size! I bare height 172cm (shoes about 175cm), weight 80kg, waist circumference 2 feet seven of leg-thick ...... this figure, in Korean Slim popular domestic, really good buy pants. The size of the right length. To write their own s"&amp;"ituation clearly, to buy back the pants of people, provide reference. More than two hundred one, affordable, fabric moderate hardness, it is worth buying.")</f>
        <v>Worth buying the right size! I bare height 172cm (shoes about 175cm), weight 80kg, waist circumference 2 feet seven of leg-thick ...... this figure, in Korean Slim popular domestic, really good buy pants. The size of the right length. To write their own situation clearly, to buy back the pants of people, provide reference. More than two hundred one, affordable, fabric moderate hardness, it is worth buying.</v>
      </c>
    </row>
    <row r="181">
      <c r="A181" s="1">
        <v>5.0</v>
      </c>
      <c r="B181" s="1" t="s">
        <v>182</v>
      </c>
      <c r="C181" t="str">
        <f>IFERROR(__xludf.DUMMYFUNCTION("GOOGLETRANSLATE(B181, ""zh"", ""en"")"),"Mocha cappuccino buy a mocha flavor, she had intended to return, for fear they can not accept the taste, after receiving tasted, the taste good, a touch of. Next time will try another flavor.")</f>
        <v>Mocha cappuccino buy a mocha flavor, she had intended to return, for fear they can not accept the taste, after receiving tasted, the taste good, a touch of. Next time will try another flavor.</v>
      </c>
    </row>
    <row r="182">
      <c r="A182" s="1">
        <v>5.0</v>
      </c>
      <c r="B182" s="1" t="s">
        <v>183</v>
      </c>
      <c r="C182" t="str">
        <f>IFERROR(__xludf.DUMMYFUNCTION("GOOGLETRANSLATE(B182, ""zh"", ""en"")"),"Good clothes good clothes, very warm, very warm outside OK")</f>
        <v>Good clothes good clothes, very warm, very warm outside OK</v>
      </c>
    </row>
    <row r="183">
      <c r="A183" s="1">
        <v>5.0</v>
      </c>
      <c r="B183" s="1" t="s">
        <v>184</v>
      </c>
      <c r="C183" t="str">
        <f>IFERROR(__xludf.DUMMYFUNCTION("GOOGLETRANSLATE(B183, ""zh"", ""en"")"),"There are cheap velvet inside, bought a blue and gray two, good quality, prices. Height 182cm, weight 70 wearing M right size.")</f>
        <v>There are cheap velvet inside, bought a blue and gray two, good quality, prices. Height 182cm, weight 70 wearing M right size.</v>
      </c>
    </row>
    <row r="184">
      <c r="A184" s="1">
        <v>5.0</v>
      </c>
      <c r="B184" s="1" t="s">
        <v>185</v>
      </c>
      <c r="C184" t="str">
        <f>IFERROR(__xludf.DUMMYFUNCTION("GOOGLETRANSLATE(B184, ""zh"", ""en"")"),"I never thought wow! Amazing! First felt great accuracy.")</f>
        <v>I never thought wow! Amazing! First felt great accuracy.</v>
      </c>
    </row>
    <row r="185">
      <c r="A185" s="1">
        <v>5.0</v>
      </c>
      <c r="B185" s="1" t="s">
        <v>186</v>
      </c>
      <c r="C185" t="str">
        <f>IFERROR(__xludf.DUMMYFUNCTION("GOOGLETRANSLATE(B185, ""zh"", ""en"")"),"Handsome jacket just the right size, his wife said handsome")</f>
        <v>Handsome jacket just the right size, his wife said handsome</v>
      </c>
    </row>
    <row r="186">
      <c r="A186" s="1">
        <v>5.0</v>
      </c>
      <c r="B186" s="1" t="s">
        <v>187</v>
      </c>
      <c r="C186" t="str">
        <f>IFERROR(__xludf.DUMMYFUNCTION("GOOGLETRANSLATE(B186, ""zh"", ""en"")"),"Like thin models")</f>
        <v>Like thin models</v>
      </c>
    </row>
    <row r="187">
      <c r="A187" s="1">
        <v>5.0</v>
      </c>
      <c r="B187" s="1" t="s">
        <v>188</v>
      </c>
      <c r="C187" t="str">
        <f>IFERROR(__xludf.DUMMYFUNCTION("GOOGLETRANSLATE(B187, ""zh"", ""en"")"),"Yes, it is worth buying (so cheap, it is necessary to do so many pieces) I think it is good, cut well, I 175,70, buy the S code. Fitness, wearing appropriate.")</f>
        <v>Yes, it is worth buying (so cheap, it is necessary to do so many pieces) I think it is good, cut well, I 175,70, buy the S code. Fitness, wearing appropriate.</v>
      </c>
    </row>
    <row r="188">
      <c r="A188" s="1">
        <v>2.0</v>
      </c>
      <c r="B188" s="1" t="s">
        <v>189</v>
      </c>
      <c r="C188" t="str">
        <f>IFERROR(__xludf.DUMMYFUNCTION("GOOGLETRANSLATE(B188, ""zh"", ""en"")"),"This rather long pants pants I bought on Amazon Lee second pants, not the first fit. I 1.85 meters tall, partial length 33 × 32, and a leg, a short leg. These trousers are more thread, material is inelastic.")</f>
        <v>This rather long pants pants I bought on Amazon Lee second pants, not the first fit. I 1.85 meters tall, partial length 33 × 32, and a leg, a short leg. These trousers are more thread, material is inelastic.</v>
      </c>
    </row>
    <row r="189">
      <c r="A189" s="1">
        <v>3.0</v>
      </c>
      <c r="B189" s="1" t="s">
        <v>190</v>
      </c>
      <c r="C189" t="str">
        <f>IFERROR(__xludf.DUMMYFUNCTION("GOOGLETRANSLATE(B189, ""zh"", ""en"")"),"Universal mixing valve hose connection is not working fine, feel good. But it does not seem to change the temperature knob protective effect (do not follow the dots can increase the temperature), do not know whether to buy product failure. Hose fifth mixi"&amp;"ng valve port interfaces are incompatible with domestic quarter hose, optional exceptionally wire 5 revolutions since the beginning of the wire 4 can be screwed on a switch interface, although it is to be leaking. Hoses should be excellent quality, but it"&amp;" was too hard, bending strenuous; too thick, too hard to take place in the domestic slider. Of course, if you can get used to the original hose on the matter, shower hose connected to the other end are common and domestic sub-population of 4, you can repl"&amp;"ace other shower head.")</f>
        <v>Universal mixing valve hose connection is not working fine, feel good. But it does not seem to change the temperature knob protective effect (do not follow the dots can increase the temperature), do not know whether to buy product failure. Hose fifth mixing valve port interfaces are incompatible with domestic quarter hose, optional exceptionally wire 5 revolutions since the beginning of the wire 4 can be screwed on a switch interface, although it is to be leaking. Hoses should be excellent quality, but it was too hard, bending strenuous; too thick, too hard to take place in the domestic slider. Of course, if you can get used to the original hose on the matter, shower hose connected to the other end are common and domestic sub-population of 4, you can replace other shower head.</v>
      </c>
    </row>
    <row r="190">
      <c r="A190" s="1">
        <v>1.0</v>
      </c>
      <c r="B190" s="1" t="s">
        <v>191</v>
      </c>
      <c r="C190" t="str">
        <f>IFERROR(__xludf.DUMMYFUNCTION("GOOGLETRANSLATE(B190, ""zh"", ""en"")"),"Packaging is also bad, right over a plastic bag containing a box, inside the carton on the hard disk, without any protection, get a carton has been pressure deformed, hard disk box also distorted. Although the hard disk without electricity situation is mo"&amp;"re resistant to vibration, but did not purchase overseas after-sales and warranty, if there is a problem good trouble. This package really does take heart, bought a few times before, this is the case, but before all the clothes.")</f>
        <v>Packaging is also bad, right over a plastic bag containing a box, inside the carton on the hard disk, without any protection, get a carton has been pressure deformed, hard disk box also distorted. Although the hard disk without electricity situation is more resistant to vibration, but did not purchase overseas after-sales and warranty, if there is a problem good trouble. This package really does take heart, bought a few times before, this is the case, but before all the clothes.</v>
      </c>
    </row>
    <row r="191">
      <c r="A191" s="1">
        <v>1.0</v>
      </c>
      <c r="B191" s="1" t="s">
        <v>192</v>
      </c>
      <c r="C191" t="str">
        <f>IFERROR(__xludf.DUMMYFUNCTION("GOOGLETRANSLATE(B191, ""zh"", ""en"")"),"Poor quality, not Citizen, Citizen is the only major shareholder of poor quality table, a table is not a Citizen, Citizen is the only major shareholder, is also very light strap poor global share does not support no reason to return, do not recommend buyi"&amp;"ng")</f>
        <v>Poor quality, not Citizen, Citizen is the only major shareholder of poor quality table, a table is not a Citizen, Citizen is the only major shareholder, is also very light strap poor global share does not support no reason to return, do not recommend buying</v>
      </c>
    </row>
    <row r="192">
      <c r="A192" s="1">
        <v>1.0</v>
      </c>
      <c r="B192" s="1" t="s">
        <v>193</v>
      </c>
      <c r="C192" t="str">
        <f>IFERROR(__xludf.DUMMYFUNCTION("GOOGLETRANSLATE(B192, ""zh"", ""en"")"),"There are stocks pungent smell of why there is a pungent smell of children?")</f>
        <v>There are stocks pungent smell of why there is a pungent smell of children?</v>
      </c>
    </row>
    <row r="193">
      <c r="A193" s="1">
        <v>4.0</v>
      </c>
      <c r="B193" s="1" t="s">
        <v>194</v>
      </c>
      <c r="C193" t="str">
        <f>IFERROR(__xludf.DUMMYFUNCTION("GOOGLETRANSLATE(B193, ""zh"", ""en"")"),"Good time fast fast tens of seconds, the belt stink")</f>
        <v>Good time fast fast tens of seconds, the belt stink</v>
      </c>
    </row>
    <row r="194">
      <c r="A194" s="1">
        <v>4.0</v>
      </c>
      <c r="B194" s="1" t="s">
        <v>195</v>
      </c>
      <c r="C194" t="str">
        <f>IFERROR(__xludf.DUMMYFUNCTION("GOOGLETRANSLATE(B194, ""zh"", ""en"")"),"Wmf not use the kettle, this is we made in China, 3000W a headache")</f>
        <v>Wmf not use the kettle, this is we made in China, 3000W a headache</v>
      </c>
    </row>
    <row r="195">
      <c r="A195" s="1">
        <v>4.0</v>
      </c>
      <c r="B195" s="1" t="s">
        <v>196</v>
      </c>
      <c r="C195" t="str">
        <f>IFERROR(__xludf.DUMMYFUNCTION("GOOGLETRANSLATE(B195, ""zh"", ""en"")"),"Mrs. heat up too! Like pink color control value will buy the insulation is too hard to drink water")</f>
        <v>Mrs. heat up too! Like pink color control value will buy the insulation is too hard to drink water</v>
      </c>
    </row>
    <row r="196">
      <c r="A196" s="1">
        <v>4.0</v>
      </c>
      <c r="B196" s="1" t="s">
        <v>197</v>
      </c>
      <c r="C196" t="str">
        <f>IFERROR(__xludf.DUMMYFUNCTION("GOOGLETRANSLATE(B196, ""zh"", ""en"")"),"Sugar also line the outside of the package a bit much.")</f>
        <v>Sugar also line the outside of the package a bit much.</v>
      </c>
    </row>
    <row r="197">
      <c r="A197" s="1">
        <v>5.0</v>
      </c>
      <c r="B197" s="1" t="s">
        <v>198</v>
      </c>
      <c r="C197" t="str">
        <f>IFERROR(__xludf.DUMMYFUNCTION("GOOGLETRANSLATE(B197, ""zh"", ""en"")"),"Good good razor razor, shaving clean, very gentle, began when used, need to adapt.")</f>
        <v>Good good razor razor, shaving clean, very gentle, began when used, need to adapt.</v>
      </c>
    </row>
    <row r="198">
      <c r="A198" s="1">
        <v>5.0</v>
      </c>
      <c r="B198" s="1" t="s">
        <v>199</v>
      </c>
      <c r="C198" t="str">
        <f>IFERROR(__xludf.DUMMYFUNCTION("GOOGLETRANSLATE(B198, ""zh"", ""en"")"),"Fabric high technology content material very comfortable, breathable!")</f>
        <v>Fabric high technology content material very comfortable, breathable!</v>
      </c>
    </row>
    <row r="199">
      <c r="A199" s="1">
        <v>5.0</v>
      </c>
      <c r="B199" s="1" t="s">
        <v>200</v>
      </c>
      <c r="C199" t="str">
        <f>IFERROR(__xludf.DUMMYFUNCTION("GOOGLETRANSLATE(B199, ""zh"", ""en"")"),"Good quality, very comfortable CK shirt I wear L of just, this T-shirt is too big, but good quality")</f>
        <v>Good quality, very comfortable CK shirt I wear L of just, this T-shirt is too big, but good quality</v>
      </c>
    </row>
    <row r="200">
      <c r="A200" s="1">
        <v>5.0</v>
      </c>
      <c r="B200" s="1" t="s">
        <v>201</v>
      </c>
      <c r="C200" t="str">
        <f>IFERROR(__xludf.DUMMYFUNCTION("GOOGLETRANSLATE(B200, ""zh"", ""en"")"),"Size is not very appropriate to see the photo so much, in fact, actually too small.")</f>
        <v>Size is not very appropriate to see the photo so much, in fact, actually too small.</v>
      </c>
    </row>
    <row r="201">
      <c r="A201" s="1">
        <v>5.0</v>
      </c>
      <c r="B201" s="1" t="s">
        <v>202</v>
      </c>
      <c r="C201" t="str">
        <f>IFERROR(__xludf.DUMMYFUNCTION("GOOGLETRANSLATE(B201, ""zh"", ""en"")"),"Fast delivery to five days, and fast. And bananas than the softer texture and feel.")</f>
        <v>Fast delivery to five days, and fast. And bananas than the softer texture and feel.</v>
      </c>
    </row>
    <row r="202">
      <c r="A202" s="1">
        <v>5.0</v>
      </c>
      <c r="B202" s="1" t="s">
        <v>203</v>
      </c>
      <c r="C202" t="str">
        <f>IFERROR(__xludf.DUMMYFUNCTION("GOOGLETRANSLATE(B202, ""zh"", ""en"")"),"Has started in-kind very satisfied, solar energy is also very good")</f>
        <v>Has started in-kind very satisfied, solar energy is also very good</v>
      </c>
    </row>
    <row r="203">
      <c r="A203" s="1">
        <v>5.0</v>
      </c>
      <c r="B203" s="1" t="s">
        <v>204</v>
      </c>
      <c r="C203" t="str">
        <f>IFERROR(__xludf.DUMMYFUNCTION("GOOGLETRANSLATE(B203, ""zh"", ""en"")"),"Suitable usually wear 39, the appropriate buy No. 6 count, for sharper toe foot thin. But shoebox no rancid odor, taste is not unlike leather shoe polish taste")</f>
        <v>Suitable usually wear 39, the appropriate buy No. 6 count, for sharper toe foot thin. But shoebox no rancid odor, taste is not unlike leather shoe polish taste</v>
      </c>
    </row>
    <row r="204">
      <c r="A204" s="1">
        <v>5.0</v>
      </c>
      <c r="B204" s="1" t="s">
        <v>205</v>
      </c>
      <c r="C204" t="str">
        <f>IFERROR(__xludf.DUMMYFUNCTION("GOOGLETRANSLATE(B204, ""zh"", ""en"")"),"Cheaper than a genuine East, has not yet begun to eat, good packaging")</f>
        <v>Cheaper than a genuine East, has not yet begun to eat, good packaging</v>
      </c>
    </row>
    <row r="205">
      <c r="A205" s="1">
        <v>5.0</v>
      </c>
      <c r="B205" s="1" t="s">
        <v>206</v>
      </c>
      <c r="C205" t="str">
        <f>IFERROR(__xludf.DUMMYFUNCTION("GOOGLETRANSLATE(B205, ""zh"", ""en"")"),"Praise good, to his son to buy, quite like")</f>
        <v>Praise good, to his son to buy, quite like</v>
      </c>
    </row>
    <row r="206">
      <c r="A206" s="1">
        <v>5.0</v>
      </c>
      <c r="B206" s="1" t="s">
        <v>207</v>
      </c>
      <c r="C206" t="str">
        <f>IFERROR(__xludf.DUMMYFUNCTION("GOOGLETRANSLATE(B206, ""zh"", ""en"")"),"Good very soft, 170cm75kg. Trumpet very fit")</f>
        <v>Good very soft, 170cm75kg. Trumpet very fit</v>
      </c>
    </row>
    <row r="207">
      <c r="A207" s="1">
        <v>5.0</v>
      </c>
      <c r="B207" s="1" t="s">
        <v>208</v>
      </c>
      <c r="C207" t="str">
        <f>IFERROR(__xludf.DUMMYFUNCTION("GOOGLETRANSLATE(B207, ""zh"", ""en"")"),"Small and lean. I liked the sound of it. Small and lean.")</f>
        <v>Small and lean. I liked the sound of it. Small and lean.</v>
      </c>
    </row>
    <row r="208">
      <c r="A208" s="1">
        <v>5.0</v>
      </c>
      <c r="B208" s="1" t="s">
        <v>209</v>
      </c>
      <c r="C208" t="str">
        <f>IFERROR(__xludf.DUMMYFUNCTION("GOOGLETRANSLATE(B208, ""zh"", ""en"")"),"It is quite suitable for use for children, older children is small, and each one is individually wrapped, very health")</f>
        <v>It is quite suitable for use for children, older children is small, and each one is individually wrapped, very health</v>
      </c>
    </row>
    <row r="209">
      <c r="A209" s="1">
        <v>5.0</v>
      </c>
      <c r="B209" s="1" t="s">
        <v>210</v>
      </c>
      <c r="C209" t="str">
        <f>IFERROR(__xludf.DUMMYFUNCTION("GOOGLETRANSLATE(B209, ""zh"", ""en"")"),"Very light very powerful, cost invincible worth buying, not less than one thousand yuan ear")</f>
        <v>Very light very powerful, cost invincible worth buying, not less than one thousand yuan ear</v>
      </c>
    </row>
    <row r="210">
      <c r="A210" s="1">
        <v>5.0</v>
      </c>
      <c r="B210" s="1" t="s">
        <v>211</v>
      </c>
      <c r="C210" t="str">
        <f>IFERROR(__xludf.DUMMYFUNCTION("GOOGLETRANSLATE(B210, ""zh"", ""en"")"),"Good good good, with the same picture, is a little big, but also need to make their own holes")</f>
        <v>Good good good, with the same picture, is a little big, but also need to make their own holes</v>
      </c>
    </row>
    <row r="211">
      <c r="A211" s="1">
        <v>5.0</v>
      </c>
      <c r="B211" s="1" t="s">
        <v>212</v>
      </c>
      <c r="C211" t="str">
        <f>IFERROR(__xludf.DUMMYFUNCTION("GOOGLETRANSLATE(B211, ""zh"", ""en"")"),"Fine, just fine suitable for summer wear, summer wear is appropriate")</f>
        <v>Fine, just fine suitable for summer wear, summer wear is appropriate</v>
      </c>
    </row>
    <row r="212">
      <c r="A212" s="1">
        <v>5.0</v>
      </c>
      <c r="B212" s="1" t="s">
        <v>213</v>
      </c>
      <c r="C212" t="str">
        <f>IFERROR(__xludf.DUMMYFUNCTION("GOOGLETRANSLATE(B212, ""zh"", ""en"")"),"Head capacity is not small, but also the line capacity, down conversion 7.27gb, transmitted to the local hard disk speed of about 100 bar")</f>
        <v>Head capacity is not small, but also the line capacity, down conversion 7.27gb, transmitted to the local hard disk speed of about 100 bar</v>
      </c>
    </row>
    <row r="213">
      <c r="A213" s="1">
        <v>5.0</v>
      </c>
      <c r="B213" s="1" t="s">
        <v>214</v>
      </c>
      <c r="C213" t="str">
        <f>IFERROR(__xludf.DUMMYFUNCTION("GOOGLETRANSLATE(B213, ""zh"", ""en"")"),"Fabric is very comfortable three colors fabrics little difference, the thin gray, black thicker.")</f>
        <v>Fabric is very comfortable three colors fabrics little difference, the thin gray, black thicker.</v>
      </c>
    </row>
    <row r="214">
      <c r="A214" s="1">
        <v>5.0</v>
      </c>
      <c r="B214" s="1" t="s">
        <v>215</v>
      </c>
      <c r="C214" t="str">
        <f>IFERROR(__xludf.DUMMYFUNCTION("GOOGLETRANSLATE(B214, ""zh"", ""en"")"),"Favorite boots rhubarb rhubarb has been to buy double classic boots, usually wear 38 yards, and after this buy United States Code 7 yards receipt of the appropriate size, origin Bangladesh, work is also good, the price can also be hand, satisfaction ~")</f>
        <v>Favorite boots rhubarb rhubarb has been to buy double classic boots, usually wear 38 yards, and after this buy United States Code 7 yards receipt of the appropriate size, origin Bangladesh, work is also good, the price can also be hand, satisfaction ~</v>
      </c>
    </row>
    <row r="215">
      <c r="A215" s="1">
        <v>5.0</v>
      </c>
      <c r="B215" s="1" t="s">
        <v>216</v>
      </c>
      <c r="C215" t="str">
        <f>IFERROR(__xludf.DUMMYFUNCTION("GOOGLETRANSLATE(B215, ""zh"", ""en"")"),"Not to wear stockpile. Black five to force prices")</f>
        <v>Not to wear stockpile. Black five to force prices</v>
      </c>
    </row>
    <row r="216">
      <c r="A216" s="1">
        <v>5.0</v>
      </c>
      <c r="B216" s="1" t="s">
        <v>217</v>
      </c>
      <c r="C216" t="str">
        <f>IFERROR(__xludf.DUMMYFUNCTION("GOOGLETRANSLATE(B216, ""zh"", ""en"")"),"Cost is really high with only a few months to evaluate the very beginning that the speed problem, later found that I did not answer its dedicated power supply, connected after the speed ok, large file read and write 150mb no problem, but for a little bit "&amp;"of noise I am used to it, and on the desktop 4 4T, 2 Ge 8T, its noise is not obvious. After such things will not buy a home, and a treasure flagship store post Nearly a thousand, in addition to not no other warranty of any short board, long and hard disk "&amp;"such things do not throw it, basically not bad, at least I am currently more than a dozen hard disk is not too bad, the oldest of a 1.5T has spent nearly a decade, is currently used in a desktop machine in when downloading the disk, can be awkward to read"&amp;" and write crazy not made an overall bad ...... it is really very high cost.")</f>
        <v>Cost is really high with only a few months to evaluate the very beginning that the speed problem, later found that I did not answer its dedicated power supply, connected after the speed ok, large file read and write 150mb no problem, but for a little bit of noise I am used to it, and on the desktop 4 4T, 2 Ge 8T, its noise is not obvious. After such things will not buy a home, and a treasure flagship store post Nearly a thousand, in addition to not no other warranty of any short board, long and hard disk such things do not throw it, basically not bad, at least I am currently more than a dozen hard disk is not too bad, the oldest of a 1.5T has spent nearly a decade, is currently used in a desktop machine in when downloading the disk, can be awkward to read and write crazy not made an overall bad ...... it is really very high cost.</v>
      </c>
    </row>
    <row r="217">
      <c r="A217" s="1">
        <v>5.0</v>
      </c>
      <c r="B217" s="1" t="s">
        <v>218</v>
      </c>
      <c r="C217" t="str">
        <f>IFERROR(__xludf.DUMMYFUNCTION("GOOGLETRANSLATE(B217, ""zh"", ""en"")"),"Good to wear good to wear! Suede forefoot of the sole super soft ~ is a little narrow, bought a half yard.")</f>
        <v>Good to wear good to wear! Suede forefoot of the sole super soft ~ is a little narrow, bought a half yard.</v>
      </c>
    </row>
    <row r="218">
      <c r="A218" s="1">
        <v>2.0</v>
      </c>
      <c r="B218" s="1" t="s">
        <v>219</v>
      </c>
      <c r="C218" t="str">
        <f>IFERROR(__xludf.DUMMYFUNCTION("GOOGLETRANSLATE(B218, ""zh"", ""en"")"),"General quality leather belt, the belt buckle but after a period of time will fade, before and after the buy two, are all experiencing the same problem, very disappointed, I do not know the quality of the product itself that is the case, or non-genuine.")</f>
        <v>General quality leather belt, the belt buckle but after a period of time will fade, before and after the buy two, are all experiencing the same problem, very disappointed, I do not know the quality of the product itself that is the case, or non-genuine.</v>
      </c>
    </row>
    <row r="219">
      <c r="A219" s="1">
        <v>3.0</v>
      </c>
      <c r="B219" s="1" t="s">
        <v>220</v>
      </c>
      <c r="C219" t="str">
        <f>IFERROR(__xludf.DUMMYFUNCTION("GOOGLETRANSLATE(B219, ""zh"", ""en"")"),"This size is too large clothes size than the size of a large domestic lot, 156cm, 54kg, buy M code can not wear, too. But the clothes work well, thin, more suitable for the southern winter.")</f>
        <v>This size is too large clothes size than the size of a large domestic lot, 156cm, 54kg, buy M code can not wear, too. But the clothes work well, thin, more suitable for the southern winter.</v>
      </c>
    </row>
    <row r="220">
      <c r="A220" s="1">
        <v>3.0</v>
      </c>
      <c r="B220" s="1" t="s">
        <v>221</v>
      </c>
      <c r="C220" t="str">
        <f>IFERROR(__xludf.DUMMYFUNCTION("GOOGLETRANSLATE(B220, ""zh"", ""en"")"),"Shrink sleeves and shrink very serious, also other shrunk shrink only slightly from the sleeve M of the half number of the number LL")</f>
        <v>Shrink sleeves and shrink very serious, also other shrunk shrink only slightly from the sleeve M of the half number of the number LL</v>
      </c>
    </row>
    <row r="221">
      <c r="A221" s="1">
        <v>3.0</v>
      </c>
      <c r="B221" s="1" t="s">
        <v>222</v>
      </c>
      <c r="C221" t="str">
        <f>IFERROR(__xludf.DUMMYFUNCTION("GOOGLETRANSLATE(B221, ""zh"", ""en"")"),"Usually OK material, high 180, 182 pounds larger wear Xl")</f>
        <v>Usually OK material, high 180, 182 pounds larger wear Xl</v>
      </c>
    </row>
    <row r="222">
      <c r="A222" s="1">
        <v>1.0</v>
      </c>
      <c r="B222" s="1" t="s">
        <v>223</v>
      </c>
      <c r="C222" t="str">
        <f>IFERROR(__xludf.DUMMYFUNCTION("GOOGLETRANSLATE(B222, ""zh"", ""en"")"),"Garbage quality without the use of violence-free headset line in January after pulling has been refurbished goods undoubtedly bad for my first sales call is a private telephone headset second aftermarket sent to Guangdong to direct the next day sent me a "&amp;"new face new box another refurbished goods with a security code or the like")</f>
        <v>Garbage quality without the use of violence-free headset line in January after pulling has been refurbished goods undoubtedly bad for my first sales call is a private telephone headset second aftermarket sent to Guangdong to direct the next day sent me a new face new box another refurbished goods with a security code or the like</v>
      </c>
    </row>
    <row r="223">
      <c r="A223" s="1">
        <v>1.0</v>
      </c>
      <c r="B223" s="1" t="s">
        <v>224</v>
      </c>
      <c r="C223" t="str">
        <f>IFERROR(__xludf.DUMMYFUNCTION("GOOGLETRANSLATE(B223, ""zh"", ""en"")"),"The taste is very smelly shoes, an durian flavor, it is estimated that the problem of the material, not leather.")</f>
        <v>The taste is very smelly shoes, an durian flavor, it is estimated that the problem of the material, not leather.</v>
      </c>
    </row>
    <row r="224">
      <c r="A224" s="1">
        <v>4.0</v>
      </c>
      <c r="B224" s="1" t="s">
        <v>225</v>
      </c>
      <c r="C224" t="str">
        <f>IFERROR(__xludf.DUMMYFUNCTION("GOOGLETRANSLATE(B224, ""zh"", ""en"")"),"Looks like a little bit flawed flaw. . But forget. Smooth, the water is too fierce. .")</f>
        <v>Looks like a little bit flawed flaw. . But forget. Smooth, the water is too fierce. .</v>
      </c>
    </row>
    <row r="225">
      <c r="A225" s="1">
        <v>4.0</v>
      </c>
      <c r="B225" s="1" t="s">
        <v>226</v>
      </c>
      <c r="C225" t="str">
        <f>IFERROR(__xludf.DUMMYFUNCTION("GOOGLETRANSLATE(B225, ""zh"", ""en"")"),"Watch good, worth buying this vintage watches really good, popular for young people to wear, but there is a very colored hair looked slightly embarrassed a little flaw on the dial, I may be bad luck, in general, has pretty good")</f>
        <v>Watch good, worth buying this vintage watches really good, popular for young people to wear, but there is a very colored hair looked slightly embarrassed a little flaw on the dial, I may be bad luck, in general, has pretty good</v>
      </c>
    </row>
    <row r="226">
      <c r="A226" s="1">
        <v>4.0</v>
      </c>
      <c r="B226" s="1" t="s">
        <v>227</v>
      </c>
      <c r="C226" t="str">
        <f>IFERROR(__xludf.DUMMYFUNCTION("GOOGLETRANSLATE(B226, ""zh"", ""en"")"),"Okay good cup heavy children must not be thrown to the face and feet hit killing the insulation effect is generally")</f>
        <v>Okay good cup heavy children must not be thrown to the face and feet hit killing the insulation effect is generally</v>
      </c>
    </row>
    <row r="227">
      <c r="A227" s="1">
        <v>4.0</v>
      </c>
      <c r="B227" s="1" t="s">
        <v>228</v>
      </c>
      <c r="C227" t="str">
        <f>IFERROR(__xludf.DUMMYFUNCTION("GOOGLETRANSLATE(B227, ""zh"", ""en"")"),"Key negative score; look out sound, or can, be considered worthy of the price, of course, can not have too many expectations; the appearance is almost perfect score, but the ear is relatively large, the hole should be warned; but the most important points"&amp;" is negative, not Yaoan know how long it will be turned on, the key is not very sensitive (probably because also relates to the volume control arrow keys). And most do not know the original start by five seconds to start when the flashing light is white, "&amp;"not blue, to keep pressing to change the blue Bluetooth adapter can be also very pit")</f>
        <v>Key negative score; look out sound, or can, be considered worthy of the price, of course, can not have too many expectations; the appearance is almost perfect score, but the ear is relatively large, the hole should be warned; but the most important points is negative, not Yaoan know how long it will be turned on, the key is not very sensitive (probably because also relates to the volume control arrow keys). And most do not know the original start by five seconds to start when the flashing light is white, not blue, to keep pressing to change the blue Bluetooth adapter can be also very pit</v>
      </c>
    </row>
    <row r="228">
      <c r="A228" s="1">
        <v>4.0</v>
      </c>
      <c r="B228" s="1" t="s">
        <v>229</v>
      </c>
      <c r="C228" t="str">
        <f>IFERROR(__xludf.DUMMYFUNCTION("GOOGLETRANSLATE(B228, ""zh"", ""en"")"),"Satisfied with softer fabrics, thick enough, the whole work quite satisfactory, manufacture Mauritius, over four hundred prices. Quite satisfied.")</f>
        <v>Satisfied with softer fabrics, thick enough, the whole work quite satisfactory, manufacture Mauritius, over four hundred prices. Quite satisfied.</v>
      </c>
    </row>
    <row r="229">
      <c r="A229" s="1">
        <v>5.0</v>
      </c>
      <c r="B229" s="1" t="s">
        <v>230</v>
      </c>
      <c r="C229" t="str">
        <f>IFERROR(__xludf.DUMMYFUNCTION("GOOGLETRANSLATE(B229, ""zh"", ""en"")"),"And advertising consistent with ↘.")</f>
        <v>And advertising consistent with ↘.</v>
      </c>
    </row>
    <row r="230">
      <c r="A230" s="1">
        <v>5.0</v>
      </c>
      <c r="B230" s="1" t="s">
        <v>231</v>
      </c>
      <c r="C230" t="str">
        <f>IFERROR(__xludf.DUMMYFUNCTION("GOOGLETRANSLATE(B230, ""zh"", ""en"")"),"Nichia good packaging very carefully, praise, but the hose taste, want to improve, the child with the good or tasteless.")</f>
        <v>Nichia good packaging very carefully, praise, but the hose taste, want to improve, the child with the good or tasteless.</v>
      </c>
    </row>
    <row r="231">
      <c r="A231" s="1">
        <v>5.0</v>
      </c>
      <c r="B231" s="1" t="s">
        <v>232</v>
      </c>
      <c r="C231" t="str">
        <f>IFERROR(__xludf.DUMMYFUNCTION("GOOGLETRANSLATE(B231, ""zh"", ""en"")"),"Size Standard 173 60kg 28 / 30L tight little bit")</f>
        <v>Size Standard 173 60kg 28 / 30L tight little bit</v>
      </c>
    </row>
    <row r="232">
      <c r="A232" s="1">
        <v>5.0</v>
      </c>
      <c r="B232" s="1" t="s">
        <v>233</v>
      </c>
      <c r="C232" t="str">
        <f>IFERROR(__xludf.DUMMYFUNCTION("GOOGLETRANSLATE(B232, ""zh"", ""en"")"),"Great too comfortable, like wearing the same")</f>
        <v>Great too comfortable, like wearing the same</v>
      </c>
    </row>
    <row r="233">
      <c r="A233" s="1">
        <v>5.0</v>
      </c>
      <c r="B233" s="1" t="s">
        <v>234</v>
      </c>
      <c r="C233" t="str">
        <f>IFERROR(__xludf.DUMMYFUNCTION("GOOGLETRANSLATE(B233, ""zh"", ""en"")"),"Good choice good work satisfaction super like ~ very fast like this one!")</f>
        <v>Good choice good work satisfaction super like ~ very fast like this one!</v>
      </c>
    </row>
    <row r="234">
      <c r="A234" s="1">
        <v>5.0</v>
      </c>
      <c r="B234" s="1" t="s">
        <v>235</v>
      </c>
      <c r="C234" t="str">
        <f>IFERROR(__xludf.DUMMYFUNCTION("GOOGLETRANSLATE(B234, ""zh"", ""en"")"),"Cute seal very good, the right size, I was now the most commonly used complementary box")</f>
        <v>Cute seal very good, the right size, I was now the most commonly used complementary box</v>
      </c>
    </row>
    <row r="235">
      <c r="A235" s="1">
        <v>5.0</v>
      </c>
      <c r="B235" s="1" t="s">
        <v>236</v>
      </c>
      <c r="C235" t="str">
        <f>IFERROR(__xludf.DUMMYFUNCTION("GOOGLETRANSLATE(B235, ""zh"", ""en"")"),"Work is good multi-function, more complex, half past one would not understand,")</f>
        <v>Work is good multi-function, more complex, half past one would not understand,</v>
      </c>
    </row>
    <row r="236">
      <c r="A236" s="1">
        <v>5.0</v>
      </c>
      <c r="B236" s="1" t="s">
        <v>237</v>
      </c>
      <c r="C236" t="str">
        <f>IFERROR(__xludf.DUMMYFUNCTION("GOOGLETRANSLATE(B236, ""zh"", ""en"")"),"Very, very good, I feel opens the door to a new world")</f>
        <v>Very, very good, I feel opens the door to a new world</v>
      </c>
    </row>
    <row r="237">
      <c r="A237" s="1">
        <v>5.0</v>
      </c>
      <c r="B237" s="1" t="s">
        <v>238</v>
      </c>
      <c r="C237" t="str">
        <f>IFERROR(__xludf.DUMMYFUNCTION("GOOGLETRANSLATE(B237, ""zh"", ""en"")"),"It's fine, I like it")</f>
        <v>It's fine, I like it</v>
      </c>
    </row>
    <row r="238">
      <c r="A238" s="1">
        <v>5.0</v>
      </c>
      <c r="B238" s="1" t="s">
        <v>239</v>
      </c>
      <c r="C238" t="str">
        <f>IFERROR(__xludf.DUMMYFUNCTION("GOOGLETRANSLATE(B238, ""zh"", ""en"")"),"Size quality Ladies and gentlemen, please pay attention to my weight, 120 kg, height 184, being fit to wear xl, and not a little tight, please do what! The quality of workmanship is really good, looking pretty good, but there is color, charcoal mixed a li"&amp;"ttle green")</f>
        <v>Size quality Ladies and gentlemen, please pay attention to my weight, 120 kg, height 184, being fit to wear xl, and not a little tight, please do what! The quality of workmanship is really good, looking pretty good, but there is color, charcoal mixed a little green</v>
      </c>
    </row>
    <row r="239">
      <c r="A239" s="1">
        <v>5.0</v>
      </c>
      <c r="B239" s="1" t="s">
        <v>240</v>
      </c>
      <c r="C239" t="str">
        <f>IFERROR(__xludf.DUMMYFUNCTION("GOOGLETRANSLATE(B239, ""zh"", ""en"")"),"M can also just numbers, but not very close")</f>
        <v>M can also just numbers, but not very close</v>
      </c>
    </row>
    <row r="240">
      <c r="A240" s="1">
        <v>5.0</v>
      </c>
      <c r="B240" s="1" t="s">
        <v>241</v>
      </c>
      <c r="C240" t="str">
        <f>IFERROR(__xludf.DUMMYFUNCTION("GOOGLETRANSLATE(B240, ""zh"", ""en"")"),"Fit 172cm.77kg selected M code being fit, work is also possible, but the clothes a kind of taste, I do not know where's.")</f>
        <v>Fit 172cm.77kg selected M code being fit, work is also possible, but the clothes a kind of taste, I do not know where's.</v>
      </c>
    </row>
    <row r="241">
      <c r="A241" s="1">
        <v>5.0</v>
      </c>
      <c r="B241" s="1" t="s">
        <v>242</v>
      </c>
      <c r="C241" t="str">
        <f>IFERROR(__xludf.DUMMYFUNCTION("GOOGLETRANSLATE(B241, ""zh"", ""en"")"),"Good use of the cup is useful, the baby more than nine months, it will use. I fight with single friends say than before to buy Pigeon easy to use")</f>
        <v>Good use of the cup is useful, the baby more than nine months, it will use. I fight with single friends say than before to buy Pigeon easy to use</v>
      </c>
    </row>
    <row r="242">
      <c r="A242" s="1">
        <v>5.0</v>
      </c>
      <c r="B242" s="1" t="s">
        <v>243</v>
      </c>
      <c r="C242" t="str">
        <f>IFERROR(__xludf.DUMMYFUNCTION("GOOGLETRANSLATE(B242, ""zh"", ""en"")"),"Luxury bathing experience very comfortable but also save water")</f>
        <v>Luxury bathing experience very comfortable but also save water</v>
      </c>
    </row>
    <row r="243">
      <c r="A243" s="1">
        <v>5.0</v>
      </c>
      <c r="B243" s="1" t="s">
        <v>244</v>
      </c>
      <c r="C243" t="str">
        <f>IFERROR(__xludf.DUMMYFUNCTION("GOOGLETRANSLATE(B243, ""zh"", ""en"")"),"DT770 80 Europe to give as gifts ~ looked very good, like he likes to chase ~ A pair of comment: friends get our hands like ~ to say the sound quality is great!")</f>
        <v>DT770 80 Europe to give as gifts ~ looked very good, like he likes to chase ~ A pair of comment: friends get our hands like ~ to say the sound quality is great!</v>
      </c>
    </row>
    <row r="244">
      <c r="A244" s="1">
        <v>5.0</v>
      </c>
      <c r="B244" s="1" t="s">
        <v>245</v>
      </c>
      <c r="C244" t="str">
        <f>IFERROR(__xludf.DUMMYFUNCTION("GOOGLETRANSLATE(B244, ""zh"", ""en"")"),"Fine fabrics")</f>
        <v>Fine fabrics</v>
      </c>
    </row>
    <row r="245">
      <c r="A245" s="1">
        <v>5.0</v>
      </c>
      <c r="B245" s="1" t="s">
        <v>246</v>
      </c>
      <c r="C245" t="str">
        <f>IFERROR(__xludf.DUMMYFUNCTION("GOOGLETRANSLATE(B245, ""zh"", ""en"")"),"Chuan Chuan very comfortable soft leather, soles and comfortable. In addition to this color is difficult to match")</f>
        <v>Chuan Chuan very comfortable soft leather, soles and comfortable. In addition to this color is difficult to match</v>
      </c>
    </row>
    <row r="246">
      <c r="A246" s="1">
        <v>5.0</v>
      </c>
      <c r="B246" s="1" t="s">
        <v>247</v>
      </c>
      <c r="C246" t="str">
        <f>IFERROR(__xludf.DUMMYFUNCTION("GOOGLETRANSLATE(B246, ""zh"", ""en"")"),"The right size, good quality is very good, almost 82 centimeters waistband 31, the length of the same size a little longer than Lee, relatively thin section, suitable for summer wear, very good upper body, a bargain price")</f>
        <v>The right size, good quality is very good, almost 82 centimeters waistband 31, the length of the same size a little longer than Lee, relatively thin section, suitable for summer wear, very good upper body, a bargain price</v>
      </c>
    </row>
    <row r="247">
      <c r="A247" s="1">
        <v>5.0</v>
      </c>
      <c r="B247" s="1" t="s">
        <v>248</v>
      </c>
      <c r="C247" t="str">
        <f>IFERROR(__xludf.DUMMYFUNCTION("GOOGLETRANSLATE(B247, ""zh"", ""en"")"),"Very high cost brush head home with three people, I average six months for a brush, and brush down for still relatively intact, my parents used more freely")</f>
        <v>Very high cost brush head home with three people, I average six months for a brush, and brush down for still relatively intact, my parents used more freely</v>
      </c>
    </row>
    <row r="248">
      <c r="A248" s="1">
        <v>5.0</v>
      </c>
      <c r="B248" s="1" t="s">
        <v>249</v>
      </c>
      <c r="C248" t="str">
        <f>IFERROR(__xludf.DUMMYFUNCTION("GOOGLETRANSLATE(B248, ""zh"", ""en"")"),"Ecco good yak leather shoes comfortable child")</f>
        <v>Ecco good yak leather shoes comfortable child</v>
      </c>
    </row>
    <row r="249">
      <c r="A249" s="1">
        <v>5.0</v>
      </c>
      <c r="B249" s="1" t="s">
        <v>250</v>
      </c>
      <c r="C249" t="str">
        <f>IFERROR(__xludf.DUMMYFUNCTION("GOOGLETRANSLATE(B249, ""zh"", ""en"")"),"Comfortable a 175,77KG, size L just a little loose, hot days when underwear or direct Waichuan are good!")</f>
        <v>Comfortable a 175,77KG, size L just a little loose, hot days when underwear or direct Waichuan are good!</v>
      </c>
    </row>
    <row r="250">
      <c r="A250" s="1">
        <v>5.0</v>
      </c>
      <c r="B250" s="1" t="s">
        <v>251</v>
      </c>
      <c r="C250" t="str">
        <f>IFERROR(__xludf.DUMMYFUNCTION("GOOGLETRANSLATE(B250, ""zh"", ""en"")"),"Jeans received good is a loose Dian, the next time a scheduled 12 yards")</f>
        <v>Jeans received good is a loose Dian, the next time a scheduled 12 yards</v>
      </c>
    </row>
    <row r="251">
      <c r="A251" s="1">
        <v>2.0</v>
      </c>
      <c r="B251" s="1" t="s">
        <v>252</v>
      </c>
      <c r="C251" t="str">
        <f>IFERROR(__xludf.DUMMYFUNCTION("GOOGLETRANSLATE(B251, ""zh"", ""en"")"),"There are a total of two bad a shoulder problem, when making cloth can not back the wrong value shopping failures")</f>
        <v>There are a total of two bad a shoulder problem, when making cloth can not back the wrong value shopping failures</v>
      </c>
    </row>
    <row r="252">
      <c r="A252" s="1">
        <v>3.0</v>
      </c>
      <c r="B252" s="1" t="s">
        <v>253</v>
      </c>
      <c r="C252" t="str">
        <f>IFERROR(__xludf.DUMMYFUNCTION("GOOGLETRANSLATE(B252, ""zh"", ""en"")"),"Differential thermal insulation effect good effect, and the image printing much worse than")</f>
        <v>Differential thermal insulation effect good effect, and the image printing much worse than</v>
      </c>
    </row>
    <row r="253">
      <c r="A253" s="1">
        <v>3.0</v>
      </c>
      <c r="B253" s="1" t="s">
        <v>254</v>
      </c>
      <c r="C253" t="str">
        <f>IFERROR(__xludf.DUMMYFUNCTION("GOOGLETRANSLATE(B253, ""zh"", ""en"")"),"Quality is generally very good at first, but once or twice to wash pilling up. Not recommended to buy!")</f>
        <v>Quality is generally very good at first, but once or twice to wash pilling up. Not recommended to buy!</v>
      </c>
    </row>
    <row r="254">
      <c r="A254" s="1">
        <v>1.0</v>
      </c>
      <c r="B254" s="1" t="s">
        <v>255</v>
      </c>
      <c r="C254" t="str">
        <f>IFERROR(__xludf.DUMMYFUNCTION("GOOGLETRANSLATE(B254, ""zh"", ""en"")"),"China-made oversized higher 90% 19% Lycra Kam high price return cost Chinese-made oversized higher 90% 19% Lycra Kam price high cost of returns and the Chinese way of thinking Americans carrying quite different for the first time in the Amazon there is a "&amp;"lot of convenient shopping")</f>
        <v>China-made oversized higher 90% 19% Lycra Kam high price return cost Chinese-made oversized higher 90% 19% Lycra Kam price high cost of returns and the Chinese way of thinking Americans carrying quite different for the first time in the Amazon there is a lot of convenient shopping</v>
      </c>
    </row>
    <row r="255">
      <c r="A255" s="1">
        <v>1.0</v>
      </c>
      <c r="B255" s="1" t="s">
        <v>256</v>
      </c>
      <c r="C255" t="str">
        <f>IFERROR(__xludf.DUMMYFUNCTION("GOOGLETRANSLATE(B255, ""zh"", ""en"")"),"Bad knock commodity weight is heavy, cost-effective but also cost-effective, on the edge knock bad, spike it are defective products")</f>
        <v>Bad knock commodity weight is heavy, cost-effective but also cost-effective, on the edge knock bad, spike it are defective products</v>
      </c>
    </row>
    <row r="256">
      <c r="A256" s="1">
        <v>1.0</v>
      </c>
      <c r="B256" s="1" t="s">
        <v>257</v>
      </c>
      <c r="C256" t="str">
        <f>IFERROR(__xludf.DUMMYFUNCTION("GOOGLETRANSLATE(B256, ""zh"", ""en"")"),"Garbage is not fake this stuff Amazon boots, everyone please be careful to buy shoes that are actually made of iron, but also to call your own mat shipping to return the noble British iron, be careful! I would also like to send you this kind of thing to b"&amp;"ear in trouble. Why? ?")</f>
        <v>Garbage is not fake this stuff Amazon boots, everyone please be careful to buy shoes that are actually made of iron, but also to call your own mat shipping to return the noble British iron, be careful! I would also like to send you this kind of thing to bear in trouble. Why? ?</v>
      </c>
    </row>
    <row r="257">
      <c r="A257" s="1">
        <v>4.0</v>
      </c>
      <c r="B257" s="1" t="s">
        <v>258</v>
      </c>
      <c r="C257" t="str">
        <f>IFERROR(__xludf.DUMMYFUNCTION("GOOGLETRANSLATE(B257, ""zh"", ""en"")"),"Cheap, but it is the European version, not very suitable for Asians cheap, but it is the European version, is not very suitable for Asians, especially skinny oriental woman")</f>
        <v>Cheap, but it is the European version, not very suitable for Asians cheap, but it is the European version, is not very suitable for Asians, especially skinny oriental woman</v>
      </c>
    </row>
    <row r="258">
      <c r="A258" s="1">
        <v>4.0</v>
      </c>
      <c r="B258" s="1" t="s">
        <v>259</v>
      </c>
      <c r="C258" t="str">
        <f>IFERROR(__xludf.DUMMYFUNCTION("GOOGLETRANSLATE(B258, ""zh"", ""en"")"),"Good beginning date difference 20 seconds, with 15 seconds left for a while, a little big error")</f>
        <v>Good beginning date difference 20 seconds, with 15 seconds left for a while, a little big error</v>
      </c>
    </row>
    <row r="259">
      <c r="A259" s="1">
        <v>4.0</v>
      </c>
      <c r="B259" s="1" t="s">
        <v>260</v>
      </c>
      <c r="C259" t="str">
        <f>IFERROR(__xludf.DUMMYFUNCTION("GOOGLETRANSLATE(B259, ""zh"", ""en"")"),"It sounds great things okay, sounds great, but why not like the new ah")</f>
        <v>It sounds great things okay, sounds great, but why not like the new ah</v>
      </c>
    </row>
    <row r="260">
      <c r="A260" s="1">
        <v>4.0</v>
      </c>
      <c r="B260" s="1" t="s">
        <v>261</v>
      </c>
      <c r="C260" t="str">
        <f>IFERROR(__xludf.DUMMYFUNCTION("GOOGLETRANSLATE(B260, ""zh"", ""en"")"),"Rate this relatively good, it is quite satisfactory o the United States and is not thicker pen.")</f>
        <v>Rate this relatively good, it is quite satisfactory o the United States and is not thicker pen.</v>
      </c>
    </row>
    <row r="261">
      <c r="A261" s="1">
        <v>4.0</v>
      </c>
      <c r="B261" s="1" t="s">
        <v>262</v>
      </c>
      <c r="C261" t="str">
        <f>IFERROR(__xludf.DUMMYFUNCTION("GOOGLETRANSLATE(B261, ""zh"", ""en"")"),"Paper is not the shoe last. Scattered in the carton shoes very good, very comfortable, that is open and found support shoe lasts all paper in the tray, not inside the shoe, the shoe was empty, but fortunately, shoes, shoes without distortion across the se"&amp;"a.")</f>
        <v>Paper is not the shoe last. Scattered in the carton shoes very good, very comfortable, that is open and found support shoe lasts all paper in the tray, not inside the shoe, the shoe was empty, but fortunately, shoes, shoes without distortion across the sea.</v>
      </c>
    </row>
    <row r="262">
      <c r="A262" s="1">
        <v>5.0</v>
      </c>
      <c r="B262" s="1" t="s">
        <v>263</v>
      </c>
      <c r="C262" t="str">
        <f>IFERROR(__xludf.DUMMYFUNCTION("GOOGLETRANSLATE(B262, ""zh"", ""en"")"),"Down warm clothes quality is very good very warm sea Amoy cheaper at Amazon")</f>
        <v>Down warm clothes quality is very good very warm sea Amoy cheaper at Amazon</v>
      </c>
    </row>
    <row r="263">
      <c r="A263" s="1">
        <v>5.0</v>
      </c>
      <c r="B263" s="1" t="s">
        <v>264</v>
      </c>
      <c r="C263" t="str">
        <f>IFERROR(__xludf.DUMMYFUNCTION("GOOGLETRANSLATE(B263, ""zh"", ""en"")"),"Amazon Japan direct mail is praise! Have been using Zojirushi mug are purchased at the business office before purchasing. Now buy Japanese direct mail overseas by Amazon, the price is much cost-effective, and very assured that their families are very fond"&amp;" of!")</f>
        <v>Amazon Japan direct mail is praise! Have been using Zojirushi mug are purchased at the business office before purchasing. Now buy Japanese direct mail overseas by Amazon, the price is much cost-effective, and very assured that their families are very fond of!</v>
      </c>
    </row>
    <row r="264">
      <c r="A264" s="1">
        <v>5.0</v>
      </c>
      <c r="B264" s="1" t="s">
        <v>265</v>
      </c>
      <c r="C264" t="str">
        <f>IFERROR(__xludf.DUMMYFUNCTION("GOOGLETRANSLATE(B264, ""zh"", ""en"")"),"Overseas purchase by character ah domestic sports shoes 43 yards, 9 yards to buy a little bit larger, high instep I have been afraid of small. But ..... but the side was found a hole in the ground, seam basically wear off. Suddenly feeling uncomfortable, "&amp;"find customer service, and the results are back 100 yuan, hey. . . . . . Looking for a place to line up about it")</f>
        <v>Overseas purchase by character ah domestic sports shoes 43 yards, 9 yards to buy a little bit larger, high instep I have been afraid of small. But ..... but the side was found a hole in the ground, seam basically wear off. Suddenly feeling uncomfortable, find customer service, and the results are back 100 yuan, hey. . . . . . Looking for a place to line up about it</v>
      </c>
    </row>
    <row r="265">
      <c r="A265" s="1">
        <v>5.0</v>
      </c>
      <c r="B265" s="1" t="s">
        <v>266</v>
      </c>
      <c r="C265" t="str">
        <f>IFERROR(__xludf.DUMMYFUNCTION("GOOGLETRANSLATE(B265, ""zh"", ""en"")"),"High cost of music headphones Logistics: Black five over 20 days of arrival packing buffer is better to wear: a nod to freshman wide pressure on the ears than the average household is expected headphone friends clip easy to push the pain: the comparison o"&amp;"f small-ohm headphones require a higher contrast SHP9500 thrust 47 amp output will be increased to 57 voice was almost as large as the effect of: contrast SHP9500 already open burning state in the state has not fort is to enhance the overall feeling of a "&amp;"ear headset features are more prominent bass treble Alto relatively light like listening to pure vocal audition to themselves to feel under more general comparison of the effect of symphony instruments like the bass will be much better feeling sometimes b"&amp;"e a bit more exciting treble drift gill may not yet open burning")</f>
        <v>High cost of music headphones Logistics: Black five over 20 days of arrival packing buffer is better to wear: a nod to freshman wide pressure on the ears than the average household is expected headphone friends clip easy to push the pain: the comparison of small-ohm headphones require a higher contrast SHP9500 thrust 47 amp output will be increased to 57 voice was almost as large as the effect of: contrast SHP9500 already open burning state in the state has not fort is to enhance the overall feeling of a ear headset features are more prominent bass treble Alto relatively light like listening to pure vocal audition to themselves to feel under more general comparison of the effect of symphony instruments like the bass will be much better feeling sometimes be a bit more exciting treble drift gill may not yet open burning</v>
      </c>
    </row>
    <row r="266">
      <c r="A266" s="1">
        <v>5.0</v>
      </c>
      <c r="B266" s="1" t="s">
        <v>267</v>
      </c>
      <c r="C266" t="str">
        <f>IFERROR(__xludf.DUMMYFUNCTION("GOOGLETRANSLATE(B266, ""zh"", ""en"")"),"High cost of beauty products ha very nice very nice price is lower than 30% Taobao Shopping")</f>
        <v>High cost of beauty products ha very nice very nice price is lower than 30% Taobao Shopping</v>
      </c>
    </row>
    <row r="267">
      <c r="A267" s="1">
        <v>5.0</v>
      </c>
      <c r="B267" s="1" t="s">
        <v>268</v>
      </c>
      <c r="C267" t="str">
        <f>IFERROR(__xludf.DUMMYFUNCTION("GOOGLETRANSLATE(B267, ""zh"", ""en"")"),"COMFORT liked, but the number is slightly larger than usual Chinese 🇨🇳 buyers need to select the number of small one yard")</f>
        <v>COMFORT liked, but the number is slightly larger than usual Chinese 🇨🇳 buyers need to select the number of small one yard</v>
      </c>
    </row>
    <row r="268">
      <c r="A268" s="1">
        <v>5.0</v>
      </c>
      <c r="B268" s="1" t="s">
        <v>269</v>
      </c>
      <c r="C268" t="str">
        <f>IFERROR(__xludf.DUMMYFUNCTION("GOOGLETRANSLATE(B268, ""zh"", ""en"")"),"Have a certain flexibility, comfort and elastic, very comfortable fabrics, cuffs point I feel a little big point, or more perfect")</f>
        <v>Have a certain flexibility, comfort and elastic, very comfortable fabrics, cuffs point I feel a little big point, or more perfect</v>
      </c>
    </row>
    <row r="269">
      <c r="A269" s="1">
        <v>5.0</v>
      </c>
      <c r="B269" s="1" t="s">
        <v>270</v>
      </c>
      <c r="C269" t="str">
        <f>IFERROR(__xludf.DUMMYFUNCTION("GOOGLETRANSLATE(B269, ""zh"", ""en"")"),"Slightly disappointing first to praise the logistics particularly fast, orders less than a week to get the goods, and domestic delivery by the SF Express. Overall very good clothes, fabrics feel particularly comfortable, size is not good grasp, sleeves an"&amp;"d length are beyond the expected for the limbs slender figure wearing. I close 160cm. Xs bought all grow about 5 centimeters, for reference purposes only.")</f>
        <v>Slightly disappointing first to praise the logistics particularly fast, orders less than a week to get the goods, and domestic delivery by the SF Express. Overall very good clothes, fabrics feel particularly comfortable, size is not good grasp, sleeves and length are beyond the expected for the limbs slender figure wearing. I close 160cm. Xs bought all grow about 5 centimeters, for reference purposes only.</v>
      </c>
    </row>
    <row r="270">
      <c r="A270" s="1">
        <v>5.0</v>
      </c>
      <c r="B270" s="1" t="s">
        <v>271</v>
      </c>
      <c r="C270" t="str">
        <f>IFERROR(__xludf.DUMMYFUNCTION("GOOGLETRANSLATE(B270, ""zh"", ""en"")"),"Packing too hard Jianlou well there is no problem ... but the packaging too Jianlou, only one carton has been crushed pressed apart, the hard disk is not broke, did not fall out would be a miracle.")</f>
        <v>Packing too hard Jianlou well there is no problem ... but the packaging too Jianlou, only one carton has been crushed pressed apart, the hard disk is not broke, did not fall out would be a miracle.</v>
      </c>
    </row>
    <row r="271">
      <c r="A271" s="1">
        <v>5.0</v>
      </c>
      <c r="B271" s="1" t="s">
        <v>272</v>
      </c>
      <c r="C271" t="str">
        <f>IFERROR(__xludf.DUMMYFUNCTION("GOOGLETRANSLATE(B271, ""zh"", ""en"")"),"Pants pants awesome awesome! I do not know how many stores in the price, the price should get down. Pants with elastic, leg no sense of tension, is passing through a most comfortable jeans. Size is very accurate, 1.70 meters, 30 to wear long pants, just, "&amp;"do not change sides, perfect.")</f>
        <v>Pants pants awesome awesome! I do not know how many stores in the price, the price should get down. Pants with elastic, leg no sense of tension, is passing through a most comfortable jeans. Size is very accurate, 1.70 meters, 30 to wear long pants, just, do not change sides, perfect.</v>
      </c>
    </row>
    <row r="272">
      <c r="A272" s="1">
        <v>5.0</v>
      </c>
      <c r="B272" s="1" t="s">
        <v>273</v>
      </c>
      <c r="C272" t="str">
        <f>IFERROR(__xludf.DUMMYFUNCTION("GOOGLETRANSLATE(B272, ""zh"", ""en"")"),"Good good quality, the version is loose. If self a little to perfect.")</f>
        <v>Good good quality, the version is loose. If self a little to perfect.</v>
      </c>
    </row>
    <row r="273">
      <c r="A273" s="1">
        <v>5.0</v>
      </c>
      <c r="B273" s="1" t="s">
        <v>274</v>
      </c>
      <c r="C273" t="str">
        <f>IFERROR(__xludf.DUMMYFUNCTION("GOOGLETRANSLATE(B273, ""zh"", ""en"")"),"Good to see good-looking shoes, 320 won, so happy")</f>
        <v>Good to see good-looking shoes, 320 won, so happy</v>
      </c>
    </row>
    <row r="274">
      <c r="A274" s="1">
        <v>5.0</v>
      </c>
      <c r="B274" s="1" t="s">
        <v>275</v>
      </c>
      <c r="C274" t="str">
        <f>IFERROR(__xludf.DUMMYFUNCTION("GOOGLETRANSLATE(B274, ""zh"", ""en"")"),"Good quality, good appearance Ye Hao quality, the right size")</f>
        <v>Good quality, good appearance Ye Hao quality, the right size</v>
      </c>
    </row>
    <row r="275">
      <c r="A275" s="1">
        <v>5.0</v>
      </c>
      <c r="B275" s="1" t="s">
        <v>276</v>
      </c>
      <c r="C275" t="str">
        <f>IFERROR(__xludf.DUMMYFUNCTION("GOOGLETRANSLATE(B275, ""zh"", ""en"")"),"Yan high value, recommendation to buy, look good, drink plenty of water when bought fitness, but enough with the small capacity")</f>
        <v>Yan high value, recommendation to buy, look good, drink plenty of water when bought fitness, but enough with the small capacity</v>
      </c>
    </row>
    <row r="276">
      <c r="A276" s="1">
        <v>5.0</v>
      </c>
      <c r="B276" s="1" t="s">
        <v>277</v>
      </c>
      <c r="C276" t="str">
        <f>IFERROR(__xludf.DUMMYFUNCTION("GOOGLETRANSLATE(B276, ""zh"", ""en"")"),"The new baby is one year old baby for nine months out of use, Amazon does not, this well")</f>
        <v>The new baby is one year old baby for nine months out of use, Amazon does not, this well</v>
      </c>
    </row>
    <row r="277">
      <c r="A277" s="1">
        <v>5.0</v>
      </c>
      <c r="B277" s="1" t="s">
        <v>278</v>
      </c>
      <c r="C277" t="str">
        <f>IFERROR(__xludf.DUMMYFUNCTION("GOOGLETRANSLATE(B277, ""zh"", ""en"")"),"Good clothes very thick, very good quality, like this dress.")</f>
        <v>Good clothes very thick, very good quality, like this dress.</v>
      </c>
    </row>
    <row r="278">
      <c r="A278" s="1">
        <v>5.0</v>
      </c>
      <c r="B278" s="1" t="s">
        <v>279</v>
      </c>
      <c r="C278" t="str">
        <f>IFERROR(__xludf.DUMMYFUNCTION("GOOGLETRANSLATE(B278, ""zh"", ""en"")"),"very good! high speed. 2.0 Interface Found 28M / sec")</f>
        <v>very good! high speed. 2.0 Interface Found 28M / sec</v>
      </c>
    </row>
    <row r="279">
      <c r="A279" s="1">
        <v>5.0</v>
      </c>
      <c r="B279" s="1" t="s">
        <v>280</v>
      </c>
      <c r="C279" t="str">
        <f>IFERROR(__xludf.DUMMYFUNCTION("GOOGLETRANSLATE(B279, ""zh"", ""en"")"),"No underwire not directed at the Comfort mattress to buy, Guangdong summer too hot, not mat this summer wear cotton next to the skin surface is very comfortable. Almost no sense, wearing a day without Le Hen. Basically no supporting role in shaping the li"&amp;"ke, is to ensure that no bumps. The pursuit of comfort can be considered, the pursuit of shaping is not suitable. 32A through M slightly loose buckle to the most inside can wear, wide shoulder straps will not slip. This brand of underwear bought several t"&amp;"imes, which are mostly made in China. Unfortunately, no domestic comfort is the main selling underwear.")</f>
        <v>No underwire not directed at the Comfort mattress to buy, Guangdong summer too hot, not mat this summer wear cotton next to the skin surface is very comfortable. Almost no sense, wearing a day without Le Hen. Basically no supporting role in shaping the like, is to ensure that no bumps. The pursuit of comfort can be considered, the pursuit of shaping is not suitable. 32A through M slightly loose buckle to the most inside can wear, wide shoulder straps will not slip. This brand of underwear bought several times, which are mostly made in China. Unfortunately, no domestic comfort is the main selling underwear.</v>
      </c>
    </row>
    <row r="280">
      <c r="A280" s="1">
        <v>5.0</v>
      </c>
      <c r="B280" s="1" t="s">
        <v>281</v>
      </c>
      <c r="C280" t="str">
        <f>IFERROR(__xludf.DUMMYFUNCTION("GOOGLETRANSLATE(B280, ""zh"", ""en"")"),"The size standard price very appropriate! Slim models are not suitable for my age. Size standards.")</f>
        <v>The size standard price very appropriate! Slim models are not suitable for my age. Size standards.</v>
      </c>
    </row>
    <row r="281">
      <c r="A281" s="1">
        <v>5.0</v>
      </c>
      <c r="B281" s="1" t="s">
        <v>282</v>
      </c>
      <c r="C281" t="str">
        <f>IFERROR(__xludf.DUMMYFUNCTION("GOOGLETRANSLATE(B281, ""zh"", ""en"")"),"The first shopping, read reviews buy more satisfied than half number, just right")</f>
        <v>The first shopping, read reviews buy more satisfied than half number, just right</v>
      </c>
    </row>
    <row r="282">
      <c r="A282" s="1">
        <v>5.0</v>
      </c>
      <c r="B282" s="1" t="s">
        <v>283</v>
      </c>
      <c r="C282" t="str">
        <f>IFERROR(__xludf.DUMMYFUNCTION("GOOGLETRANSLATE(B282, ""zh"", ""en"")"),"Very convenient to eat vitamin supplements, eat a meal kept the original film, but later dysphagia, on a whim to eat this candy bear, easy to eat.")</f>
        <v>Very convenient to eat vitamin supplements, eat a meal kept the original film, but later dysphagia, on a whim to eat this candy bear, easy to eat.</v>
      </c>
    </row>
    <row r="283">
      <c r="A283" s="1">
        <v>5.0</v>
      </c>
      <c r="B283" s="1" t="s">
        <v>284</v>
      </c>
      <c r="C283" t="str">
        <f>IFERROR(__xludf.DUMMYFUNCTION("GOOGLETRANSLATE(B283, ""zh"", ""en"")"),"Very comfortable, loose pants a little thin, very comfortable, relaxed, positive yards.")</f>
        <v>Very comfortable, loose pants a little thin, very comfortable, relaxed, positive yards.</v>
      </c>
    </row>
    <row r="284">
      <c r="A284" s="1">
        <v>2.0</v>
      </c>
      <c r="B284" s="1" t="s">
        <v>285</v>
      </c>
      <c r="C284" t="str">
        <f>IFERROR(__xludf.DUMMYFUNCTION("GOOGLETRANSLATE(B284, ""zh"", ""en"")"),"Price is too low the quality is really not very good, just less than a month prompted want to change the brush head, so down for more expensive than the original")</f>
        <v>Price is too low the quality is really not very good, just less than a month prompted want to change the brush head, so down for more expensive than the original</v>
      </c>
    </row>
    <row r="285">
      <c r="A285" s="1">
        <v>3.0</v>
      </c>
      <c r="B285" s="1" t="s">
        <v>286</v>
      </c>
      <c r="C285" t="str">
        <f>IFERROR(__xludf.DUMMYFUNCTION("GOOGLETRANSLATE(B285, ""zh"", ""en"")"),"General quality, titanium-like service to buy a piece of the table, less than two weeks away allowed the word. Find in the Amazon return period, a week after Amazon got Returns conditions it does not make sense, or find their own repair service center of "&amp;"the table. This will no longer buy things, too sad. But at this to buy a lesson it.")</f>
        <v>General quality, titanium-like service to buy a piece of the table, less than two weeks away allowed the word. Find in the Amazon return period, a week after Amazon got Returns conditions it does not make sense, or find their own repair service center of the table. This will no longer buy things, too sad. But at this to buy a lesson it.</v>
      </c>
    </row>
    <row r="286">
      <c r="A286" s="1">
        <v>3.0</v>
      </c>
      <c r="B286" s="1" t="s">
        <v>287</v>
      </c>
      <c r="C286" t="str">
        <f>IFERROR(__xludf.DUMMYFUNCTION("GOOGLETRANSLATE(B286, ""zh"", ""en"")"),"Packaging is relatively simple and a bit dirty to wear a second start raising")</f>
        <v>Packaging is relatively simple and a bit dirty to wear a second start raising</v>
      </c>
    </row>
    <row r="287">
      <c r="A287" s="1">
        <v>3.0</v>
      </c>
      <c r="B287" s="1" t="s">
        <v>288</v>
      </c>
      <c r="C287" t="str">
        <f>IFERROR(__xludf.DUMMYFUNCTION("GOOGLETRANSLATE(B287, ""zh"", ""en"")"),"Thermal insulation is not very good enough, with the same size as India compared the insulation effect is much worse")</f>
        <v>Thermal insulation is not very good enough, with the same size as India compared the insulation effect is much worse</v>
      </c>
    </row>
    <row r="288">
      <c r="A288" s="1">
        <v>1.0</v>
      </c>
      <c r="B288" s="1" t="s">
        <v>289</v>
      </c>
      <c r="C288" t="str">
        <f>IFERROR(__xludf.DUMMYFUNCTION("GOOGLETRANSLATE(B288, ""zh"", ""en"")"),"狸猫换太子, fraud no bottom line! ! ! Amazon swollen what friends ~ you do in competition with Taobao Jingdong no bottom line unchaste it? ? ? ! ! ! I was under orders to buy Lee jeans, you give me a qi Wolf is God horse mean? ? ? ! ! !")</f>
        <v>狸猫换太子, fraud no bottom line! ! ! Amazon swollen what friends ~ you do in competition with Taobao Jingdong no bottom line unchaste it? ? ? ! ! ! I was under orders to buy Lee jeans, you give me a qi Wolf is God horse mean? ? ? ! ! !</v>
      </c>
    </row>
    <row r="289">
      <c r="A289" s="1">
        <v>1.0</v>
      </c>
      <c r="B289" s="1" t="s">
        <v>290</v>
      </c>
      <c r="C289" t="str">
        <f>IFERROR(__xludf.DUMMYFUNCTION("GOOGLETRANSLATE(B289, ""zh"", ""en"")"),"General material a little poor, but the right size.")</f>
        <v>General material a little poor, but the right size.</v>
      </c>
    </row>
    <row r="290">
      <c r="A290" s="1">
        <v>4.0</v>
      </c>
      <c r="B290" s="1" t="s">
        <v>291</v>
      </c>
      <c r="C290" t="str">
        <f>IFERROR(__xludf.DUMMYFUNCTION("GOOGLETRANSLATE(B290, ""zh"", ""en"")"),"Good shoes, but the code is too big, pity. Good shoes, but the code is too big, pity.")</f>
        <v>Good shoes, but the code is too big, pity. Good shoes, but the code is too big, pity.</v>
      </c>
    </row>
    <row r="291">
      <c r="A291" s="1">
        <v>4.0</v>
      </c>
      <c r="B291" s="1" t="s">
        <v>292</v>
      </c>
      <c r="C291" t="str">
        <f>IFERROR(__xludf.DUMMYFUNCTION("GOOGLETRANSLATE(B291, ""zh"", ""en"")"),"Thin, summer paragraph, suitable codon rather long, long legs, s leg than Uniqlo code l code length 5cm")</f>
        <v>Thin, summer paragraph, suitable codon rather long, long legs, s leg than Uniqlo code l code length 5cm</v>
      </c>
    </row>
    <row r="292">
      <c r="A292" s="1">
        <v>4.0</v>
      </c>
      <c r="B292" s="1" t="s">
        <v>293</v>
      </c>
      <c r="C292" t="str">
        <f>IFERROR(__xludf.DUMMYFUNCTION("GOOGLETRANSLATE(B292, ""zh"", ""en"")"),"Ecco nice but a bit small usually wear 36 yards, this bit crowded feet. Nice shoes")</f>
        <v>Ecco nice but a bit small usually wear 36 yards, this bit crowded feet. Nice shoes</v>
      </c>
    </row>
    <row r="293">
      <c r="A293" s="1">
        <v>4.0</v>
      </c>
      <c r="B293" s="1" t="s">
        <v>294</v>
      </c>
      <c r="C293" t="str">
        <f>IFERROR(__xludf.DUMMYFUNCTION("GOOGLETRANSLATE(B293, ""zh"", ""en"")"),"Very good size, had a run-in period should be good")</f>
        <v>Very good size, had a run-in period should be good</v>
      </c>
    </row>
    <row r="294">
      <c r="A294" s="1">
        <v>4.0</v>
      </c>
      <c r="B294" s="1" t="s">
        <v>295</v>
      </c>
      <c r="C294" t="str">
        <f>IFERROR(__xludf.DUMMYFUNCTION("GOOGLETRANSLATE(B294, ""zh"", ""en"")"),"Seagate Backup Plus Slim 2TB Portable External Hard Drive USB 3.0, silver ... with things, I feel very easy to use, is the logistics a bit slow, while prices are high, not something to just lower prices, much higher price so I feel uncomfortable.")</f>
        <v>Seagate Backup Plus Slim 2TB Portable External Hard Drive USB 3.0, silver ... with things, I feel very easy to use, is the logistics a bit slow, while prices are high, not something to just lower prices, much higher price so I feel uncomfortable.</v>
      </c>
    </row>
    <row r="295">
      <c r="A295" s="1">
        <v>5.0</v>
      </c>
      <c r="B295" s="1" t="s">
        <v>296</v>
      </c>
      <c r="C295" t="str">
        <f>IFERROR(__xludf.DUMMYFUNCTION("GOOGLETRANSLATE(B295, ""zh"", ""en"")"),"Praise spent more than two weeks, once a day, it has not yet been charged. And rotation direction of the punch when compared to the use of household inconvenient. Other aspects: adequate momentum, in general a total of 2 times put enough water.")</f>
        <v>Praise spent more than two weeks, once a day, it has not yet been charged. And rotation direction of the punch when compared to the use of household inconvenient. Other aspects: adequate momentum, in general a total of 2 times put enough water.</v>
      </c>
    </row>
    <row r="296">
      <c r="A296" s="1">
        <v>5.0</v>
      </c>
      <c r="B296" s="1" t="s">
        <v>297</v>
      </c>
      <c r="C296" t="str">
        <f>IFERROR(__xludf.DUMMYFUNCTION("GOOGLETRANSLATE(B296, ""zh"", ""en"")"),"The pen ink can be smooth writing, no so-called run-in, the writing process make people feel good, there is no situation of people anxious scratch-off ink flying white paper gun and the like.")</f>
        <v>The pen ink can be smooth writing, no so-called run-in, the writing process make people feel good, there is no situation of people anxious scratch-off ink flying white paper gun and the like.</v>
      </c>
    </row>
    <row r="297">
      <c r="A297" s="1">
        <v>5.0</v>
      </c>
      <c r="B297" s="1" t="s">
        <v>298</v>
      </c>
      <c r="C297" t="str">
        <f>IFERROR(__xludf.DUMMYFUNCTION("GOOGLETRANSLATE(B297, ""zh"", ""en"")"),"In addition to what is good pilling knit cuffs and bottom portion from the ball very powerful, good grief. Wear for two months, I liked it, very warm. 158,98 pounds, just to wear, can add a sweater.")</f>
        <v>In addition to what is good pilling knit cuffs and bottom portion from the ball very powerful, good grief. Wear for two months, I liked it, very warm. 158,98 pounds, just to wear, can add a sweater.</v>
      </c>
    </row>
    <row r="298">
      <c r="A298" s="1">
        <v>5.0</v>
      </c>
      <c r="B298" s="1" t="s">
        <v>299</v>
      </c>
      <c r="C298" t="str">
        <f>IFERROR(__xludf.DUMMYFUNCTION("GOOGLETRANSLATE(B298, ""zh"", ""en"")"),"No genuine, the right size, comfortable to wear stylish")</f>
        <v>No genuine, the right size, comfortable to wear stylish</v>
      </c>
    </row>
    <row r="299">
      <c r="A299" s="1">
        <v>5.0</v>
      </c>
      <c r="B299" s="1" t="s">
        <v>300</v>
      </c>
      <c r="C299" t="str">
        <f>IFERROR(__xludf.DUMMYFUNCTION("GOOGLETRANSLATE(B299, ""zh"", ""en"")"),"Abdomen with a very good, not from the previous evaluation, I do not know how many wasted points, points can change money now know, they should look carefully evaluated, then I put these words to copy to go, both to earn points, but also save time, copy w"&amp;"here they go, the most important thing is, do not seriously review, do not think how much worse word, sent directly to it, recommend it to everyone!")</f>
        <v>Abdomen with a very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300">
      <c r="A300" s="1">
        <v>5.0</v>
      </c>
      <c r="B300" s="1" t="s">
        <v>301</v>
      </c>
      <c r="C300" t="str">
        <f>IFERROR(__xludf.DUMMYFUNCTION("GOOGLETRANSLATE(B300, ""zh"", ""en"")"),"Good quality, very domineering very sturdy ah, if diminutive do not recommend buying this tragedy")</f>
        <v>Good quality, very domineering very sturdy ah, if diminutive do not recommend buying this tragedy</v>
      </c>
    </row>
    <row r="301">
      <c r="A301" s="1">
        <v>5.0</v>
      </c>
      <c r="B301" s="1" t="s">
        <v>302</v>
      </c>
      <c r="C301" t="str">
        <f>IFERROR(__xludf.DUMMYFUNCTION("GOOGLETRANSLATE(B301, ""zh"", ""en"")"),"very good! Very good, when automatic, accurate travel time, the appearance of the atmosphere.")</f>
        <v>very good! Very good, when automatic, accurate travel time, the appearance of the atmosphere.</v>
      </c>
    </row>
    <row r="302">
      <c r="A302" s="1">
        <v>5.0</v>
      </c>
      <c r="B302" s="1" t="s">
        <v>303</v>
      </c>
      <c r="C302" t="str">
        <f>IFERROR(__xludf.DUMMYFUNCTION("GOOGLETRANSLATE(B302, ""zh"", ""en"")"),"Very comfortable gray a little big, the other just right. I 180,70kg, s code")</f>
        <v>Very comfortable gray a little big, the other just right. I 180,70kg, s code</v>
      </c>
    </row>
    <row r="303">
      <c r="A303" s="1">
        <v>5.0</v>
      </c>
      <c r="B303" s="1" t="s">
        <v>304</v>
      </c>
      <c r="C303" t="str">
        <f>IFERROR(__xludf.DUMMYFUNCTION("GOOGLETRANSLATE(B303, ""zh"", ""en"")"),"Brand, comfort and the perfect combination of price clarks years of wearing shoes. This price is only a little more than 1/3 of the Hong Kong store, what else can I ask for? Shoes relatively thick, more appropriate winter.")</f>
        <v>Brand, comfort and the perfect combination of price clarks years of wearing shoes. This price is only a little more than 1/3 of the Hong Kong store, what else can I ask for? Shoes relatively thick, more appropriate winter.</v>
      </c>
    </row>
    <row r="304">
      <c r="A304" s="1">
        <v>5.0</v>
      </c>
      <c r="B304" s="1" t="s">
        <v>305</v>
      </c>
      <c r="C304" t="str">
        <f>IFERROR(__xludf.DUMMYFUNCTION("GOOGLETRANSLATE(B304, ""zh"", ""en"")"),"Good things just right size, parameters 185cm, 95kg, the upper body can be, a good wind")</f>
        <v>Good things just right size, parameters 185cm, 95kg, the upper body can be, a good wind</v>
      </c>
    </row>
    <row r="305">
      <c r="A305" s="1">
        <v>5.0</v>
      </c>
      <c r="B305" s="1" t="s">
        <v>306</v>
      </c>
      <c r="C305" t="str">
        <f>IFERROR(__xludf.DUMMYFUNCTION("GOOGLETRANSLATE(B305, ""zh"", ""en"")"),"Great first review of this dress is really particularly good quality soft and warm to wear do not want to try a bit off his size is also very fit into the other color I want 175 64 kg reference to the back of a friend")</f>
        <v>Great first review of this dress is really particularly good quality soft and warm to wear do not want to try a bit off his size is also very fit into the other color I want 175 64 kg reference to the back of a friend</v>
      </c>
    </row>
    <row r="306">
      <c r="A306" s="1">
        <v>5.0</v>
      </c>
      <c r="B306" s="1" t="s">
        <v>307</v>
      </c>
      <c r="C306" t="str">
        <f>IFERROR(__xludf.DUMMYFUNCTION("GOOGLETRANSLATE(B306, ""zh"", ""en"")"),"Very much! very good! The most important price cheaper than the adult version of a half ah! The word bargain! Thanks to the comments of the first serious comparison chart sister, really thin bottom than the adult version, then pure leather inside part les"&amp;"s so part of it, but! But the shoes are lighter than I want to pair young adult version, and now wear every day, the last to wear it to go hiking, take three or four hours without feeling tired yeah! In summary great! Children continue into the next big m"&amp;"oney! By the way my feet 36, like to wear loose a little big shoes (thick cushion insoles can be), the election of 4.5M, just large part feel very fit! For reference ~")</f>
        <v>Very much! very good! The most important price cheaper than the adult version of a half ah! The word bargain! Thanks to the comments of the first serious comparison chart sister, really thin bottom than the adult version, then pure leather inside part less so part of it, but! But the shoes are lighter than I want to pair young adult version, and now wear every day, the last to wear it to go hiking, take three or four hours without feeling tired yeah! In summary great! Children continue into the next big money! By the way my feet 36, like to wear loose a little big shoes (thick cushion insoles can be), the election of 4.5M, just large part feel very fit! For reference ~</v>
      </c>
    </row>
    <row r="307">
      <c r="A307" s="1">
        <v>5.0</v>
      </c>
      <c r="B307" s="1" t="s">
        <v>308</v>
      </c>
      <c r="C307" t="str">
        <f>IFERROR(__xludf.DUMMYFUNCTION("GOOGLETRANSLATE(B307, ""zh"", ""en"")"),"Very good wear too comfortable, flexible, but not stretched. Already the third time.")</f>
        <v>Very good wear too comfortable, flexible, but not stretched. Already the third time.</v>
      </c>
    </row>
    <row r="308">
      <c r="A308" s="1">
        <v>5.0</v>
      </c>
      <c r="B308" s="1" t="s">
        <v>309</v>
      </c>
      <c r="C308" t="str">
        <f>IFERROR(__xludf.DUMMYFUNCTION("GOOGLETRANSLATE(B308, ""zh"", ""en"")"),"Comfortable good version is too obvious LOGO")</f>
        <v>Comfortable good version is too obvious LOGO</v>
      </c>
    </row>
    <row r="309">
      <c r="A309" s="1">
        <v>5.0</v>
      </c>
      <c r="B309" s="1" t="s">
        <v>310</v>
      </c>
      <c r="C309" t="str">
        <f>IFERROR(__xludf.DUMMYFUNCTION("GOOGLETRANSLATE(B309, ""zh"", ""en"")"),"Amazon did not see Zhong commented big shoes, usually wear sports shoes size 41 to buy a US 8.5m normal size, read reviews said that after buying a large size, good workmanship, bought a question of how much of a friend should buy before buying powder, th"&amp;"e answer is 7.5, have thought how transfer, and get the goods With disturbed feelings open, bursting with character, shoe size is just, but also did not say bad workmanship, in short, is very satisfied with the shoes did not before hand! Want to help afte"&amp;"r the buyer!")</f>
        <v>Amazon did not see Zhong commented big shoes, usually wear sports shoes size 41 to buy a US 8.5m normal size, read reviews said that after buying a large size, good workmanship, bought a question of how much of a friend should buy before buying powder, the answer is 7.5, have thought how transfer, and get the goods With disturbed feelings open, bursting with character, shoe size is just, but also did not say bad workmanship, in short, is very satisfied with the shoes did not before hand! Want to help after the buyer!</v>
      </c>
    </row>
    <row r="310">
      <c r="A310" s="1">
        <v>5.0</v>
      </c>
      <c r="B310" s="1" t="s">
        <v>311</v>
      </c>
      <c r="C310" t="str">
        <f>IFERROR(__xludf.DUMMYFUNCTION("GOOGLETRANSLATE(B310, ""zh"", ""en"")"),"High cost high cost")</f>
        <v>High cost high cost</v>
      </c>
    </row>
    <row r="311">
      <c r="A311" s="1">
        <v>5.0</v>
      </c>
      <c r="B311" s="1" t="s">
        <v>312</v>
      </c>
      <c r="C311" t="str">
        <f>IFERROR(__xludf.DUMMYFUNCTION("GOOGLETRANSLATE(B311, ""zh"", ""en"")"),"It is said that a good choice of noise, my Fortunately, there is little sound, but not much. The main storage space, you can save a lot of movies, good fun")</f>
        <v>It is said that a good choice of noise, my Fortunately, there is little sound, but not much. The main storage space, you can save a lot of movies, good fun</v>
      </c>
    </row>
    <row r="312">
      <c r="A312" s="1">
        <v>5.0</v>
      </c>
      <c r="B312" s="1" t="s">
        <v>313</v>
      </c>
      <c r="C312" t="str">
        <f>IFERROR(__xludf.DUMMYFUNCTION("GOOGLETRANSLATE(B312, ""zh"", ""en"")"),"Good quality good quality, buy a second, very convenient to travel with")</f>
        <v>Good quality good quality, buy a second, very convenient to travel with</v>
      </c>
    </row>
    <row r="313">
      <c r="A313" s="1">
        <v>5.0</v>
      </c>
      <c r="B313" s="1" t="s">
        <v>314</v>
      </c>
      <c r="C313" t="str">
        <f>IFERROR(__xludf.DUMMYFUNCTION("GOOGLETRANSLATE(B313, ""zh"", ""en"")"),"Suitable logistics and express things stick")</f>
        <v>Suitable logistics and express things stick</v>
      </c>
    </row>
    <row r="314">
      <c r="A314" s="1">
        <v>5.0</v>
      </c>
      <c r="B314" s="1" t="s">
        <v>315</v>
      </c>
      <c r="C314" t="str">
        <f>IFERROR(__xludf.DUMMYFUNCTION("GOOGLETRANSLATE(B314, ""zh"", ""en"")"),"The price is very good cheaper than domestic, or SONICARE model. Before there are cheaper, but not marked SON ....")</f>
        <v>The price is very good cheaper than domestic, or SONICARE model. Before there are cheaper, but not marked SON ....</v>
      </c>
    </row>
    <row r="315">
      <c r="A315" s="1">
        <v>5.0</v>
      </c>
      <c r="B315" s="1" t="s">
        <v>316</v>
      </c>
      <c r="C315" t="str">
        <f>IFERROR(__xludf.DUMMYFUNCTION("GOOGLETRANSLATE(B315, ""zh"", ""en"")"),"Good products and products made in China, written on the packaging is cold, and I saw the Lynx flagship store is written, insulation, I feel a bit strange. This cup insulation properties and certainly not Thermos Zojirushi. 22:00 filled with water, 7:00 t"&amp;"he next morning the water is warm, just right for the baby to drink water. This cup watertight, this is good.")</f>
        <v>Good products and products made in China, written on the packaging is cold, and I saw the Lynx flagship store is written, insulation, I feel a bit strange. This cup insulation properties and certainly not Thermos Zojirushi. 22:00 filled with water, 7:00 the next morning the water is warm, just right for the baby to drink water. This cup watertight, this is good.</v>
      </c>
    </row>
    <row r="316">
      <c r="A316" s="1">
        <v>5.0</v>
      </c>
      <c r="B316" s="1" t="s">
        <v>317</v>
      </c>
      <c r="C316" t="str">
        <f>IFERROR(__xludf.DUMMYFUNCTION("GOOGLETRANSLATE(B316, ""zh"", ""en"")"),"that's nice. that's nice. Brush than domestic models to be hard.")</f>
        <v>that's nice. that's nice. Brush than domestic models to be hard.</v>
      </c>
    </row>
    <row r="317">
      <c r="A317" s="1">
        <v>2.0</v>
      </c>
      <c r="B317" s="1" t="s">
        <v>318</v>
      </c>
      <c r="C317" t="str">
        <f>IFERROR(__xludf.DUMMYFUNCTION("GOOGLETRANSLATE(B317, ""zh"", ""en"")"),"Thirty did not notice, there is no cost-effective thirty")</f>
        <v>Thirty did not notice, there is no cost-effective thirty</v>
      </c>
    </row>
    <row r="318">
      <c r="A318" s="1">
        <v>3.0</v>
      </c>
      <c r="B318" s="1" t="s">
        <v>319</v>
      </c>
      <c r="C318" t="str">
        <f>IFERROR(__xludf.DUMMYFUNCTION("GOOGLETRANSLATE(B318, ""zh"", ""en"")"),"No belt loop how no activity belt loop?")</f>
        <v>No belt loop how no activity belt loop?</v>
      </c>
    </row>
    <row r="319">
      <c r="A319" s="1">
        <v>3.0</v>
      </c>
      <c r="B319" s="1" t="s">
        <v>320</v>
      </c>
      <c r="C319" t="str">
        <f>IFERROR(__xludf.DUMMYFUNCTION("GOOGLETRANSLATE(B319, ""zh"", ""en"")"),"Mrs. Mrs. oversized large, fairly soft and comfortable cotton. For spring wear it. The only that is too big, can not accurately size a little ah. It can not be returned, buy clothes to hit luck. Good luck fairly fit, bad luck, something completely not wha"&amp;"t you want the. Unfortunately, good!")</f>
        <v>Mrs. Mrs. oversized large, fairly soft and comfortable cotton. For spring wear it. The only that is too big, can not accurately size a little ah. It can not be returned, buy clothes to hit luck. Good luck fairly fit, bad luck, something completely not what you want the. Unfortunately, good!</v>
      </c>
    </row>
    <row r="320">
      <c r="A320" s="1">
        <v>1.0</v>
      </c>
      <c r="B320" s="1" t="s">
        <v>321</v>
      </c>
      <c r="C320" t="str">
        <f>IFERROR(__xludf.DUMMYFUNCTION("GOOGLETRANSLATE(B320, ""zh"", ""en"")"),"SeaTools test fails, C5, C6 value of the eight Amazon's service is satisfactory: fast delivery logistics speed (seven days hand), customer service response fast (immediately a phone call from a) to facilitate the return (customer service commitment within"&amp;" ten days off easily over the pick-up, to be seen), no shell damage (but bubble wrap only one side only, the other three sides nothing pad). However, the quality of the product itself is not true. Big noise after power, equal to about two people speak fac"&amp;"e to face with the volume, and less than half years ago in the country Seagate electrical store to buy two 4T Backup Plus is very quiet in contrast to the formation. Seagate official website from the latest version of the lower run SeaTools detection, sel"&amp;"f-test results of the short driver being given to 10%, suggesting the presence of damaged sectors. Then HDTune, AIDA64, Crystal Disk Info, and so a series of third-party testing software one by one to see SMART, C5C6 yellow alarm, the value is 8 ... this "&amp;"is how the disc through factory testing of = = U read reviews on this drive also Meyer Yes, Americans mind is how wide ......")</f>
        <v>SeaTools test fails, C5, C6 value of the eight Amazon's service is satisfactory: fast delivery logistics speed (seven days hand), customer service response fast (immediately a phone call from a) to facilitate the return (customer service commitment within ten days off easily over the pick-up, to be seen), no shell damage (but bubble wrap only one side only, the other three sides nothing pad). However, the quality of the product itself is not true. Big noise after power, equal to about two people speak face to face with the volume, and less than half years ago in the country Seagate electrical store to buy two 4T Backup Plus is very quiet in contrast to the formation. Seagate official website from the latest version of the lower run SeaTools detection, self-test results of the short driver being given to 10%, suggesting the presence of damaged sectors. Then HDTune, AIDA64, Crystal Disk Info, and so a series of third-party testing software one by one to see SMART, C5C6 yellow alarm, the value is 8 ... this is how the disc through factory testing of = = U read reviews on this drive also Meyer Yes, Americans mind is how wide ......</v>
      </c>
    </row>
    <row r="321">
      <c r="A321" s="1">
        <v>1.0</v>
      </c>
      <c r="B321" s="1" t="s">
        <v>322</v>
      </c>
      <c r="C321" t="str">
        <f>IFERROR(__xludf.DUMMYFUNCTION("GOOGLETRANSLATE(B321, ""zh"", ""en"")"),"Why is China silent system? ? ? Funny to go again, I obviously bought ah ~ Why is off the coast of purchased or made in China?")</f>
        <v>Why is China silent system? ? ? Funny to go again, I obviously bought ah ~ Why is off the coast of purchased or made in China?</v>
      </c>
    </row>
    <row r="322">
      <c r="A322" s="1">
        <v>1.0</v>
      </c>
      <c r="B322" s="1" t="s">
        <v>323</v>
      </c>
      <c r="C322" t="str">
        <f>IFERROR(__xludf.DUMMYFUNCTION("GOOGLETRANSLATE(B322, ""zh"", ""en"")"),"Size bad &lt;div id = ""video-block-R8BLAVYLVIRQF"" class = ""a-section a-spacing-small a-spacing-top-mini video-block""&gt; &lt;div tabindex = ""0"" class = ""airy airy- svg vmin-unsupported airy-skin-beacon ""style ="" background-color: rgb (0, 0, 0); position: "&amp;"relative; width: 100%; height: 100%; font-size: 0px; overflow: hidden; outline: none; ""&gt; &lt;div class ="" airy-renderer-container ""style ="" position: relative; height: 100%; width: 100%; ""&gt; &lt;video id ="" 7 ""preload ="" auto ""src = ""https://images-cn."&amp;"ssl-images-amazon.com/images/I/A1FWDIOS-1S.mp4"" style = ""position: absolute; left: 0px; top: 0px; overflow: hidden; height: 1px; width: 1px; ""&gt; &lt;/ video&gt; &lt;/ div&gt; &lt;div id ="" airy-slate-preload ""style ="" background-color: rgb (0, 0, 0); background-ima"&amp;"ge: url (&amp; quot; https : //images-cn.ssl-images-amazon.com/images/I/61jFcOOb0BS.png&amp;quot;); background-size: contain; background-position: center center; background-repeat: no-repeat; position: absolute; top: 0px; left: 0px; visibility: visible; width: 10"&amp;"0%; height: 100%; ""&gt; &lt;/ div&gt; &lt;iframe scrolling ="" no ""Frameborder ="" 0 ""src ="" about: blank ""style ="" display: none; ""&gt; &lt;/ iframe&gt; &lt;div tabindex ="" - 1 ""class ="" airy-controls-container ""style ="" opacity: 0; visibility: hidden; ""&gt; &lt;div tabi"&amp;"ndex ="" - 1 ""class ="" airy-screen-size-toggle airy-fullscreen ""&gt; &lt;/ div&gt; &lt;div tabindex ="" - 1 ""class ="" airy-container-bottom "" &gt; &lt;div tabindex = ""- 1"" class = ""airy-track-bar-spacer-left"" style = ""width: 11px;""&gt; &lt;/ div&gt; &lt;div tabindex = ""- "&amp;"1"" class = ""airy-play- toggle airy-play ""style ="" width: 12px; margin-right: 12px; ""&gt; &lt;/ div&gt; &lt;div tabindex ="" - 1 ""class ="" airy-audio-elements ""style ="" float: right; width: 34px; ""&gt; &lt;div tabindex ="" - 1 ""class ="" airy-audio-toggle airy-on"&amp;" ""&gt; &lt;/ div&gt; &lt;div tabindex ="" - 1 ""class ="" airy-audio-container ""style ="" opacity : 0; visibility: hidden; ""&gt; &lt;div tabindex ="" - 1 ""class ="" airy-audio-track-bar ""style ="" height: 80%; ""&gt; &lt;div tabindex ="" - 1 ""class ="" airy -audio-scrubber"&amp;"-bar ""style ="" height: 85%; ""&gt; &lt;/ div&gt; &lt;div tabindex ="" - 1 ""class ="" airy-audio-scrubber ""style ="" height: 12px; bottom: 85%; ""&gt; &lt;/ div&gt; &lt;/ div&gt; &lt;/ div&gt; &lt;/ div&gt; &lt;div tabindex ="" - 1 ""class ="" airy-duration-label ""style ="" f loat: right; wid"&amp;"th: 26px; margin-right: 4px; text-align: center; ""&gt; 0:19 &lt;/ div&gt; &lt;div tabindex ="" - 1 ""class ="" airy-track-bar-spacer-right "" style = ""float: right; width: 11px;""&gt; &lt;/ div&gt; &lt;div tabindex = ""- 1"" class = ""airy-track-bar-container"" style = ""margi"&amp;"n-left: 35px; margin-right: 75px ; ""&gt; &lt;div tabindex ="" - 1 ""class ="" airy-track-bar airy-vertical-centering-table ""&gt; &lt;div tabindex ="" - 1 ""class ="" airy-vertical-centering-table-cell ""&gt; &lt;div tabindex = ""- 1"" class = ""airy-track-bar-elements""&gt;"&amp;" &lt;div tabindex = ""- 1"" class = ""airy-progress-bar"" style = ""width: 79.3784%;""&gt; &lt;/ div &gt; &lt;div tabindex = ""- 1"" class = ""airy-scrubber-bar""&gt; &lt;/ div&gt; &lt;div tabindex = ""- 1"" class = ""airy-scrubber""&gt; &lt;div tabindex = ""- 1"" class = "" airy-scrubbe"&amp;"r-icon ""&gt; &lt;/ div&gt; &lt;div tabindex ="" - 1 ""class ="" airy-adjusted-aui-tooltip ""style ="" opacity: 0; visibility: hidden; ""&gt; &lt;div tabindex ="" - 1 ""class ="" airy-adjusted-aui-tooltip-inner ""&gt; &lt;div tabindex ="" - 1 ""class ="" airy-current-time-label "&amp;"""&gt; 0:00 &lt;/ div&gt; &lt;/ div&gt; &lt;div tabindex = ""-1"" class = ""airy-adjusted-aui-arrow-border""&gt; &lt;div tabindex = ""- 1"" class = ""airy-adjusted-aui-arr ow ""&gt; &lt;/ div&gt; &lt;/ div&gt; &lt;/ div&gt; &lt;/ div&gt; &lt;/ div&gt; &lt;/ div&gt; &lt;/ div&gt; &lt;/ div&gt; &lt;/ div&gt; &lt;/ div&gt; &lt;div tabindex ="" - "&amp;"1 ""class ="" airy-age-gate airy-stage airy-vertical-centering-table airy-dialog ""style ="" opacity: 0; visibility: hidden; ""&gt; &lt;div tabindex ="" - 1 ""class ="" airy-age -gate-vertical-centering-table-cell airy-vertical-centering-table-cell ""&gt; &lt;div tab"&amp;"index ="" - 1 ""class ="" airy-vertical-centering-wrapper airy-age-gate-elements-wrapper ""&gt; &lt;div tabindex = ""- 1"" class = ""airy-age-gate-elements airy-dialog-elements""&gt; &lt;div tabindex = ""- 1"" class = ""airy-age-gate-prompt""&gt; This video is not inten"&amp;"ded . for all audiences What date were you born &lt;/ div&gt; &lt;div tabindex = ""- 1"" class = ""airy-age-gate-inputs airy-dialog-inner-elements""&gt;? &lt;select tabindex = ""- 1"" class = ""airy-age-gate-month""&gt; &lt;option value = ""1""&gt; January &lt;/ option&gt; &lt;option val"&amp;"ue = ""2""&gt; February &lt;/ option&gt; &lt;option value = ""3""&gt; March &lt;/ option&gt; &lt;option value = ""4""&gt; April &lt;/ option&gt; &lt;option value = ""5""&gt; May &lt;/ option&gt; &lt;option value = ""6""&gt; June &lt;/ option&gt; &lt;option value = ""7""&gt; July &lt;/ option&gt; &lt;option value = ""8""&gt; Augu"&amp;"st &lt;/ option&gt; &lt;option value = ""9""&gt; September &lt; / Option&gt; &lt;option value = ""10""&gt; October &lt;/ option&gt; &lt;option value = ""11""&gt; November &lt;/ option&gt; &lt;option value = ""12""&gt; December &lt;/ option&gt; &lt;/ select&gt; &lt;select tabindex = ""-1"" class = ""airy-age-gate-day"&amp;"""&gt; &lt;option value = ""1""&gt; 1 &lt;/ option&gt; &lt;option value = ""2""&gt; 2 &lt;/ option&gt; &lt;option value = ""3""&gt; 3 &lt;/ option&gt; &lt;option value = ""4""&gt; 4 &lt;/ option&gt; &lt;option value = ""5""&gt; 5 &lt;/ option&gt; &lt;option value = ""6""&gt; 6 &lt;/ option&gt; &lt;option value = ""7 ""&gt; 7 &lt;/ option"&amp;"&gt; &lt;option value ="" 8 ""&gt; 8 &lt;/ option&gt; &lt;option value ="" 9 ""&gt; 9 &lt;/ option&gt; &lt;option value ="" 10 ""&gt; 10 &lt;/ option&gt; &lt;option value = ""11""&gt; 11 &lt;/ option&gt; &lt;option value = ""12""&gt; 12 &lt;/ option&gt; &lt;option value = ""13""&gt; 13 &lt;/ option&gt; &lt;option value = ""14""&gt; 14"&amp;" &lt;/ option&gt; &lt;option value = ""15""&gt; 15 &lt;/ option&gt; &lt;option value = ""16""&gt; 16 &lt;/ option&gt; &lt;option value = ""17""&gt; 17 &lt;/ option&gt; &lt;option value = ""18""&gt; 18 &lt;/ option&gt; &lt;option value = ""19""&gt; 19 &lt;/ option&gt; &lt;option value = ""20""&gt; 20 &lt;/ option&gt; &lt;option value ="&amp;" ""21""&gt; 21 &lt;/ option&gt; &lt;option value = ""22""&gt; 22 &lt;/ option&gt; &lt;option value = ""23""&gt; 23 &lt;/ option&gt; &lt;option value = ""24""&gt; 24 &lt;/ option&gt; &lt;option value = ""25""&gt; 25 &lt;/ option&gt; &lt;option value = ""26""&gt; 26 &lt;/ option&gt; &lt;option value = ""27""&gt; 27 &lt;/ option&gt; &lt;opt"&amp;"ion value = ""28""&gt; 28 &lt;/ option&gt; &lt;optio n value = ""29""&gt; 29 &lt;/ option&gt; &lt;option value = ""30""&gt; 30 &lt;/ option&gt; &lt;option value = ""31""&gt; 31 &lt;/ option&gt; &lt;/ select&gt; &lt;select tabindex = ""- 1"" class = ""airy-age-gate-year""&gt; &lt;option value = ""2019""&gt; 2019 &lt;/ op"&amp;"tion&gt; &lt;option value = ""2018""&gt; 2018 &lt;/ option&gt; &lt;option value = ""2017""&gt; 2017 &lt;/ option &gt; &lt;option value = ""2016""&gt; ​​2016 &lt;/ option&gt; &lt;option value = ""2015""&gt; 2015 &lt;/ option&gt; &lt;option value = ""2014""&gt; 2014 &lt;/ option&gt; &lt;option value = ""2013""&gt; 2013 &lt; / o"&amp;"ption&gt; &lt;option value = ""2012""&gt; 2012 &lt;/ option&gt; &lt;option value = ""2011""&gt; 2011 &lt;/ option&gt; &lt;option value = ""2010""&gt; 2010 &lt;/ option&gt; &lt;option value = ""2009""&gt; 2009 &lt;/ option&gt; &lt;option value = ""2008""&gt; 2008 &lt;/ option&gt; &lt;option value = ""2007""&gt; 2007 &lt;/ opti"&amp;"on&gt; &lt;option value = ""2006""&gt; 2006 &lt;/ option&gt; &lt;option value = ""2005 ""&gt; 2005 &lt;/ option&gt; &lt;option value ="" 2004 ""&gt; 2004 &lt;/ option&gt; &lt;option value ="" 2003 ""&gt; 2003 &lt;/ option&gt; &lt;option value ="" 2002 ""&gt; 2002 &lt;/ option&gt; &lt;option value = ""2001""&gt; 2001 &lt;/ opt"&amp;"ion&gt; &lt;option value = ""2000""&gt; 2000 &lt;/ option&gt; &lt;option value = ""1999""&gt; 1999 &lt;/ option&gt; &lt;option value = ""1998""&gt; 1998 &lt;/ option&gt; &lt;option value = ""1997""&gt; 1997 &lt;/ option&gt; &lt;option value = ""1996""&gt; 1996 &lt;/ option&gt; &lt;option value = ""1995""&gt; 1995 &lt;/ option"&amp;"&gt; &lt;option value = ""1994""&gt; 1994 &lt;/ option&gt; &lt;option value = ""1993""&gt; 1993 &lt;/ option&gt; &lt;option value = ""1992""&gt; 1992 &lt;/ option&gt; &lt;option value = ""1991""&gt; 1991 &lt;/ option&gt; &lt;option value = ""1990""&gt; 1990 &lt;/ option&gt; &lt;option value = ""1989""&gt; 1989 &lt;/ option&gt; &lt;"&amp;"option value = ""1988""&gt; 1988 &lt;/ option&gt; &lt;option value = ""1987""&gt; 1987 &lt;/ option&gt; &lt;option value = ""1986""&gt; 1986 &lt;/ option&gt; &lt;option value = ""1985""&gt; 1985 &lt;/ option&gt; &lt;option value = ""1984""&gt; 1984 &lt;/ option&gt; &lt;option value = ""1983""&gt; 1983 &lt;/ option&gt; &lt;opt"&amp;"ion value = ""1982""&gt; 1982 &lt;/ option&gt; &lt;option value = ""1981""&gt; 1981 &lt;/ option&gt; &lt;option value = ""1980""&gt; 1980 &lt;/ option&gt; &lt;option value = ""1979"" &gt; 1979 &lt;/ option&gt; &lt;option value = ""1978""&gt; 1978 &lt;/ option&gt; &lt;option value = ""1977""&gt; 1977 &lt;/ option&gt; &lt;optio"&amp;"n value = ""1976""&gt; 1976 &lt;/ option&gt; &lt;option value = "" 1975 ""&gt; 1975 &lt;/ option&gt; &lt;option value ="" 1974 ""&gt; 1974 &lt;/ option&gt; &lt;option value ="" 1973 ""&gt; 1973 &lt;/ option&gt; &lt;option value ="" 1972 ""&gt; 1972 &lt;/ option&gt; &lt;option value = ""1971""&gt; 1971 &lt;/ option&gt; &lt;opt"&amp;"ion value = ""1970""&gt; 1970 &lt;/ option&gt; &lt;option value = ""1969""&gt; 1969 &lt;/ option&gt; &lt;option value = ""1968""&gt; 1968 &lt;/ option&gt; &lt; option value = ""1967""&gt; 1967 &lt;/ option&gt; &lt;option value = ""1966""&gt; 1966 &lt;/ option&gt; &lt;option value = ""1965""&gt; 1 965 &lt;/ option&gt; &lt;opti"&amp;"on value = ""1964""&gt; 1964 &lt;/ option&gt; &lt;option value = ""1963""&gt; 1963 &lt;/ option&gt; &lt;option value = ""1962""&gt; 1962 &lt;/ option&gt; &lt;option value = ""1961 ""&gt; 1961 &lt;/ option&gt; &lt;option value ="" 1960 ""&gt; 1960 &lt;/ option&gt; &lt;option value ="" 1959 ""&gt; 1959 &lt;/ option&gt; &lt;opti"&amp;"on value ="" 1958 ""&gt; 1958 &lt;/ option&gt; &lt;option value = ""1957""&gt; 1957 &lt;/ option&gt; &lt;option value = ""1956""&gt; 1956 &lt;/ option&gt; &lt;option value = ""1955""&gt; 1955 &lt;/ option&gt; &lt;option value = ""1954""&gt; 1954 &lt;/ option&gt; &lt;option value = ""1953""&gt; 1953 &lt;/ option&gt; &lt;option"&amp;" value = ""1952""&gt; 1952 &lt;/ option&gt; &lt;option value = ""1951""&gt; 1951 &lt;/ option&gt; &lt;option value = ""1950""&gt; 1950 &lt;/ option&gt; &lt;option value = ""1949""&gt; 1949 &lt;/ option&gt; &lt;option value = ""1948""&gt; 1948 &lt;/ option&gt; &lt;option value = ""1947""&gt; 1947 &lt;/ option&gt; &lt;option va"&amp;"lue = ""1946""&gt; 1946 &lt;/ option&gt; &lt;option value = ""1945""&gt; 1945 &lt;/ option&gt; &lt;option value = ""1944""&gt; 1944 &lt;/ option&gt; &lt;option value = ""1943""&gt; 1943 &lt;/ option&gt; &lt;option value = ""1942""&gt; 1942 &lt;/ option&gt; &lt;option value = ""1941""&gt; 1941 &lt;/ option&gt; &lt;option value"&amp;" = ""1940""&gt; 1940 &lt;/ option&gt; &lt;option value = ""1939""&gt; 1939 &lt;/ option&gt; &lt;option value = ""1938"" &gt; 1938 &lt;/ option&gt; &lt;option value = ""1937""&gt; 1937 &lt;/ option&gt; &lt;option value = ""1936""&gt; 1936 &lt;/ option&gt; &lt;o ption value = ""1935""&gt; 1935 &lt;/ option&gt; &lt;option value "&amp;"= ""1934""&gt; 1934 &lt;/ option&gt; &lt;option value = ""1933""&gt; 1933 &lt;/ option&gt; &lt;option value = ""1932""&gt; 1932 &lt;/ option &gt; &lt;option value = ""1931""&gt; 1931 &lt;/ option&gt; &lt;option value = ""1930""&gt; 1930 &lt;/ option&gt; &lt;option value = ""1929""&gt; 1929 &lt;/ option&gt; &lt;option value = "&amp;"""1928""&gt; 1928 &lt; / option&gt; &lt;option value = ""1927""&gt; 1927 &lt;/ option&gt; &lt;option value = ""1926""&gt; 1926 &lt;/ option&gt; &lt;option value = ""1925""&gt; 1925 &lt;/ option&gt; &lt;option value = ""1924""&gt; 1924 &lt;/ option&gt; &lt;option value = ""1923""&gt; 1923 &lt;/ option&gt; &lt;option value = """&amp;"1922""&gt; 1922 &lt;/ option&gt; &lt;option value = ""1921""&gt; 1921 &lt;/ option&gt; &lt;option value = ""1920 ""&gt; 1920 &lt;/ option&gt; &lt;option value ="" 1919 ""&gt; 1919 &lt;/ option&gt; &lt;option value ="" 1918 ""&gt; 1918 &lt;/ option&gt; &lt;option value ="" 1917 ""&gt; 1917 &lt;/ option&gt; &lt;option value = "&amp;"""1916""&gt; 1916 &lt;/ option&gt; &lt;option value = ""1915""&gt; 1915 &lt;/ option&gt; &lt;option value = ""1914""&gt; 1914 &lt;/ option&gt; &lt;option value = ""1913""&gt; 1913 &lt;/ option&gt; &lt;option value = ""1912""&gt; 1912 &lt;/ option&gt; &lt;option value = ""1911""&gt; 1911 &lt;/ option&gt; &lt;option value = ""1"&amp;"910""&gt; 1910 &lt;/ option&gt; &lt;option value = ""1909""&gt; 1909 &lt;/ option&gt; &lt;option value = ""1908""&gt; 1908 &lt;/ option&gt; &lt;option value = ""1907""&gt; 1907 &lt;/ option&gt; &lt;option value = ""1 906 ""&gt; 1906 &lt;/ option&gt; &lt;option value ="" 1905 ""&gt; 1905 &lt;/ option&gt; &lt;option value ="" 1"&amp;"904 ""&gt; 1904 &lt;/ option&gt; &lt;option value ="" 1903 ""&gt; 1903 &lt;/ option&gt; &lt;option value = ""1902""&gt; 1902 &lt;/ option&gt; &lt;option value = ""1901""&gt; 1901 &lt;/ option&gt; &lt;option value = ""1900""&gt; 1900 &lt;/ option&gt; &lt;/ select&gt; &lt;div tabindex = ""- 1"" class = ""airy-age-gate-sub"&amp;"mit airy-submit airy-button airy-submit-disabled""&gt; Submit &lt;/ div&gt; &lt;/ div&gt; &lt;/ div&gt; &lt;/ div&gt; &lt;/ div&gt; &lt;/ div&gt; &lt;div tabindex = ""-1"" class = ""airy-install-flash-dialog airy-stage airy-vertical-centering-table airy-dialog airy-denied"" style = ""opacity: 0; "&amp;"visibility: hidden;""&gt; &lt;div tabindex = ""- 1 ""class ="" airy-install-flash-vertical-centering-table-cell airy-vertical-centering-table-cell ""&gt; &lt;div tabindex ="" - 1 ""class ="" airy-vertical-centering-wrapper airy-install -flash-elements-wrapper ""&gt; &lt;di"&amp;"v tabindex ="" - 1 ""class ="" airy-install-flash-elements airy-dialog-elements ""&gt; &lt;div tabindex ="" - 1 ""class ="" airy-install-flash- prompt ""&gt; Adobe Flash Player is required to watch this video &lt;/ div&gt; &lt;div tabindex =."" - 1 ""class ="" airy-install"&amp;"-flash-button-wrapper airy-dialog-inner-elemen ts ""&gt; &lt;div tabindex ="" - 1 ""class ="" airy-install-flash-button airy-button ""&gt; Install Flash Player &lt;/ div&gt; &lt;/ div&gt; &lt;/ div&gt; &lt;/ div&gt; &lt;/ div&gt; &lt; / div&gt; &lt;div tabindex = ""- 1"" class = ""airy-video-unsupporte"&amp;"d-dialog airy-stage airy-vertical-centering-table airy-dialog airy-denied"" style = ""opacity: 0; visibility: hidden;"" &gt; &lt;div tabindex = ""- 1"" class = ""airy-video-unsupported-vertical-centering-table-cell airy-vertical-centering-table-cell""&gt; &lt;div tab"&amp;"index = ""- 1"" class = ""airy-vertical -centering-wrapper airy-video-unsupported-elements-wrapper ""&gt; &lt;div tabindex ="" - 1 ""class ="" airy-video-unsupported-elements airy-dialog-elements ""&gt; &lt;div tabindex ="" - 1 ""class = ""airy-video-unsupported-prom"&amp;"pt""&gt; &lt;/ div&gt; &lt;/ div&gt; &lt;/ div&gt; &lt;/ div&gt; &lt;/ div&gt; &lt;div tabindex = ""- 1"" class = ""airy-loading-spinner-stage airy- stage ""&gt; &lt;div tabindex ="" - 1 ""class ="" airy-loading-spinner-vertical-centering-table-cell airy-vertical-centering-table-cell ""&gt; &lt;div tab"&amp;"index ="" - 1 ""class ="" airy -loading-spinner-container airy-scalable-hint-container ""&gt; &lt;div tabindex ="" - 1 ""class ="" airy-loading-spinner-dummy airy-scalable- dummy ""&gt; &lt;/ div&gt; &lt;div tabindex ="" - 1 ""class ="" airy-loading-spinner airy-hint ""sty"&amp;"le ="" visibility: hidden; ""&gt; &lt;/ div&gt; &lt;/ div&gt; &lt;/ div&gt; &lt;/ div&gt; &lt;div tabindex = ""- 1"" class = ""airy-ads-screen-size-toggle airy-screen-size-toggle airy-fullscreen"" style = ""visibility: hidden;""&gt; &lt;/ div&gt; &lt;div tabindex = ""-1"" class = ""airy-ad-prompt"&amp;"-container"" style = ""visibility: hidden;""&gt; &lt;div tabindex = ""- 1"" class = ""airy-ad-prompt-vertical-centering-table airy-vertical- centering-table ""&gt; &lt;div tabindex ="" - 1 ""class ="" airy-ad-prompt-vertical-centering-table-cell airy-vertical-centeri"&amp;"ng-table-cell ""&gt; &lt;div tabindex ="" - 1 ""class = ""airy-ad-prompt-label""&gt; &lt;/ div&gt; &lt;/ div&gt; &lt;/ div&gt; &lt;/ div&gt; &lt;div tabindex = ""- 1"" class = ""airy-ads-controls-container"" style = ""visibility: hidden; ""&gt; &lt;div tabindex ="" - 1 ""class ="" airy-ads-audio-"&amp;"toggle airy-audio-toggle airy-on ""style ="" visibility: hidden; ""&gt; &lt;/ div&gt; &lt;div tabindex ="" - 1 ""class ="" airy-time-remaining-label-container ""&gt; &lt;div tabindex ="" - 1 ""class ="" airy-time-remaining-vertical-centering-table airy-vertical-centering-t"&amp;"able ""&gt; &lt;div tabindex = ""- 1"" class = ""airy-time -remaining-vertical-centering-table-cell airy-vertical-centering-table-cell ""&gt; &lt;div tabindex ="" - 1 ""class ="" airy-vertical-centering-wrapper airy-time-remaining-label-wrapper ""&gt; &lt;div tabindex = """&amp;"- 1"" class = ""airy-time-remaining-label"" style = ""visibility: hidden;""&gt; &lt;/ div&gt; &lt;div tabindex = ""- 1"" class = ""airy-ad-skip"" style = ""visibility: hidden;""&gt; &lt;/ div&gt; &lt;div tabindex = ""- 1"" class = ""airy-ad-end"" style = ""visibility: hidden;""&gt;"&amp;" &lt;/ div&gt; &lt;/ div&gt; &lt;/ div&gt; &lt;/ div&gt; &lt;/ div&gt; &lt;div tabindex = ""- 1"" class = ""airy-learn-more"" style = ""visibility: hidden;""&gt; &lt;/ div&gt; &lt;/ div&gt; &lt;div tabindex = ""- 1"" class = ""airy-play-toggle-hint-stage airy-stage airy-cursor""&gt; &lt;div tabindex = ""- 1"" c"&amp;"lass = ""airy-play-toggle-hint-vertical-centering-table-cell airy-vertical- centering-table-cell airy-cursor ""&gt; &lt;div tabindex ="" - 1 ""class ="" airy-play-toggle-hint-container airy-scalable-hint-container ""&gt; &lt;div tabindex ="" - 1 ""class ="" airy-play"&amp;"-toggle-hint-dummy airy-scalable-dummy ""&gt; &lt;/ div&gt; &lt;div tabindex ="" - 1 ""class ="" airy-play-toggle-hint airy-hint airy-play-hint ""style ="" opacity: 1; visibility: visible; ""&gt; &lt; / Div&gt; &lt;/ div&gt; &lt;/ div&gt; &lt;/ div&gt; &lt;div tabindex = ""- 1"" class = ""airy-re"&amp;"play-hint-stage airy-stage"" style = ""visibility: hidden;""&gt; &lt;div tabindex = ""-1"" class = ""airy-replay-hint-vertical-centering-table-cell airy-vertical-centering-table-cell airy-cursor""&gt; &lt;div tabindex = ""- 1"" class = ""airy-replay-hint -container a"&amp;"iry-scalable-hint-container ""&gt; &lt;div tabindex ="" - 1 ""class ="" airy-replay-hint-dummy airy-scalable-dummy ""&gt; &lt;/ div&gt; &lt;div tabindex ="" - 1 ""class = ""airy-replay-hint airy-hint""&gt; &lt;/ div&gt; &lt;/ div&gt; &lt;/ div&gt; &lt;/ div&gt; &lt;div tabindex = ""- 1"" class = ""airy"&amp;"-autoplay-hint-stage airy-stage"" style = ""visibility: hidden;""&gt; &lt;div tabindex = ""- 1"" class = ""airy-autoplay-hint-vertical-centering-table-cell airy-vertical-centering-table-cell airy-cursor""&gt; &lt;div tabindex = ""-1"" class = ""airy-autoplay-hint-con"&amp;"tainer airy-scalable-hint-container""&gt; &lt;div tabindex = ""- 1"" class = ""airy-autoplay-hint-dummy airy-scalable-dummy""&gt; &lt;/ div&gt; &lt;/ div&gt; &lt;/ div&gt; &lt;/ div&gt; &lt;/ div&gt; &lt;/ div&gt; &lt;input type = ""hidden"" name = """" value = ""https: //images-cn.ssl-images-amazon. c"&amp;"om / images / I / A1FWDIOS-1S.mp4 ""class ="" video-url ""&gt; &lt;in put type = ""hidden"" name = """" value = ""https://images-cn.ssl-images-amazon.com/images/I/61jFcOOb0BS.png"" class = ""video-slate-img-url""&gt; &amp; nbsp ; receive the goods after opening too di"&amp;"sappointed, I want to be the size US7.5, receipt of goods packaging carton labeling US7.5, which is kind of shoes US10, incredible")</f>
        <v>Size bad &lt;div id = "video-block-R8BLAVYLVIRQF" class = "a-section a-spacing-small a-spacing-top-mini video-block"&gt;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"https://images-cn.ssl-images-amazon.com/images/I/A1FWDIOS-1S.mp4" style = "position: absolute; left: 0px; top: 0px; overflow: hidden; height: 1px; width: 1px; "&gt; &lt;/ video&gt; &lt;/ div&gt; &lt;div id =" airy-slate-preload "style =" background-color: rgb (0, 0, 0); background-image: url (&amp; quot; https : //images-cn.ssl-images-amazon.com/images/I/61jFcOOb0BS.png&amp;quot;); background-size: contain; background-position: center center; background-repeat: no-repeat; position: absolute; top: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0:19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 style = "width: 79.3784%;"&gt; &lt;/ div &gt; &lt;div tabindex = "- 1" class = "airy-scrubber-bar"&gt; &lt;/ div&gt; &lt;div tabindex = "- 1" class = "airy-scrubber"&gt; &lt;div tabindex = "- 1" class = " airy-scrubber-icon "&gt; &lt;/ div&gt; &lt;div tabindex =" - 1 "class =" airy-adjusted-aui-tooltip "style =" opacity: 0; visibility: hidden; "&gt; &lt;div tabindex =" - 1 "class =" airy-adjusted-aui-tooltip-inner "&gt; &lt;div tabindex =" - 1 "class =" airy-current-time-label "&gt; 0:00 &lt;/ div&gt; &lt;/ div&gt; &lt;div tabindex = "-1" class = "airy-adjusted-aui-arrow-border"&gt; &lt;div tabindex = "- 1" class = "airy-adjusted-aui-arr ow "&gt; &lt;/ div&gt; &lt;/ div&gt; &lt;/ div&gt; &lt;/ div&gt; &lt;/ div&gt; &lt;/ div&gt; &lt;/ div&gt; &lt;/ div&gt; &lt;/ div&gt; &lt;/ div&gt; &lt;div tabindex =" - 1 "class =" airy-age-gate airy-stage airy-vertical-centering-table airy-dialog "style =" opacity: 0; visibility: hidden; "&gt; &lt;div tabindex =" - 1 "class =" airy-age -gate-vertical-centering-table-cell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 for all audiences What date were you born &lt;/ div&gt; &lt;div tabindex = "- 1" class = "airy-age-gate-inputs airy-dialog-inner-elements"&gt;?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 Option&gt; &lt;option value = "10"&gt; October &lt;/ option&gt; &lt;option value = "11"&gt; November &lt;/ option&gt; &lt;option value = "12"&gt; December &lt;/ option&gt; &lt;/ select&gt; &lt;select tabindex = "-1" class = "airy-age-gate-day"&gt; &lt;option value = "1"&gt; 1 &lt;/ option&gt; &lt;option value = "2"&gt; 2 &lt;/ option&gt; &lt;option value = "3"&gt; 3 &lt;/ option&gt; &lt;option value = "4"&gt; 4 &lt;/ option&gt; &lt;option value = "5"&gt; 5 &lt;/ option&gt; &lt;option value = "6"&gt; 6 &lt;/ option&gt; &lt;option value = "7 "&gt; 7 &lt;/ option&gt; &lt;option value =" 8 "&gt; 8 &lt;/ option&gt; &lt;option value =" 9 "&gt; 9 &lt;/ option&gt; &lt;option value =" 10 "&gt;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 n value = "29"&gt; 29 &lt;/ option&gt; &lt;option value = "30"&gt; 30 &lt;/ option&gt; &lt;option value = "31"&gt; 31 &lt;/ option&gt; &lt;/ select&gt; &lt;select tabindex = "- 1" class = "airy-age-gate-year"&gt; &lt;option value = "2019"&gt; 2019 &lt;/ option&gt; &lt;option value = "2018"&gt; 2018 &lt;/ option&gt; &lt;option value = "2017"&gt; 2017 &lt;/ option &gt; &lt;option value = "2016"&gt; ​​2016 &lt;/ option&gt; &lt;option value = "2015"&gt; 2015 &lt;/ option&gt; &lt;option value = "2014"&gt; 2014 &lt;/ option&gt; &lt;option value = "2013"&gt; 2013 &lt; /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1 965 &lt;/ option&gt; &lt;option value = "1964"&gt; 1964 &lt;/ option&gt; &lt;option value = "1963"&gt; 1963 &lt;/ option&gt; &lt;option value = "1962"&gt; 1962 &lt;/ option&gt; &lt;option value = "1961 "&gt; 1961 &lt;/ option&gt; &lt;option value =" 1960 "&gt; 1960 &lt;/ option&gt; &lt;option value =" 1959 "&gt; 1959 &lt;/ option&gt; &lt;option value =" 1958 "&gt;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 &gt; 1938 &lt;/ option&gt; &lt;option value = "1937"&gt; 1937 &lt;/ option&gt; &lt;option value = "1936"&gt; 1936 &lt;/ option&gt; &lt;o ption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"1 906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"airy-age-gate-submit airy-submit airy-button airy-submit-disabled"&gt; Submit &lt;/ div&gt; &lt;/ div&gt; &lt;/ div&gt; &lt;/ div&gt; &lt;/ div&gt; &lt;/ div&gt; &lt;div tabindex = "-1" class = "airy-install-flash-dialog airy-stage airy-vertical-centering-table airy-dialog airy-denied" style = "opacity: 0; visibility: hidden;"&gt;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 prompt "&gt; Adobe Flash Player is required to watch this video &lt;/ div&gt; &lt;div tabindex =." - 1 "class =" airy-install-flash-button-wrapper airy-dialog-inner-elemen 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airy-scalable- dummy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 -remaining-vertical-centering-table-cell airy-vertical-centering-table-cell "&gt; &lt;div tabindex =" - 1 "class =" airy-vertical-centering-wrapper airy-time-remaining-label-wrapper "&gt; &lt;div tabindex = "- 1" class = "airy-time-remaining-label" style = "visibility: hidden;"&gt; &lt;/ div&gt; &lt;div tabindex = "- 1" class = "airy-ad-skip" style = "visibility: hidden;"&gt; &lt;/ div&gt; &lt;div tabindex = "- 1" class = "airy-ad-end" style = "visibility: hidden;"&gt; &lt;/ div&gt; &lt;/ div&gt; &lt;/ div&gt; &lt;/ div&gt; &lt;/ div&gt; &lt;div tabindex = "- 1" class = "airy-learn-more" style = "visibility: hidden;"&gt; &lt;/ div&gt; &lt;/ div&gt; &lt;div tabindex = "- 1" class = "airy-play-toggle-hint-stage airy-stage airy-cursor"&gt; &lt;div tabindex = "- 1" class = "airy-play-toggle-hint-vertical-centering-table-cell airy-vertical- centering-table-cell airy-cursor "&gt; &lt;div tabindex =" - 1 "class =" airy-play-toggle-hint-container airy-scalable-hint-container "&gt; &lt;div tabindex =" - 1 "class =" airy-play-toggle-hint-dummy airy-scalable-dummy "&gt; &lt;/ div&gt; &lt;div tabindex =" - 1 "class =" airy-play-toggle-hint airy-hint airy-play-hint "style =" opacity: 1; visibility: visible; "&gt; &lt; / Div&gt; &lt;/ div&gt; &lt;/ div&gt; &lt;/ div&gt; &lt;div tabindex = "- 1" class = "airy-replay-hint-stage airy-stage" style = "visibility: hidden;"&gt; &lt;div tabindex = "-1" class = "airy-replay-hint-vertical-centering-table-cell airy-vertical-centering-table-cell airy-cursor"&gt; &lt;div tabindex = "- 1" class = "airy-replay-hint -container airy-scalable-hint-container "&gt; &lt;div tabindex =" - 1 "class =" airy-replay-hint-dummy airy-scalable-dummy "&gt; &lt;/ div&gt; &lt;div tabindex =" - 1 "class = "airy-replay-hint airy-hint"&gt; &lt;/ div&gt; &lt;/ div&gt; &lt;/ div&gt; &lt;/ div&gt; &lt;div tabindex = "- 1" class = "airy-autoplay-hint-stage airy-stage" style = "visibility: hidden;"&gt; &lt;div tabindex = "- 1" class = "airy-autoplay-hint-vertical-centering-table-cell airy-vertical-centering-table-cell airy-cursor"&gt; &lt;div tabindex = "-1" class = "airy-autoplay-hint-container airy-scalable-hint-container"&gt; &lt;div tabindex = "- 1" class = "airy-autoplay-hint-dummy airy-scalable-dummy"&gt; &lt;/ div&gt; &lt;/ div&gt; &lt;/ div&gt; &lt;/ div&gt; &lt;/ div&gt; &lt;/ div&gt; &lt;input type = "hidden" name = "" value = "https: //images-cn.ssl-images-amazon. com / images / I / A1FWDIOS-1S.mp4 "class =" video-url "&gt; &lt;in put type = "hidden" name = "" value = "https://images-cn.ssl-images-amazon.com/images/I/61jFcOOb0BS.png" class = "video-slate-img-url"&gt; &amp; nbsp ; receive the goods after opening too disappointed, I want to be the size US7.5, receipt of goods packaging carton labeling US7.5, which is kind of shoes US10, incredible</v>
      </c>
    </row>
    <row r="323">
      <c r="A323" s="1">
        <v>4.0</v>
      </c>
      <c r="B323" s="1" t="s">
        <v>324</v>
      </c>
      <c r="C323" t="str">
        <f>IFERROR(__xludf.DUMMYFUNCTION("GOOGLETRANSLATE(B323, ""zh"", ""en"")"),"Is the inner layer of fleece pullover, the time to buy a little misunderstood feeling okay, just some new clothes gray, the sun a few times patted much better, still quite comfortable to wear, spring and autumn okay")</f>
        <v>Is the inner layer of fleece pullover, the time to buy a little misunderstood feeling okay, just some new clothes gray, the sun a few times patted much better, still quite comfortable to wear, spring and autumn okay</v>
      </c>
    </row>
    <row r="324">
      <c r="A324" s="1">
        <v>4.0</v>
      </c>
      <c r="B324" s="1" t="s">
        <v>325</v>
      </c>
      <c r="C324" t="str">
        <f>IFERROR(__xludf.DUMMYFUNCTION("GOOGLETRANSLATE(B324, ""zh"", ""en"")"),"With regard to imported products, strokes, very smooth, very natural color")</f>
        <v>With regard to imported products, strokes, very smooth, very natural color</v>
      </c>
    </row>
    <row r="325">
      <c r="A325" s="1">
        <v>4.0</v>
      </c>
      <c r="B325" s="1" t="s">
        <v>326</v>
      </c>
      <c r="C325" t="str">
        <f>IFERROR(__xludf.DUMMYFUNCTION("GOOGLETRANSLATE(B325, ""zh"", ""en"")"),"Quality is good, size is at least the two I generally in the country is 3XL, is to buy Europe XXL, the shorts to buy XL is still big 1-2 yards, should buy L estimated will be large. Other good quality")</f>
        <v>Quality is good, size is at least the two I generally in the country is 3XL, is to buy Europe XXL, the shorts to buy XL is still big 1-2 yards, should buy L estimated will be large. Other good quality</v>
      </c>
    </row>
    <row r="326">
      <c r="A326" s="1">
        <v>4.0</v>
      </c>
      <c r="B326" s="1" t="s">
        <v>327</v>
      </c>
      <c r="C326" t="str">
        <f>IFERROR(__xludf.DUMMYFUNCTION("GOOGLETRANSLATE(B326, ""zh"", ""en"")"),"Good rather hard, listen to Shen. But the good. Geigejianyi, I usually wear a size 42 43 shoes, this is a bit small, the top foot. Overall good, hope to wear a month can feel better. Shopping can not go to Hong Kong, it is recommended to buy at Amazon, Ji"&amp;"ngdong Taobao Han's too expensive and does not guarantee genuine")</f>
        <v>Good rather hard, listen to Shen. But the good. Geigejianyi, I usually wear a size 42 43 shoes, this is a bit small, the top foot. Overall good, hope to wear a month can feel better. Shopping can not go to Hong Kong, it is recommended to buy at Amazon, Jingdong Taobao Han's too expensive and does not guarantee genuine</v>
      </c>
    </row>
    <row r="327">
      <c r="A327" s="1">
        <v>5.0</v>
      </c>
      <c r="B327" s="1" t="s">
        <v>328</v>
      </c>
      <c r="C327" t="str">
        <f>IFERROR(__xludf.DUMMYFUNCTION("GOOGLETRANSLATE(B327, ""zh"", ""en"")"),"42 yards usually wear sneakers, very fond of this code just right, no doubt genuine. 800 yuan cheaper than the store. Usually wear sneakers 42, to buy the code just right.")</f>
        <v>42 yards usually wear sneakers, very fond of this code just right, no doubt genuine. 800 yuan cheaper than the store. Usually wear sneakers 42, to buy the code just right.</v>
      </c>
    </row>
    <row r="328">
      <c r="A328" s="1">
        <v>5.0</v>
      </c>
      <c r="B328" s="1" t="s">
        <v>329</v>
      </c>
      <c r="C328" t="str">
        <f>IFERROR(__xludf.DUMMYFUNCTION("GOOGLETRANSLATE(B328, ""zh"", ""en"")"),"ddrops baby one day drop, just fine. Delivery soon.")</f>
        <v>ddrops baby one day drop, just fine. Delivery soon.</v>
      </c>
    </row>
    <row r="329">
      <c r="A329" s="1">
        <v>5.0</v>
      </c>
      <c r="B329" s="1" t="s">
        <v>330</v>
      </c>
      <c r="C329" t="str">
        <f>IFERROR(__xludf.DUMMYFUNCTION("GOOGLETRANSLATE(B329, ""zh"", ""en"")"),"Love a good pen, overseas purchase trustworthy!")</f>
        <v>Love a good pen, overseas purchase trustworthy!</v>
      </c>
    </row>
    <row r="330">
      <c r="A330" s="1">
        <v>5.0</v>
      </c>
      <c r="B330" s="1" t="s">
        <v>331</v>
      </c>
      <c r="C330" t="str">
        <f>IFERROR(__xludf.DUMMYFUNCTION("GOOGLETRANSLATE(B330, ""zh"", ""en"")"),"Worth buying good quality, not my color. 175cm, just 75kg, m codes.")</f>
        <v>Worth buying good quality, not my color. 175cm, just 75kg, m codes.</v>
      </c>
    </row>
    <row r="331">
      <c r="A331" s="1">
        <v>5.0</v>
      </c>
      <c r="B331" s="1" t="s">
        <v>332</v>
      </c>
      <c r="C331" t="str">
        <f>IFERROR(__xludf.DUMMYFUNCTION("GOOGLETRANSLATE(B331, ""zh"", ""en"")"),"Very good for children cutlery set cutlery particularly like this, with their baby, also bought several sets to give as gifts, it is suitable to carry out and home use")</f>
        <v>Very good for children cutlery set cutlery particularly like this, with their baby, also bought several sets to give as gifts, it is suitable to carry out and home use</v>
      </c>
    </row>
    <row r="332">
      <c r="A332" s="1">
        <v>5.0</v>
      </c>
      <c r="B332" s="1" t="s">
        <v>333</v>
      </c>
      <c r="C332" t="str">
        <f>IFERROR(__xludf.DUMMYFUNCTION("GOOGLETRANSLATE(B332, ""zh"", ""en"")"),"Dishes just right something good, size just as with food, the dishes would be less")</f>
        <v>Dishes just right something good, size just as with food, the dishes would be less</v>
      </c>
    </row>
    <row r="333">
      <c r="A333" s="1">
        <v>5.0</v>
      </c>
      <c r="B333" s="1" t="s">
        <v>334</v>
      </c>
      <c r="C333" t="str">
        <f>IFERROR(__xludf.DUMMYFUNCTION("GOOGLETRANSLATE(B333, ""zh"", ""en"")"),"Very good very satisfied, very fond of her daughter. Wanda cup in exactly the same asking price of more than 500.")</f>
        <v>Very good very satisfied, very fond of her daughter. Wanda cup in exactly the same asking price of more than 500.</v>
      </c>
    </row>
    <row r="334">
      <c r="A334" s="1">
        <v>5.0</v>
      </c>
      <c r="B334" s="1" t="s">
        <v>335</v>
      </c>
      <c r="C334" t="str">
        <f>IFERROR(__xludf.DUMMYFUNCTION("GOOGLETRANSLATE(B334, ""zh"", ""en"")"),"See also want to buy a bucket of overseas import and label before buying. Logistics quickly, bought years ago, 10 days so got. Smells good, relatively fine powder.")</f>
        <v>See also want to buy a bucket of overseas import and label before buying. Logistics quickly, bought years ago, 10 days so got. Smells good, relatively fine powder.</v>
      </c>
    </row>
    <row r="335">
      <c r="A335" s="1">
        <v>5.0</v>
      </c>
      <c r="B335" s="1" t="s">
        <v>336</v>
      </c>
      <c r="C335" t="str">
        <f>IFERROR(__xludf.DUMMYFUNCTION("GOOGLETRANSLATE(B335, ""zh"", ""en"")"),"Comfortable and very appropriate, very comfortable.")</f>
        <v>Comfortable and very appropriate, very comfortable.</v>
      </c>
    </row>
    <row r="336">
      <c r="A336" s="1">
        <v>5.0</v>
      </c>
      <c r="B336" s="1" t="s">
        <v>337</v>
      </c>
      <c r="C336" t="str">
        <f>IFERROR(__xludf.DUMMYFUNCTION("GOOGLETRANSLATE(B336, ""zh"", ""en"")"),"Goods good evaluation. It is genuine. Packaging intact")</f>
        <v>Goods good evaluation. It is genuine. Packaging intact</v>
      </c>
    </row>
    <row r="337">
      <c r="A337" s="1">
        <v>5.0</v>
      </c>
      <c r="B337" s="1" t="s">
        <v>338</v>
      </c>
      <c r="C337" t="str">
        <f>IFERROR(__xludf.DUMMYFUNCTION("GOOGLETRANSLATE(B337, ""zh"", ""en"")"),"Happy shopping underwear good quality, 165 a little fat, the right size, it is also very comfortable to wear!")</f>
        <v>Happy shopping underwear good quality, 165 a little fat, the right size, it is also very comfortable to wear!</v>
      </c>
    </row>
    <row r="338">
      <c r="A338" s="1">
        <v>5.0</v>
      </c>
      <c r="B338" s="1" t="s">
        <v>339</v>
      </c>
      <c r="C338" t="str">
        <f>IFERROR(__xludf.DUMMYFUNCTION("GOOGLETRANSLATE(B338, ""zh"", ""en"")"),"Can summer, the quality can be, small writing stamping and clear, that is they are a little overweight, so he did not fit, especially General belly, you know.")</f>
        <v>Can summer, the quality can be, small writing stamping and clear, that is they are a little overweight, so he did not fit, especially General belly, you know.</v>
      </c>
    </row>
    <row r="339">
      <c r="A339" s="1">
        <v>5.0</v>
      </c>
      <c r="B339" s="1" t="s">
        <v>340</v>
      </c>
      <c r="C339" t="str">
        <f>IFERROR(__xludf.DUMMYFUNCTION("GOOGLETRANSLATE(B339, ""zh"", ""en"")"),"Good quality is good, the right size")</f>
        <v>Good quality is good, the right size</v>
      </c>
    </row>
    <row r="340">
      <c r="A340" s="1">
        <v>5.0</v>
      </c>
      <c r="B340" s="1" t="s">
        <v>341</v>
      </c>
      <c r="C340" t="str">
        <f>IFERROR(__xludf.DUMMYFUNCTION("GOOGLETRANSLATE(B340, ""zh"", ""en"")"),"Comfortable to wear good workmanship")</f>
        <v>Comfortable to wear good workmanship</v>
      </c>
    </row>
    <row r="341">
      <c r="A341" s="1">
        <v>5.0</v>
      </c>
      <c r="B341" s="1" t="s">
        <v>342</v>
      </c>
      <c r="C341" t="str">
        <f>IFERROR(__xludf.DUMMYFUNCTION("GOOGLETRANSLATE(B341, ""zh"", ""en"")"),"Very good very good handsome headphones")</f>
        <v>Very good very good handsome headphones</v>
      </c>
    </row>
    <row r="342">
      <c r="A342" s="1">
        <v>5.0</v>
      </c>
      <c r="B342" s="1" t="s">
        <v>343</v>
      </c>
      <c r="C342" t="str">
        <f>IFERROR(__xludf.DUMMYFUNCTION("GOOGLETRANSLATE(B342, ""zh"", ""en"")"),"very good very satisfied with a hard disk encryption feature is very useful like")</f>
        <v>very good very satisfied with a hard disk encryption feature is very useful like</v>
      </c>
    </row>
    <row r="343">
      <c r="A343" s="1">
        <v>5.0</v>
      </c>
      <c r="B343" s="1" t="s">
        <v>344</v>
      </c>
      <c r="C343" t="str">
        <f>IFERROR(__xludf.DUMMYFUNCTION("GOOGLETRANSLATE(B343, ""zh"", ""en"")"),"Good to wear, wear good-looking, comfortable")</f>
        <v>Good to wear, wear good-looking, comfortable</v>
      </c>
    </row>
    <row r="344">
      <c r="A344" s="1">
        <v>5.0</v>
      </c>
      <c r="B344" s="1" t="s">
        <v>345</v>
      </c>
      <c r="C344" t="str">
        <f>IFERROR(__xludf.DUMMYFUNCTION("GOOGLETRANSLATE(B344, ""zh"", ""en"")"),"Casio AGW100 can Oh, pretty watch ⌚️ than expected")</f>
        <v>Casio AGW100 can Oh, pretty watch ⌚️ than expected</v>
      </c>
    </row>
    <row r="345">
      <c r="A345" s="1">
        <v>5.0</v>
      </c>
      <c r="B345" s="1" t="s">
        <v>346</v>
      </c>
      <c r="C345" t="str">
        <f>IFERROR(__xludf.DUMMYFUNCTION("GOOGLETRANSLATE(B345, ""zh"", ""en"")"),"Nice square box lock is broken while it did not take long")</f>
        <v>Nice square box lock is broken while it did not take long</v>
      </c>
    </row>
    <row r="346">
      <c r="A346" s="1">
        <v>5.0</v>
      </c>
      <c r="B346" s="1" t="s">
        <v>347</v>
      </c>
      <c r="C346" t="str">
        <f>IFERROR(__xludf.DUMMYFUNCTION("GOOGLETRANSLATE(B346, ""zh"", ""en"")"),"Good strawberry flavor was nice, but the sweet spot, large jar")</f>
        <v>Good strawberry flavor was nice, but the sweet spot, large jar</v>
      </c>
    </row>
    <row r="347">
      <c r="A347" s="1">
        <v>5.0</v>
      </c>
      <c r="B347" s="1" t="s">
        <v>348</v>
      </c>
      <c r="C347" t="str">
        <f>IFERROR(__xludf.DUMMYFUNCTION("GOOGLETRANSLATE(B347, ""zh"", ""en"")"),"Worth buying better results than not Siamese, more worthwhile to buy, just need to adhere to wear,")</f>
        <v>Worth buying better results than not Siamese, more worthwhile to buy, just need to adhere to wear,</v>
      </c>
    </row>
    <row r="348">
      <c r="A348" s="1">
        <v>5.0</v>
      </c>
      <c r="B348" s="1" t="s">
        <v>349</v>
      </c>
      <c r="C348" t="str">
        <f>IFERROR(__xludf.DUMMYFUNCTION("GOOGLETRANSLATE(B348, ""zh"", ""en"")"),"Overall very good first overseas purchase, the experience down and feel good. However, from order to receipt of 8 days, 12 days earlier than it expected delivery time and goods to the day before the SMS alert. Pot than at home buy a lot of cheap, very aff"&amp;"ordable. Look at the reviews have previously said that it would stick pan, not without apprehension, the actual use of relieved. Genuine uncoated iron pot, hand the day after cleaning oil boil, pancakes the next day when the heat came alive again in a lit"&amp;"tle oil to the pan, non-stick slightest indeed, very good use. Although there is a fly in the ointment handle sets of silicone still hot, the other pan durable cost of emphasis, 8 inches and weighs just 1.4kg.")</f>
        <v>Overall very good first overseas purchase, the experience down and feel good. However, from order to receipt of 8 days, 12 days earlier than it expected delivery time and goods to the day before the SMS alert. Pot than at home buy a lot of cheap, very affordable. Look at the reviews have previously said that it would stick pan, not without apprehension, the actual use of relieved. Genuine uncoated iron pot, hand the day after cleaning oil boil, pancakes the next day when the heat came alive again in a little oil to the pan, non-stick slightest indeed, very good use. Although there is a fly in the ointment handle sets of silicone still hot, the other pan durable cost of emphasis, 8 inches and weighs just 1.4kg.</v>
      </c>
    </row>
    <row r="349">
      <c r="A349" s="1">
        <v>2.0</v>
      </c>
      <c r="B349" s="1" t="s">
        <v>350</v>
      </c>
      <c r="C349" t="str">
        <f>IFERROR(__xludf.DUMMYFUNCTION("GOOGLETRANSLATE(B349, ""zh"", ""en"")"),"Very rough clothes do not know what the material, it put people, especially the waist elastic place")</f>
        <v>Very rough clothes do not know what the material, it put people, especially the waist elastic place</v>
      </c>
    </row>
    <row r="350">
      <c r="A350" s="1">
        <v>3.0</v>
      </c>
      <c r="B350" s="1" t="s">
        <v>351</v>
      </c>
      <c r="C350" t="str">
        <f>IFERROR(__xludf.DUMMYFUNCTION("GOOGLETRANSLATE(B350, ""zh"", ""en"")"),"Size sent the wrong color shoes lighter than the picture received the green light color than the picture you want to list, but I was under the 10UK. Why send over one 10UK half. One big, too loose.")</f>
        <v>Size sent the wrong color shoes lighter than the picture received the green light color than the picture you want to list, but I was under the 10UK. Why send over one 10UK half. One big, too loose.</v>
      </c>
    </row>
    <row r="351">
      <c r="A351" s="1">
        <v>3.0</v>
      </c>
      <c r="B351" s="1" t="s">
        <v>352</v>
      </c>
      <c r="C351" t="str">
        <f>IFERROR(__xludf.DUMMYFUNCTION("GOOGLETRANSLATE(B351, ""zh"", ""en"")"),"Lint lint out of your cynicism")</f>
        <v>Lint lint out of your cynicism</v>
      </c>
    </row>
    <row r="352">
      <c r="A352" s="1">
        <v>3.0</v>
      </c>
      <c r="B352" s="1" t="s">
        <v>353</v>
      </c>
      <c r="C352" t="str">
        <f>IFERROR(__xludf.DUMMYFUNCTION("GOOGLETRANSLATE(B352, ""zh"", ""en"")"),"Not worth the courier is great, but it is far from satisfactory cup, lid covered include slot, for a back or so, too lazy tired, make do with it")</f>
        <v>Not worth the courier is great, but it is far from satisfactory cup, lid covered include slot, for a back or so, too lazy tired, make do with it</v>
      </c>
    </row>
    <row r="353">
      <c r="A353" s="1">
        <v>1.0</v>
      </c>
      <c r="B353" s="1" t="s">
        <v>354</v>
      </c>
      <c r="C353" t="str">
        <f>IFERROR(__xludf.DUMMYFUNCTION("GOOGLETRANSLATE(B353, ""zh"", ""en"")"),"Imitation leather is very hard, like plastic, not leather, imitation ck. We do not recommend buying")</f>
        <v>Imitation leather is very hard, like plastic, not leather, imitation ck. We do not recommend buying</v>
      </c>
    </row>
    <row r="354">
      <c r="A354" s="1">
        <v>1.0</v>
      </c>
      <c r="B354" s="1" t="s">
        <v>355</v>
      </c>
      <c r="C354" t="str">
        <f>IFERROR(__xludf.DUMMYFUNCTION("GOOGLETRANSLATE(B354, ""zh"", ""en"")"),"English and Chinese goods are inconsistent according to Chinese tastes of vanilla ice cream to buy, the result becomes a rocky road, Poor Poor Poor")</f>
        <v>English and Chinese goods are inconsistent according to Chinese tastes of vanilla ice cream to buy, the result becomes a rocky road, Poor Poor Poor</v>
      </c>
    </row>
    <row r="355">
      <c r="A355" s="1">
        <v>4.0</v>
      </c>
      <c r="B355" s="1" t="s">
        <v>356</v>
      </c>
      <c r="C355" t="str">
        <f>IFERROR(__xludf.DUMMYFUNCTION("GOOGLETRANSLATE(B355, ""zh"", ""en"")"),"S code value for money, just the reference to other people's comments, select the correct size. Generally M is selected code, indicating that the size is too large sign. Sleeves a little longer, overall good")</f>
        <v>S code value for money, just the reference to other people's comments, select the correct size. Generally M is selected code, indicating that the size is too large sign. Sleeves a little longer, overall good</v>
      </c>
    </row>
    <row r="356">
      <c r="A356" s="1">
        <v>4.0</v>
      </c>
      <c r="B356" s="1" t="s">
        <v>357</v>
      </c>
      <c r="C356" t="str">
        <f>IFERROR(__xludf.DUMMYFUNCTION("GOOGLETRANSLATE(B356, ""zh"", ""en"")"),"Good moderate thickness, length may be acceptable, praise.")</f>
        <v>Good moderate thickness, length may be acceptable, praise.</v>
      </c>
    </row>
    <row r="357">
      <c r="A357" s="1">
        <v>4.0</v>
      </c>
      <c r="B357" s="1" t="s">
        <v>358</v>
      </c>
      <c r="C357" t="str">
        <f>IFERROR(__xludf.DUMMYFUNCTION("GOOGLETRANSLATE(B357, ""zh"", ""en"")"),"Praise and diamonds than the brush is still a little gap, but some low prices.")</f>
        <v>Praise and diamonds than the brush is still a little gap, but some low prices.</v>
      </c>
    </row>
    <row r="358">
      <c r="A358" s="1">
        <v>4.0</v>
      </c>
      <c r="B358" s="1" t="s">
        <v>359</v>
      </c>
      <c r="C358" t="str">
        <f>IFERROR(__xludf.DUMMYFUNCTION("GOOGLETRANSLATE(B358, ""zh"", ""en"")"),"A little a little bit smaller than the previous size of overseas purchase, to buy back the need to take note")</f>
        <v>A little a little bit smaller than the previous size of overseas purchase, to buy back the need to take note</v>
      </c>
    </row>
    <row r="359">
      <c r="A359" s="1">
        <v>4.0</v>
      </c>
      <c r="B359" s="1" t="s">
        <v>360</v>
      </c>
      <c r="C359" t="str">
        <f>IFERROR(__xludf.DUMMYFUNCTION("GOOGLETRANSLATE(B359, ""zh"", ""en"")"),"Quality like a general, no wins in the cheap short-sleeved dress material good, but not particularly fit, narrow shoulders slightly")</f>
        <v>Quality like a general, no wins in the cheap short-sleeved dress material good, but not particularly fit, narrow shoulders slightly</v>
      </c>
    </row>
    <row r="360">
      <c r="A360" s="1">
        <v>5.0</v>
      </c>
      <c r="B360" s="1" t="s">
        <v>361</v>
      </c>
      <c r="C360" t="str">
        <f>IFERROR(__xludf.DUMMYFUNCTION("GOOGLETRANSLATE(B360, ""zh"", ""en"")"),"To recommend a good baby this is my first time to buy protein powder, can be resolved in line with the principles of good eating on business, I bought this shipment from the United States. In addition to that section of China is not a stocking distrust, b"&amp;"ut the feeling of fidelity by FDA certification from the United States over the Amazon can feel relieved, and saw some critics say that money Australian fine particles are relatively coarse, even made up my mind. After eating, I feel really good, recommen"&amp;"d to everyone, I hope this baby come from the United States to get everyone's approval! As for the effect on the other long muscles come back later to report it.")</f>
        <v>To recommend a good baby this is my first time to buy protein powder, can be resolved in line with the principles of good eating on business, I bought this shipment from the United States. In addition to that section of China is not a stocking distrust, but the feeling of fidelity by FDA certification from the United States over the Amazon can feel relieved, and saw some critics say that money Australian fine particles are relatively coarse, even made up my mind. After eating, I feel really good, recommend to everyone, I hope this baby come from the United States to get everyone's approval! As for the effect on the other long muscles come back later to report it.</v>
      </c>
    </row>
    <row r="361">
      <c r="A361" s="1">
        <v>5.0</v>
      </c>
      <c r="B361" s="1" t="s">
        <v>362</v>
      </c>
      <c r="C361" t="str">
        <f>IFERROR(__xludf.DUMMYFUNCTION("GOOGLETRANSLATE(B361, ""zh"", ""en"")"),"Beyerdynamic DT990, open sound good! In the end it is beyerdynamic headphones, though 32Ω, but it also sounds very nice!")</f>
        <v>Beyerdynamic DT990, open sound good! In the end it is beyerdynamic headphones, though 32Ω, but it also sounds very nice!</v>
      </c>
    </row>
    <row r="362">
      <c r="A362" s="1">
        <v>5.0</v>
      </c>
      <c r="B362" s="1" t="s">
        <v>363</v>
      </c>
      <c r="C362" t="str">
        <f>IFERROR(__xludf.DUMMYFUNCTION("GOOGLETRANSLATE(B362, ""zh"", ""en"")"),"Size quasi-standard size. Flexible, comfortable fabric. Cost-effective.")</f>
        <v>Size quasi-standard size. Flexible, comfortable fabric. Cost-effective.</v>
      </c>
    </row>
    <row r="363">
      <c r="A363" s="1">
        <v>5.0</v>
      </c>
      <c r="B363" s="1" t="s">
        <v>364</v>
      </c>
      <c r="C363" t="str">
        <f>IFERROR(__xludf.DUMMYFUNCTION("GOOGLETRANSLATE(B363, ""zh"", ""en"")"),"Suitable numbers, half a slightly larger number. According to the instructions, select the size fairly accurate. Usually 37-38 sports shoes, selecting section 37 yards, suitable. Good quality, light and comfortable")</f>
        <v>Suitable numbers, half a slightly larger number. According to the instructions, select the size fairly accurate. Usually 37-38 sports shoes, selecting section 37 yards, suitable. Good quality, light and comfortable</v>
      </c>
    </row>
    <row r="364">
      <c r="A364" s="1">
        <v>5.0</v>
      </c>
      <c r="B364" s="1" t="s">
        <v>365</v>
      </c>
      <c r="C364" t="str">
        <f>IFERROR(__xludf.DUMMYFUNCTION("GOOGLETRANSLATE(B364, ""zh"", ""en"")"),"Something good stuff is very good! very satisfied!")</f>
        <v>Something good stuff is very good! very satisfied!</v>
      </c>
    </row>
    <row r="365">
      <c r="A365" s="1">
        <v>5.0</v>
      </c>
      <c r="B365" s="1" t="s">
        <v>366</v>
      </c>
      <c r="C365" t="str">
        <f>IFERROR(__xludf.DUMMYFUNCTION("GOOGLETRANSLATE(B365, ""zh"", ""en"")"),"Quality is great! Very satisfied with online shopping: great quality, fabric is very comfortable, absorbent quick-drying, suitable for outdoor work activities. 170cm, 63kg, selecting M (actually 180 / 100A, blue and deep blue 47CM Shoulder 45CM, S code or"&amp;"ange 45CM, confusion bit ignorant size), somewhat loose fit.")</f>
        <v>Quality is great! Very satisfied with online shopping: great quality, fabric is very comfortable, absorbent quick-drying, suitable for outdoor work activities. 170cm, 63kg, selecting M (actually 180 / 100A, blue and deep blue 47CM Shoulder 45CM, S code orange 45CM, confusion bit ignorant size), somewhat loose fit.</v>
      </c>
    </row>
    <row r="366">
      <c r="A366" s="1">
        <v>5.0</v>
      </c>
      <c r="B366" s="1" t="s">
        <v>367</v>
      </c>
      <c r="C366" t="str">
        <f>IFERROR(__xludf.DUMMYFUNCTION("GOOGLETRANSLATE(B366, ""zh"", ""en"")"),"Look at the picture loose originally thought it was green, turned out to be gray, long, loose,")</f>
        <v>Look at the picture loose originally thought it was green, turned out to be gray, long, loose,</v>
      </c>
    </row>
    <row r="367">
      <c r="A367" s="1">
        <v>5.0</v>
      </c>
      <c r="B367" s="1" t="s">
        <v>368</v>
      </c>
      <c r="C367" t="str">
        <f>IFERROR(__xludf.DUMMYFUNCTION("GOOGLETRANSLATE(B367, ""zh"", ""en"")"),"Good clothes is very warm with a fur together, can wear a woolen coat for the winter. 1.7 m 83 kg M No.")</f>
        <v>Good clothes is very warm with a fur together, can wear a woolen coat for the winter. 1.7 m 83 kg M No.</v>
      </c>
    </row>
    <row r="368">
      <c r="A368" s="1">
        <v>5.0</v>
      </c>
      <c r="B368" s="1" t="s">
        <v>369</v>
      </c>
      <c r="C368" t="str">
        <f>IFERROR(__xludf.DUMMYFUNCTION("GOOGLETRANSLATE(B368, ""zh"", ""en"")"),"Top Value line at the store to see similar types of Hansgrohe shower the whole down to around 3500 dollars prize money, Amazon actually did not expect to just less than 2300! And 15 cm diameter hand shower is very interesting, three-block mode, feeling co"&amp;"mpletely without adding a large shower head. There are air injection technique, that is, save water, and comfortable. Anyway, early morning to buy to enjoy. thumbs up!")</f>
        <v>Top Value line at the store to see similar types of Hansgrohe shower the whole down to around 3500 dollars prize money, Amazon actually did not expect to just less than 2300! And 15 cm diameter hand shower is very interesting, three-block mode, feeling completely without adding a large shower head. There are air injection technique, that is, save water, and comfortable. Anyway, early morning to buy to enjoy. thumbs up!</v>
      </c>
    </row>
    <row r="369">
      <c r="A369" s="1">
        <v>5.0</v>
      </c>
      <c r="B369" s="1" t="s">
        <v>370</v>
      </c>
      <c r="C369" t="str">
        <f>IFERROR(__xludf.DUMMYFUNCTION("GOOGLETRANSLATE(B369, ""zh"", ""en"")"),"Pacifiers should not be used, feels soft")</f>
        <v>Pacifiers should not be used, feels soft</v>
      </c>
    </row>
    <row r="370">
      <c r="A370" s="1">
        <v>5.0</v>
      </c>
      <c r="B370" s="1" t="s">
        <v>371</v>
      </c>
      <c r="C370" t="str">
        <f>IFERROR(__xludf.DUMMYFUNCTION("GOOGLETRANSLATE(B370, ""zh"", ""en"")"),"Very comfortable, easy to mix 38 feet 5 yards just the right shoes are very comfortable, very good match.")</f>
        <v>Very comfortable, easy to mix 38 feet 5 yards just the right shoes are very comfortable, very good match.</v>
      </c>
    </row>
    <row r="371">
      <c r="A371" s="1">
        <v>5.0</v>
      </c>
      <c r="B371" s="1" t="s">
        <v>372</v>
      </c>
      <c r="C371" t="str">
        <f>IFERROR(__xludf.DUMMYFUNCTION("GOOGLETRANSLATE(B371, ""zh"", ""en"")"),"Zhiyi Sheng stable from time to time, feel the vibration official website said normal (there is room for improvement ah)")</f>
        <v>Zhiyi Sheng stable from time to time, feel the vibration official website said normal (there is room for improvement ah)</v>
      </c>
    </row>
    <row r="372">
      <c r="A372" s="1">
        <v>5.0</v>
      </c>
      <c r="B372" s="1" t="s">
        <v>373</v>
      </c>
      <c r="C372" t="str">
        <f>IFERROR(__xludf.DUMMYFUNCTION("GOOGLETRANSLATE(B372, ""zh"", ""en"")"),"Price bought two this style, less than a month, the difference 110RMB. Exchange rate volatility is not so big ah! Product quality is great, very comfortable to wear. Just price some regret!")</f>
        <v>Price bought two this style, less than a month, the difference 110RMB. Exchange rate volatility is not so big ah! Product quality is great, very comfortable to wear. Just price some regret!</v>
      </c>
    </row>
    <row r="373">
      <c r="A373" s="1">
        <v>5.0</v>
      </c>
      <c r="B373" s="1" t="s">
        <v>374</v>
      </c>
      <c r="C373" t="str">
        <f>IFERROR(__xludf.DUMMYFUNCTION("GOOGLETRANSLATE(B373, ""zh"", ""en"")"),"Good good is that ordinary a hat ...... it is selling brand adjustable head are suitable for the bulk of small")</f>
        <v>Good good is that ordinary a hat ...... it is selling brand adjustable head are suitable for the bulk of small</v>
      </c>
    </row>
    <row r="374">
      <c r="A374" s="1">
        <v>5.0</v>
      </c>
      <c r="B374" s="1" t="s">
        <v>375</v>
      </c>
      <c r="C374" t="str">
        <f>IFERROR(__xludf.DUMMYFUNCTION("GOOGLETRANSLATE(B374, ""zh"", ""en"")"),"Nice nice, very nice, the disadvantage is not luminous.")</f>
        <v>Nice nice, very nice, the disadvantage is not luminous.</v>
      </c>
    </row>
    <row r="375">
      <c r="A375" s="1">
        <v>5.0</v>
      </c>
      <c r="B375" s="1" t="s">
        <v>376</v>
      </c>
      <c r="C375" t="str">
        <f>IFERROR(__xludf.DUMMYFUNCTION("GOOGLETRANSLATE(B375, ""zh"", ""en"")"),"For the first time to buy overseas shower looks good look, look forward to easy to use, it has been installed, easy to use.")</f>
        <v>For the first time to buy overseas shower looks good look, look forward to easy to use, it has been installed, easy to use.</v>
      </c>
    </row>
    <row r="376">
      <c r="A376" s="1">
        <v>5.0</v>
      </c>
      <c r="B376" s="1" t="s">
        <v>377</v>
      </c>
      <c r="C376" t="str">
        <f>IFERROR(__xludf.DUMMYFUNCTION("GOOGLETRANSLATE(B376, ""zh"", ""en"")"),"Service attitude and good quality to customer service said after freight overcharging members, immediate correction, return shipping, this spirit of being responsible for your thumbs! Quality assurance, 5 star praise!")</f>
        <v>Service attitude and good quality to customer service said after freight overcharging members, immediate correction, return shipping, this spirit of being responsible for your thumbs! Quality assurance, 5 star praise!</v>
      </c>
    </row>
    <row r="377">
      <c r="A377" s="1">
        <v>5.0</v>
      </c>
      <c r="B377" s="1" t="s">
        <v>378</v>
      </c>
      <c r="C377" t="str">
        <f>IFERROR(__xludf.DUMMYFUNCTION("GOOGLETRANSLATE(B377, ""zh"", ""en"")"),"Easy to use does not stimulate useful, for fresh breath, does not stimulate")</f>
        <v>Easy to use does not stimulate useful, for fresh breath, does not stimulate</v>
      </c>
    </row>
    <row r="378">
      <c r="A378" s="1">
        <v>5.0</v>
      </c>
      <c r="B378" s="1" t="s">
        <v>379</v>
      </c>
      <c r="C378" t="str">
        <f>IFERROR(__xludf.DUMMYFUNCTION("GOOGLETRANSLATE(B378, ""zh"", ""en"")"),"Suitable small selected from 180/85 to buy two yards suitable number m, the cost of this coating 100 million - good")</f>
        <v>Suitable small selected from 180/85 to buy two yards suitable number m, the cost of this coating 100 million - good</v>
      </c>
    </row>
    <row r="379">
      <c r="A379" s="1">
        <v>5.0</v>
      </c>
      <c r="B379" s="1" t="s">
        <v>380</v>
      </c>
      <c r="C379" t="str">
        <f>IFERROR(__xludf.DUMMYFUNCTION("GOOGLETRANSLATE(B379, ""zh"", ""en"")"),"Also the title? 170cm / 65kg s number I chose a little small, which a lot of water just washed fine fibers do not know will not affect my little brother, but overall good.")</f>
        <v>Also the title? 170cm / 65kg s number I chose a little small, which a lot of water just washed fine fibers do not know will not affect my little brother, but overall good.</v>
      </c>
    </row>
    <row r="380">
      <c r="A380" s="1">
        <v>5.0</v>
      </c>
      <c r="B380" s="1" t="s">
        <v>381</v>
      </c>
      <c r="C380" t="str">
        <f>IFERROR(__xludf.DUMMYFUNCTION("GOOGLETRANSLATE(B380, ""zh"", ""en"")"),"Philips electric toothbrush are about 800 hand something very good Amazon arrive soon")</f>
        <v>Philips electric toothbrush are about 800 hand something very good Amazon arrive soon</v>
      </c>
    </row>
    <row r="381">
      <c r="A381" s="1">
        <v>2.0</v>
      </c>
      <c r="B381" s="1" t="s">
        <v>382</v>
      </c>
      <c r="C381" t="str">
        <f>IFERROR(__xludf.DUMMYFUNCTION("GOOGLETRANSLATE(B381, ""zh"", ""en"")"),"We do not recommend buying relatively narrow and long half-size yard. Wearing a plastic one week, and this quality I was drunk")</f>
        <v>We do not recommend buying relatively narrow and long half-size yard. Wearing a plastic one week, and this quality I was drunk</v>
      </c>
    </row>
    <row r="382">
      <c r="A382" s="1">
        <v>3.0</v>
      </c>
      <c r="B382" s="1" t="s">
        <v>383</v>
      </c>
      <c r="C382" t="str">
        <f>IFERROR(__xludf.DUMMYFUNCTION("GOOGLETRANSLATE(B382, ""zh"", ""en"")"),"Wear good quality shoes, too, is wearing a large lot, put on cotton socks cushion insoles have to tighten the laces can not afford to walk. On top of a smaller size foot, that much difference between the two codes.")</f>
        <v>Wear good quality shoes, too, is wearing a large lot, put on cotton socks cushion insoles have to tighten the laces can not afford to walk. On top of a smaller size foot, that much difference between the two codes.</v>
      </c>
    </row>
    <row r="383">
      <c r="A383" s="1">
        <v>3.0</v>
      </c>
      <c r="B383" s="1" t="s">
        <v>384</v>
      </c>
      <c r="C383" t="str">
        <f>IFERROR(__xludf.DUMMYFUNCTION("GOOGLETRANSLATE(B383, ""zh"", ""en"")"),"Cold cup of hot water is not suitable receive the goods after it was found is actually a cold cup, meaning that the internal pressure of the water will be installed micro heat too large to squeeze the water out from the straw.")</f>
        <v>Cold cup of hot water is not suitable receive the goods after it was found is actually a cold cup, meaning that the internal pressure of the water will be installed micro heat too large to squeeze the water out from the straw.</v>
      </c>
    </row>
    <row r="384">
      <c r="A384" s="1">
        <v>1.0</v>
      </c>
      <c r="B384" s="1" t="s">
        <v>385</v>
      </c>
      <c r="C384" t="str">
        <f>IFERROR(__xludf.DUMMYFUNCTION("GOOGLETRANSLATE(B384, ""zh"", ""en"")"),"Intuit go fast do not know if the new table problem, or what, will go fast in a week five or six minutes. Garbage, poor quality, worn for so long, it is not generally go fast.")</f>
        <v>Intuit go fast do not know if the new table problem, or what, will go fast in a week five or six minutes. Garbage, poor quality, worn for so long, it is not generally go fast.</v>
      </c>
    </row>
    <row r="385">
      <c r="A385" s="1">
        <v>1.0</v>
      </c>
      <c r="B385" s="1" t="s">
        <v>386</v>
      </c>
      <c r="C385" t="str">
        <f>IFERROR(__xludf.DUMMYFUNCTION("GOOGLETRANSLATE(B385, ""zh"", ""en"")"),"Size allowed too")</f>
        <v>Size allowed too</v>
      </c>
    </row>
    <row r="386">
      <c r="A386" s="1">
        <v>1.0</v>
      </c>
      <c r="B386" s="1" t="s">
        <v>387</v>
      </c>
      <c r="C386" t="str">
        <f>IFERROR(__xludf.DUMMYFUNCTION("GOOGLETRANSLATE(B386, ""zh"", ""en"")"),"Logistics I refuse to go! In this package? ! Not a seal of what is personal for a product can open pits I do? ! What logistics ah, not to mention broken toothbrush, which would break box affect the mood! A star to this rotten box")</f>
        <v>Logistics I refuse to go! In this package? ! Not a seal of what is personal for a product can open pits I do? ! What logistics ah, not to mention broken toothbrush, which would break box affect the mood! A star to this rotten box</v>
      </c>
    </row>
    <row r="387">
      <c r="A387" s="1">
        <v>4.0</v>
      </c>
      <c r="B387" s="1" t="s">
        <v>388</v>
      </c>
      <c r="C387" t="str">
        <f>IFERROR(__xludf.DUMMYFUNCTION("GOOGLETRANSLATE(B387, ""zh"", ""en"")"),"Express serious doubts whether compliance Saturday received a message, because I was directly notified Address, postponed to Monday delivery. Monday after the receipt of goods found on a very simple yellow bag is similar to the double-sided adhesive seali"&amp;"ng, open and close the can not tell opened. Table mounted inside the box is open at the direct! ! 10years batter small green label has been scattered, I do not know the table or not the piece, never seen such a situation.")</f>
        <v>Express serious doubts whether compliance Saturday received a message, because I was directly notified Address, postponed to Monday delivery. Monday after the receipt of goods found on a very simple yellow bag is similar to the double-sided adhesive sealing, open and close the can not tell opened. Table mounted inside the box is open at the direct! ! 10years batter small green label has been scattered, I do not know the table or not the piece, never seen such a situation.</v>
      </c>
    </row>
    <row r="388">
      <c r="A388" s="1">
        <v>4.0</v>
      </c>
      <c r="B388" s="1" t="s">
        <v>389</v>
      </c>
      <c r="C388" t="str">
        <f>IFERROR(__xludf.DUMMYFUNCTION("GOOGLETRANSLATE(B388, ""zh"", ""en"")"),"Before it bought good pants at home, S code is small, buy M code is written on the packaging 32-34, my height 182, weight 71, waist circumference of about 82, is currently the right size.")</f>
        <v>Before it bought good pants at home, S code is small, buy M code is written on the packaging 32-34, my height 182, weight 71, waist circumference of about 82, is currently the right size.</v>
      </c>
    </row>
    <row r="389">
      <c r="A389" s="1">
        <v>4.0</v>
      </c>
      <c r="B389" s="1" t="s">
        <v>390</v>
      </c>
      <c r="C389" t="str">
        <f>IFERROR(__xludf.DUMMYFUNCTION("GOOGLETRANSLATE(B389, ""zh"", ""en"")"),"Stockpile in the stockpile, the bottle very texture, but this material will not deform or preheat emit the chemicals it. Do not know, there is the courier, must Tucao, took dozens of freight, in Yizhuang he phoned me and said, do not know where Qingyundia"&amp;"n in, let me go getting goods? I fainted dishes. That altogether six ring outside you do not sell well, heard across more than 10 miles to get their own courier!")</f>
        <v>Stockpile in the stockpile, the bottle very texture, but this material will not deform or preheat emit the chemicals it. Do not know, there is the courier, must Tucao, took dozens of freight, in Yizhuang he phoned me and said, do not know where Qingyundian in, let me go getting goods? I fainted dishes. That altogether six ring outside you do not sell well, heard across more than 10 miles to get their own courier!</v>
      </c>
    </row>
    <row r="390">
      <c r="A390" s="1">
        <v>4.0</v>
      </c>
      <c r="B390" s="1" t="s">
        <v>391</v>
      </c>
      <c r="C390" t="str">
        <f>IFERROR(__xludf.DUMMYFUNCTION("GOOGLETRANSLATE(B390, ""zh"", ""en"")"),"One of the lightest, thinnest outer wear trousers, even though it saw someone else's evaluation of light, thin, or after the hand took me by surprise. I thought it was for spring wear, not lined polyester trousers. But it is very thin, it displays a singl"&amp;"e SF Express 190g (weight should comprise plastic bag packaging). If you find a familiar analogy of what its thickness, I am thinking of: modal underwear. Vietnamese origin, tapered pants, shrink calf. I am 180cm, 78Kg; buy M number, waist circumference, "&amp;"long pants fit, wear pretty comfortable. It is most suitable for summer wear, or not too cold in the environment, when sports and fitness wear.")</f>
        <v>One of the lightest, thinnest outer wear trousers, even though it saw someone else's evaluation of light, thin, or after the hand took me by surprise. I thought it was for spring wear, not lined polyester trousers. But it is very thin, it displays a single SF Express 190g (weight should comprise plastic bag packaging). If you find a familiar analogy of what its thickness, I am thinking of: modal underwear. Vietnamese origin, tapered pants, shrink calf. I am 180cm, 78Kg; buy M number, waist circumference, long pants fit, wear pretty comfortable. It is most suitable for summer wear, or not too cold in the environment, when sports and fitness wear.</v>
      </c>
    </row>
    <row r="391">
      <c r="A391" s="1">
        <v>4.0</v>
      </c>
      <c r="B391" s="1" t="s">
        <v>392</v>
      </c>
      <c r="C391" t="str">
        <f>IFERROR(__xludf.DUMMYFUNCTION("GOOGLETRANSLATE(B391, ""zh"", ""en"")"),"Good quality height 187, weight 240 pounds, waist circumference is just, but a lot of wide thigh where, in addition to our own long pants when the amount in question, it should be 32 to buy it. Overall good pants, express speed is also good, that was two "&amp;"weeks, a week on arrival. satisfaction")</f>
        <v>Good quality height 187, weight 240 pounds, waist circumference is just, but a lot of wide thigh where, in addition to our own long pants when the amount in question, it should be 32 to buy it. Overall good pants, express speed is also good, that was two weeks, a week on arrival. satisfaction</v>
      </c>
    </row>
    <row r="392">
      <c r="A392" s="1">
        <v>5.0</v>
      </c>
      <c r="B392" s="1" t="s">
        <v>393</v>
      </c>
      <c r="C392" t="str">
        <f>IFERROR(__xludf.DUMMYFUNCTION("GOOGLETRANSLATE(B392, ""zh"", ""en"")"),"Overall not bad not bad, but the packaging inside the box there are three Chinese words, commemorative, do not know What do you mean?")</f>
        <v>Overall not bad not bad, but the packaging inside the box there are three Chinese words, commemorative, do not know What do you mean?</v>
      </c>
    </row>
    <row r="393">
      <c r="A393" s="1">
        <v>5.0</v>
      </c>
      <c r="B393" s="1" t="s">
        <v>394</v>
      </c>
      <c r="C393" t="str">
        <f>IFERROR(__xludf.DUMMYFUNCTION("GOOGLETRANSLATE(B393, ""zh"", ""en"")"),"493 satisfied God to the party newspaper, in addition to not see, other are very satisfied, especially the price")</f>
        <v>493 satisfied God to the party newspaper, in addition to not see, other are very satisfied, especially the price</v>
      </c>
    </row>
    <row r="394">
      <c r="A394" s="1">
        <v>5.0</v>
      </c>
      <c r="B394" s="1" t="s">
        <v>395</v>
      </c>
      <c r="C394" t="str">
        <f>IFERROR(__xludf.DUMMYFUNCTION("GOOGLETRANSLATE(B394, ""zh"", ""en"")"),"I feel good wearing is effective, sensitive skin beauty are not recommended, you can buy out of the money.")</f>
        <v>I feel good wearing is effective, sensitive skin beauty are not recommended, you can buy out of the money.</v>
      </c>
    </row>
    <row r="395">
      <c r="A395" s="1">
        <v>5.0</v>
      </c>
      <c r="B395" s="1" t="s">
        <v>396</v>
      </c>
      <c r="C395" t="str">
        <f>IFERROR(__xludf.DUMMYFUNCTION("GOOGLETRANSLATE(B395, ""zh"", ""en"")"),"Like very much, because it is a stretch yarn, big stretch, as recommended to buy the right size. I put on the amount, around the end of 73, 82 on the circumference, three button can be used, appropriate")</f>
        <v>Like very much, because it is a stretch yarn, big stretch, as recommended to buy the right size. I put on the amount, around the end of 73, 82 on the circumference, three button can be used, appropriate</v>
      </c>
    </row>
    <row r="396">
      <c r="A396" s="1">
        <v>5.0</v>
      </c>
      <c r="B396" s="1" t="s">
        <v>397</v>
      </c>
      <c r="C396" t="str">
        <f>IFERROR(__xludf.DUMMYFUNCTION("GOOGLETRANSLATE(B396, ""zh"", ""en"")"),"Although a bit small, but very comfortable pocket a little bit small, but very comfortable compact, super comfortable to wear when motion is stable you know. Good deal, after Nene CK are in the Amazon to buy .. I press table size, I 178 66KG Waist 77CM bo"&amp;"ught the S code. But very little wear appropriate sport, leisure wear, then if estimates or M code will be more comfortable. I suggest that you want more freedom or buy Tintin bar code M")</f>
        <v>Although a bit small, but very comfortable pocket a little bit small, but very comfortable compact, super comfortable to wear when motion is stable you know. Good deal, after Nene CK are in the Amazon to buy .. I press table size, I 178 66KG Waist 77CM bought the S code. But very little wear appropriate sport, leisure wear, then if estimates or M code will be more comfortable. I suggest that you want more freedom or buy Tintin bar code M</v>
      </c>
    </row>
    <row r="397">
      <c r="A397" s="1">
        <v>5.0</v>
      </c>
      <c r="B397" s="1" t="s">
        <v>398</v>
      </c>
      <c r="C397" t="str">
        <f>IFERROR(__xludf.DUMMYFUNCTION("GOOGLETRANSLATE(B397, ""zh"", ""en"")"),"Suitable for coffee a little lazy pursuit of shape convenient capsule cool slightly smaller tank was expensive")</f>
        <v>Suitable for coffee a little lazy pursuit of shape convenient capsule cool slightly smaller tank was expensive</v>
      </c>
    </row>
    <row r="398">
      <c r="A398" s="1">
        <v>5.0</v>
      </c>
      <c r="B398" s="1" t="s">
        <v>399</v>
      </c>
      <c r="C398" t="str">
        <f>IFERROR(__xludf.DUMMYFUNCTION("GOOGLETRANSLATE(B398, ""zh"", ""en"")"),"Very easy to use is very easy to use, good quality, high cost, although the instructions are in Japanese, but the basic is not a problem")</f>
        <v>Very easy to use is very easy to use, good quality, high cost, although the instructions are in Japanese, but the basic is not a problem</v>
      </c>
    </row>
    <row r="399">
      <c r="A399" s="1">
        <v>5.0</v>
      </c>
      <c r="B399" s="1" t="s">
        <v>400</v>
      </c>
      <c r="C399" t="str">
        <f>IFERROR(__xludf.DUMMYFUNCTION("GOOGLETRANSLATE(B399, ""zh"", ""en"")"),"Colors work very well the product is very good, overseas purchase price is much lower than the domestic, worth buying.")</f>
        <v>Colors work very well the product is very good, overseas purchase price is much lower than the domestic, worth buying.</v>
      </c>
    </row>
    <row r="400">
      <c r="A400" s="1">
        <v>5.0</v>
      </c>
      <c r="B400" s="1" t="s">
        <v>401</v>
      </c>
      <c r="C400" t="str">
        <f>IFERROR(__xludf.DUMMYFUNCTION("GOOGLETRANSLATE(B400, ""zh"", ""en"")"),"Pretty much like value for money, that is a little bit small dial than expected, but acceptable.")</f>
        <v>Pretty much like value for money, that is a little bit small dial than expected, but acceptable.</v>
      </c>
    </row>
    <row r="401">
      <c r="A401" s="1">
        <v>5.0</v>
      </c>
      <c r="B401" s="1" t="s">
        <v>402</v>
      </c>
      <c r="C401" t="str">
        <f>IFERROR(__xludf.DUMMYFUNCTION("GOOGLETRANSLATE(B401, ""zh"", ""en"")"),"The baby is very fond of good quality, the baby likes.")</f>
        <v>The baby is very fond of good quality, the baby likes.</v>
      </c>
    </row>
    <row r="402">
      <c r="A402" s="1">
        <v>5.0</v>
      </c>
      <c r="B402" s="1" t="s">
        <v>403</v>
      </c>
      <c r="C402" t="str">
        <f>IFERROR(__xludf.DUMMYFUNCTION("GOOGLETRANSLATE(B402, ""zh"", ""en"")"),"It is very appropriate color size required is also very suitable, height 177, weight 70kg, 32 * 32 just right, and domestic dimensions the same. Fabric is also very appropriate, work is also considered fine. Although not seen LEE pants look like this in t"&amp;"he store")</f>
        <v>It is very appropriate color size required is also very suitable, height 177, weight 70kg, 32 * 32 just right, and domestic dimensions the same. Fabric is also very appropriate, work is also considered fine. Although not seen LEE pants look like this in the store</v>
      </c>
    </row>
    <row r="403">
      <c r="A403" s="1">
        <v>5.0</v>
      </c>
      <c r="B403" s="1" t="s">
        <v>404</v>
      </c>
      <c r="C403" t="str">
        <f>IFERROR(__xludf.DUMMYFUNCTION("GOOGLETRANSLATE(B403, ""zh"", ""en"")"),"While imposing initial intrinsic use, consistent with the description, Greece and Germany products better and better.")</f>
        <v>While imposing initial intrinsic use, consistent with the description, Greece and Germany products better and better.</v>
      </c>
    </row>
    <row r="404">
      <c r="A404" s="1">
        <v>5.0</v>
      </c>
      <c r="B404" s="1" t="s">
        <v>405</v>
      </c>
      <c r="C404" t="str">
        <f>IFERROR(__xludf.DUMMYFUNCTION("GOOGLETRANSLATE(B404, ""zh"", ""en"")"),"Some big big clothes")</f>
        <v>Some big big clothes</v>
      </c>
    </row>
    <row r="405">
      <c r="A405" s="1">
        <v>5.0</v>
      </c>
      <c r="B405" s="1" t="s">
        <v>406</v>
      </c>
      <c r="C405" t="str">
        <f>IFERROR(__xludf.DUMMYFUNCTION("GOOGLETRANSLATE(B405, ""zh"", ""en"")"),"Good special bar shoes")</f>
        <v>Good special bar shoes</v>
      </c>
    </row>
    <row r="406">
      <c r="A406" s="1">
        <v>5.0</v>
      </c>
      <c r="B406" s="1" t="s">
        <v>407</v>
      </c>
      <c r="C406" t="str">
        <f>IFERROR(__xludf.DUMMYFUNCTION("GOOGLETRANSLATE(B406, ""zh"", ""en"")"),"Good very good ......")</f>
        <v>Good very good ......</v>
      </c>
    </row>
    <row r="407">
      <c r="A407" s="1">
        <v>5.0</v>
      </c>
      <c r="B407" s="1" t="s">
        <v>408</v>
      </c>
      <c r="C407" t="str">
        <f>IFERROR(__xludf.DUMMYFUNCTION("GOOGLETRANSLATE(B407, ""zh"", ""en"")"),"Amazon love the texture is very very affordable strongly recommended")</f>
        <v>Amazon love the texture is very very affordable strongly recommended</v>
      </c>
    </row>
    <row r="408">
      <c r="A408" s="1">
        <v>5.0</v>
      </c>
      <c r="B408" s="1" t="s">
        <v>409</v>
      </c>
      <c r="C408" t="str">
        <f>IFERROR(__xludf.DUMMYFUNCTION("GOOGLETRANSLATE(B408, ""zh"", ""en"")"),"Supporting and working with the")</f>
        <v>Supporting and working with the</v>
      </c>
    </row>
    <row r="409">
      <c r="A409" s="1">
        <v>5.0</v>
      </c>
      <c r="B409" s="1" t="s">
        <v>410</v>
      </c>
      <c r="C409" t="str">
        <f>IFERROR(__xludf.DUMMYFUNCTION("GOOGLETRANSLATE(B409, ""zh"", ""en"")"),"Well arrive soon. Packaging intact. Easy to use. Pretty good")</f>
        <v>Well arrive soon. Packaging intact. Easy to use. Pretty good</v>
      </c>
    </row>
    <row r="410">
      <c r="A410" s="1">
        <v>5.0</v>
      </c>
      <c r="B410" s="1" t="s">
        <v>411</v>
      </c>
      <c r="C410" t="str">
        <f>IFERROR(__xludf.DUMMYFUNCTION("GOOGLETRANSLATE(B410, ""zh"", ""en"")"),"🐂 belt cattle receive something now looking good 👍, my 6-foot-2, very suitable to buy 34 of an estimated 2 feet 7 waistline may be.")</f>
        <v>🐂 belt cattle receive something now looking good 👍, my 6-foot-2, very suitable to buy 34 of an estimated 2 feet 7 waistline may be.</v>
      </c>
    </row>
    <row r="411">
      <c r="A411" s="1">
        <v>5.0</v>
      </c>
      <c r="B411" s="1" t="s">
        <v>412</v>
      </c>
      <c r="C411" t="str">
        <f>IFERROR(__xludf.DUMMYFUNCTION("GOOGLETRANSLATE(B411, ""zh"", ""en"")"),"Stockpile has not been used, also forgot to try and set aside! Hoard goods in!")</f>
        <v>Stockpile has not been used, also forgot to try and set aside! Hoard goods in!</v>
      </c>
    </row>
    <row r="412">
      <c r="A412" s="1">
        <v>5.0</v>
      </c>
      <c r="B412" s="1" t="s">
        <v>413</v>
      </c>
      <c r="C412" t="str">
        <f>IFERROR(__xludf.DUMMYFUNCTION("GOOGLETRANSLATE(B412, ""zh"", ""en"")"),"Great clothes inexpensive volume is enough, liked")</f>
        <v>Great clothes inexpensive volume is enough, liked</v>
      </c>
    </row>
    <row r="413">
      <c r="A413" s="1">
        <v>5.0</v>
      </c>
      <c r="B413" s="1" t="s">
        <v>414</v>
      </c>
      <c r="C413" t="str">
        <f>IFERROR(__xludf.DUMMYFUNCTION("GOOGLETRANSLATE(B413, ""zh"", ""en"")"),"Appropriate right size, looks nice!")</f>
        <v>Appropriate right size, looks nice!</v>
      </c>
    </row>
    <row r="414">
      <c r="A414" s="1">
        <v>2.0</v>
      </c>
      <c r="B414" s="1" t="s">
        <v>415</v>
      </c>
      <c r="C414" t="str">
        <f>IFERROR(__xludf.DUMMYFUNCTION("GOOGLETRANSLATE(B414, ""zh"", ""en"")"),"Not recommended to buy milk on the fight leak")</f>
        <v>Not recommended to buy milk on the fight leak</v>
      </c>
    </row>
    <row r="415">
      <c r="A415" s="1">
        <v>3.0</v>
      </c>
      <c r="B415" s="1" t="s">
        <v>416</v>
      </c>
      <c r="C415" t="str">
        <f>IFERROR(__xludf.DUMMYFUNCTION("GOOGLETRANSLATE(B415, ""zh"", ""en"")"),"Suddenly there is a noise only have been all right, now there are only obvious murmur, not the kind of background noise")</f>
        <v>Suddenly there is a noise only have been all right, now there are only obvious murmur, not the kind of background noise</v>
      </c>
    </row>
    <row r="416">
      <c r="A416" s="1">
        <v>3.0</v>
      </c>
      <c r="B416" s="1" t="s">
        <v>417</v>
      </c>
      <c r="C416" t="str">
        <f>IFERROR(__xludf.DUMMYFUNCTION("GOOGLETRANSLATE(B416, ""zh"", ""en"")"),"After the soaking water is heavily contaminated bought last winter, hot days to come up to wash under wear, but the single-soaked underwater, look at the figures, almost black water to become a!")</f>
        <v>After the soaking water is heavily contaminated bought last winter, hot days to come up to wash under wear, but the single-soaked underwater, look at the figures, almost black water to become a!</v>
      </c>
    </row>
    <row r="417">
      <c r="A417" s="1">
        <v>1.0</v>
      </c>
      <c r="B417" s="1" t="s">
        <v>418</v>
      </c>
      <c r="C417" t="str">
        <f>IFERROR(__xludf.DUMMYFUNCTION("GOOGLETRANSLATE(B417, ""zh"", ""en"")"),"Logistics Information false logistic tracking is fake numbers November 26 under a single, the next day feeling something non-Amazon from operations, but would like to cancel the order No. 27 provides a single number, or good luck, not the United States of"&amp;" logistics, SF logistics a single number No. 5 December logistics information collection of shipments is to appear. This is not serious doubt US direct mail. Looking back at the comments, while two-dimensional code products, while no two-dimensional code,"&amp;" the US product is not a two-dimensional code.")</f>
        <v>Logistics Information false logistic tracking is fake numbers November 26 under a single, the next day feeling something non-Amazon from operations, but would like to cancel the order No. 27 provides a single number, or good luck, not the United States of logistics, SF logistics a single number No. 5 December logistics information collection of shipments is to appear. This is not serious doubt US direct mail. Looking back at the comments, while two-dimensional code products, while no two-dimensional code, the US product is not a two-dimensional code.</v>
      </c>
    </row>
    <row r="418">
      <c r="A418" s="1">
        <v>1.0</v>
      </c>
      <c r="B418" s="1" t="s">
        <v>419</v>
      </c>
      <c r="C418" t="str">
        <f>IFERROR(__xludf.DUMMYFUNCTION("GOOGLETRANSLATE(B418, ""zh"", ""en"")"),"There are quality problems, I returned to the United States actually returns to Los Angeles! After locking the drill bit, 2nd and open face, trembling at the next drill. Shutdown Lock drill, hand shaking up and down the bricks, more than a few drill will "&amp;"shake loose from top to bottom, proved to be quality problems, the drill can not be locked. Application to return, I returned to Los Angeles and back only 160 yuan shipping! This stock is so heavy and large, did not return to get it working is a thousand."&amp;" Amazon's overseas purchase seriously disappointed!")</f>
        <v>There are quality problems, I returned to the United States actually returns to Los Angeles! After locking the drill bit, 2nd and open face, trembling at the next drill. Shutdown Lock drill, hand shaking up and down the bricks, more than a few drill will shake loose from top to bottom, proved to be quality problems, the drill can not be locked. Application to return, I returned to Los Angeles and back only 160 yuan shipping! This stock is so heavy and large, did not return to get it working is a thousand. Amazon's overseas purchase seriously disappointed!</v>
      </c>
    </row>
    <row r="419">
      <c r="A419" s="1">
        <v>4.0</v>
      </c>
      <c r="B419" s="1" t="s">
        <v>420</v>
      </c>
      <c r="C419" t="str">
        <f>IFERROR(__xludf.DUMMYFUNCTION("GOOGLETRANSLATE(B419, ""zh"", ""en"")"),"Color color shoes seriously is not small, and the picture is not the same color, the picture is yellowish, and the physical is biased dark brown. Embarrassing is to help people buy shoes, the results of yardage buy small, bad back, ah, had given away.")</f>
        <v>Color color shoes seriously is not small, and the picture is not the same color, the picture is yellowish, and the physical is biased dark brown. Embarrassing is to help people buy shoes, the results of yardage buy small, bad back, ah, had given away.</v>
      </c>
    </row>
    <row r="420">
      <c r="A420" s="1">
        <v>4.0</v>
      </c>
      <c r="B420" s="1" t="s">
        <v>421</v>
      </c>
      <c r="C420" t="str">
        <f>IFERROR(__xludf.DUMMYFUNCTION("GOOGLETRANSLATE(B420, ""zh"", ""en"")"),"Water pipe water pipe G3 / 8 of G3 / 8 you need to prepare yourself ahead of a 4 minute adapter")</f>
        <v>Water pipe water pipe G3 / 8 of G3 / 8 you need to prepare yourself ahead of a 4 minute adapter</v>
      </c>
    </row>
    <row r="421">
      <c r="A421" s="1">
        <v>4.0</v>
      </c>
      <c r="B421" s="1" t="s">
        <v>422</v>
      </c>
      <c r="C421" t="str">
        <f>IFERROR(__xludf.DUMMYFUNCTION("GOOGLETRANSLATE(B421, ""zh"", ""en"")"),"In general, it is also possible, the right waist, is slightly wider legs")</f>
        <v>In general, it is also possible, the right waist, is slightly wider legs</v>
      </c>
    </row>
    <row r="422">
      <c r="A422" s="1">
        <v>4.0</v>
      </c>
      <c r="B422" s="1" t="s">
        <v>423</v>
      </c>
      <c r="C422" t="str">
        <f>IFERROR(__xludf.DUMMYFUNCTION("GOOGLETRANSLATE(B422, ""zh"", ""en"")"),"Is pure British version with the version bought last year seemed to have changed. But still in English. Yeah packaging is too heart stuffed. Upon receipt, are missing, or courier brother attitude is good, let me count is not enough. Alas, Shashi Hou also "&amp;"pack tight spot.")</f>
        <v>Is pure British version with the version bought last year seemed to have changed. But still in English. Yeah packaging is too heart stuffed. Upon receipt, are missing, or courier brother attitude is good, let me count is not enough. Alas, Shashi Hou also pack tight spot.</v>
      </c>
    </row>
    <row r="423">
      <c r="A423" s="1">
        <v>4.0</v>
      </c>
      <c r="B423" s="1" t="s">
        <v>424</v>
      </c>
      <c r="C423" t="str">
        <f>IFERROR(__xludf.DUMMYFUNCTION("GOOGLETRANSLATE(B423, ""zh"", ""en"")"),"Physical slightly larger, slightly heavier. In addition to slightly larger size, some heavy, other are pretty good, overall satisfaction!")</f>
        <v>Physical slightly larger, slightly heavier. In addition to slightly larger size, some heavy, other are pretty good, overall satisfaction!</v>
      </c>
    </row>
    <row r="424">
      <c r="A424" s="1">
        <v>5.0</v>
      </c>
      <c r="B424" s="1" t="s">
        <v>425</v>
      </c>
      <c r="C424" t="str">
        <f>IFERROR(__xludf.DUMMYFUNCTION("GOOGLETRANSLATE(B424, ""zh"", ""en"")"),"Buy BRAUN10B head replaced the original grille and head 20S, my cruzer2 function normally again, very comfortable!")</f>
        <v>Buy BRAUN10B head replaced the original grille and head 20S, my cruzer2 function normally again, very comfortable!</v>
      </c>
    </row>
    <row r="425">
      <c r="A425" s="1">
        <v>5.0</v>
      </c>
      <c r="B425" s="1" t="s">
        <v>426</v>
      </c>
      <c r="C425" t="str">
        <f>IFERROR(__xludf.DUMMYFUNCTION("GOOGLETRANSLATE(B425, ""zh"", ""en"")"),"Praise genuine, very good, very insulation, a pleasant shopping")</f>
        <v>Praise genuine, very good, very insulation, a pleasant shopping</v>
      </c>
    </row>
    <row r="426">
      <c r="A426" s="1">
        <v>5.0</v>
      </c>
      <c r="B426" s="1" t="s">
        <v>427</v>
      </c>
      <c r="C426" t="str">
        <f>IFERROR(__xludf.DUMMYFUNCTION("GOOGLETRANSLATE(B426, ""zh"", ""en"")"),"Good headphones high cost of classic!")</f>
        <v>Good headphones high cost of classic!</v>
      </c>
    </row>
    <row r="427">
      <c r="A427" s="1">
        <v>5.0</v>
      </c>
      <c r="B427" s="1" t="s">
        <v>428</v>
      </c>
      <c r="C427" t="str">
        <f>IFERROR(__xludf.DUMMYFUNCTION("GOOGLETRANSLATE(B427, ""zh"", ""en"")"),"Yes, very good, I liked it, worth buying! Yes, very good, I liked it, worth buying!")</f>
        <v>Yes, very good, I liked it, worth buying! Yes, very good, I liked it, worth buying!</v>
      </c>
    </row>
    <row r="428">
      <c r="A428" s="1">
        <v>5.0</v>
      </c>
      <c r="B428" s="1" t="s">
        <v>429</v>
      </c>
      <c r="C428" t="str">
        <f>IFERROR(__xludf.DUMMYFUNCTION("GOOGLETRANSLATE(B428, ""zh"", ""en"")"),"Good very good, full capacity, would be better if there 10T, 10T is regrettable that little cheaper, to buy the used-authored.")</f>
        <v>Good very good, full capacity, would be better if there 10T, 10T is regrettable that little cheaper, to buy the used-authored.</v>
      </c>
    </row>
    <row r="429">
      <c r="A429" s="1">
        <v>5.0</v>
      </c>
      <c r="B429" s="1" t="s">
        <v>430</v>
      </c>
      <c r="C429" t="str">
        <f>IFERROR(__xludf.DUMMYFUNCTION("GOOGLETRANSLATE(B429, ""zh"", ""en"")"),"Share usual size 36 feet, buy this size is too large, add insoles should be no problem. very nice! Junior partner hurry to start it!")</f>
        <v>Share usual size 36 feet, buy this size is too large, add insoles should be no problem. very nice! Junior partner hurry to start it!</v>
      </c>
    </row>
    <row r="430">
      <c r="A430" s="1">
        <v>5.0</v>
      </c>
      <c r="B430" s="1" t="s">
        <v>431</v>
      </c>
      <c r="C430" t="str">
        <f>IFERROR(__xludf.DUMMYFUNCTION("GOOGLETRANSLATE(B430, ""zh"", ""en"")"),"Looks pretty good time shopping with them are pretty good.")</f>
        <v>Looks pretty good time shopping with them are pretty good.</v>
      </c>
    </row>
    <row r="431">
      <c r="A431" s="1">
        <v>5.0</v>
      </c>
      <c r="B431" s="1" t="s">
        <v>432</v>
      </c>
      <c r="C431" t="str">
        <f>IFERROR(__xludf.DUMMYFUNCTION("GOOGLETRANSLATE(B431, ""zh"", ""en"")"),"A good shopping experience really good packaging, courier services your little brother a treasure of a lot better. Things have not used, with the comment.")</f>
        <v>A good shopping experience really good packaging, courier services your little brother a treasure of a lot better. Things have not used, with the comment.</v>
      </c>
    </row>
    <row r="432">
      <c r="A432" s="1">
        <v>5.0</v>
      </c>
      <c r="B432" s="1" t="s">
        <v>433</v>
      </c>
      <c r="C432" t="str">
        <f>IFERROR(__xludf.DUMMYFUNCTION("GOOGLETRANSLATE(B432, ""zh"", ""en"")"),"Wumart high quality and good quality, like, buy when the price may be")</f>
        <v>Wumart high quality and good quality, like, buy when the price may be</v>
      </c>
    </row>
    <row r="433">
      <c r="A433" s="1">
        <v>5.0</v>
      </c>
      <c r="B433" s="1" t="s">
        <v>434</v>
      </c>
      <c r="C433" t="str">
        <f>IFERROR(__xludf.DUMMYFUNCTION("GOOGLETRANSLATE(B433, ""zh"", ""en"")"),"Like good shoes to wear comfortable ~ ~")</f>
        <v>Like good shoes to wear comfortable ~ ~</v>
      </c>
    </row>
    <row r="434">
      <c r="A434" s="1">
        <v>5.0</v>
      </c>
      <c r="B434" s="1" t="s">
        <v>435</v>
      </c>
      <c r="C434" t="str">
        <f>IFERROR(__xludf.DUMMYFUNCTION("GOOGLETRANSLATE(B434, ""zh"", ""en"")"),"Child bowl bowl is very beautiful, but too small, can not hold much congee porridge!")</f>
        <v>Child bowl bowl is very beautiful, but too small, can not hold much congee porridge!</v>
      </c>
    </row>
    <row r="435">
      <c r="A435" s="1">
        <v>5.0</v>
      </c>
      <c r="B435" s="1" t="s">
        <v>436</v>
      </c>
      <c r="C435" t="str">
        <f>IFERROR(__xludf.DUMMYFUNCTION("GOOGLETRANSLATE(B435, ""zh"", ""en"")"),"very good. Very affordable, cost-effective! Very good. Very affordable, cost-effective! A lot cheaper than the domestic counter. Yesterday arrival, check the quality perfect.")</f>
        <v>very good. Very affordable, cost-effective! Very good. Very affordable, cost-effective! A lot cheaper than the domestic counter. Yesterday arrival, check the quality perfect.</v>
      </c>
    </row>
    <row r="436">
      <c r="A436" s="1">
        <v>5.0</v>
      </c>
      <c r="B436" s="1" t="s">
        <v>437</v>
      </c>
      <c r="C436" t="str">
        <f>IFERROR(__xludf.DUMMYFUNCTION("GOOGLETRANSLATE(B436, ""zh"", ""en"")"),"Size is not entirely suitable normal sports shoes, shoes 42 yards, just the width of 42 yards, the whole length of the large effect of a yard, sports and leisure not buy large buy small, can accept, for reference")</f>
        <v>Size is not entirely suitable normal sports shoes, shoes 42 yards, just the width of 42 yards, the whole length of the large effect of a yard, sports and leisure not buy large buy small, can accept, for reference</v>
      </c>
    </row>
    <row r="437">
      <c r="A437" s="1">
        <v>5.0</v>
      </c>
      <c r="B437" s="1" t="s">
        <v>438</v>
      </c>
      <c r="C437" t="str">
        <f>IFERROR(__xludf.DUMMYFUNCTION("GOOGLETRANSLATE(B437, ""zh"", ""en"")"),"Feeling of satisfaction than the domestic fly!")</f>
        <v>Feeling of satisfaction than the domestic fly!</v>
      </c>
    </row>
    <row r="438">
      <c r="A438" s="1">
        <v>5.0</v>
      </c>
      <c r="B438" s="1" t="s">
        <v>439</v>
      </c>
      <c r="C438" t="str">
        <f>IFERROR(__xludf.DUMMYFUNCTION("GOOGLETRANSLATE(B438, ""zh"", ""en"")"),"It is said that this is the best easy washing block, not enough time to use, store the first.")</f>
        <v>It is said that this is the best easy washing block, not enough time to use, store the first.</v>
      </c>
    </row>
    <row r="439">
      <c r="A439" s="1">
        <v>5.0</v>
      </c>
      <c r="B439" s="1" t="s">
        <v>440</v>
      </c>
      <c r="C439" t="str">
        <f>IFERROR(__xludf.DUMMYFUNCTION("GOOGLETRANSLATE(B439, ""zh"", ""en"")"),"Prior has been good with the baby liked skiphop")</f>
        <v>Prior has been good with the baby liked skiphop</v>
      </c>
    </row>
    <row r="440">
      <c r="A440" s="1">
        <v>5.0</v>
      </c>
      <c r="B440" s="1" t="s">
        <v>441</v>
      </c>
      <c r="C440" t="str">
        <f>IFERROR(__xludf.DUMMYFUNCTION("GOOGLETRANSLATE(B440, ""zh"", ""en"")"),"Comfortable fit! Comfortable, the right size!")</f>
        <v>Comfortable fit! Comfortable, the right size!</v>
      </c>
    </row>
    <row r="441">
      <c r="A441" s="1">
        <v>5.0</v>
      </c>
      <c r="B441" s="1" t="s">
        <v>442</v>
      </c>
      <c r="C441" t="str">
        <f>IFERROR(__xludf.DUMMYFUNCTION("GOOGLETRANSLATE(B441, ""zh"", ""en"")"),"Well comfortable to wear better than the boss cut")</f>
        <v>Well comfortable to wear better than the boss cut</v>
      </c>
    </row>
    <row r="442">
      <c r="A442" s="1">
        <v>5.0</v>
      </c>
      <c r="B442" s="1" t="s">
        <v>443</v>
      </c>
      <c r="C442" t="str">
        <f>IFERROR(__xludf.DUMMYFUNCTION("GOOGLETRANSLATE(B442, ""zh"", ""en"")"),"Look forward to stockpile buy recommendation to buy, store goods, I heard the most suitable baby with a spoon, to get better")</f>
        <v>Look forward to stockpile buy recommendation to buy, store goods, I heard the most suitable baby with a spoon, to get better</v>
      </c>
    </row>
    <row r="443">
      <c r="A443" s="1">
        <v>5.0</v>
      </c>
      <c r="B443" s="1" t="s">
        <v>444</v>
      </c>
      <c r="C443" t="str">
        <f>IFERROR(__xludf.DUMMYFUNCTION("GOOGLETRANSLATE(B443, ""zh"", ""en"")"),"Amazon aftermarket really good, oh good cheap commodity style cost-effective store a lot cheaper than domestic goods after receipt of goods found to be defective within two hours after contact customer service to solve the problem very satisfied with the "&amp;"sale as Amazon Amazon integrity thumbs up")</f>
        <v>Amazon aftermarket really good, oh good cheap commodity style cost-effective store a lot cheaper than domestic goods after receipt of goods found to be defective within two hours after contact customer service to solve the problem very satisfied with the sale as Amazon Amazon integrity thumbs up</v>
      </c>
    </row>
    <row r="444">
      <c r="A444" s="1">
        <v>5.0</v>
      </c>
      <c r="B444" s="1" t="s">
        <v>445</v>
      </c>
      <c r="C444" t="str">
        <f>IFERROR(__xludf.DUMMYFUNCTION("GOOGLETRANSLATE(B444, ""zh"", ""en"")"),"A lot of very solid cup")</f>
        <v>A lot of very solid cup</v>
      </c>
    </row>
    <row r="445">
      <c r="A445" s="1">
        <v>5.0</v>
      </c>
      <c r="B445" s="1" t="s">
        <v>446</v>
      </c>
      <c r="C445" t="str">
        <f>IFERROR(__xludf.DUMMYFUNCTION("GOOGLETRANSLATE(B445, ""zh"", ""en"")"),"Creamy too comfortable to burst! What small yellow shoes comfortable than 100 times. 39 yards to actually offer more than 600! ! Amazon algorithm love ah!")</f>
        <v>Creamy too comfortable to burst! What small yellow shoes comfortable than 100 times. 39 yards to actually offer more than 600! ! Amazon algorithm love ah!</v>
      </c>
    </row>
    <row r="446">
      <c r="A446" s="1">
        <v>2.0</v>
      </c>
      <c r="B446" s="1" t="s">
        <v>447</v>
      </c>
      <c r="C446" t="str">
        <f>IFERROR(__xludf.DUMMYFUNCTION("GOOGLETRANSLATE(B446, ""zh"", ""en"")"),"I may be a little too big head this hat always felt a little small and very easy to coat the surface of something that benefits are relatively cool, thin Well")</f>
        <v>I may be a little too big head this hat always felt a little small and very easy to coat the surface of something that benefits are relatively cool, thin Well</v>
      </c>
    </row>
    <row r="447">
      <c r="A447" s="1">
        <v>3.0</v>
      </c>
      <c r="B447" s="1" t="s">
        <v>448</v>
      </c>
      <c r="C447" t="str">
        <f>IFERROR(__xludf.DUMMYFUNCTION("GOOGLETRANSLATE(B447, ""zh"", ""en"")"),"This is too tight tight, stretch and do not like tight attention.")</f>
        <v>This is too tight tight, stretch and do not like tight attention.</v>
      </c>
    </row>
    <row r="448">
      <c r="A448" s="1">
        <v>3.0</v>
      </c>
      <c r="B448" s="1" t="s">
        <v>449</v>
      </c>
      <c r="C448" t="str">
        <f>IFERROR(__xludf.DUMMYFUNCTION("GOOGLETRANSLATE(B448, ""zh"", ""en"")"),"Quality generally like waist elastic enough, relatively loose. More fit")</f>
        <v>Quality generally like waist elastic enough, relatively loose. More fit</v>
      </c>
    </row>
    <row r="449">
      <c r="A449" s="1">
        <v>1.0</v>
      </c>
      <c r="B449" s="1" t="s">
        <v>450</v>
      </c>
      <c r="C449" t="str">
        <f>IFERROR(__xludf.DUMMYFUNCTION("GOOGLETRANSLATE(B449, ""zh"", ""en"")"),"Cautious too small, and the number does not, ah, easy to dirty")</f>
        <v>Cautious too small, and the number does not, ah, easy to dirty</v>
      </c>
    </row>
    <row r="450">
      <c r="A450" s="1">
        <v>1.0</v>
      </c>
      <c r="B450" s="1" t="s">
        <v>451</v>
      </c>
      <c r="C450" t="str">
        <f>IFERROR(__xludf.DUMMYFUNCTION("GOOGLETRANSLATE(B450, ""zh"", ""en"")"),"Taste, need to be cautious to buy a stock can not tell the taste, like plastic and a little hint of fragrance, bottle packaging is also very simple, take a hot boiled ventilation put two days or so, close the lid and thick taste unventilated the point, do"&amp;" not know true and false, not to the baby, or buy rest assured point of the glass, it does not follow suit")</f>
        <v>Taste, need to be cautious to buy a stock can not tell the taste, like plastic and a little hint of fragrance, bottle packaging is also very simple, take a hot boiled ventilation put two days or so, close the lid and thick taste unventilated the point, do not know true and false, not to the baby, or buy rest assured point of the glass, it does not follow suit</v>
      </c>
    </row>
    <row r="451">
      <c r="A451" s="1">
        <v>1.0</v>
      </c>
      <c r="B451" s="1" t="s">
        <v>452</v>
      </c>
      <c r="C451" t="str">
        <f>IFERROR(__xludf.DUMMYFUNCTION("GOOGLETRANSLATE(B451, ""zh"", ""en"")"),"Quality like a general can only give negative feedback, wearing two times to play around the ball. Mess")</f>
        <v>Quality like a general can only give negative feedback, wearing two times to play around the ball. Mess</v>
      </c>
    </row>
    <row r="452">
      <c r="A452" s="1">
        <v>4.0</v>
      </c>
      <c r="B452" s="1" t="s">
        <v>453</v>
      </c>
      <c r="C452" t="str">
        <f>IFERROR(__xludf.DUMMYFUNCTION("GOOGLETRANSLATE(B452, ""zh"", ""en"")"),"Very large, but Amazon's great attitude. Wearing at least a large number of usual No. 3, texture okay, cost-effective. I applied to return, Amazon put the full amount back to me. So, I think the service great.")</f>
        <v>Very large, but Amazon's great attitude. Wearing at least a large number of usual No. 3, texture okay, cost-effective. I applied to return, Amazon put the full amount back to me. So, I think the service great.</v>
      </c>
    </row>
    <row r="453">
      <c r="A453" s="1">
        <v>4.0</v>
      </c>
      <c r="B453" s="1" t="s">
        <v>454</v>
      </c>
      <c r="C453" t="str">
        <f>IFERROR(__xludf.DUMMYFUNCTION("GOOGLETRANSLATE(B453, ""zh"", ""en"")"),"Size is too large, accurately speaking is rather long legs. Wei pants material is not commonly used materials, like linen, rigid material. Size is too large, accurately speaking is rather long legs. Wei pants material is not commonly used materials, like "&amp;"linen, rigid material.")</f>
        <v>Size is too large, accurately speaking is rather long legs. Wei pants material is not commonly used materials, like linen, rigid material. Size is too large, accurately speaking is rather long legs. Wei pants material is not commonly used materials, like linen, rigid material.</v>
      </c>
    </row>
    <row r="454">
      <c r="A454" s="1">
        <v>4.0</v>
      </c>
      <c r="B454" s="1" t="s">
        <v>455</v>
      </c>
      <c r="C454" t="str">
        <f>IFERROR(__xludf.DUMMYFUNCTION("GOOGLETRANSLATE(B454, ""zh"", ""en"")"),"Cool + foot wear the first day to wear well, wear is also very good the next day, the third day even wear foot wear ~ still a little hard, but put on a good look, cool!")</f>
        <v>Cool + foot wear the first day to wear well, wear is also very good the next day, the third day even wear foot wear ~ still a little hard, but put on a good look, cool!</v>
      </c>
    </row>
    <row r="455">
      <c r="A455" s="1">
        <v>4.0</v>
      </c>
      <c r="B455" s="1" t="s">
        <v>456</v>
      </c>
      <c r="C455" t="str">
        <f>IFERROR(__xludf.DUMMYFUNCTION("GOOGLETRANSLATE(B455, ""zh"", ""en"")"),"🙄 except when the box fell off the microphone logo me down for a long time, others are particularly satisfied")</f>
        <v>🙄 except when the box fell off the microphone logo me down for a long time, others are particularly satisfied</v>
      </c>
    </row>
    <row r="456">
      <c r="A456" s="1">
        <v>5.0</v>
      </c>
      <c r="B456" s="1" t="s">
        <v>457</v>
      </c>
      <c r="C456" t="str">
        <f>IFERROR(__xludf.DUMMYFUNCTION("GOOGLETRANSLATE(B456, ""zh"", ""en"")"),"Very good positive yardage, yardage positive, her husband 180cm, 83kg, waist 90, wearing just the code, that belt a little bit tight.")</f>
        <v>Very good positive yardage, yardage positive, her husband 180cm, 83kg, waist 90, wearing just the code, that belt a little bit tight.</v>
      </c>
    </row>
    <row r="457">
      <c r="A457" s="1">
        <v>5.0</v>
      </c>
      <c r="B457" s="1" t="s">
        <v>458</v>
      </c>
      <c r="C457" t="str">
        <f>IFERROR(__xludf.DUMMYFUNCTION("GOOGLETRANSLATE(B457, ""zh"", ""en"")"),"Easy to use good effect.")</f>
        <v>Easy to use good effect.</v>
      </c>
    </row>
    <row r="458">
      <c r="A458" s="1">
        <v>5.0</v>
      </c>
      <c r="B458" s="1" t="s">
        <v>459</v>
      </c>
      <c r="C458" t="str">
        <f>IFERROR(__xludf.DUMMYFUNCTION("GOOGLETRANSLATE(B458, ""zh"", ""en"")"),"Good quality pen nib is still very good.")</f>
        <v>Good quality pen nib is still very good.</v>
      </c>
    </row>
    <row r="459">
      <c r="A459" s="1">
        <v>5.0</v>
      </c>
      <c r="B459" s="1" t="s">
        <v>460</v>
      </c>
      <c r="C459" t="str">
        <f>IFERROR(__xludf.DUMMYFUNCTION("GOOGLETRANSLATE(B459, ""zh"", ""en"")"),"Start is the time to shape science and technology, practical, efficient, low start, perfect")</f>
        <v>Start is the time to shape science and technology, practical, efficient, low start, perfect</v>
      </c>
    </row>
    <row r="460">
      <c r="A460" s="1">
        <v>5.0</v>
      </c>
      <c r="B460" s="1" t="s">
        <v>461</v>
      </c>
      <c r="C460" t="str">
        <f>IFERROR(__xludf.DUMMYFUNCTION("GOOGLETRANSLATE(B460, ""zh"", ""en"")"),"Comfortable leather good, comfortable.")</f>
        <v>Comfortable leather good, comfortable.</v>
      </c>
    </row>
    <row r="461">
      <c r="A461" s="1">
        <v>5.0</v>
      </c>
      <c r="B461" s="1" t="s">
        <v>462</v>
      </c>
      <c r="C461" t="str">
        <f>IFERROR(__xludf.DUMMYFUNCTION("GOOGLETRANSLATE(B461, ""zh"", ""en"")"),"Quite nice Yes, yes, very good looking, like, praise.")</f>
        <v>Quite nice Yes, yes, very good looking, like, praise.</v>
      </c>
    </row>
    <row r="462">
      <c r="A462" s="1">
        <v>5.0</v>
      </c>
      <c r="B462" s="1" t="s">
        <v>463</v>
      </c>
      <c r="C462" t="str">
        <f>IFERROR(__xludf.DUMMYFUNCTION("GOOGLETRANSLATE(B462, ""zh"", ""en"")"),"32x32,2 feet waist size 6 just right! 32x32,2 feet waist size 6 just right!")</f>
        <v>32x32,2 feet waist size 6 just right! 32x32,2 feet waist size 6 just right!</v>
      </c>
    </row>
    <row r="463">
      <c r="A463" s="1">
        <v>5.0</v>
      </c>
      <c r="B463" s="1" t="s">
        <v>464</v>
      </c>
      <c r="C463" t="str">
        <f>IFERROR(__xludf.DUMMYFUNCTION("GOOGLETRANSLATE(B463, ""zh"", ""en"")"),"Thank you, good quality particularly good fine")</f>
        <v>Thank you, good quality particularly good fine</v>
      </c>
    </row>
    <row r="464">
      <c r="A464" s="1">
        <v>5.0</v>
      </c>
      <c r="B464" s="1" t="s">
        <v>465</v>
      </c>
      <c r="C464" t="str">
        <f>IFERROR(__xludf.DUMMYFUNCTION("GOOGLETRANSLATE(B464, ""zh"", ""en"")"),"Genuine is genuine, quality is very good, express delivery soon.")</f>
        <v>Genuine is genuine, quality is very good, express delivery soon.</v>
      </c>
    </row>
    <row r="465">
      <c r="A465" s="1">
        <v>5.0</v>
      </c>
      <c r="B465" s="1" t="s">
        <v>466</v>
      </c>
      <c r="C465" t="str">
        <f>IFERROR(__xludf.DUMMYFUNCTION("GOOGLETRANSLATE(B465, ""zh"", ""en"")"),"Good good elastic pants a little too big points very good")</f>
        <v>Good good elastic pants a little too big points very good</v>
      </c>
    </row>
    <row r="466">
      <c r="A466" s="1">
        <v>5.0</v>
      </c>
      <c r="B466" s="1" t="s">
        <v>467</v>
      </c>
      <c r="C466" t="str">
        <f>IFERROR(__xludf.DUMMYFUNCTION("GOOGLETRANSLATE(B466, ""zh"", ""en"")"),"Super good, clean wash the cup fascinating and fascinating, with Schott glass, little scratches are not")</f>
        <v>Super good, clean wash the cup fascinating and fascinating, with Schott glass, little scratches are not</v>
      </c>
    </row>
    <row r="467">
      <c r="A467" s="1">
        <v>5.0</v>
      </c>
      <c r="B467" s="1" t="s">
        <v>468</v>
      </c>
      <c r="C467" t="str">
        <f>IFERROR(__xludf.DUMMYFUNCTION("GOOGLETRANSLATE(B467, ""zh"", ""en"")"),"Mobile hard to choose quality and reliable overseas orders, December 30 Kusakabe single, arrived today, good outer carton packaging, using inexpensive compared to various domestic recycling box with the smell of good I do not know how much air bag shock b"&amp;"ox . Plastic goods with good product, between about 100-170m / s transmission rate in use after unpacking. The price a little expensive, but expensive products such as mobile hard disk or use must be assured.")</f>
        <v>Mobile hard to choose quality and reliable overseas orders, December 30 Kusakabe single, arrived today, good outer carton packaging, using inexpensive compared to various domestic recycling box with the smell of good I do not know how much air bag shock box . Plastic goods with good product, between about 100-170m / s transmission rate in use after unpacking. The price a little expensive, but expensive products such as mobile hard disk or use must be assured.</v>
      </c>
    </row>
    <row r="468">
      <c r="A468" s="1">
        <v>5.0</v>
      </c>
      <c r="B468" s="1" t="s">
        <v>469</v>
      </c>
      <c r="C468" t="str">
        <f>IFERROR(__xludf.DUMMYFUNCTION("GOOGLETRANSLATE(B468, ""zh"", ""en"")"),"Yes. The right size, good leather, soles very soft, very comfortable to wear.")</f>
        <v>Yes. The right size, good leather, soles very soft, very comfortable to wear.</v>
      </c>
    </row>
    <row r="469">
      <c r="A469" s="1">
        <v>5.0</v>
      </c>
      <c r="B469" s="1" t="s">
        <v>470</v>
      </c>
      <c r="C469" t="str">
        <f>IFERROR(__xludf.DUMMYFUNCTION("GOOGLETRANSLATE(B469, ""zh"", ""en"")"),"ok never go before the evaluation, I do not know how many wasted points, points can change money now know, they should look carefully evaluated, then I put these words to copy to go, both to earn points, but also the easy way, where are copied to which, i"&amp;"ssued directly to it, I recommend it to everyone! !")</f>
        <v>ok never go before the evaluation, I do not know how many wasted points, points can change money now know, they should look carefully evaluated, then I put these words to copy to go, both to earn points, but also the easy way, where are copied to which, issued directly to it, I recommend it to everyone! !</v>
      </c>
    </row>
    <row r="470">
      <c r="A470" s="1">
        <v>5.0</v>
      </c>
      <c r="B470" s="1" t="s">
        <v>471</v>
      </c>
      <c r="C470" t="str">
        <f>IFERROR(__xludf.DUMMYFUNCTION("GOOGLETRANSLATE(B470, ""zh"", ""en"")"),"Just fine in very good shape, and Shuya bit like material.")</f>
        <v>Just fine in very good shape, and Shuya bit like material.</v>
      </c>
    </row>
    <row r="471">
      <c r="A471" s="1">
        <v>5.0</v>
      </c>
      <c r="B471" s="1" t="s">
        <v>472</v>
      </c>
      <c r="C471" t="str">
        <f>IFERROR(__xludf.DUMMYFUNCTION("GOOGLETRANSLATE(B471, ""zh"", ""en"")"),"Leather insole is not recommended and domestic code, like a little too large can say that I bought a big, very comfortable to wear leather insole is not price but also put more than 5 lines")</f>
        <v>Leather insole is not recommended and domestic code, like a little too large can say that I bought a big, very comfortable to wear leather insole is not price but also put more than 5 lines</v>
      </c>
    </row>
    <row r="472">
      <c r="A472" s="1">
        <v>5.0</v>
      </c>
      <c r="B472" s="1" t="s">
        <v>473</v>
      </c>
      <c r="C472" t="str">
        <f>IFERROR(__xludf.DUMMYFUNCTION("GOOGLETRANSLATE(B472, ""zh"", ""en"")"),"Genuine very much, but the quality and the price is only half as shopping malls, discount shopping after 1140.")</f>
        <v>Genuine very much, but the quality and the price is only half as shopping malls, discount shopping after 1140.</v>
      </c>
    </row>
    <row r="473">
      <c r="A473" s="1">
        <v>5.0</v>
      </c>
      <c r="B473" s="1" t="s">
        <v>474</v>
      </c>
      <c r="C473" t="str">
        <f>IFERROR(__xludf.DUMMYFUNCTION("GOOGLETRANSLATE(B473, ""zh"", ""en"")"),"And the effect of calcium to eat together just right effects chasing after eating Review")</f>
        <v>And the effect of calcium to eat together just right effects chasing after eating Review</v>
      </c>
    </row>
    <row r="474">
      <c r="A474" s="1">
        <v>5.0</v>
      </c>
      <c r="B474" s="1" t="s">
        <v>475</v>
      </c>
      <c r="C474" t="str">
        <f>IFERROR(__xludf.DUMMYFUNCTION("GOOGLETRANSLATE(B474, ""zh"", ""en"")"),"30W30L fits well worth buying here to buy can choose the length, W is waist bought and domestic same line, usually domestic 32L need to change short, like I 1.72, where the election of 30L is very appropriate texture is thick point, not too picky, foreign"&amp;" domestic work does not keep up, after all, and buying expensive, QC estimates are more high-end home some, the price is very satisfied.")</f>
        <v>30W30L fits well worth buying here to buy can choose the length, W is waist bought and domestic same line, usually domestic 32L need to change short, like I 1.72, where the election of 30L is very appropriate texture is thick point, not too picky, foreign domestic work does not keep up, after all, and buying expensive, QC estimates are more high-end home some, the price is very satisfied.</v>
      </c>
    </row>
    <row r="475">
      <c r="A475" s="1">
        <v>5.0</v>
      </c>
      <c r="B475" s="1" t="s">
        <v>476</v>
      </c>
      <c r="C475" t="str">
        <f>IFERROR(__xludf.DUMMYFUNCTION("GOOGLETRANSLATE(B475, ""zh"", ""en"")"),"Good tool for good, useful, practical")</f>
        <v>Good tool for good, useful, practical</v>
      </c>
    </row>
    <row r="476">
      <c r="A476" s="1">
        <v>5.0</v>
      </c>
      <c r="B476" s="1" t="s">
        <v>477</v>
      </c>
      <c r="C476" t="str">
        <f>IFERROR(__xludf.DUMMYFUNCTION("GOOGLETRANSLATE(B476, ""zh"", ""en"")"),"Quality is very good, has repeatedly buy this brand is easy to use, many times to buy, own or give as gifts")</f>
        <v>Quality is very good, has repeatedly buy this brand is easy to use, many times to buy, own or give as gifts</v>
      </c>
    </row>
    <row r="477">
      <c r="A477" s="1">
        <v>5.0</v>
      </c>
      <c r="B477" s="1" t="s">
        <v>478</v>
      </c>
      <c r="C477" t="str">
        <f>IFERROR(__xludf.DUMMYFUNCTION("GOOGLETRANSLATE(B477, ""zh"", ""en"")"),"Love you a million years 8T large capacity, anything put down")</f>
        <v>Love you a million years 8T large capacity, anything put down</v>
      </c>
    </row>
    <row r="478">
      <c r="A478" s="1">
        <v>2.0</v>
      </c>
      <c r="B478" s="1" t="s">
        <v>479</v>
      </c>
      <c r="C478" t="str">
        <f>IFERROR(__xludf.DUMMYFUNCTION("GOOGLETRANSLATE(B478, ""zh"", ""en"")"),"Simple packaging, something good pen good, very simple packaging is a box, there is no stopping the earthquake, but no damage, set a paper bag on the outside sent a. Hand tried it, and somewhat astringent feeling, but dry quickly comes with blue, a little"&amp;" light do not know if I have a small force of reason")</f>
        <v>Simple packaging, something good pen good, very simple packaging is a box, there is no stopping the earthquake, but no damage, set a paper bag on the outside sent a. Hand tried it, and somewhat astringent feeling, but dry quickly comes with blue, a little light do not know if I have a small force of reason</v>
      </c>
    </row>
    <row r="479">
      <c r="A479" s="1">
        <v>3.0</v>
      </c>
      <c r="B479" s="1" t="s">
        <v>480</v>
      </c>
      <c r="C479" t="str">
        <f>IFERROR(__xludf.DUMMYFUNCTION("GOOGLETRANSLATE(B479, ""zh"", ""en"")"),"Before buying tainted milk problem trumpet, tuba always feel this taste, a little worried about is not a quality problem. There is often a milk leakage air port.")</f>
        <v>Before buying tainted milk problem trumpet, tuba always feel this taste, a little worried about is not a quality problem. There is often a milk leakage air port.</v>
      </c>
    </row>
    <row r="480">
      <c r="A480" s="1">
        <v>3.0</v>
      </c>
      <c r="B480" s="1" t="s">
        <v>481</v>
      </c>
      <c r="C480" t="str">
        <f>IFERROR(__xludf.DUMMYFUNCTION("GOOGLETRANSLATE(B480, ""zh"", ""en"")"),"Fabric Fabric generally very general")</f>
        <v>Fabric Fabric generally very general</v>
      </c>
    </row>
    <row r="481">
      <c r="A481" s="1">
        <v>3.0</v>
      </c>
      <c r="B481" s="1" t="s">
        <v>482</v>
      </c>
      <c r="C481" t="str">
        <f>IFERROR(__xludf.DUMMYFUNCTION("GOOGLETRANSLATE(B481, ""zh"", ""en"")"),"Not familiar with the ""Nike taste"" in-kind good-looking than the picture a little, but in the past through the Nike shoes and feel very different. The biggest drawback is the sole, the design looks too old, very slippery in wet stone on the road, people"&amp;" very calm.")</f>
        <v>Not familiar with the "Nike taste" in-kind good-looking than the picture a little, but in the past through the Nike shoes and feel very different. The biggest drawback is the sole, the design looks too old, very slippery in wet stone on the road, people very calm.</v>
      </c>
    </row>
    <row r="482">
      <c r="A482" s="1">
        <v>1.0</v>
      </c>
      <c r="B482" s="1" t="s">
        <v>483</v>
      </c>
      <c r="C482" t="str">
        <f>IFERROR(__xludf.DUMMYFUNCTION("GOOGLETRANSLATE(B482, ""zh"", ""en"")"),"PNY is a bad lot of garbage, at the end of October 2016 alone, was received in mid-November. Use mild, today February 13, 2017 reimbursement, can not be recovered under WINPE, had really blind! Has not returned an option, now became friends laughing stock"&amp;": call you cheap to buy PNY, it is not a technical profiteers, selling only OEM bad lot!")</f>
        <v>PNY is a bad lot of garbage, at the end of October 2016 alone, was received in mid-November. Use mild, today February 13, 2017 reimbursement, can not be recovered under WINPE, had really blind! Has not returned an option, now became friends laughing stock: call you cheap to buy PNY, it is not a technical profiteers, selling only OEM bad lot!</v>
      </c>
    </row>
    <row r="483">
      <c r="A483" s="1">
        <v>1.0</v>
      </c>
      <c r="B483" s="1" t="s">
        <v>484</v>
      </c>
      <c r="C483" t="str">
        <f>IFERROR(__xludf.DUMMYFUNCTION("GOOGLETRANSLATE(B483, ""zh"", ""en"")"),"Poor quality of very poor quality. . Either to fight alone will not buy anything else buy")</f>
        <v>Poor quality of very poor quality. . Either to fight alone will not buy anything else buy</v>
      </c>
    </row>
    <row r="484">
      <c r="A484" s="1">
        <v>4.0</v>
      </c>
      <c r="B484" s="1" t="s">
        <v>485</v>
      </c>
      <c r="C484" t="str">
        <f>IFERROR(__xludf.DUMMYFUNCTION("GOOGLETRANSLATE(B484, ""zh"", ""en"")"),"You can also be in front of the screw a little loose, as well Belt hard")</f>
        <v>You can also be in front of the screw a little loose, as well Belt hard</v>
      </c>
    </row>
    <row r="485">
      <c r="A485" s="1">
        <v>4.0</v>
      </c>
      <c r="B485" s="1" t="s">
        <v>486</v>
      </c>
      <c r="C485" t="str">
        <f>IFERROR(__xludf.DUMMYFUNCTION("GOOGLETRANSLATE(B485, ""zh"", ""en"")"),"General long time useless, handle a little short, not very convenient")</f>
        <v>General long time useless, handle a little short, not very convenient</v>
      </c>
    </row>
    <row r="486">
      <c r="A486" s="1">
        <v>4.0</v>
      </c>
      <c r="B486" s="1" t="s">
        <v>487</v>
      </c>
      <c r="C486" t="str">
        <f>IFERROR(__xludf.DUMMYFUNCTION("GOOGLETRANSLATE(B486, ""zh"", ""en"")"),"Genuine everyone to buy small bananas, this will suck hair, six-month baby is currently not like, like the palm-framed mam")</f>
        <v>Genuine everyone to buy small bananas, this will suck hair, six-month baby is currently not like, like the palm-framed mam</v>
      </c>
    </row>
    <row r="487">
      <c r="A487" s="1">
        <v>4.0</v>
      </c>
      <c r="B487" s="1" t="s">
        <v>488</v>
      </c>
      <c r="C487" t="str">
        <f>IFERROR(__xludf.DUMMYFUNCTION("GOOGLETRANSLATE(B487, ""zh"", ""en"")"),"Very good is to choose the time did not pay attention ⚠️ hard-soled shoes is very good when we do not pay attention to the election of hard-soled shoes ⚠️")</f>
        <v>Very good is to choose the time did not pay attention ⚠️ hard-soled shoes is very good when we do not pay attention to the election of hard-soled shoes ⚠️</v>
      </c>
    </row>
    <row r="488">
      <c r="A488" s="1">
        <v>4.0</v>
      </c>
      <c r="B488" s="1" t="s">
        <v>489</v>
      </c>
      <c r="C488" t="str">
        <f>IFERROR(__xludf.DUMMYFUNCTION("GOOGLETRANSLATE(B488, ""zh"", ""en"")"),"Taste a little big shoes the right size, but the sole is relatively large plastic taste, I do not know all of this that right? Go to the counter to see another day")</f>
        <v>Taste a little big shoes the right size, but the sole is relatively large plastic taste, I do not know all of this that right? Go to the counter to see another day</v>
      </c>
    </row>
    <row r="489">
      <c r="A489" s="1">
        <v>5.0</v>
      </c>
      <c r="B489" s="1" t="s">
        <v>490</v>
      </c>
      <c r="C489" t="str">
        <f>IFERROR(__xludf.DUMMYFUNCTION("GOOGLETRANSLATE(B489, ""zh"", ""en"")"),"Code No. workmanship and domestic counter the same, the effect comes within increased, while the last type is quite tight instep, foot mast recommended first comparative counters try it")</f>
        <v>Code No. workmanship and domestic counter the same, the effect comes within increased, while the last type is quite tight instep, foot mast recommended first comparative counters try it</v>
      </c>
    </row>
    <row r="490">
      <c r="A490" s="1">
        <v>5.0</v>
      </c>
      <c r="B490" s="1" t="s">
        <v>491</v>
      </c>
      <c r="C490" t="str">
        <f>IFERROR(__xludf.DUMMYFUNCTION("GOOGLETRANSLATE(B490, ""zh"", ""en"")"),"Most people do not know how much I should eat every day feel the taste a bit too sweet, every time you eat a uniform in the morning, for the first time to buy, expect results.")</f>
        <v>Most people do not know how much I should eat every day feel the taste a bit too sweet, every time you eat a uniform in the morning, for the first time to buy, expect results.</v>
      </c>
    </row>
    <row r="491">
      <c r="A491" s="1">
        <v>5.0</v>
      </c>
      <c r="B491" s="1" t="s">
        <v>492</v>
      </c>
      <c r="C491" t="str">
        <f>IFERROR(__xludf.DUMMYFUNCTION("GOOGLETRANSLATE(B491, ""zh"", ""en"")"),"Practical product of good quality, is this not a good amount of size, to buy a very large size, I still have not used, hanging at home, we must be the amount of size in the purchase.")</f>
        <v>Practical product of good quality, is this not a good amount of size, to buy a very large size, I still have not used, hanging at home, we must be the amount of size in the purchase.</v>
      </c>
    </row>
    <row r="492">
      <c r="A492" s="1">
        <v>5.0</v>
      </c>
      <c r="B492" s="1" t="s">
        <v>493</v>
      </c>
      <c r="C492" t="str">
        <f>IFERROR(__xludf.DUMMYFUNCTION("GOOGLETRANSLATE(B492, ""zh"", ""en"")"),"Overseas purchasing real version is better than some East China, there is no complete scale filter")</f>
        <v>Overseas purchasing real version is better than some East China, there is no complete scale filter</v>
      </c>
    </row>
    <row r="493">
      <c r="A493" s="1">
        <v>5.0</v>
      </c>
      <c r="B493" s="1" t="s">
        <v>494</v>
      </c>
      <c r="C493" t="str">
        <f>IFERROR(__xludf.DUMMYFUNCTION("GOOGLETRANSLATE(B493, ""zh"", ""en"")"),"Dial is not this brand of high cost table, not the dial for the wrist fine people, quartz do not always transfer time")</f>
        <v>Dial is not this brand of high cost table, not the dial for the wrist fine people, quartz do not always transfer time</v>
      </c>
    </row>
    <row r="494">
      <c r="A494" s="1">
        <v>5.0</v>
      </c>
      <c r="B494" s="1" t="s">
        <v>495</v>
      </c>
      <c r="C494" t="str">
        <f>IFERROR(__xludf.DUMMYFUNCTION("GOOGLETRANSLATE(B494, ""zh"", ""en"")"),"Pants pretty good okay")</f>
        <v>Pants pretty good okay</v>
      </c>
    </row>
    <row r="495">
      <c r="A495" s="1">
        <v>5.0</v>
      </c>
      <c r="B495" s="1" t="s">
        <v>496</v>
      </c>
      <c r="C495" t="str">
        <f>IFERROR(__xludf.DUMMYFUNCTION("GOOGLETRANSLATE(B495, ""zh"", ""en"")"),"Very very nice! Very beautiful very fond of. Because overseas purchase instructions are in English can go online to find a Chinese version.")</f>
        <v>Very very nice! Very beautiful very fond of. Because overseas purchase instructions are in English can go online to find a Chinese version.</v>
      </c>
    </row>
    <row r="496">
      <c r="A496" s="1">
        <v>5.0</v>
      </c>
      <c r="B496" s="1" t="s">
        <v>497</v>
      </c>
      <c r="C496" t="str">
        <f>IFERROR(__xludf.DUMMYFUNCTION("GOOGLETRANSLATE(B496, ""zh"", ""en"")"),"Very satisfied with the shoes are very comfortable, very good. That is a big point. That does not affect the wear.")</f>
        <v>Very satisfied with the shoes are very comfortable, very good. That is a big point. That does not affect the wear.</v>
      </c>
    </row>
    <row r="497">
      <c r="A497" s="1">
        <v>5.0</v>
      </c>
      <c r="B497" s="1" t="s">
        <v>498</v>
      </c>
      <c r="C497" t="str">
        <f>IFERROR(__xludf.DUMMYFUNCTION("GOOGLETRANSLATE(B497, ""zh"", ""en"")"),"LEE jeans have received, cheaper than domestic, but after unpacking, there are shares of taste, has been tried, had also worry about the size of the problem, however, and as I expected, the right size, but also to express force, thank you Amazon's service"&amp;".")</f>
        <v>LEE jeans have received, cheaper than domestic, but after unpacking, there are shares of taste, has been tried, had also worry about the size of the problem, however, and as I expected, the right size, but also to express force, thank you Amazon's service.</v>
      </c>
    </row>
    <row r="498">
      <c r="A498" s="1">
        <v>5.0</v>
      </c>
      <c r="B498" s="1" t="s">
        <v>499</v>
      </c>
      <c r="C498" t="str">
        <f>IFERROR(__xludf.DUMMYFUNCTION("GOOGLETRANSLATE(B498, ""zh"", ""en"")"),"I think I like these shoes very good I really like is the left shoe feels a bit strange crooked can not tell where crooked. . . Then, if high instep, then it might be a little uncomfortable to wear just right. Quality looks okay ~")</f>
        <v>I think I like these shoes very good I really like is the left shoe feels a bit strange crooked can not tell where crooked. . . Then, if high instep, then it might be a little uncomfortable to wear just right. Quality looks okay ~</v>
      </c>
    </row>
    <row r="499">
      <c r="A499" s="1">
        <v>5.0</v>
      </c>
      <c r="B499" s="1" t="s">
        <v>500</v>
      </c>
      <c r="C499" t="str">
        <f>IFERROR(__xludf.DUMMYFUNCTION("GOOGLETRANSLATE(B499, ""zh"", ""en"")"),"Good, genuine good bottle, is indeed genuine, but also cheaper than purchasing in Japan, it is recommended")</f>
        <v>Good, genuine good bottle, is indeed genuine, but also cheaper than purchasing in Japan, it is recommended</v>
      </c>
    </row>
    <row r="500">
      <c r="A500" s="1">
        <v>5.0</v>
      </c>
      <c r="B500" s="1" t="s">
        <v>501</v>
      </c>
      <c r="C500" t="str">
        <f>IFERROR(__xludf.DUMMYFUNCTION("GOOGLETRANSLATE(B500, ""zh"", ""en"")"),"The high cost! satisfaction! Her husband is very satisfied. Height 184, weight 75-76kg, buy M is particularly fit!")</f>
        <v>The high cost! satisfaction! Her husband is very satisfied. Height 184, weight 75-76kg, buy M is particularly fit!</v>
      </c>
    </row>
    <row r="501">
      <c r="A501" s="1">
        <v>5.0</v>
      </c>
      <c r="B501" s="1" t="s">
        <v>502</v>
      </c>
      <c r="C501" t="str">
        <f>IFERROR(__xludf.DUMMYFUNCTION("GOOGLETRANSLATE(B501, ""zh"", ""en"")"),"Sanford Charlie Horse portrait special color of lead 24 color worthy of Sanford Charlie Horse color of lead, overlapping color is very good, colorful, easy to color, very smooth stroke - although more expensive, but because it is available overseas than d"&amp;"irectly purchasing cheap, worth buying! In addition, if the packaging is quite tight, the inside filled with inflatable bags, probably because it is issued by the US side, but also in the customs inspection frustrating than a few days, the original packag"&amp;"ing has been opened at the scene, but was full of useful and easy re-sealing tape well, the things inside intact, this is the first overseas purchase just met g20 summit, it is relatively slow clearance, consult the Amazon customer service, service is goo"&amp;"d, whether telephone, e-mail or text messages are all responses have help solve the problem, not neglect, hope to continue their efforts better and better.")</f>
        <v>Sanford Charlie Horse portrait special color of lead 24 color worthy of Sanford Charlie Horse color of lead, overlapping color is very good, colorful, easy to color, very smooth stroke - although more expensive, but because it is available overseas than directly purchasing cheap, worth buying! In addition, if the packaging is quite tight, the inside filled with inflatable bags, probably because it is issued by the US side, but also in the customs inspection frustrating than a few days, the original packaging has been opened at the scene, but was full of useful and easy re-sealing tape well, the things inside intact, this is the first overseas purchase just met g20 summit, it is relatively slow clearance, consult the Amazon customer service, service is good, whether telephone, e-mail or text messages are all responses have help solve the problem, not neglect, hope to continue their efforts better and better.</v>
      </c>
    </row>
    <row r="502">
      <c r="A502" s="1">
        <v>5.0</v>
      </c>
      <c r="B502" s="1" t="s">
        <v>503</v>
      </c>
      <c r="C502" t="str">
        <f>IFERROR(__xludf.DUMMYFUNCTION("GOOGLETRANSLATE(B502, ""zh"", ""en"")"),"Do not like the flavor of fitness for a friend! Best match fitness! Taste good! The election strawberry flavor, feel there is no smell!")</f>
        <v>Do not like the flavor of fitness for a friend! Best match fitness! Taste good! The election strawberry flavor, feel there is no smell!</v>
      </c>
    </row>
    <row r="503">
      <c r="A503" s="1">
        <v>5.0</v>
      </c>
      <c r="B503" s="1" t="s">
        <v>504</v>
      </c>
      <c r="C503" t="str">
        <f>IFERROR(__xludf.DUMMYFUNCTION("GOOGLETRANSLATE(B503, ""zh"", ""en"")"),"Good shoes good, like.")</f>
        <v>Good shoes good, like.</v>
      </c>
    </row>
    <row r="504">
      <c r="A504" s="1">
        <v>5.0</v>
      </c>
      <c r="B504" s="1" t="s">
        <v>505</v>
      </c>
      <c r="C504" t="str">
        <f>IFERROR(__xludf.DUMMYFUNCTION("GOOGLETRANSLATE(B504, ""zh"", ""en"")"),"Good style, that is too big! A whole big number!")</f>
        <v>Good style, that is too big! A whole big number!</v>
      </c>
    </row>
    <row r="505">
      <c r="A505" s="1">
        <v>5.0</v>
      </c>
      <c r="B505" s="1" t="s">
        <v>506</v>
      </c>
      <c r="C505" t="str">
        <f>IFERROR(__xludf.DUMMYFUNCTION("GOOGLETRANSLATE(B505, ""zh"", ""en"")"),"Cost-effective high stuff is made in china, wearing a week, and found no problems, the key is cost-effective, cheaper than the domestic counter nearly half, like the students, it is worth starting!")</f>
        <v>Cost-effective high stuff is made in china, wearing a week, and found no problems, the key is cost-effective, cheaper than the domestic counter nearly half, like the students, it is worth starting!</v>
      </c>
    </row>
    <row r="506">
      <c r="A506" s="1">
        <v>5.0</v>
      </c>
      <c r="B506" s="1" t="s">
        <v>507</v>
      </c>
      <c r="C506" t="str">
        <f>IFERROR(__xludf.DUMMYFUNCTION("GOOGLETRANSLATE(B506, ""zh"", ""en"")"),"Customer service is very powerful received, the box has a tear, electric toothbrushes cartons wear, timely communication and customer service has been resolved, Amazon's service is really good!")</f>
        <v>Customer service is very powerful received, the box has a tear, electric toothbrushes cartons wear, timely communication and customer service has been resolved, Amazon's service is really good!</v>
      </c>
    </row>
    <row r="507">
      <c r="A507" s="1">
        <v>5.0</v>
      </c>
      <c r="B507" s="1" t="s">
        <v>508</v>
      </c>
      <c r="C507" t="str">
        <f>IFERROR(__xludf.DUMMYFUNCTION("GOOGLETRANSLATE(B507, ""zh"", ""en"")"),"Fast delivery, good quality is also very good quality, delivery speed much faster than expected")</f>
        <v>Fast delivery, good quality is also very good quality, delivery speed much faster than expected</v>
      </c>
    </row>
    <row r="508">
      <c r="A508" s="1">
        <v>5.0</v>
      </c>
      <c r="B508" s="1" t="s">
        <v>509</v>
      </c>
      <c r="C508" t="str">
        <f>IFERROR(__xludf.DUMMYFUNCTION("GOOGLETRANSLATE(B508, ""zh"", ""en"")"),"It can also be bought before we know Lynx flagship store and picked up our coupon 10 dollars cheaper than this, so it also focused on only a small sample of this cream a few days at present there is nothing to feel hope to have the effect of fine lines it")</f>
        <v>It can also be bought before we know Lynx flagship store and picked up our coupon 10 dollars cheaper than this, so it also focused on only a small sample of this cream a few days at present there is nothing to feel hope to have the effect of fine lines it</v>
      </c>
    </row>
    <row r="509">
      <c r="A509" s="1">
        <v>5.0</v>
      </c>
      <c r="B509" s="1" t="s">
        <v>510</v>
      </c>
      <c r="C509" t="str">
        <f>IFERROR(__xludf.DUMMYFUNCTION("GOOGLETRANSLATE(B509, ""zh"", ""en"")"),"My headphones wild color noise, sound quality can be. Is that switch lights on, I do not feel senior. White initially no way to charge charge treasure, and later replaced the phone charging head just fine, but the noise is annoying, has been Zizi Zi's (se"&amp;"e video and quiet music when occasional)")</f>
        <v>My headphones wild color noise, sound quality can be. Is that switch lights on, I do not feel senior. White initially no way to charge charge treasure, and later replaced the phone charging head just fine, but the noise is annoying, has been Zizi Zi's (see video and quiet music when occasional)</v>
      </c>
    </row>
    <row r="510">
      <c r="A510" s="1">
        <v>5.0</v>
      </c>
      <c r="B510" s="1" t="s">
        <v>511</v>
      </c>
      <c r="C510" t="str">
        <f>IFERROR(__xludf.DUMMYFUNCTION("GOOGLETRANSLATE(B510, ""zh"", ""en"")"),"This lightweight non-stick pan is very light, a thirty-four people eat no problem. Indeed non-stick pan")</f>
        <v>This lightweight non-stick pan is very light, a thirty-four people eat no problem. Indeed non-stick pan</v>
      </c>
    </row>
    <row r="511">
      <c r="A511" s="1">
        <v>2.0</v>
      </c>
      <c r="B511" s="1" t="s">
        <v>512</v>
      </c>
      <c r="C511" t="str">
        <f>IFERROR(__xludf.DUMMYFUNCTION("GOOGLETRANSLATE(B511, ""zh"", ""en"")"),"Hot pants looked so much comment M number before buying. After that put the two sets of legs lantern. 177/78, inappropriate. S can also be estimated. Anglo-American champion downright clothes and pants. . . Or for Japan.")</f>
        <v>Hot pants looked so much comment M number before buying. After that put the two sets of legs lantern. 177/78, inappropriate. S can also be estimated. Anglo-American champion downright clothes and pants. . . Or for Japan.</v>
      </c>
    </row>
    <row r="512">
      <c r="A512" s="1">
        <v>3.0</v>
      </c>
      <c r="B512" s="1" t="s">
        <v>513</v>
      </c>
      <c r="C512" t="str">
        <f>IFERROR(__xludf.DUMMYFUNCTION("GOOGLETRANSLATE(B512, ""zh"", ""en"")"),"With the country code almost too small to see other people Bimei code reviews too small, specially bought freshman code, the results larger. . Personal feeling with the country code is similar to what the country code suggestions on what to buy code. I am"&amp;" 165cm, 55kg, L is too large")</f>
        <v>With the country code almost too small to see other people Bimei code reviews too small, specially bought freshman code, the results larger. . Personal feeling with the country code is similar to what the country code suggestions on what to buy code. I am 165cm, 55kg, L is too large</v>
      </c>
    </row>
    <row r="513">
      <c r="A513" s="1">
        <v>3.0</v>
      </c>
      <c r="B513" s="1" t="s">
        <v>514</v>
      </c>
      <c r="C513" t="str">
        <f>IFERROR(__xludf.DUMMYFUNCTION("GOOGLETRANSLATE(B513, ""zh"", ""en"")"),"Prices really fast, too cheap! Four days ago to buy actually 71 now inadvertently actually look down so much. Chilling Yeah, excellent treatment is so old customers, the strap is plastic, not feeling well, looks like Japan lj, but when these two days go b"&amp;"etter! Now it is not recommended, recommended, and so maybe the price will be! ! !")</f>
        <v>Prices really fast, too cheap! Four days ago to buy actually 71 now inadvertently actually look down so much. Chilling Yeah, excellent treatment is so old customers, the strap is plastic, not feeling well, looks like Japan lj, but when these two days go better! Now it is not recommended, recommended, and so maybe the price will be! ! !</v>
      </c>
    </row>
    <row r="514">
      <c r="A514" s="1">
        <v>1.0</v>
      </c>
      <c r="B514" s="1" t="s">
        <v>515</v>
      </c>
      <c r="C514" t="str">
        <f>IFERROR(__xludf.DUMMYFUNCTION("GOOGLETRANSLATE(B514, ""zh"", ""en"")"),"Found right foot rot in such a way, it is silent when ready to return, receipt, after, four times in succession through, clearing the 1st night. Ready to return")</f>
        <v>Found right foot rot in such a way, it is silent when ready to return, receipt, after, four times in succession through, clearing the 1st night. Ready to return</v>
      </c>
    </row>
    <row r="515">
      <c r="A515" s="1">
        <v>1.0</v>
      </c>
      <c r="B515" s="1" t="s">
        <v>516</v>
      </c>
      <c r="C515" t="str">
        <f>IFERROR(__xludf.DUMMYFUNCTION("GOOGLETRANSLATE(B515, ""zh"", ""en"")"),"Pen fake too fake, just bought it with ink drops, bad")</f>
        <v>Pen fake too fake, just bought it with ink drops, bad</v>
      </c>
    </row>
    <row r="516">
      <c r="A516" s="1">
        <v>1.0</v>
      </c>
      <c r="B516" s="1" t="s">
        <v>517</v>
      </c>
      <c r="C516" t="str">
        <f>IFERROR(__xludf.DUMMYFUNCTION("GOOGLETRANSLATE(B516, ""zh"", ""en"")"),"Far from ideal is not very good, put in boiling water after 12 hours on a cold, I do not know whether to buy a fake ......")</f>
        <v>Far from ideal is not very good, put in boiling water after 12 hours on a cold, I do not know whether to buy a fake ......</v>
      </c>
    </row>
    <row r="517">
      <c r="A517" s="1">
        <v>4.0</v>
      </c>
      <c r="B517" s="1" t="s">
        <v>518</v>
      </c>
      <c r="C517" t="str">
        <f>IFERROR(__xludf.DUMMYFUNCTION("GOOGLETRANSLATE(B517, ""zh"", ""en"")"),"Yardage big, fat, tight collar. Usually wear Uniqlo are other suitable number m is shorter sleeves. This shirt sleeves appropriate S number, not tied to the buckle collar, clothes fat. You can wear.")</f>
        <v>Yardage big, fat, tight collar. Usually wear Uniqlo are other suitable number m is shorter sleeves. This shirt sleeves appropriate S number, not tied to the buckle collar, clothes fat. You can wear.</v>
      </c>
    </row>
    <row r="518">
      <c r="A518" s="1">
        <v>4.0</v>
      </c>
      <c r="B518" s="1" t="s">
        <v>519</v>
      </c>
      <c r="C518" t="str">
        <f>IFERROR(__xludf.DUMMYFUNCTION("GOOGLETRANSLATE(B518, ""zh"", ""en"")"),"Oversized clothes sleeves too long, clothes too big.")</f>
        <v>Oversized clothes sleeves too long, clothes too big.</v>
      </c>
    </row>
    <row r="519">
      <c r="A519" s="1">
        <v>4.0</v>
      </c>
      <c r="B519" s="1" t="s">
        <v>520</v>
      </c>
      <c r="C519" t="str">
        <f>IFERROR(__xludf.DUMMYFUNCTION("GOOGLETRANSLATE(B519, ""zh"", ""en"")"),"Recommend purchase! 2017.5 buy, EF, active catfish eternal black! Excellent: 1, fine sliding +; thin and slippery, this feeling is very good, and note the EF ratio; 2, can be the peak, hard start point, the peak significantly; 3, pens superior material; m"&amp;"issing: 1, cap cover loose, easy out; tightly closed when the ""karaoke"" sound, but still like to use a screw cap, which is easy to fall out. Sometimes in a hurry to cover lax; 2, now see the white part of the pen grip wear when the cap tightly, there wi"&amp;"ll be suspicion mark after a long time. 3, 1-2mm clip can move up and down, do not know is not a case; other brands and models of pen, pen holder is not moving up and down;")</f>
        <v>Recommend purchase! 2017.5 buy, EF, active catfish eternal black! Excellent: 1, fine sliding +; thin and slippery, this feeling is very good, and note the EF ratio; 2, can be the peak, hard start point, the peak significantly; 3, pens superior material; missing: 1, cap cover loose, easy out; tightly closed when the "karaoke" sound, but still like to use a screw cap, which is easy to fall out. Sometimes in a hurry to cover lax; 2, now see the white part of the pen grip wear when the cap tightly, there will be suspicion mark after a long time. 3, 1-2mm clip can move up and down, do not know is not a case; other brands and models of pen, pen holder is not moving up and down;</v>
      </c>
    </row>
    <row r="520">
      <c r="A520" s="1">
        <v>4.0</v>
      </c>
      <c r="B520" s="1" t="s">
        <v>521</v>
      </c>
      <c r="C520" t="str">
        <f>IFERROR(__xludf.DUMMYFUNCTION("GOOGLETRANSLATE(B520, ""zh"", ""en"")"),"Amazon hopes China's mobile phone app experience more simple and convenient operation. Product introduction Do not want to be too Buddha system have a supporting role down three high.")</f>
        <v>Amazon hopes China's mobile phone app experience more simple and convenient operation. Product introduction Do not want to be too Buddha system have a supporting role down three high.</v>
      </c>
    </row>
    <row r="521">
      <c r="A521" s="1">
        <v>4.0</v>
      </c>
      <c r="B521" s="1" t="s">
        <v>522</v>
      </c>
      <c r="C521" t="str">
        <f>IFERROR(__xludf.DUMMYFUNCTION("GOOGLETRANSLATE(B521, ""zh"", ""en"")"),"The fabric is not particularly good, work in general! The fabric is not particularly good, work in general!")</f>
        <v>The fabric is not particularly good, work in general! The fabric is not particularly good, work in general!</v>
      </c>
    </row>
    <row r="522">
      <c r="A522" s="1">
        <v>5.0</v>
      </c>
      <c r="B522" s="1" t="s">
        <v>523</v>
      </c>
      <c r="C522" t="str">
        <f>IFERROR(__xludf.DUMMYFUNCTION("GOOGLETRANSLATE(B522, ""zh"", ""en"")"),"Today, for the first time to wear even a little do not play good foot! 38 yards thin feet five yards just right cold weather can wear thick socks bit obvious foot long brown can either have a pair of black Similar sure to buy the black")</f>
        <v>Today, for the first time to wear even a little do not play good foot! 38 yards thin feet five yards just right cold weather can wear thick socks bit obvious foot long brown can either have a pair of black Similar sure to buy the black</v>
      </c>
    </row>
    <row r="523">
      <c r="A523" s="1">
        <v>5.0</v>
      </c>
      <c r="B523" s="1" t="s">
        <v>524</v>
      </c>
      <c r="C523" t="str">
        <f>IFERROR(__xludf.DUMMYFUNCTION("GOOGLETRANSLATE(B523, ""zh"", ""en"")"),"well! Good quality, very comfortable. Trustworthy!")</f>
        <v>well! Good quality, very comfortable. Trustworthy!</v>
      </c>
    </row>
    <row r="524">
      <c r="A524" s="1">
        <v>5.0</v>
      </c>
      <c r="B524" s="1" t="s">
        <v>525</v>
      </c>
      <c r="C524" t="str">
        <f>IFERROR(__xludf.DUMMYFUNCTION("GOOGLETRANSLATE(B524, ""zh"", ""en"")"),"Cheap! Very good 5400 business helium disk, relatively quiet, reading and writing about 180, than domestic benefits too much!")</f>
        <v>Cheap! Very good 5400 business helium disk, relatively quiet, reading and writing about 180, than domestic benefits too much!</v>
      </c>
    </row>
    <row r="525">
      <c r="A525" s="1">
        <v>5.0</v>
      </c>
      <c r="B525" s="1" t="s">
        <v>526</v>
      </c>
      <c r="C525" t="str">
        <f>IFERROR(__xludf.DUMMYFUNCTION("GOOGLETRANSLATE(B525, ""zh"", ""en"")"),"Recommended satisfaction at home used to have a few ten domestic brands grinder, use a lower contrast, the noise is small, uniform crushing effect is very, very satisfied. Disadvantage, Chinese specification does not, although the machine is simple, but w"&amp;"hat is recommended pulverization treatment time in more detail the inside of the different materials, more trouble to read")</f>
        <v>Recommended satisfaction at home used to have a few ten domestic brands grinder, use a lower contrast, the noise is small, uniform crushing effect is very, very satisfied. Disadvantage, Chinese specification does not, although the machine is simple, but what is recommended pulverization treatment time in more detail the inside of the different materials, more trouble to read</v>
      </c>
    </row>
    <row r="526">
      <c r="A526" s="1">
        <v>5.0</v>
      </c>
      <c r="B526" s="1" t="s">
        <v>527</v>
      </c>
      <c r="C526" t="str">
        <f>IFERROR(__xludf.DUMMYFUNCTION("GOOGLETRANSLATE(B526, ""zh"", ""en"")"),"Very practical! Fast, easy to use but also good-looking!")</f>
        <v>Very practical! Fast, easy to use but also good-looking!</v>
      </c>
    </row>
    <row r="527">
      <c r="A527" s="1">
        <v>5.0</v>
      </c>
      <c r="B527" s="1" t="s">
        <v>528</v>
      </c>
      <c r="C527" t="str">
        <f>IFERROR(__xludf.DUMMYFUNCTION("GOOGLETRANSLATE(B527, ""zh"", ""en"")"),"Quite satisfied quite satisfied with the shopping, the appropriate hardware and software, but not on the ink, but also sold separately")</f>
        <v>Quite satisfied quite satisfied with the shopping, the appropriate hardware and software, but not on the ink, but also sold separately</v>
      </c>
    </row>
    <row r="528">
      <c r="A528" s="1">
        <v>5.0</v>
      </c>
      <c r="B528" s="1" t="s">
        <v>529</v>
      </c>
      <c r="C528" t="str">
        <f>IFERROR(__xludf.DUMMYFUNCTION("GOOGLETRANSLATE(B528, ""zh"", ""en"")"),"Watertight easy to use, but also more impact, baby quite like, may fall a little more in the morning until noon tubes are still warm")</f>
        <v>Watertight easy to use, but also more impact, baby quite like, may fall a little more in the morning until noon tubes are still warm</v>
      </c>
    </row>
    <row r="529">
      <c r="A529" s="1">
        <v>5.0</v>
      </c>
      <c r="B529" s="1" t="s">
        <v>530</v>
      </c>
      <c r="C529" t="str">
        <f>IFERROR(__xludf.DUMMYFUNCTION("GOOGLETRANSLATE(B529, ""zh"", ""en"")"),"ecco good very good very good very breathable No. 1926 received more than a thousand domestic price to the force is really big deal about a half a yard")</f>
        <v>ecco good very good very good very breathable No. 1926 received more than a thousand domestic price to the force is really big deal about a half a yard</v>
      </c>
    </row>
    <row r="530">
      <c r="A530" s="1">
        <v>5.0</v>
      </c>
      <c r="B530" s="1" t="s">
        <v>531</v>
      </c>
      <c r="C530" t="str">
        <f>IFERROR(__xludf.DUMMYFUNCTION("GOOGLETRANSLATE(B530, ""zh"", ""en"")"),"Good copy speed can reach 110m / s, small voice, mainly the price cheaper than 100, well, basically 7-8 days arrival")</f>
        <v>Good copy speed can reach 110m / s, small voice, mainly the price cheaper than 100, well, basically 7-8 days arrival</v>
      </c>
    </row>
    <row r="531">
      <c r="A531" s="1">
        <v>5.0</v>
      </c>
      <c r="B531" s="1" t="s">
        <v>532</v>
      </c>
      <c r="C531" t="str">
        <f>IFERROR(__xludf.DUMMYFUNCTION("GOOGLETRANSLATE(B531, ""zh"", ""en"")"),"Than the Lynx, a good East and Central Asia has been Lynx flagship store, buy some East and Central Asia, Deya's really not the same as before, at least the first precipitated charcoal filtered water much less")</f>
        <v>Than the Lynx, a good East and Central Asia has been Lynx flagship store, buy some East and Central Asia, Deya's really not the same as before, at least the first precipitated charcoal filtered water much less</v>
      </c>
    </row>
    <row r="532">
      <c r="A532" s="1">
        <v>5.0</v>
      </c>
      <c r="B532" s="1" t="s">
        <v>533</v>
      </c>
      <c r="C532" t="str">
        <f>IFERROR(__xludf.DUMMYFUNCTION("GOOGLETRANSLATE(B532, ""zh"", ""en"")"),"Well No. 176 74kg M good performance just very very thin but also warm good results tailored for Asians than any other figure of a bird house Jackets")</f>
        <v>Well No. 176 74kg M good performance just very very thin but also warm good results tailored for Asians than any other figure of a bird house Jackets</v>
      </c>
    </row>
    <row r="533">
      <c r="A533" s="1">
        <v>5.0</v>
      </c>
      <c r="B533" s="1" t="s">
        <v>534</v>
      </c>
      <c r="C533" t="str">
        <f>IFERROR(__xludf.DUMMYFUNCTION("GOOGLETRANSLATE(B533, ""zh"", ""en"")"),"Very good pen for the first time to buy this brand of pen, hand dipped in ink tried, far more than expected, very smooth, damp moderate, a little rough, but the calligraphy is appropriate. Ink may be replaced with Schneider, inexpensive. The only bad thin"&amp;"g, the housing is a fingerprint collector ah.")</f>
        <v>Very good pen for the first time to buy this brand of pen, hand dipped in ink tried, far more than expected, very smooth, damp moderate, a little rough, but the calligraphy is appropriate. Ink may be replaced with Schneider, inexpensive. The only bad thing, the housing is a fingerprint collector ah.</v>
      </c>
    </row>
    <row r="534">
      <c r="A534" s="1">
        <v>5.0</v>
      </c>
      <c r="B534" s="1" t="s">
        <v>535</v>
      </c>
      <c r="C534" t="str">
        <f>IFERROR(__xludf.DUMMYFUNCTION("GOOGLETRANSLATE(B534, ""zh"", ""en"")"),"Yes, completely different very good buy 8.5M 41.5 just, very good")</f>
        <v>Yes, completely different very good buy 8.5M 41.5 just, very good</v>
      </c>
    </row>
    <row r="535">
      <c r="A535" s="1">
        <v>5.0</v>
      </c>
      <c r="B535" s="1" t="s">
        <v>536</v>
      </c>
      <c r="C535" t="str">
        <f>IFERROR(__xludf.DUMMYFUNCTION("GOOGLETRANSLATE(B535, ""zh"", ""en"")"),"Suitable nice and good-looking children with parents and children are very fond of money")</f>
        <v>Suitable nice and good-looking children with parents and children are very fond of money</v>
      </c>
    </row>
    <row r="536">
      <c r="A536" s="1">
        <v>5.0</v>
      </c>
      <c r="B536" s="1" t="s">
        <v>537</v>
      </c>
      <c r="C536" t="str">
        <f>IFERROR(__xludf.DUMMYFUNCTION("GOOGLETRANSLATE(B536, ""zh"", ""en"")"),"Suitable dimensions, thin 175,70, m just the right number, is a super-thin material")</f>
        <v>Suitable dimensions, thin 175,70, m just the right number, is a super-thin material</v>
      </c>
    </row>
    <row r="537">
      <c r="A537" s="1">
        <v>5.0</v>
      </c>
      <c r="B537" s="1" t="s">
        <v>538</v>
      </c>
      <c r="C537" t="str">
        <f>IFERROR(__xludf.DUMMYFUNCTION("GOOGLETRANSLATE(B537, ""zh"", ""en"")"),"wmf work very well, rest assured brand.")</f>
        <v>wmf work very well, rest assured brand.</v>
      </c>
    </row>
    <row r="538">
      <c r="A538" s="1">
        <v>5.0</v>
      </c>
      <c r="B538" s="1" t="s">
        <v>539</v>
      </c>
      <c r="C538" t="str">
        <f>IFERROR(__xludf.DUMMYFUNCTION("GOOGLETRANSLATE(B538, ""zh"", ""en"")"),"Atsugi corrective underwear postpartum stockpile, after a good buy to wear")</f>
        <v>Atsugi corrective underwear postpartum stockpile, after a good buy to wear</v>
      </c>
    </row>
    <row r="539">
      <c r="A539" s="1">
        <v>5.0</v>
      </c>
      <c r="B539" s="1" t="s">
        <v>540</v>
      </c>
      <c r="C539" t="str">
        <f>IFERROR(__xludf.DUMMYFUNCTION("GOOGLETRANSLATE(B539, ""zh"", ""en"")"),"You can also drink flavored chocolate, beating dissolved, the film is not sealed after opening the lid, the arrival speed is very fast, four days to go, the United States can be so fast?")</f>
        <v>You can also drink flavored chocolate, beating dissolved, the film is not sealed after opening the lid, the arrival speed is very fast, four days to go, the United States can be so fast?</v>
      </c>
    </row>
    <row r="540">
      <c r="A540" s="1">
        <v>5.0</v>
      </c>
      <c r="B540" s="1" t="s">
        <v>541</v>
      </c>
      <c r="C540" t="str">
        <f>IFERROR(__xludf.DUMMYFUNCTION("GOOGLETRANSLATE(B540, ""zh"", ""en"")"),"Proper good, right size, very cute. Mickey and Donald Duck pattern, silicone base, put too steady.")</f>
        <v>Proper good, right size, very cute. Mickey and Donald Duck pattern, silicone base, put too steady.</v>
      </c>
    </row>
    <row r="541">
      <c r="A541" s="1">
        <v>5.0</v>
      </c>
      <c r="B541" s="1" t="s">
        <v>542</v>
      </c>
      <c r="C541" t="str">
        <f>IFERROR(__xludf.DUMMYFUNCTION("GOOGLETRANSLATE(B541, ""zh"", ""en"")"),"Well worth buying! ! ! French, ah, it is to enjoy a typical representative of life. This machine is designed simply, no matter the appearance or function really is a handsome B! Easy to not work, blendtec kenwood home and have, but did not affect the enth"&amp;"usiasm to buy this machine! I am afraid to see this man is a machine at the counter to see the Fissler aniseed and then to find it ~ ~ ha ha ha, in addition to Fissler cookware has always been the OEM OEM ~~ handheld machine is a cooking tool that is stil"&amp;"l a large cooking machine ~ ~ ~ more than fifteen thousand of the price, in addition to local tyrant will be really scared of it, but only a fraction of the Amazon do not have money you can buy it back, really, to see this machine and long grass of cheese"&amp;", do not hesitate, buy Jiuhaola! ! ! ! ! After my order is issued ups, fast, services is! Bangbang Bang! Continue next year continued prime! ! ! !")</f>
        <v>Well worth buying! ! ! French, ah, it is to enjoy a typical representative of life. This machine is designed simply, no matter the appearance or function really is a handsome B! Easy to not work, blendtec kenwood home and have, but did not affect the enthusiasm to buy this machine! I am afraid to see this man is a machine at the counter to see the Fissler aniseed and then to find it ~ ~ ha ha ha, in addition to Fissler cookware has always been the OEM OEM ~~ handheld machine is a cooking tool that is still a large cooking machine ~ ~ ~ more than fifteen thousand of the price, in addition to local tyrant will be really scared of it, but only a fraction of the Amazon do not have money you can buy it back, really, to see this machine and long grass of cheese, do not hesitate, buy Jiuhaola! ! ! ! ! After my order is issued ups, fast, services is! Bangbang Bang! Continue next year continued prime! ! ! !</v>
      </c>
    </row>
    <row r="542">
      <c r="A542" s="1">
        <v>5.0</v>
      </c>
      <c r="B542" s="1" t="s">
        <v>543</v>
      </c>
      <c r="C542" t="str">
        <f>IFERROR(__xludf.DUMMYFUNCTION("GOOGLETRANSLATE(B542, ""zh"", ""en"")"),"Anyway, I like this personally like waist, a little bit tight, I feel this good. Buyback")</f>
        <v>Anyway, I like this personally like waist, a little bit tight, I feel this good. Buyback</v>
      </c>
    </row>
    <row r="543">
      <c r="A543" s="1">
        <v>2.0</v>
      </c>
      <c r="B543" s="1" t="s">
        <v>544</v>
      </c>
      <c r="C543" t="str">
        <f>IFERROR(__xludf.DUMMYFUNCTION("GOOGLETRANSLATE(B543, ""zh"", ""en"")"),"It requires resolute refund, return receipt, destroyed jeans")</f>
        <v>It requires resolute refund, return receipt, destroyed jeans</v>
      </c>
    </row>
    <row r="544">
      <c r="A544" s="1">
        <v>3.0</v>
      </c>
      <c r="B544" s="1" t="s">
        <v>545</v>
      </c>
      <c r="C544" t="str">
        <f>IFERROR(__xludf.DUMMYFUNCTION("GOOGLETRANSLATE(B544, ""zh"", ""en"")"),"Imports, foreign language are I do not understand the instructions, do not know how to adjust the time")</f>
        <v>Imports, foreign language are I do not understand the instructions, do not know how to adjust the time</v>
      </c>
    </row>
    <row r="545">
      <c r="A545" s="1">
        <v>3.0</v>
      </c>
      <c r="B545" s="1" t="s">
        <v>546</v>
      </c>
      <c r="C545" t="str">
        <f>IFERROR(__xludf.DUMMYFUNCTION("GOOGLETRANSLATE(B545, ""zh"", ""en"")"),"Why not blue bottle carton? First, whether good or bad thing, how blue bottle with packing boxes are not? Originally sent to fracture patients. I do not know how the other party will send out behind me say. Amazon may want to pay attention to detail ....."&amp;".......")</f>
        <v>Why not blue bottle carton? First, whether good or bad thing, how blue bottle with packing boxes are not? Originally sent to fracture patients. I do not know how the other party will send out behind me say. Amazon may want to pay attention to detail ............</v>
      </c>
    </row>
    <row r="546">
      <c r="A546" s="1">
        <v>3.0</v>
      </c>
      <c r="B546" s="1" t="s">
        <v>547</v>
      </c>
      <c r="C546" t="str">
        <f>IFERROR(__xludf.DUMMYFUNCTION("GOOGLETRANSLATE(B546, ""zh"", ""en"")"),"The size of the brand's clothes size is not accurate, United States Code Ouma usually wear S, this has been purchased M code, S code usually as the result of the same size, Bust size 50x2, 72 long")</f>
        <v>The size of the brand's clothes size is not accurate, United States Code Ouma usually wear S, this has been purchased M code, S code usually as the result of the same size, Bust size 50x2, 72 long</v>
      </c>
    </row>
    <row r="547">
      <c r="A547" s="1">
        <v>1.0</v>
      </c>
      <c r="B547" s="1" t="s">
        <v>548</v>
      </c>
      <c r="C547" t="str">
        <f>IFERROR(__xludf.DUMMYFUNCTION("GOOGLETRANSLATE(B547, ""zh"", ""en"")"),"Clothing sizes too large can not wear clothes than domestic size too big, do not wear, but also to return all information in English and return operations, very inconvenient not humane")</f>
        <v>Clothing sizes too large can not wear clothes than domestic size too big, do not wear, but also to return all information in English and return operations, very inconvenient not humane</v>
      </c>
    </row>
    <row r="548">
      <c r="A548" s="1">
        <v>1.0</v>
      </c>
      <c r="B548" s="1" t="s">
        <v>549</v>
      </c>
      <c r="C548" t="str">
        <f>IFERROR(__xludf.DUMMYFUNCTION("GOOGLETRANSLATE(B548, ""zh"", ""en"")"),"Chronograph second hand big difference of two or three cells of the missing chronograph second hand big difference between the two or three of the missing cell, mad obsessive-compulsive disorder! !")</f>
        <v>Chronograph second hand big difference of two or three cells of the missing chronograph second hand big difference between the two or three of the missing cell, mad obsessive-compulsive disorder! !</v>
      </c>
    </row>
    <row r="549">
      <c r="A549" s="1">
        <v>1.0</v>
      </c>
      <c r="B549" s="1" t="s">
        <v>550</v>
      </c>
      <c r="C549" t="str">
        <f>IFERROR(__xludf.DUMMYFUNCTION("GOOGLETRANSLATE(B549, ""zh"", ""en"")"),"Great great fit more than 170 people about 140 pounds")</f>
        <v>Great great fit more than 170 people about 140 pounds</v>
      </c>
    </row>
    <row r="550">
      <c r="A550" s="1">
        <v>4.0</v>
      </c>
      <c r="B550" s="1" t="s">
        <v>551</v>
      </c>
      <c r="C550" t="str">
        <f>IFERROR(__xludf.DUMMYFUNCTION("GOOGLETRANSLATE(B550, ""zh"", ""en"")"),"pretty good. My height is seven meters Nine, weight 138 pounds. Buy is s number, just fit, the color of the clothes feel very positive. It is shipping high point. The price of clothing is acceptable. It looks great.")</f>
        <v>pretty good. My height is seven meters Nine, weight 138 pounds. Buy is s number, just fit, the color of the clothes feel very positive. It is shipping high point. The price of clothing is acceptable. It looks great.</v>
      </c>
    </row>
    <row r="551">
      <c r="A551" s="1">
        <v>4.0</v>
      </c>
      <c r="B551" s="1" t="s">
        <v>552</v>
      </c>
      <c r="C551" t="str">
        <f>IFERROR(__xludf.DUMMYFUNCTION("GOOGLETRANSLATE(B551, ""zh"", ""en"")"),"Darker than on the site, the rest are better than dark colors on the site, the rest are good, fit.")</f>
        <v>Darker than on the site, the rest are better than dark colors on the site, the rest are good, fit.</v>
      </c>
    </row>
    <row r="552">
      <c r="A552" s="1">
        <v>4.0</v>
      </c>
      <c r="B552" s="1" t="s">
        <v>553</v>
      </c>
      <c r="C552" t="str">
        <f>IFERROR(__xludf.DUMMYFUNCTION("GOOGLETRANSLATE(B552, ""zh"", ""en"")"),"Will not return with a pound of apples, not good, do not know did not grasp the essentials.")</f>
        <v>Will not return with a pound of apples, not good, do not know did not grasp the essentials.</v>
      </c>
    </row>
    <row r="553">
      <c r="A553" s="1">
        <v>4.0</v>
      </c>
      <c r="B553" s="1" t="s">
        <v>554</v>
      </c>
      <c r="C553" t="str">
        <f>IFERROR(__xludf.DUMMYFUNCTION("GOOGLETRANSLATE(B553, ""zh"", ""en"")"),"Hansgrohe fame directed to buy do not know why, do not feel special place ah")</f>
        <v>Hansgrohe fame directed to buy do not know why, do not feel special place ah</v>
      </c>
    </row>
    <row r="554">
      <c r="A554" s="1">
        <v>4.0</v>
      </c>
      <c r="B554" s="1" t="s">
        <v>555</v>
      </c>
      <c r="C554" t="str">
        <f>IFERROR(__xludf.DUMMYFUNCTION("GOOGLETRANSLATE(B554, ""zh"", ""en"")"),"Good texture texture is also good, some thick .........")</f>
        <v>Good texture texture is also good, some thick .........</v>
      </c>
    </row>
    <row r="555">
      <c r="A555" s="1">
        <v>5.0</v>
      </c>
      <c r="B555" s="1" t="s">
        <v>556</v>
      </c>
      <c r="C555" t="str">
        <f>IFERROR(__xludf.DUMMYFUNCTION("GOOGLETRANSLATE(B555, ""zh"", ""en"")"),"Very warm clothes, is a big point, then returned back and forth too much trouble, when put on the home attached")</f>
        <v>Very warm clothes, is a big point, then returned back and forth too much trouble, when put on the home attached</v>
      </c>
    </row>
    <row r="556">
      <c r="A556" s="1">
        <v>5.0</v>
      </c>
      <c r="B556" s="1" t="s">
        <v>557</v>
      </c>
      <c r="C556" t="str">
        <f>IFERROR(__xludf.DUMMYFUNCTION("GOOGLETRANSLATE(B556, ""zh"", ""en"")"),"Size just champion, the trend is a sign of madness grass, starting with the purchase on Amazon Japan, as saying on good quality Nichia, and then found it a few sleeve t brush when the price is very cheap to buy abroad, that is, the size comments unlike th"&amp;"e Japanese version is also consistent with domestic size a little too large, but then still decided to buy after reading all the comments, of course, choose the size of a small yards, after trying to get just the right size, but not very thick, no one els"&amp;"e comment thick.")</f>
        <v>Size just champion, the trend is a sign of madness grass, starting with the purchase on Amazon Japan, as saying on good quality Nichia, and then found it a few sleeve t brush when the price is very cheap to buy abroad, that is, the size comments unlike the Japanese version is also consistent with domestic size a little too large, but then still decided to buy after reading all the comments, of course, choose the size of a small yards, after trying to get just the right size, but not very thick, no one else comment thick.</v>
      </c>
    </row>
    <row r="557">
      <c r="A557" s="1">
        <v>5.0</v>
      </c>
      <c r="B557" s="1" t="s">
        <v>558</v>
      </c>
      <c r="C557" t="str">
        <f>IFERROR(__xludf.DUMMYFUNCTION("GOOGLETRANSLATE(B557, ""zh"", ""en"")"),"Size price cortex may also be quite accurate, sufficient 3 feet 1 waist 42, as a result of the buy 44, 40 of the estimate are enough. Such a long supply chain, the price is low enough, you can also cortex")</f>
        <v>Size price cortex may also be quite accurate, sufficient 3 feet 1 waist 42, as a result of the buy 44, 40 of the estimate are enough. Such a long supply chain, the price is low enough, you can also cortex</v>
      </c>
    </row>
    <row r="558">
      <c r="A558" s="1">
        <v>5.0</v>
      </c>
      <c r="B558" s="1" t="s">
        <v>559</v>
      </c>
      <c r="C558" t="str">
        <f>IFERROR(__xludf.DUMMYFUNCTION("GOOGLETRANSLATE(B558, ""zh"", ""en"")"),"Fast delivery than expected fast ... spent a week!")</f>
        <v>Fast delivery than expected fast ... spent a week!</v>
      </c>
    </row>
    <row r="559">
      <c r="A559" s="1">
        <v>5.0</v>
      </c>
      <c r="B559" s="1" t="s">
        <v>560</v>
      </c>
      <c r="C559" t="str">
        <f>IFERROR(__xludf.DUMMYFUNCTION("GOOGLETRANSLATE(B559, ""zh"", ""en"")"),"Good belt 35mm narrow belt, and leisure suits suitable, standard number, the waist 4-2 feet 2 feet 5 of 34 yards suitable")</f>
        <v>Good belt 35mm narrow belt, and leisure suits suitable, standard number, the waist 4-2 feet 2 feet 5 of 34 yards suitable</v>
      </c>
    </row>
    <row r="560">
      <c r="A560" s="1">
        <v>5.0</v>
      </c>
      <c r="B560" s="1" t="s">
        <v>561</v>
      </c>
      <c r="C560" t="str">
        <f>IFERROR(__xludf.DUMMYFUNCTION("GOOGLETRANSLATE(B560, ""zh"", ""en"")"),"Things looked good had to buy another food supplement in Japan scissors, this just engage in activities to start with. I hope easy to use")</f>
        <v>Things looked good had to buy another food supplement in Japan scissors, this just engage in activities to start with. I hope easy to use</v>
      </c>
    </row>
    <row r="561">
      <c r="A561" s="1">
        <v>5.0</v>
      </c>
      <c r="B561" s="1" t="s">
        <v>562</v>
      </c>
      <c r="C561" t="str">
        <f>IFERROR(__xludf.DUMMYFUNCTION("GOOGLETRANSLATE(B561, ""zh"", ""en"")"),"There are pictures of black color looking to buy, the results of open and found kind of like the picture wearing that dress look like after a month. Feel good, just try a little, do not know is not warm.")</f>
        <v>There are pictures of black color looking to buy, the results of open and found kind of like the picture wearing that dress look like after a month. Feel good, just try a little, do not know is not warm.</v>
      </c>
    </row>
    <row r="562">
      <c r="A562" s="1">
        <v>5.0</v>
      </c>
      <c r="B562" s="1" t="s">
        <v>563</v>
      </c>
      <c r="C562" t="str">
        <f>IFERROR(__xludf.DUMMYFUNCTION("GOOGLETRANSLATE(B562, ""zh"", ""en"")"),"Good quality size, the right size in very good shape")</f>
        <v>Good quality size, the right size in very good shape</v>
      </c>
    </row>
    <row r="563">
      <c r="A563" s="1">
        <v>5.0</v>
      </c>
      <c r="B563" s="1" t="s">
        <v>564</v>
      </c>
      <c r="C563" t="str">
        <f>IFERROR(__xludf.DUMMYFUNCTION("GOOGLETRANSLATE(B563, ""zh"", ""en"")"),"Pigeon nipple high cost of very soft, and suitable for large y-shaped incision the point bb")</f>
        <v>Pigeon nipple high cost of very soft, and suitable for large y-shaped incision the point bb</v>
      </c>
    </row>
    <row r="564">
      <c r="A564" s="1">
        <v>5.0</v>
      </c>
      <c r="B564" s="1" t="s">
        <v>565</v>
      </c>
      <c r="C564" t="str">
        <f>IFERROR(__xludf.DUMMYFUNCTION("GOOGLETRANSLATE(B564, ""zh"", ""en"")"),"I like Amazon sustained attention headset resolution, as well as sound field. To say really buying experience, have from 299 six months ago to start akg450 talking about, forget the trip to travel on the service area toilet, came back to find that resourc"&amp;"e is said to re-buy a pair, are out of stock. Read a lot about wearing a wire headset, starting with a pair of big ladle 3, a variety of platforms price comparisons, 999 Jingdong, Taobao is looked foggy, decisive Amazon. Express speed better than expected"&amp;", good luck they are still a force, if the postal surface mail, and that is nowhere in sight! Overall quality of the headphones is good, burning machine")</f>
        <v>I like Amazon sustained attention headset resolution, as well as sound field. To say really buying experience, have from 299 six months ago to start akg450 talking about, forget the trip to travel on the service area toilet, came back to find that resource is said to re-buy a pair, are out of stock. Read a lot about wearing a wire headset, starting with a pair of big ladle 3, a variety of platforms price comparisons, 999 Jingdong, Taobao is looked foggy, decisive Amazon. Express speed better than expected, good luck they are still a force, if the postal surface mail, and that is nowhere in sight! Overall quality of the headphones is good, burning machine</v>
      </c>
    </row>
    <row r="565">
      <c r="A565" s="1">
        <v>5.0</v>
      </c>
      <c r="B565" s="1" t="s">
        <v>566</v>
      </c>
      <c r="C565" t="str">
        <f>IFERROR(__xludf.DUMMYFUNCTION("GOOGLETRANSLATE(B565, ""zh"", ""en"")"),"Like this bowl is really handy, go out with too convenient.")</f>
        <v>Like this bowl is really handy, go out with too convenient.</v>
      </c>
    </row>
    <row r="566">
      <c r="A566" s="1">
        <v>5.0</v>
      </c>
      <c r="B566" s="1" t="s">
        <v>567</v>
      </c>
      <c r="C566" t="str">
        <f>IFERROR(__xludf.DUMMYFUNCTION("GOOGLETRANSLATE(B566, ""zh"", ""en"")"),"Good multi-purpose bowl, soup box properly properly")</f>
        <v>Good multi-purpose bowl, soup box properly properly</v>
      </c>
    </row>
    <row r="567">
      <c r="A567" s="1">
        <v>5.0</v>
      </c>
      <c r="B567" s="1" t="s">
        <v>568</v>
      </c>
      <c r="C567" t="str">
        <f>IFERROR(__xludf.DUMMYFUNCTION("GOOGLETRANSLATE(B567, ""zh"", ""en"")"),"Very good is not the first time to buy overseas to buy clothes, and thought there would have been prepared, read the size chart before you buy really buy smaller than the domestic number two on the right. The arrival of good quality, this was originally i"&amp;"ntended to replace the jacket, is another name said the clothes, which is to some rough feeling, handsome")</f>
        <v>Very good is not the first time to buy overseas to buy clothes, and thought there would have been prepared, read the size chart before you buy really buy smaller than the domestic number two on the right. The arrival of good quality, this was originally intended to replace the jacket, is another name said the clothes, which is to some rough feeling, handsome</v>
      </c>
    </row>
    <row r="568">
      <c r="A568" s="1">
        <v>5.0</v>
      </c>
      <c r="B568" s="1" t="s">
        <v>569</v>
      </c>
      <c r="C568" t="str">
        <f>IFERROR(__xludf.DUMMYFUNCTION("GOOGLETRANSLATE(B568, ""zh"", ""en"")"),"Suitable 183cm 176 pounds to wear L code just right material quality was okay inside downy be so cheap after all, value for money")</f>
        <v>Suitable 183cm 176 pounds to wear L code just right material quality was okay inside downy be so cheap after all, value for money</v>
      </c>
    </row>
    <row r="569">
      <c r="A569" s="1">
        <v>5.0</v>
      </c>
      <c r="B569" s="1" t="s">
        <v>570</v>
      </c>
      <c r="C569" t="str">
        <f>IFERROR(__xludf.DUMMYFUNCTION("GOOGLETRANSLATE(B569, ""zh"", ""en"")"),"Amazon's first single to the Champion for the first time to buy things on Amazon, much more convenient than expected, but fortunately we saw the comments know that the great size, actually did not expect such a big, buy the smallest S are still some long,"&amp;" feeling should the XS code just to wear, winter wear bigger is also better not have any self-cultivation effect, but really seen the cheapest champion, and a little excited about!")</f>
        <v>Amazon's first single to the Champion for the first time to buy things on Amazon, much more convenient than expected, but fortunately we saw the comments know that the great size, actually did not expect such a big, buy the smallest S are still some long, feeling should the XS code just to wear, winter wear bigger is also better not have any self-cultivation effect, but really seen the cheapest champion, and a little excited about!</v>
      </c>
    </row>
    <row r="570">
      <c r="A570" s="1">
        <v>5.0</v>
      </c>
      <c r="B570" s="1" t="s">
        <v>571</v>
      </c>
      <c r="C570" t="str">
        <f>IFERROR(__xludf.DUMMYFUNCTION("GOOGLETRANSLATE(B570, ""zh"", ""en"")"),"Pretty cheap, much better than imagined quality.")</f>
        <v>Pretty cheap, much better than imagined quality.</v>
      </c>
    </row>
    <row r="571">
      <c r="A571" s="1">
        <v>5.0</v>
      </c>
      <c r="B571" s="1" t="s">
        <v>572</v>
      </c>
      <c r="C571" t="str">
        <f>IFERROR(__xludf.DUMMYFUNCTION("GOOGLETRANSLATE(B571, ""zh"", ""en"")"),"Good work clothes work well. 175cm, 65kg, S number of very fit, the interlayer space cotton which is a class of material, very light. Yuriko is a heat-reflecting layer, very soft, shiny silver, looks like a barbecue with tin foil, ha ha! Thermos insulatio"&amp;"n on this principle.")</f>
        <v>Good work clothes work well. 175cm, 65kg, S number of very fit, the interlayer space cotton which is a class of material, very light. Yuriko is a heat-reflecting layer, very soft, shiny silver, looks like a barbecue with tin foil, ha ha! Thermos insulation on this principle.</v>
      </c>
    </row>
    <row r="572">
      <c r="A572" s="1">
        <v>5.0</v>
      </c>
      <c r="B572" s="1" t="s">
        <v>573</v>
      </c>
      <c r="C572" t="str">
        <f>IFERROR(__xludf.DUMMYFUNCTION("GOOGLETRANSLATE(B572, ""zh"", ""en"")"),"Worth starting 166,105 pounds, wearing loose, I want to feel, behind the superb embroidery worth to start ~")</f>
        <v>Worth starting 166,105 pounds, wearing loose, I want to feel, behind the superb embroidery worth to start ~</v>
      </c>
    </row>
    <row r="573">
      <c r="A573" s="1">
        <v>5.0</v>
      </c>
      <c r="B573" s="1" t="s">
        <v>574</v>
      </c>
      <c r="C573" t="str">
        <f>IFERROR(__xludf.DUMMYFUNCTION("GOOGLETRANSLATE(B573, ""zh"", ""en"")"),"Quality good good quality, 180cm, 90kg, L number slightly tightened a little, can wear")</f>
        <v>Quality good good quality, 180cm, 90kg, L number slightly tightened a little, can wear</v>
      </c>
    </row>
    <row r="574">
      <c r="A574" s="1">
        <v>5.0</v>
      </c>
      <c r="B574" s="1" t="s">
        <v>575</v>
      </c>
      <c r="C574" t="str">
        <f>IFERROR(__xludf.DUMMYFUNCTION("GOOGLETRANSLATE(B574, ""zh"", ""en"")"),"OK something good, is not imagined thick. . . Out of it.")</f>
        <v>OK something good, is not imagined thick. . . Out of it.</v>
      </c>
    </row>
    <row r="575">
      <c r="A575" s="1">
        <v>5.0</v>
      </c>
      <c r="B575" s="1" t="s">
        <v>576</v>
      </c>
      <c r="C575" t="str">
        <f>IFERROR(__xludf.DUMMYFUNCTION("GOOGLETRANSLATE(B575, ""zh"", ""en"")"),"Kamijina good, you deserve to have, cost-effective victory")</f>
        <v>Kamijina good, you deserve to have, cost-effective victory</v>
      </c>
    </row>
    <row r="576">
      <c r="A576" s="1">
        <v>5.0</v>
      </c>
      <c r="B576" s="1" t="s">
        <v>577</v>
      </c>
      <c r="C576" t="str">
        <f>IFERROR(__xludf.DUMMYFUNCTION("GOOGLETRANSLATE(B576, ""zh"", ""en"")"),"In the perfect express delivery to the force, packing the perfect sea Amoy so much of this package is the perfect impeccable, and the purchase of goods were not defective hope redouble their efforts.")</f>
        <v>In the perfect express delivery to the force, packing the perfect sea Amoy so much of this package is the perfect impeccable, and the purchase of goods were not defective hope redouble their efforts.</v>
      </c>
    </row>
    <row r="577">
      <c r="A577" s="1">
        <v>2.0</v>
      </c>
      <c r="B577" s="1" t="s">
        <v>578</v>
      </c>
      <c r="C577" t="str">
        <f>IFERROR(__xludf.DUMMYFUNCTION("GOOGLETRANSLATE(B577, ""zh"", ""en"")"),"Wearing a very uncomfortable! Comfort is very general, not the sole hard, I try stores in the country so it is not completely soles! I suspect bought a pair of fake shoes! Overseas purchase return trouble, or I'll back! Buy it, be careful! !")</f>
        <v>Wearing a very uncomfortable! Comfort is very general, not the sole hard, I try stores in the country so it is not completely soles! I suspect bought a pair of fake shoes! Overseas purchase return trouble, or I'll back! Buy it, be careful! !</v>
      </c>
    </row>
    <row r="578">
      <c r="A578" s="1">
        <v>3.0</v>
      </c>
      <c r="B578" s="1" t="s">
        <v>579</v>
      </c>
      <c r="C578" t="str">
        <f>IFERROR(__xludf.DUMMYFUNCTION("GOOGLETRANSLATE(B578, ""zh"", ""en"")"),"Should be done consistent with the physical description, L code selected is the right way, after the goods Found, bust 54cm, shoulder width 53cm, 75cm Length, shrunk after 2cm, does not match the origin, El Salvador, 100% cotton, and the physical descript"&amp;"ion")</f>
        <v>Should be done consistent with the physical description, L code selected is the right way, after the goods Found, bust 54cm, shoulder width 53cm, 75cm Length, shrunk after 2cm, does not match the origin, El Salvador, 100% cotton, and the physical description</v>
      </c>
    </row>
    <row r="579">
      <c r="A579" s="1">
        <v>3.0</v>
      </c>
      <c r="B579" s="1" t="s">
        <v>580</v>
      </c>
      <c r="C579" t="str">
        <f>IFERROR(__xludf.DUMMYFUNCTION("GOOGLETRANSLATE(B579, ""zh"", ""en"")"),"Le armpit a little straight, straight general effect.")</f>
        <v>Le armpit a little straight, straight general effect.</v>
      </c>
    </row>
    <row r="580">
      <c r="A580" s="1">
        <v>3.0</v>
      </c>
      <c r="B580" s="1" t="s">
        <v>581</v>
      </c>
      <c r="C580" t="str">
        <f>IFERROR(__xludf.DUMMYFUNCTION("GOOGLETRANSLATE(B580, ""zh"", ""en"")"),"Pay for poor quality, poor quality.")</f>
        <v>Pay for poor quality, poor quality.</v>
      </c>
    </row>
    <row r="581">
      <c r="A581" s="1">
        <v>1.0</v>
      </c>
      <c r="B581" s="1" t="s">
        <v>582</v>
      </c>
      <c r="C581" t="str">
        <f>IFERROR(__xludf.DUMMYFUNCTION("GOOGLETRANSLATE(B581, ""zh"", ""en"")"),"Good baby should be genuine satisfaction with ease")</f>
        <v>Good baby should be genuine satisfaction with ease</v>
      </c>
    </row>
    <row r="582">
      <c r="A582" s="1">
        <v>1.0</v>
      </c>
      <c r="B582" s="1" t="s">
        <v>583</v>
      </c>
      <c r="C582" t="str">
        <f>IFERROR(__xludf.DUMMYFUNCTION("GOOGLETRANSLATE(B582, ""zh"", ""en"")"),"Inexplicably broken. No throwing, no strong eject years ago to buy, copy large amounts of data. After a copy of a video years later, normal pop into the computer again, does not recognize disk. Unable to return, only supports maintenance, repairs official"&amp;" was not guaranteed a third party does not know whether it can be repaired. Fretful")</f>
        <v>Inexplicably broken. No throwing, no strong eject years ago to buy, copy large amounts of data. After a copy of a video years later, normal pop into the computer again, does not recognize disk. Unable to return, only supports maintenance, repairs official was not guaranteed a third party does not know whether it can be repaired. Fretful</v>
      </c>
    </row>
    <row r="583">
      <c r="A583" s="1">
        <v>4.0</v>
      </c>
      <c r="B583" s="1" t="s">
        <v>584</v>
      </c>
      <c r="C583" t="str">
        <f>IFERROR(__xludf.DUMMYFUNCTION("GOOGLETRANSLATE(B583, ""zh"", ""en"")"),"It can be good, that hat a little bit soft, cheap")</f>
        <v>It can be good, that hat a little bit soft, cheap</v>
      </c>
    </row>
    <row r="584">
      <c r="A584" s="1">
        <v>4.0</v>
      </c>
      <c r="B584" s="1" t="s">
        <v>585</v>
      </c>
      <c r="C584" t="str">
        <f>IFERROR(__xludf.DUMMYFUNCTION("GOOGLETRANSLATE(B584, ""zh"", ""en"")"),"43 9.5 Value for money to buy, or a big half a yard. Shoe itself is very good, a little hard soles, but acceptable")</f>
        <v>43 9.5 Value for money to buy, or a big half a yard. Shoe itself is very good, a little hard soles, but acceptable</v>
      </c>
    </row>
    <row r="585">
      <c r="A585" s="1">
        <v>4.0</v>
      </c>
      <c r="B585" s="1" t="s">
        <v>586</v>
      </c>
      <c r="C585" t="str">
        <f>IFERROR(__xludf.DUMMYFUNCTION("GOOGLETRANSLATE(B585, ""zh"", ""en"")"),"Soft and comfortable soft and comfortable, not long indented wash, no distortion, there is foot, can not afford to file, it is like")</f>
        <v>Soft and comfortable soft and comfortable, not long indented wash, no distortion, there is foot, can not afford to file, it is like</v>
      </c>
    </row>
    <row r="586">
      <c r="A586" s="1">
        <v>4.0</v>
      </c>
      <c r="B586" s="1" t="s">
        <v>587</v>
      </c>
      <c r="C586" t="str">
        <f>IFERROR(__xludf.DUMMYFUNCTION("GOOGLETRANSLATE(B586, ""zh"", ""en"")"),"Logistics to the force has been to buy a little thin legs jeans, this time to finally buy it. Stretch sort of a small, not too wrap, does not prevent movement. And the logistics is very good.")</f>
        <v>Logistics to the force has been to buy a little thin legs jeans, this time to finally buy it. Stretch sort of a small, not too wrap, does not prevent movement. And the logistics is very good.</v>
      </c>
    </row>
    <row r="587">
      <c r="A587" s="1">
        <v>4.0</v>
      </c>
      <c r="B587" s="1" t="s">
        <v>588</v>
      </c>
      <c r="C587" t="str">
        <f>IFERROR(__xludf.DUMMYFUNCTION("GOOGLETRANSLATE(B587, ""zh"", ""en"")"),"Not bad money to buy blind. His family should be thin version. More than 38 domestic stores of slightly smaller. After a day I have to wear a little distraction")</f>
        <v>Not bad money to buy blind. His family should be thin version. More than 38 domestic stores of slightly smaller. After a day I have to wear a little distraction</v>
      </c>
    </row>
    <row r="588">
      <c r="A588" s="1">
        <v>5.0</v>
      </c>
      <c r="B588" s="1" t="s">
        <v>589</v>
      </c>
      <c r="C588" t="str">
        <f>IFERROR(__xludf.DUMMYFUNCTION("GOOGLETRANSLATE(B588, ""zh"", ""en"")"),"Very affordable I use on a regular Philips electric toothbrush, but also very appropriate, very cost-effective price, good quality.")</f>
        <v>Very affordable I use on a regular Philips electric toothbrush, but also very appropriate, very cost-effective price, good quality.</v>
      </c>
    </row>
    <row r="589">
      <c r="A589" s="1">
        <v>5.0</v>
      </c>
      <c r="B589" s="1" t="s">
        <v>590</v>
      </c>
      <c r="C589" t="str">
        <f>IFERROR(__xludf.DUMMYFUNCTION("GOOGLETRANSLATE(B589, ""zh"", ""en"")"),"Quite like dinner plates of good quality with bright colors and adorable son put it down Spork great weight training to prepare him self to eat with the hope that he can easily!")</f>
        <v>Quite like dinner plates of good quality with bright colors and adorable son put it down Spork great weight training to prepare him self to eat with the hope that he can easily!</v>
      </c>
    </row>
    <row r="590">
      <c r="A590" s="1">
        <v>5.0</v>
      </c>
      <c r="B590" s="1" t="s">
        <v>591</v>
      </c>
      <c r="C590" t="str">
        <f>IFERROR(__xludf.DUMMYFUNCTION("GOOGLETRANSLATE(B590, ""zh"", ""en"")"),"High cost, quasi the right size shoe size, began to wear a little tight, a little hard leather, at least, than the store's hard, but wear a few days was much better, in general, still very good value.")</f>
        <v>High cost, quasi the right size shoe size, began to wear a little tight, a little hard leather, at least, than the store's hard, but wear a few days was much better, in general, still very good value.</v>
      </c>
    </row>
    <row r="591">
      <c r="A591" s="1">
        <v>5.0</v>
      </c>
      <c r="B591" s="1" t="s">
        <v>592</v>
      </c>
      <c r="C591" t="str">
        <f>IFERROR(__xludf.DUMMYFUNCTION("GOOGLETRANSLATE(B591, ""zh"", ""en"")"),"Suitable, comfortable super good, very appropriate, 175cm, 100kg, the price is very praise")</f>
        <v>Suitable, comfortable super good, very appropriate, 175cm, 100kg, the price is very praise</v>
      </c>
    </row>
    <row r="592">
      <c r="A592" s="1">
        <v>5.0</v>
      </c>
      <c r="B592" s="1" t="s">
        <v>593</v>
      </c>
      <c r="C592" t="str">
        <f>IFERROR(__xludf.DUMMYFUNCTION("GOOGLETRANSLATE(B592, ""zh"", ""en"")"),"Like a good, not from the previous evaluation, I do not know how many wasted points, points can change money now know, they should look carefully evaluated, then I put these words to copy to go, both to earn points, but also save trouble, went to which co"&amp;"py where, most importantly, do not seriously review, do not think how much worse word, sent directly to it, recommend it to everyone! !")</f>
        <v>Like a 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593">
      <c r="A593" s="1">
        <v>5.0</v>
      </c>
      <c r="B593" s="1" t="s">
        <v>594</v>
      </c>
      <c r="C593" t="str">
        <f>IFERROR(__xludf.DUMMYFUNCTION("GOOGLETRANSLATE(B593, ""zh"", ""en"")"),"More affordable than domestic Upon receipt of a big discovery, but also very heavy, work can be, the transmission speed is also good, the most important is cheaper than many of our lines, although there is no warranty")</f>
        <v>More affordable than domestic Upon receipt of a big discovery, but also very heavy, work can be, the transmission speed is also good, the most important is cheaper than many of our lines, although there is no warranty</v>
      </c>
    </row>
    <row r="594">
      <c r="A594" s="1">
        <v>5.0</v>
      </c>
      <c r="B594" s="1" t="s">
        <v>595</v>
      </c>
      <c r="C594" t="str">
        <f>IFERROR(__xludf.DUMMYFUNCTION("GOOGLETRANSLATE(B594, ""zh"", ""en"")"),"Yes, the right size, quality is also very good, speed is good, the right size, quality is also very good, fast")</f>
        <v>Yes, the right size, quality is also very good, speed is good, the right size, quality is also very good, fast</v>
      </c>
    </row>
    <row r="595">
      <c r="A595" s="1">
        <v>5.0</v>
      </c>
      <c r="B595" s="1" t="s">
        <v>596</v>
      </c>
      <c r="C595" t="str">
        <f>IFERROR(__xludf.DUMMYFUNCTION("GOOGLETRANSLATE(B595, ""zh"", ""en"")"),"Just wear comfortable and appropriate foot a bit crowded, Chuan Chuan lot of it! quite gorgeous! Note how much leather is not the next single, but wear beautiful! After buying price cuts it, looks like black five no cheap ah")</f>
        <v>Just wear comfortable and appropriate foot a bit crowded, Chuan Chuan lot of it! quite gorgeous! Note how much leather is not the next single, but wear beautiful! After buying price cuts it, looks like black five no cheap ah</v>
      </c>
    </row>
    <row r="596">
      <c r="A596" s="1">
        <v>5.0</v>
      </c>
      <c r="B596" s="1" t="s">
        <v>597</v>
      </c>
      <c r="C596" t="str">
        <f>IFERROR(__xludf.DUMMYFUNCTION("GOOGLETRANSLATE(B596, ""zh"", ""en"")"),"A sub-price goods are very good pen, worth it.")</f>
        <v>A sub-price goods are very good pen, worth it.</v>
      </c>
    </row>
    <row r="597">
      <c r="A597" s="1">
        <v>5.0</v>
      </c>
      <c r="B597" s="1" t="s">
        <v>598</v>
      </c>
      <c r="C597" t="str">
        <f>IFERROR(__xludf.DUMMYFUNCTION("GOOGLETRANSLATE(B597, ""zh"", ""en"")"),"Very fit 170,70kg, trumpet very fit. Good texture")</f>
        <v>Very fit 170,70kg, trumpet very fit. Good texture</v>
      </c>
    </row>
    <row r="598">
      <c r="A598" s="1">
        <v>5.0</v>
      </c>
      <c r="B598" s="1" t="s">
        <v>599</v>
      </c>
      <c r="C598" t="str">
        <f>IFERROR(__xludf.DUMMYFUNCTION("GOOGLETRANSLATE(B598, ""zh"", ""en"")"),"Stocking very good recovery postpartum pelvis, behind also marked up and down, good quality.")</f>
        <v>Stocking very good recovery postpartum pelvis, behind also marked up and down, good quality.</v>
      </c>
    </row>
    <row r="599">
      <c r="A599" s="1">
        <v>5.0</v>
      </c>
      <c r="B599" s="1" t="s">
        <v>600</v>
      </c>
      <c r="C599" t="str">
        <f>IFERROR(__xludf.DUMMYFUNCTION("GOOGLETRANSLATE(B599, ""zh"", ""en"")"),"Nice pants fabric soft and very comfortable to wear, just the right height 175 weight 70")</f>
        <v>Nice pants fabric soft and very comfortable to wear, just the right height 175 weight 70</v>
      </c>
    </row>
    <row r="600">
      <c r="A600" s="1">
        <v>5.0</v>
      </c>
      <c r="B600" s="1" t="s">
        <v>601</v>
      </c>
      <c r="C600" t="str">
        <f>IFERROR(__xludf.DUMMYFUNCTION("GOOGLETRANSLATE(B600, ""zh"", ""en"")"),"I like shoes very good, good-looking, the right number")</f>
        <v>I like shoes very good, good-looking, the right number</v>
      </c>
    </row>
    <row r="601">
      <c r="A601" s="1">
        <v>5.0</v>
      </c>
      <c r="B601" s="1" t="s">
        <v>602</v>
      </c>
      <c r="C601" t="str">
        <f>IFERROR(__xludf.DUMMYFUNCTION("GOOGLETRANSLATE(B601, ""zh"", ""en"")"),"ecco shoes have been very comfortable. Very soft and very comfortable shoes a little bit big")</f>
        <v>ecco shoes have been very comfortable. Very soft and very comfortable shoes a little bit big</v>
      </c>
    </row>
    <row r="602">
      <c r="A602" s="1">
        <v>5.0</v>
      </c>
      <c r="B602" s="1" t="s">
        <v>603</v>
      </c>
      <c r="C602" t="str">
        <f>IFERROR(__xludf.DUMMYFUNCTION("GOOGLETRANSLATE(B602, ""zh"", ""en"")"),"Very satisfied with the logistics faster than expected, at 5.17 single, originally planned to 6.7, 5.26 did not think they received. Leather should be the first layer of skin leather, the pores clearly visible, because no studies on the cortex, not assure"&amp;"d. Belt width ok I think does not seem narrow dimensions usually wear pants 31, the election of the belt 34, with the innermost hole just right. Overall, inexpensive very satisfied.")</f>
        <v>Very satisfied with the logistics faster than expected, at 5.17 single, originally planned to 6.7, 5.26 did not think they received. Leather should be the first layer of skin leather, the pores clearly visible, because no studies on the cortex, not assured. Belt width ok I think does not seem narrow dimensions usually wear pants 31, the election of the belt 34, with the innermost hole just right. Overall, inexpensive very satisfied.</v>
      </c>
    </row>
    <row r="603">
      <c r="A603" s="1">
        <v>5.0</v>
      </c>
      <c r="B603" s="1" t="s">
        <v>604</v>
      </c>
      <c r="C603" t="str">
        <f>IFERROR(__xludf.DUMMYFUNCTION("GOOGLETRANSLATE(B603, ""zh"", ""en"")"),"Deserve to have very good, high cost!")</f>
        <v>Deserve to have very good, high cost!</v>
      </c>
    </row>
    <row r="604">
      <c r="A604" s="1">
        <v>5.0</v>
      </c>
      <c r="B604" s="1" t="s">
        <v>605</v>
      </c>
      <c r="C604" t="str">
        <f>IFERROR(__xludf.DUMMYFUNCTION("GOOGLETRANSLATE(B604, ""zh"", ""en"")"),"Very nice and comfortable, do not roll up the crotch friction")</f>
        <v>Very nice and comfortable, do not roll up the crotch friction</v>
      </c>
    </row>
    <row r="605">
      <c r="A605" s="1">
        <v>5.0</v>
      </c>
      <c r="B605" s="1" t="s">
        <v>606</v>
      </c>
      <c r="C605" t="str">
        <f>IFERROR(__xludf.DUMMYFUNCTION("GOOGLETRANSLATE(B605, ""zh"", ""en"")"),"Version good version of the type and style are good, comfort is also very good, logistics is relatively fast, very satisfied.")</f>
        <v>Version good version of the type and style are good, comfort is also very good, logistics is relatively fast, very satisfied.</v>
      </c>
    </row>
    <row r="606">
      <c r="A606" s="1">
        <v>5.0</v>
      </c>
      <c r="B606" s="1" t="s">
        <v>607</v>
      </c>
      <c r="C606" t="str">
        <f>IFERROR(__xludf.DUMMYFUNCTION("GOOGLETRANSLATE(B606, ""zh"", ""en"")"),"Very very satisfied, good workmanship, good drainage effect! !")</f>
        <v>Very very satisfied, good workmanship, good drainage effect! !</v>
      </c>
    </row>
    <row r="607">
      <c r="A607" s="1">
        <v>5.0</v>
      </c>
      <c r="B607" s="1" t="s">
        <v>608</v>
      </c>
      <c r="C607" t="str">
        <f>IFERROR(__xludf.DUMMYFUNCTION("GOOGLETRANSLATE(B607, ""zh"", ""en"")"),"Very fond of too large a number, symbol uk4 37 yards wearing a little loose, maybe wear thick socks just fine, very soft leather, soles are very soft and comfortable to wear, the future will consider this brand of shoes, wear good the")</f>
        <v>Very fond of too large a number, symbol uk4 37 yards wearing a little loose, maybe wear thick socks just fine, very soft leather, soles are very soft and comfortable to wear, the future will consider this brand of shoes, wear good the</v>
      </c>
    </row>
    <row r="608">
      <c r="A608" s="1">
        <v>5.0</v>
      </c>
      <c r="B608" s="1" t="s">
        <v>609</v>
      </c>
      <c r="C608" t="str">
        <f>IFERROR(__xludf.DUMMYFUNCTION("GOOGLETRANSLATE(B608, ""zh"", ""en"")"),"177 / 78m barely to the knee 177 / 78m barely knee here, personally like basketball shorts slightly longer point, the material is very comfortable,")</f>
        <v>177 / 78m barely to the knee 177 / 78m barely knee here, personally like basketball shorts slightly longer point, the material is very comfortable,</v>
      </c>
    </row>
    <row r="609">
      <c r="A609" s="1">
        <v>5.0</v>
      </c>
      <c r="B609" s="1" t="s">
        <v>610</v>
      </c>
      <c r="C609" t="str">
        <f>IFERROR(__xludf.DUMMYFUNCTION("GOOGLETRANSLATE(B609, ""zh"", ""en"")"),"Ok my height 175cm, weight 84kg, buy the L number, more appropriate, bought two sets, inexpensive, affordable to buy a home than a lot of it, good good.")</f>
        <v>Ok my height 175cm, weight 84kg, buy the L number, more appropriate, bought two sets, inexpensive, affordable to buy a home than a lot of it, good good.</v>
      </c>
    </row>
    <row r="610">
      <c r="A610" s="1">
        <v>2.0</v>
      </c>
      <c r="B610" s="1" t="s">
        <v>611</v>
      </c>
      <c r="C610" t="str">
        <f>IFERROR(__xludf.DUMMYFUNCTION("GOOGLETRANSLATE(B610, ""zh"", ""en"")"),"Great big return, and this is really big, the equivalent of the US version of M L. recommend Amazon detailed dimensioning. Sale quite good, like this one")</f>
        <v>Great big return, and this is really big, the equivalent of the US version of M L. recommend Amazon detailed dimensioning. Sale quite good, like this one</v>
      </c>
    </row>
    <row r="611">
      <c r="A611" s="1">
        <v>3.0</v>
      </c>
      <c r="B611" s="1" t="s">
        <v>612</v>
      </c>
      <c r="C611" t="str">
        <f>IFERROR(__xludf.DUMMYFUNCTION("GOOGLETRANSLATE(B611, ""zh"", ""en"")"),"Moderate bought two work this brand of trousers, is not ideal.")</f>
        <v>Moderate bought two work this brand of trousers, is not ideal.</v>
      </c>
    </row>
    <row r="612">
      <c r="A612" s="1">
        <v>3.0</v>
      </c>
      <c r="B612" s="1" t="s">
        <v>613</v>
      </c>
      <c r="C612" t="str">
        <f>IFERROR(__xludf.DUMMYFUNCTION("GOOGLETRANSLATE(B612, ""zh"", ""en"")"),"Can to pass the results have been reviewed, but now has been unable to see, it is estimated that say negative things too, may have to delete")</f>
        <v>Can to pass the results have been reviewed, but now has been unable to see, it is estimated that say negative things too, may have to delete</v>
      </c>
    </row>
    <row r="613">
      <c r="A613" s="1">
        <v>1.0</v>
      </c>
      <c r="B613" s="1" t="s">
        <v>614</v>
      </c>
      <c r="C613" t="str">
        <f>IFERROR(__xludf.DUMMYFUNCTION("GOOGLETRANSLATE(B613, ""zh"", ""en"")"),"Hand is bad buy back is bad, plug in any device pc mac can not access the disk. . . . . . . . . And he returned to the United States, this time bad experience. Seagate's customer service phone also can not get through China, after not buy overseas purchas"&amp;"e, and are afraid to buy a Seagate. .")</f>
        <v>Hand is bad buy back is bad, plug in any device pc mac can not access the disk. . . . . . . . . And he returned to the United States, this time bad experience. Seagate's customer service phone also can not get through China, after not buy overseas purchase, and are afraid to buy a Seagate. .</v>
      </c>
    </row>
    <row r="614">
      <c r="A614" s="1">
        <v>1.0</v>
      </c>
      <c r="B614" s="1" t="s">
        <v>615</v>
      </c>
      <c r="C614" t="str">
        <f>IFERROR(__xludf.DUMMYFUNCTION("GOOGLETRANSLATE(B614, ""zh"", ""en"")"),"Returns can not be broken open the package to see there are plastic bags of liquid leakage, after inspection found a bottle seal is damaged, click to return the display does not apply, then give a good a star")</f>
        <v>Returns can not be broken open the package to see there are plastic bags of liquid leakage, after inspection found a bottle seal is damaged, click to return the display does not apply, then give a good a star</v>
      </c>
    </row>
    <row r="615">
      <c r="A615" s="1">
        <v>1.0</v>
      </c>
      <c r="B615" s="1" t="s">
        <v>616</v>
      </c>
      <c r="C615" t="str">
        <f>IFERROR(__xludf.DUMMYFUNCTION("GOOGLETRANSLATE(B615, ""zh"", ""en"")"),"Quality fade too serious")</f>
        <v>Quality fade too serious</v>
      </c>
    </row>
    <row r="616">
      <c r="A616" s="1">
        <v>4.0</v>
      </c>
      <c r="B616" s="1" t="s">
        <v>617</v>
      </c>
      <c r="C616" t="str">
        <f>IFERROR(__xludf.DUMMYFUNCTION("GOOGLETRANSLATE(B616, ""zh"", ""en"")"),"Hem slightly longer fabric is very good! Comfortably")</f>
        <v>Hem slightly longer fabric is very good! Comfortably</v>
      </c>
    </row>
    <row r="617">
      <c r="A617" s="1">
        <v>4.0</v>
      </c>
      <c r="B617" s="1" t="s">
        <v>618</v>
      </c>
      <c r="C617" t="str">
        <f>IFERROR(__xludf.DUMMYFUNCTION("GOOGLETRANSLATE(B617, ""zh"", ""en"")"),"High cost, I can Koler very strenuous when installed, has been leaking. The two tubes screwed with forceps to get. Currently more than a month, and open the filter has become a rust-colored light. I wanted to continue to use.")</f>
        <v>High cost, I can Koler very strenuous when installed, has been leaking. The two tubes screwed with forceps to get. Currently more than a month, and open the filter has become a rust-colored light. I wanted to continue to use.</v>
      </c>
    </row>
    <row r="618">
      <c r="A618" s="1">
        <v>4.0</v>
      </c>
      <c r="B618" s="1" t="s">
        <v>619</v>
      </c>
      <c r="C618" t="str">
        <f>IFERROR(__xludf.DUMMYFUNCTION("GOOGLETRANSLATE(B618, ""zh"", ""en"")"),"Well good, that is, single function, if it is mixed with various functions like")</f>
        <v>Well good, that is, single function, if it is mixed with various functions like</v>
      </c>
    </row>
    <row r="619">
      <c r="A619" s="1">
        <v>4.0</v>
      </c>
      <c r="B619" s="1" t="s">
        <v>620</v>
      </c>
      <c r="C619" t="str">
        <f>IFERROR(__xludf.DUMMYFUNCTION("GOOGLETRANSLATE(B619, ""zh"", ""en"")"),"There are depressed shell microwave ovens have received, domestic direct use, the inner wall of stainless steel is not a defect. When you open the microwave oven there is a small depression angle, reclaim, and does not affect use.")</f>
        <v>There are depressed shell microwave ovens have received, domestic direct use, the inner wall of stainless steel is not a defect. When you open the microwave oven there is a small depression angle, reclaim, and does not affect use.</v>
      </c>
    </row>
    <row r="620">
      <c r="A620" s="1">
        <v>5.0</v>
      </c>
      <c r="B620" s="1" t="s">
        <v>621</v>
      </c>
      <c r="C620" t="str">
        <f>IFERROR(__xludf.DUMMYFUNCTION("GOOGLETRANSLATE(B620, ""zh"", ""en"")"),"Good flexibility and good elasticity")</f>
        <v>Good flexibility and good elasticity</v>
      </c>
    </row>
    <row r="621">
      <c r="A621" s="1">
        <v>5.0</v>
      </c>
      <c r="B621" s="1" t="s">
        <v>622</v>
      </c>
      <c r="C621" t="str">
        <f>IFERROR(__xludf.DUMMYFUNCTION("GOOGLETRANSLATE(B621, ""zh"", ""en"")"),"Black is buying cheap comfortable breathable elastic legs not volume")</f>
        <v>Black is buying cheap comfortable breathable elastic legs not volume</v>
      </c>
    </row>
    <row r="622">
      <c r="A622" s="1">
        <v>5.0</v>
      </c>
      <c r="B622" s="1" t="s">
        <v>623</v>
      </c>
      <c r="C622" t="str">
        <f>IFERROR(__xludf.DUMMYFUNCTION("GOOGLETRANSLATE(B622, ""zh"", ""en"")"),"It should be genuine, can also feel it should be genuine it, you feel you can")</f>
        <v>It should be genuine, can also feel it should be genuine it, you feel you can</v>
      </c>
    </row>
    <row r="623">
      <c r="A623" s="1">
        <v>5.0</v>
      </c>
      <c r="B623" s="1" t="s">
        <v>624</v>
      </c>
      <c r="C623" t="str">
        <f>IFERROR(__xludf.DUMMYFUNCTION("GOOGLETRANSLATE(B623, ""zh"", ""en"")"),"Hope the insulation effect will be good to send to friends, have not used, looks pretty cute")</f>
        <v>Hope the insulation effect will be good to send to friends, have not used, looks pretty cute</v>
      </c>
    </row>
    <row r="624">
      <c r="A624" s="1">
        <v>5.0</v>
      </c>
      <c r="B624" s="1" t="s">
        <v>625</v>
      </c>
      <c r="C624" t="str">
        <f>IFERROR(__xludf.DUMMYFUNCTION("GOOGLETRANSLATE(B624, ""zh"", ""en"")"),"German production of heavy feeling of fans, like German-made WMF, that is, just bought on price cuts, some tangled. What is my favorite, the price overpaid, it is recommended to protect the Amazon will give members consider the price of love or gift produ"&amp;"cts, looking forward to! ! !")</f>
        <v>German production of heavy feeling of fans, like German-made WMF, that is, just bought on price cuts, some tangled. What is my favorite, the price overpaid, it is recommended to protect the Amazon will give members consider the price of love or gift products, looking forward to! ! !</v>
      </c>
    </row>
    <row r="625">
      <c r="A625" s="1">
        <v>5.0</v>
      </c>
      <c r="B625" s="1" t="s">
        <v>626</v>
      </c>
      <c r="C625" t="str">
        <f>IFERROR(__xludf.DUMMYFUNCTION("GOOGLETRANSLATE(B625, ""zh"", ""en"")"),"Affordable comfortable to wear do not want to wear other brands, did not sleep pressure")</f>
        <v>Affordable comfortable to wear do not want to wear other brands, did not sleep pressure</v>
      </c>
    </row>
    <row r="626">
      <c r="A626" s="1">
        <v>5.0</v>
      </c>
      <c r="B626" s="1" t="s">
        <v>627</v>
      </c>
      <c r="C626" t="str">
        <f>IFERROR(__xludf.DUMMYFUNCTION("GOOGLETRANSLATE(B626, ""zh"", ""en"")"),"Lovely well, if there would be better strap")</f>
        <v>Lovely well, if there would be better strap</v>
      </c>
    </row>
    <row r="627">
      <c r="A627" s="1">
        <v>5.0</v>
      </c>
      <c r="B627" s="1" t="s">
        <v>628</v>
      </c>
      <c r="C627" t="str">
        <f>IFERROR(__xludf.DUMMYFUNCTION("GOOGLETRANSLATE(B627, ""zh"", ""en"")"),"Great love wash their hands, press out the shape of flowers, children especially love to wash their hands, but also with disinfection, good good.")</f>
        <v>Great love wash their hands, press out the shape of flowers, children especially love to wash their hands, but also with disinfection, good good.</v>
      </c>
    </row>
    <row r="628">
      <c r="A628" s="1">
        <v>5.0</v>
      </c>
      <c r="B628" s="1" t="s">
        <v>629</v>
      </c>
      <c r="C628" t="str">
        <f>IFERROR(__xludf.DUMMYFUNCTION("GOOGLETRANSLATE(B628, ""zh"", ""en"")"),"Pen-class feel good, packing a little less.")</f>
        <v>Pen-class feel good, packing a little less.</v>
      </c>
    </row>
    <row r="629">
      <c r="A629" s="1">
        <v>5.0</v>
      </c>
      <c r="B629" s="1" t="s">
        <v>630</v>
      </c>
      <c r="C629" t="str">
        <f>IFERROR(__xludf.DUMMYFUNCTION("GOOGLETRANSLATE(B629, ""zh"", ""en"")"),"Like the logistics very fast two weeks to Guangzhou, he had been too rude to wear for two weeks at forty-five toe scratched scratched spend quite obvious")</f>
        <v>Like the logistics very fast two weeks to Guangzhou, he had been too rude to wear for two weeks at forty-five toe scratched scratched spend quite obvious</v>
      </c>
    </row>
    <row r="630">
      <c r="A630" s="1">
        <v>5.0</v>
      </c>
      <c r="B630" s="1" t="s">
        <v>631</v>
      </c>
      <c r="C630" t="str">
        <f>IFERROR(__xludf.DUMMYFUNCTION("GOOGLETRANSLATE(B630, ""zh"", ""en"")"),"pretty good. . . High taxes very good, especially the nine months the baby will not use,")</f>
        <v>pretty good. . . High taxes very good, especially the nine months the baby will not use,</v>
      </c>
    </row>
    <row r="631">
      <c r="A631" s="1">
        <v>5.0</v>
      </c>
      <c r="B631" s="1" t="s">
        <v>632</v>
      </c>
      <c r="C631" t="str">
        <f>IFERROR(__xludf.DUMMYFUNCTION("GOOGLETRANSLATE(B631, ""zh"", ""en"")"),"Cousin like a good, gave cousin! She liked!")</f>
        <v>Cousin like a good, gave cousin! She liked!</v>
      </c>
    </row>
    <row r="632">
      <c r="A632" s="1">
        <v>5.0</v>
      </c>
      <c r="B632" s="1" t="s">
        <v>633</v>
      </c>
      <c r="C632" t="str">
        <f>IFERROR(__xludf.DUMMYFUNCTION("GOOGLETRANSLATE(B632, ""zh"", ""en"")"),"Cup good good, many times to buy, for the first time in the Amazon, because there are prime")</f>
        <v>Cup good good, many times to buy, for the first time in the Amazon, because there are prime</v>
      </c>
    </row>
    <row r="633">
      <c r="A633" s="1">
        <v>5.0</v>
      </c>
      <c r="B633" s="1" t="s">
        <v>634</v>
      </c>
      <c r="C633" t="str">
        <f>IFERROR(__xludf.DUMMYFUNCTION("GOOGLETRANSLATE(B633, ""zh"", ""en"")"),"Bought the wrong color ...... Oh buy the wrong, buy skin cream, beige buy into baby! Special encounter hit 15%, so excited ... but are fairly shallow, it can also accept")</f>
        <v>Bought the wrong color ...... Oh buy the wrong, buy skin cream, beige buy into baby! Special encounter hit 15%, so excited ... but are fairly shallow, it can also accept</v>
      </c>
    </row>
    <row r="634">
      <c r="A634" s="1">
        <v>5.0</v>
      </c>
      <c r="B634" s="1" t="s">
        <v>635</v>
      </c>
      <c r="C634" t="str">
        <f>IFERROR(__xludf.DUMMYFUNCTION("GOOGLETRANSLATE(B634, ""zh"", ""en"")"),"Good satisfied with good shoes feet a little Wu")</f>
        <v>Good satisfied with good shoes feet a little Wu</v>
      </c>
    </row>
    <row r="635">
      <c r="A635" s="1">
        <v>5.0</v>
      </c>
      <c r="B635" s="1" t="s">
        <v>636</v>
      </c>
      <c r="C635" t="str">
        <f>IFERROR(__xludf.DUMMYFUNCTION("GOOGLETRANSLATE(B635, ""zh"", ""en"")"),"Good baby something good, the price is very reasonable and my friends bought several postal fight")</f>
        <v>Good baby something good, the price is very reasonable and my friends bought several postal fight</v>
      </c>
    </row>
    <row r="636">
      <c r="A636" s="1">
        <v>5.0</v>
      </c>
      <c r="B636" s="1" t="s">
        <v>637</v>
      </c>
      <c r="C636" t="str">
        <f>IFERROR(__xludf.DUMMYFUNCTION("GOOGLETRANSLATE(B636, ""zh"", ""en"")"),"Really great for a few seconds to dry hair, and inexpensive, thumbs up 👍")</f>
        <v>Really great for a few seconds to dry hair, and inexpensive, thumbs up 👍</v>
      </c>
    </row>
    <row r="637">
      <c r="A637" s="1">
        <v>5.0</v>
      </c>
      <c r="B637" s="1" t="s">
        <v>638</v>
      </c>
      <c r="C637" t="str">
        <f>IFERROR(__xludf.DUMMYFUNCTION("GOOGLETRANSLATE(B637, ""zh"", ""en"")"),"Good high cost of a shoe, very satisfied.")</f>
        <v>Good high cost of a shoe, very satisfied.</v>
      </c>
    </row>
    <row r="638">
      <c r="A638" s="1">
        <v>5.0</v>
      </c>
      <c r="B638" s="1" t="s">
        <v>639</v>
      </c>
      <c r="C638" t="str">
        <f>IFERROR(__xludf.DUMMYFUNCTION("GOOGLETRANSLATE(B638, ""zh"", ""en"")"),"Help a friend buy a good feeling good, very fine work")</f>
        <v>Help a friend buy a good feeling good, very fine work</v>
      </c>
    </row>
    <row r="639">
      <c r="A639" s="1">
        <v>5.0</v>
      </c>
      <c r="B639" s="1" t="s">
        <v>640</v>
      </c>
      <c r="C639" t="str">
        <f>IFERROR(__xludf.DUMMYFUNCTION("GOOGLETRANSLATE(B639, ""zh"", ""en"")"),"Lovely good look at the table, but there is no second hand ......")</f>
        <v>Lovely good look at the table, but there is no second hand ......</v>
      </c>
    </row>
    <row r="640">
      <c r="A640" s="1">
        <v>5.0</v>
      </c>
      <c r="B640" s="1" t="s">
        <v>641</v>
      </c>
      <c r="C640" t="str">
        <f>IFERROR(__xludf.DUMMYFUNCTION("GOOGLETRANSLATE(B640, ""zh"", ""en"")"),"This works well for a new, a lot of really good shave")</f>
        <v>This works well for a new, a lot of really good shave</v>
      </c>
    </row>
    <row r="641">
      <c r="A641" s="1">
        <v>5.0</v>
      </c>
      <c r="B641" s="1" t="s">
        <v>642</v>
      </c>
      <c r="C641" t="str">
        <f>IFERROR(__xludf.DUMMYFUNCTION("GOOGLETRANSLATE(B641, ""zh"", ""en"")"),"Wide foot comfort on 37.5, bought the wide version just right, very comfortable on the feet")</f>
        <v>Wide foot comfort on 37.5, bought the wide version just right, very comfortable on the feet</v>
      </c>
    </row>
    <row r="642">
      <c r="A642" s="1">
        <v>2.0</v>
      </c>
      <c r="B642" s="1" t="s">
        <v>643</v>
      </c>
      <c r="C642" t="str">
        <f>IFERROR(__xludf.DUMMYFUNCTION("GOOGLETRANSLATE(B642, ""zh"", ""en"")"),"Work in general ah! Quality pants in general, did not feel like genuine!")</f>
        <v>Work in general ah! Quality pants in general, did not feel like genuine!</v>
      </c>
    </row>
    <row r="643">
      <c r="A643" s="1">
        <v>3.0</v>
      </c>
      <c r="B643" s="1" t="s">
        <v>644</v>
      </c>
      <c r="C643" t="str">
        <f>IFERROR(__xludf.DUMMYFUNCTION("GOOGLETRANSLATE(B643, ""zh"", ""en"")"),"Cover some very general questions")</f>
        <v>Cover some very general questions</v>
      </c>
    </row>
    <row r="644">
      <c r="A644" s="1">
        <v>3.0</v>
      </c>
      <c r="B644" s="1" t="s">
        <v>645</v>
      </c>
      <c r="C644" t="str">
        <f>IFERROR(__xludf.DUMMYFUNCTION("GOOGLETRANSLATE(B644, ""zh"", ""en"")"),"I can not say good or bad ah only a blue ink sac, no blotter. If you do not know how to buy ink bag and the ink absorber, the pen can scrap it. Can anyone tell me where to buy pens and ink sac paragraph blotter it? Is Parker pen ink sac and the blotter ar"&amp;"e common it? depressed!")</f>
        <v>I can not say good or bad ah only a blue ink sac, no blotter. If you do not know how to buy ink bag and the ink absorber, the pen can scrap it. Can anyone tell me where to buy pens and ink sac paragraph blotter it? Is Parker pen ink sac and the blotter are common it? depressed!</v>
      </c>
    </row>
    <row r="645">
      <c r="A645" s="1">
        <v>1.0</v>
      </c>
      <c r="B645" s="1" t="s">
        <v>646</v>
      </c>
      <c r="C645" t="str">
        <f>IFERROR(__xludf.DUMMYFUNCTION("GOOGLETRANSLATE(B645, ""zh"", ""en"")"),"To tell the hard soles hard is not good, I like the fake shoes, I'm not an ordinary hard soles, I wear a feet hurt, I'm harder than safety shoes")</f>
        <v>To tell the hard soles hard is not good, I like the fake shoes, I'm not an ordinary hard soles, I wear a feet hurt, I'm harder than safety shoes</v>
      </c>
    </row>
    <row r="646">
      <c r="A646" s="1">
        <v>1.0</v>
      </c>
      <c r="B646" s="1" t="s">
        <v>647</v>
      </c>
      <c r="C646" t="str">
        <f>IFERROR(__xludf.DUMMYFUNCTION("GOOGLETRANSLATE(B646, ""zh"", ""en"")"),"Logistics too bad ECCO shoes good quality, comfortable to wear before the generation that was not to do. But Amazon to close down yet? Before buying shoes, a box will be added outside, there is also inflatable protection, now a plastic bag to send over a "&amp;"shoebox are rotten, the only bad review. Overseas buy a lot of products.")</f>
        <v>Logistics too bad ECCO shoes good quality, comfortable to wear before the generation that was not to do. But Amazon to close down yet? Before buying shoes, a box will be added outside, there is also inflatable protection, now a plastic bag to send over a shoebox are rotten, the only bad review. Overseas buy a lot of products.</v>
      </c>
    </row>
    <row r="647">
      <c r="A647" s="1">
        <v>4.0</v>
      </c>
      <c r="B647" s="1" t="s">
        <v>648</v>
      </c>
      <c r="C647" t="str">
        <f>IFERROR(__xludf.DUMMYFUNCTION("GOOGLETRANSLATE(B647, ""zh"", ""en"")"),"Overall pretty good right size, foot feeling comfortable not biom series. While goods received flawed, and in-kind color and images of the Amazon have greater access. Overseas purchase only back not change, but the treatment options provided good customer"&amp;" service operator satisfaction.")</f>
        <v>Overall pretty good right size, foot feeling comfortable not biom series. While goods received flawed, and in-kind color and images of the Amazon have greater access. Overseas purchase only back not change, but the treatment options provided good customer service operator satisfaction.</v>
      </c>
    </row>
    <row r="648">
      <c r="A648" s="1">
        <v>4.0</v>
      </c>
      <c r="B648" s="1" t="s">
        <v>649</v>
      </c>
      <c r="C648" t="str">
        <f>IFERROR(__xludf.DUMMYFUNCTION("GOOGLETRANSLATE(B648, ""zh"", ""en"")"),"Good set of pots. Very delicate. However, size is not really.")</f>
        <v>Good set of pots. Very delicate. However, size is not really.</v>
      </c>
    </row>
    <row r="649">
      <c r="A649" s="1">
        <v>4.0</v>
      </c>
      <c r="B649" s="1" t="s">
        <v>650</v>
      </c>
      <c r="C649" t="str">
        <f>IFERROR(__xludf.DUMMYFUNCTION("GOOGLETRANSLATE(B649, ""zh"", ""en"")"),"Nearly five hundred hand-fitting clothes, not too cheap, the quality is also good, there is no pocket, the clothes belong to the spring and summer, 170,75kg just. Clothes fabric is not good mall to buy more than a thousand domestic quality")</f>
        <v>Nearly five hundred hand-fitting clothes, not too cheap, the quality is also good, there is no pocket, the clothes belong to the spring and summer, 170,75kg just. Clothes fabric is not good mall to buy more than a thousand domestic quality</v>
      </c>
    </row>
    <row r="650">
      <c r="A650" s="1">
        <v>4.0</v>
      </c>
      <c r="B650" s="1" t="s">
        <v>651</v>
      </c>
      <c r="C650" t="str">
        <f>IFERROR(__xludf.DUMMYFUNCTION("GOOGLETRANSLATE(B650, ""zh"", ""en"")"),"No rims comfortable to wear very comfortable, gather good results, wear do not feel the summer heat in the body.")</f>
        <v>No rims comfortable to wear very comfortable, gather good results, wear do not feel the summer heat in the body.</v>
      </c>
    </row>
    <row r="651">
      <c r="A651" s="1">
        <v>4.0</v>
      </c>
      <c r="B651" s="1" t="s">
        <v>652</v>
      </c>
      <c r="C651" t="str">
        <f>IFERROR(__xludf.DUMMYFUNCTION("GOOGLETRANSLATE(B651, ""zh"", ""en"")"),"Fortunately horsepower workmanship, sound big, high-powered.")</f>
        <v>Fortunately horsepower workmanship, sound big, high-powered.</v>
      </c>
    </row>
    <row r="652">
      <c r="A652" s="1">
        <v>5.0</v>
      </c>
      <c r="B652" s="1" t="s">
        <v>653</v>
      </c>
      <c r="C652" t="str">
        <f>IFERROR(__xludf.DUMMYFUNCTION("GOOGLETRANSLATE(B652, ""zh"", ""en"")"),"Very, very good speakers, high cost")</f>
        <v>Very, very good speakers, high cost</v>
      </c>
    </row>
    <row r="653">
      <c r="A653" s="1">
        <v>5.0</v>
      </c>
      <c r="B653" s="1" t="s">
        <v>654</v>
      </c>
      <c r="C653" t="str">
        <f>IFERROR(__xludf.DUMMYFUNCTION("GOOGLETRANSLATE(B653, ""zh"", ""en"")"),"Worth buying investigated for a long time to buy, the greatest feeling light, effective insulation")</f>
        <v>Worth buying investigated for a long time to buy, the greatest feeling light, effective insulation</v>
      </c>
    </row>
    <row r="654">
      <c r="A654" s="1">
        <v>5.0</v>
      </c>
      <c r="B654" s="1" t="s">
        <v>655</v>
      </c>
      <c r="C654" t="str">
        <f>IFERROR(__xludf.DUMMYFUNCTION("GOOGLETRANSLATE(B654, ""zh"", ""en"")"),"May be slightly higher price, but you can also use the")</f>
        <v>May be slightly higher price, but you can also use the</v>
      </c>
    </row>
    <row r="655">
      <c r="A655" s="1">
        <v>5.0</v>
      </c>
      <c r="B655" s="1" t="s">
        <v>656</v>
      </c>
      <c r="C655" t="str">
        <f>IFERROR(__xludf.DUMMYFUNCTION("GOOGLETRANSLATE(B655, ""zh"", ""en"")"),"Yellow fat than white people? Very good quality, very thick. My height 181 weight 80 kg Waist 84cm, W32L32 little fat, should w31L32 just, do Germans are so fat it? 😃")</f>
        <v>Yellow fat than white people? Very good quality, very thick. My height 181 weight 80 kg Waist 84cm, W32L32 little fat, should w31L32 just, do Germans are so fat it? 😃</v>
      </c>
    </row>
    <row r="656">
      <c r="A656" s="1">
        <v>5.0</v>
      </c>
      <c r="B656" s="1" t="s">
        <v>657</v>
      </c>
      <c r="C656" t="str">
        <f>IFERROR(__xludf.DUMMYFUNCTION("GOOGLETRANSLATE(B656, ""zh"", ""en"")"),"Great great set of processing machines, although some features not used. Easy to use, fast, efficient, Ye Hao clean, rushing water is clean. In particular, like to play the function of fruit, fruit can play a very delicate taste good.")</f>
        <v>Great great set of processing machines, although some features not used. Easy to use, fast, efficient, Ye Hao clean, rushing water is clean. In particular, like to play the function of fruit, fruit can play a very delicate taste good.</v>
      </c>
    </row>
    <row r="657">
      <c r="A657" s="1">
        <v>5.0</v>
      </c>
      <c r="B657" s="1" t="s">
        <v>658</v>
      </c>
      <c r="C657" t="str">
        <f>IFERROR(__xludf.DUMMYFUNCTION("GOOGLETRANSLATE(B657, ""zh"", ""en"")"),"Cup to help a friend buy, she liked, very cost-effective price, the baby is appropriate, there is a clutch")</f>
        <v>Cup to help a friend buy, she liked, very cost-effective price, the baby is appropriate, there is a clutch</v>
      </c>
    </row>
    <row r="658">
      <c r="A658" s="1">
        <v>5.0</v>
      </c>
      <c r="B658" s="1" t="s">
        <v>659</v>
      </c>
      <c r="C658" t="str">
        <f>IFERROR(__xludf.DUMMYFUNCTION("GOOGLETRANSLATE(B658, ""zh"", ""en"")"),"Comfort is very comfortable, good and worth buying.")</f>
        <v>Comfort is very comfortable, good and worth buying.</v>
      </c>
    </row>
    <row r="659">
      <c r="A659" s="1">
        <v>5.0</v>
      </c>
      <c r="B659" s="1" t="s">
        <v>660</v>
      </c>
      <c r="C659" t="str">
        <f>IFERROR(__xludf.DUMMYFUNCTION("GOOGLETRANSLATE(B659, ""zh"", ""en"")"),"Good sound quality sound details clear, I have always liked Sennheiser")</f>
        <v>Good sound quality sound details clear, I have always liked Sennheiser</v>
      </c>
    </row>
    <row r="660">
      <c r="A660" s="1">
        <v>5.0</v>
      </c>
      <c r="B660" s="1" t="s">
        <v>661</v>
      </c>
      <c r="C660" t="str">
        <f>IFERROR(__xludf.DUMMYFUNCTION("GOOGLETRANSLATE(B660, ""zh"", ""en"")"),"Powder faithful long-term store! This is what I used the most gentle mouthwash")</f>
        <v>Powder faithful long-term store! This is what I used the most gentle mouthwash</v>
      </c>
    </row>
    <row r="661">
      <c r="A661" s="1">
        <v>5.0</v>
      </c>
      <c r="B661" s="1" t="s">
        <v>662</v>
      </c>
      <c r="C661" t="str">
        <f>IFERROR(__xludf.DUMMYFUNCTION("GOOGLETRANSLATE(B661, ""zh"", ""en"")"),"Genuine use for a long time, has been very good, very much.")</f>
        <v>Genuine use for a long time, has been very good, very much.</v>
      </c>
    </row>
    <row r="662">
      <c r="A662" s="1">
        <v>5.0</v>
      </c>
      <c r="B662" s="1" t="s">
        <v>663</v>
      </c>
      <c r="C662" t="str">
        <f>IFERROR(__xludf.DUMMYFUNCTION("GOOGLETRANSLATE(B662, ""zh"", ""en"")"),"Very good desktop audio E4.5 originally as a desktop audio, a half-listening sound. Some people even go and hifi for comparison. To listen to low frequency sound would go with eight inches ah .. using a civilian port, there Aux in jack on Phone and speake"&amp;"rs, very human. Back low-cut switch allows audio to abandon ultra-low frequency, low frequency so as to enhance capacity. There are high and low frequency compensation function. I spent a long time before she thought of comments, discount when bought, the"&amp;" New Year even a discount. If as a monitor or stereo hifi speakers you use, it should be disappointed, it has always been a desktop audio, ease of use and user-friendly overtaken good.")</f>
        <v>Very good desktop audio E4.5 originally as a desktop audio, a half-listening sound. Some people even go and hifi for comparison. To listen to low frequency sound would go with eight inches ah .. using a civilian port, there Aux in jack on Phone and speakers, very human. Back low-cut switch allows audio to abandon ultra-low frequency, low frequency so as to enhance capacity. There are high and low frequency compensation function. I spent a long time before she thought of comments, discount when bought, the New Year even a discount. If as a monitor or stereo hifi speakers you use, it should be disappointed, it has always been a desktop audio, ease of use and user-friendly overtaken good.</v>
      </c>
    </row>
    <row r="663">
      <c r="A663" s="1">
        <v>5.0</v>
      </c>
      <c r="B663" s="1" t="s">
        <v>664</v>
      </c>
      <c r="C663" t="str">
        <f>IFERROR(__xludf.DUMMYFUNCTION("GOOGLETRANSLATE(B663, ""zh"", ""en"")"),"Leather is a little hard to wear a period of time cheaper than the domestic half, Bang Bang")</f>
        <v>Leather is a little hard to wear a period of time cheaper than the domestic half, Bang Bang</v>
      </c>
    </row>
    <row r="664">
      <c r="A664" s="1">
        <v>5.0</v>
      </c>
      <c r="B664" s="1" t="s">
        <v>665</v>
      </c>
      <c r="C664" t="str">
        <f>IFERROR(__xludf.DUMMYFUNCTION("GOOGLETRANSLATE(B664, ""zh"", ""en"")"),"Nice clothes good shopping experience, value for money")</f>
        <v>Nice clothes good shopping experience, value for money</v>
      </c>
    </row>
    <row r="665">
      <c r="A665" s="1">
        <v>5.0</v>
      </c>
      <c r="B665" s="1" t="s">
        <v>666</v>
      </c>
      <c r="C665" t="str">
        <f>IFERROR(__xludf.DUMMYFUNCTION("GOOGLETRANSLATE(B665, ""zh"", ""en"")"),"Shannon determine helium disk, very fast.")</f>
        <v>Shannon determine helium disk, very fast.</v>
      </c>
    </row>
    <row r="666">
      <c r="A666" s="1">
        <v>5.0</v>
      </c>
      <c r="B666" s="1" t="s">
        <v>667</v>
      </c>
      <c r="C666" t="str">
        <f>IFERROR(__xludf.DUMMYFUNCTION("GOOGLETRANSLATE(B666, ""zh"", ""en"")"),"Air show trial ran 10 kilometers, you can! Just want to know why no tag na?")</f>
        <v>Air show trial ran 10 kilometers, you can! Just want to know why no tag na?</v>
      </c>
    </row>
    <row r="667">
      <c r="A667" s="1">
        <v>5.0</v>
      </c>
      <c r="B667" s="1" t="s">
        <v>668</v>
      </c>
      <c r="C667" t="str">
        <f>IFERROR(__xludf.DUMMYFUNCTION("GOOGLETRANSLATE(B667, ""zh"", ""en"")"),"Fast, reliable packaging, the product okay orders 5 to Erik Feng, good packaging, as always, there are Nichia invoice, the box also Nichia. 166cm, 56kg, L code just right, a year after pregnancy waist a little big, small waist may feel as good as fertiliz"&amp;"er sub muji soft, but the visual side and waistband design, not easily deformed like to view aftereffect it")</f>
        <v>Fast, reliable packaging, the product okay orders 5 to Erik Feng, good packaging, as always, there are Nichia invoice, the box also Nichia. 166cm, 56kg, L code just right, a year after pregnancy waist a little big, small waist may feel as good as fertilizer sub muji soft, but the visual side and waistband design, not easily deformed like to view aftereffect it</v>
      </c>
    </row>
    <row r="668">
      <c r="A668" s="1">
        <v>5.0</v>
      </c>
      <c r="B668" s="1" t="s">
        <v>669</v>
      </c>
      <c r="C668" t="str">
        <f>IFERROR(__xludf.DUMMYFUNCTION("GOOGLETRANSLATE(B668, ""zh"", ""en"")"),"Very suitable for winter to buy 36 Yes, the shoes fit, very comfortable")</f>
        <v>Very suitable for winter to buy 36 Yes, the shoes fit, very comfortable</v>
      </c>
    </row>
    <row r="669">
      <c r="A669" s="1">
        <v>5.0</v>
      </c>
      <c r="B669" s="1" t="s">
        <v>670</v>
      </c>
      <c r="C669" t="str">
        <f>IFERROR(__xludf.DUMMYFUNCTION("GOOGLETRANSLATE(B669, ""zh"", ""en"")"),"Express delivery to the force! ! A word good word good words very good good quality has been inspected six days is genuine courier to the very awesome")</f>
        <v>Express delivery to the force! ! A word good word good words very good good quality has been inspected six days is genuine courier to the very awesome</v>
      </c>
    </row>
    <row r="670">
      <c r="A670" s="1">
        <v>5.0</v>
      </c>
      <c r="B670" s="1" t="s">
        <v>671</v>
      </c>
      <c r="C670" t="str">
        <f>IFERROR(__xludf.DUMMYFUNCTION("GOOGLETRANSLATE(B670, ""zh"", ""en"")"),"Well not with the General Assembly. . . Looking good")</f>
        <v>Well not with the General Assembly. . . Looking good</v>
      </c>
    </row>
    <row r="671">
      <c r="A671" s="1">
        <v>5.0</v>
      </c>
      <c r="B671" s="1" t="s">
        <v>672</v>
      </c>
      <c r="C671" t="str">
        <f>IFERROR(__xludf.DUMMYFUNCTION("GOOGLETRANSLATE(B671, ""zh"", ""en"")"),"scorpio can be a T-shirt to wear, not suitable for underwear, rigid quality, high cost")</f>
        <v>scorpio can be a T-shirt to wear, not suitable for underwear, rigid quality, high cost</v>
      </c>
    </row>
    <row r="672">
      <c r="A672" s="1">
        <v>5.0</v>
      </c>
      <c r="B672" s="1" t="s">
        <v>673</v>
      </c>
      <c r="C672" t="str">
        <f>IFERROR(__xludf.DUMMYFUNCTION("GOOGLETRANSLATE(B672, ""zh"", ""en"")"),"I like good shoes, good running sneakers!")</f>
        <v>I like good shoes, good running sneakers!</v>
      </c>
    </row>
    <row r="673">
      <c r="A673" s="1">
        <v>5.0</v>
      </c>
      <c r="B673" s="1" t="s">
        <v>674</v>
      </c>
      <c r="C673" t="str">
        <f>IFERROR(__xludf.DUMMYFUNCTION("GOOGLETRANSLATE(B673, ""zh"", ""en"")"),"Just a good feeling. Made in China, but just by feeling pretty good.")</f>
        <v>Just a good feeling. Made in China, but just by feeling pretty good.</v>
      </c>
    </row>
    <row r="674">
      <c r="A674" s="1">
        <v>2.0</v>
      </c>
      <c r="B674" s="1" t="s">
        <v>675</v>
      </c>
      <c r="C674" t="str">
        <f>IFERROR(__xludf.DUMMYFUNCTION("GOOGLETRANSLATE(B674, ""zh"", ""en"")"),"Defective products each shoe has a different situation unglued cracking, but for the return of trouble, really do not want it.")</f>
        <v>Defective products each shoe has a different situation unglued cracking, but for the return of trouble, really do not want it.</v>
      </c>
    </row>
    <row r="675">
      <c r="A675" s="1">
        <v>3.0</v>
      </c>
      <c r="B675" s="1" t="s">
        <v>676</v>
      </c>
      <c r="C675" t="str">
        <f>IFERROR(__xludf.DUMMYFUNCTION("GOOGLETRANSLATE(B675, ""zh"", ""en"")"),"Chinese goods, poor quality size is too large, there is no way to wear; poor quality of the joint edges, surface grease.")</f>
        <v>Chinese goods, poor quality size is too large, there is no way to wear; poor quality of the joint edges, surface grease.</v>
      </c>
    </row>
    <row r="676">
      <c r="A676" s="1">
        <v>3.0</v>
      </c>
      <c r="B676" s="1" t="s">
        <v>677</v>
      </c>
      <c r="C676" t="str">
        <f>IFERROR(__xludf.DUMMYFUNCTION("GOOGLETRANSLATE(B676, ""zh"", ""en"")"),"Quality the quality of the belt is so so, it is not as good as one I've bought another brand.")</f>
        <v>Quality the quality of the belt is so so, it is not as good as one I've bought another brand.</v>
      </c>
    </row>
    <row r="677">
      <c r="A677" s="1">
        <v>1.0</v>
      </c>
      <c r="B677" s="1" t="s">
        <v>678</v>
      </c>
      <c r="C677" t="str">
        <f>IFERROR(__xludf.DUMMYFUNCTION("GOOGLETRANSLATE(B677, ""zh"", ""en"")"),"Goods is not really want to ask, why so rough packaging Why, labeling and fold Zou bubbles on the packaging, there are scratches on the bottle, do not you want to ask the goods")</f>
        <v>Goods is not really want to ask, why so rough packaging Why, labeling and fold Zou bubbles on the packaging, there are scratches on the bottle, do not you want to ask the goods</v>
      </c>
    </row>
    <row r="678">
      <c r="A678" s="1">
        <v>1.0</v>
      </c>
      <c r="B678" s="1" t="s">
        <v>679</v>
      </c>
      <c r="C678" t="str">
        <f>IFERROR(__xludf.DUMMYFUNCTION("GOOGLETRANSLATE(B678, ""zh"", ""en"")"),"Made in China made in China, overseas purchase plus tariff")</f>
        <v>Made in China made in China, overseas purchase plus tariff</v>
      </c>
    </row>
    <row r="679">
      <c r="A679" s="1">
        <v>1.0</v>
      </c>
      <c r="B679" s="1" t="s">
        <v>680</v>
      </c>
      <c r="C679" t="str">
        <f>IFERROR(__xludf.DUMMYFUNCTION("GOOGLETRANSLATE(B679, ""zh"", ""en"")"),"Particularly bad vest! Extremely poor, poor and very pale compared! Not cotton, I have been thrown in the trash!")</f>
        <v>Particularly bad vest! Extremely poor, poor and very pale compared! Not cotton, I have been thrown in the trash!</v>
      </c>
    </row>
    <row r="680">
      <c r="A680" s="1">
        <v>4.0</v>
      </c>
      <c r="B680" s="1" t="s">
        <v>681</v>
      </c>
      <c r="C680" t="str">
        <f>IFERROR(__xludf.DUMMYFUNCTION("GOOGLETRANSLATE(B680, ""zh"", ""en"")"),"Recommendation 46 selects the normal code or 12D 11.5 46 yards usually wear shoes, the foot that is somewhat wider, so deliberately chose 12W code, the results tragedy, the right size, the width of shoe uppers. Insole pad a very thick or very fat. Shoes m"&amp;"ight be too much of it, I feel very heavy.")</f>
        <v>Recommendation 46 selects the normal code or 12D 11.5 46 yards usually wear shoes, the foot that is somewhat wider, so deliberately chose 12W code, the results tragedy, the right size, the width of shoe uppers. Insole pad a very thick or very fat. Shoes might be too much of it, I feel very heavy.</v>
      </c>
    </row>
    <row r="681">
      <c r="A681" s="1">
        <v>4.0</v>
      </c>
      <c r="B681" s="1" t="s">
        <v>682</v>
      </c>
      <c r="C681" t="str">
        <f>IFERROR(__xludf.DUMMYFUNCTION("GOOGLETRANSLATE(B681, ""zh"", ""en"")"),"Time adjustment will not adjust, Japan has been a time ... ooo")</f>
        <v>Time adjustment will not adjust, Japan has been a time ... ooo</v>
      </c>
    </row>
    <row r="682">
      <c r="A682" s="1">
        <v>4.0</v>
      </c>
      <c r="B682" s="1" t="s">
        <v>683</v>
      </c>
      <c r="C682" t="str">
        <f>IFERROR(__xludf.DUMMYFUNCTION("GOOGLETRANSLATE(B682, ""zh"", ""en"")"),"Pianzhai feel this is a thin type of models, buy small.")</f>
        <v>Pianzhai feel this is a thin type of models, buy small.</v>
      </c>
    </row>
    <row r="683">
      <c r="A683" s="1">
        <v>4.0</v>
      </c>
      <c r="B683" s="1" t="s">
        <v>684</v>
      </c>
      <c r="C683" t="str">
        <f>IFERROR(__xludf.DUMMYFUNCTION("GOOGLETRANSLATE(B683, ""zh"", ""en"")"),"Speed ​​in general, compact, powerful heating, wooden lanyard speed in general, and CZ80 simply can not compare. Be careful to buy care. Really small volume, equipped with a television. Another point, the metal shell heat violently in sustained write. Woo"&amp;"d lanyard.")</f>
        <v>Speed ​​in general, compact, powerful heating, wooden lanyard speed in general, and CZ80 simply can not compare. Be careful to buy care. Really small volume, equipped with a television. Another point, the metal shell heat violently in sustained write. Wood lanyard.</v>
      </c>
    </row>
    <row r="684">
      <c r="A684" s="1">
        <v>4.0</v>
      </c>
      <c r="B684" s="1" t="s">
        <v>685</v>
      </c>
      <c r="C684" t="str">
        <f>IFERROR(__xludf.DUMMYFUNCTION("GOOGLETRANSLATE(B684, ""zh"", ""en"")"),"Shoes good shoes a little tight, the quality can be")</f>
        <v>Shoes good shoes a little tight, the quality can be</v>
      </c>
    </row>
    <row r="685">
      <c r="A685" s="1">
        <v>5.0</v>
      </c>
      <c r="B685" s="1" t="s">
        <v>686</v>
      </c>
      <c r="C685" t="str">
        <f>IFERROR(__xludf.DUMMYFUNCTION("GOOGLETRANSLATE(B685, ""zh"", ""en"")"),"Nice, comfortable not hesitate, although the price is low, but to soon put on is the same, after all, until breaking yards in case more harm than good. Looked bulky, very comfortable on the feet.")</f>
        <v>Nice, comfortable not hesitate, although the price is low, but to soon put on is the same, after all, until breaking yards in case more harm than good. Looked bulky, very comfortable on the feet.</v>
      </c>
    </row>
    <row r="686">
      <c r="A686" s="1">
        <v>5.0</v>
      </c>
      <c r="B686" s="1" t="s">
        <v>687</v>
      </c>
      <c r="C686" t="str">
        <f>IFERROR(__xludf.DUMMYFUNCTION("GOOGLETRANSLATE(B686, ""zh"", ""en"")"),"Taking advantage of cheap buying price concessions, has been used")</f>
        <v>Taking advantage of cheap buying price concessions, has been used</v>
      </c>
    </row>
    <row r="687">
      <c r="A687" s="1">
        <v>5.0</v>
      </c>
      <c r="B687" s="1" t="s">
        <v>688</v>
      </c>
      <c r="C687" t="str">
        <f>IFERROR(__xludf.DUMMYFUNCTION("GOOGLETRANSLATE(B687, ""zh"", ""en"")"),"The high cost usually wear 42, this pair 7.5uk, very appropriate, very comfortable to walk, suitable for winter wear.")</f>
        <v>The high cost usually wear 42, this pair 7.5uk, very appropriate, very comfortable to walk, suitable for winter wear.</v>
      </c>
    </row>
    <row r="688">
      <c r="A688" s="1">
        <v>5.0</v>
      </c>
      <c r="B688" s="1" t="s">
        <v>689</v>
      </c>
      <c r="C688" t="str">
        <f>IFERROR(__xludf.DUMMYFUNCTION("GOOGLETRANSLATE(B688, ""zh"", ""en"")"),"Better than two days domestically arrived, estimated to be returned back to me, especially so soon to be scared. What is new, there is no pull-tab, not leak carbon, good results. Saying that there are drops of water bags checked and said that the legacy o"&amp;"f steam sterilization, normal, do not tangle. I hope to give back to buy a friend a reference.")</f>
        <v>Better than two days domestically arrived, estimated to be returned back to me, especially so soon to be scared. What is new, there is no pull-tab, not leak carbon, good results. Saying that there are drops of water bags checked and said that the legacy of steam sterilization, normal, do not tangle. I hope to give back to buy a friend a reference.</v>
      </c>
    </row>
    <row r="689">
      <c r="A689" s="1">
        <v>5.0</v>
      </c>
      <c r="B689" s="1" t="s">
        <v>690</v>
      </c>
      <c r="C689" t="str">
        <f>IFERROR(__xludf.DUMMYFUNCTION("GOOGLETRANSLATE(B689, ""zh"", ""en"")"),"very suitable! I did not expect really fast courier overseas purchase, order number 27, number 2 November wear the feet. There is also a special shoe fits outside carton packaging, very particular!")</f>
        <v>very suitable! I did not expect really fast courier overseas purchase, order number 27, number 2 November wear the feet. There is also a special shoe fits outside carton packaging, very particular!</v>
      </c>
    </row>
    <row r="690">
      <c r="A690" s="1">
        <v>5.0</v>
      </c>
      <c r="B690" s="1" t="s">
        <v>691</v>
      </c>
      <c r="C690" t="str">
        <f>IFERROR(__xludf.DUMMYFUNCTION("GOOGLETRANSLATE(B690, ""zh"", ""en"")"),"Cost-effective thing Tiger is good watertight, insulation, and styles of love")</f>
        <v>Cost-effective thing Tiger is good watertight, insulation, and styles of love</v>
      </c>
    </row>
    <row r="691">
      <c r="A691" s="1">
        <v>5.0</v>
      </c>
      <c r="B691" s="1" t="s">
        <v>692</v>
      </c>
      <c r="C691" t="str">
        <f>IFERROR(__xludf.DUMMYFUNCTION("GOOGLETRANSLATE(B691, ""zh"", ""en"")"),"Caterpillar shoes tooling something solid workmanship, materials used are things that size is too large one yards than sports shoes, try on some heavy feeling")</f>
        <v>Caterpillar shoes tooling something solid workmanship, materials used are things that size is too large one yards than sports shoes, try on some heavy feeling</v>
      </c>
    </row>
    <row r="692">
      <c r="A692" s="1">
        <v>5.0</v>
      </c>
      <c r="B692" s="1" t="s">
        <v>693</v>
      </c>
      <c r="C692" t="str">
        <f>IFERROR(__xludf.DUMMYFUNCTION("GOOGLETRANSLATE(B692, ""zh"", ""en"")"),"Affordable brother liked. . . . . .")</f>
        <v>Affordable brother liked. . . . . .</v>
      </c>
    </row>
    <row r="693">
      <c r="A693" s="1">
        <v>5.0</v>
      </c>
      <c r="B693" s="1" t="s">
        <v>694</v>
      </c>
      <c r="C693" t="str">
        <f>IFERROR(__xludf.DUMMYFUNCTION("GOOGLETRANSLATE(B693, ""zh"", ""en"")"),"Love this table this table I really like, very simple and very light, love! Only complaint is that I photographed the price, and had thought to cancel the order remake, just think, trouble! This price drop is no love 😭😭😭")</f>
        <v>Love this table this table I really like, very simple and very light, love! Only complaint is that I photographed the price, and had thought to cancel the order remake, just think, trouble! This price drop is no love 😭😭😭</v>
      </c>
    </row>
    <row r="694">
      <c r="A694" s="1">
        <v>5.0</v>
      </c>
      <c r="B694" s="1" t="s">
        <v>695</v>
      </c>
      <c r="C694" t="str">
        <f>IFERROR(__xludf.DUMMYFUNCTION("GOOGLETRANSLATE(B694, ""zh"", ""en"")"),"After all, Parker is the entry-level view of a brand to buy. Feel can only say that in general, feel written too hard to write a bit strenuous. But the styling is really super nice! Silver + gold is for that section.")</f>
        <v>After all, Parker is the entry-level view of a brand to buy. Feel can only say that in general, feel written too hard to write a bit strenuous. But the styling is really super nice! Silver + gold is for that section.</v>
      </c>
    </row>
    <row r="695">
      <c r="A695" s="1">
        <v>5.0</v>
      </c>
      <c r="B695" s="1" t="s">
        <v>696</v>
      </c>
      <c r="C695" t="str">
        <f>IFERROR(__xludf.DUMMYFUNCTION("GOOGLETRANSLATE(B695, ""zh"", ""en"")"),"Day scouring the goods of the product itself did not have to say, I say packaging, cow! First a cardboard box, inside a hard plastic coating, and rubber band fixed, too Guards!")</f>
        <v>Day scouring the goods of the product itself did not have to say, I say packaging, cow! First a cardboard box, inside a hard plastic coating, and rubber band fixed, too Guards!</v>
      </c>
    </row>
    <row r="696">
      <c r="A696" s="1">
        <v>5.0</v>
      </c>
      <c r="B696" s="1" t="s">
        <v>697</v>
      </c>
      <c r="C696" t="str">
        <f>IFERROR(__xludf.DUMMYFUNCTION("GOOGLETRANSLATE(B696, ""zh"", ""en"")"),"Super nice shoes like, good to see. nice")</f>
        <v>Super nice shoes like, good to see. nice</v>
      </c>
    </row>
    <row r="697">
      <c r="A697" s="1">
        <v>5.0</v>
      </c>
      <c r="B697" s="1" t="s">
        <v>698</v>
      </c>
      <c r="C697" t="str">
        <f>IFERROR(__xludf.DUMMYFUNCTION("GOOGLETRANSLATE(B697, ""zh"", ""en"")"),"Amazon finally Finish all in 1 up! Attention overseas purchase for a while, recently finally Finish this brand. The 110 single package seems cheaper than 182 of the parcel.")</f>
        <v>Amazon finally Finish all in 1 up! Attention overseas purchase for a while, recently finally Finish this brand. The 110 single package seems cheaper than 182 of the parcel.</v>
      </c>
    </row>
    <row r="698">
      <c r="A698" s="1">
        <v>5.0</v>
      </c>
      <c r="B698" s="1" t="s">
        <v>699</v>
      </c>
      <c r="C698" t="str">
        <f>IFERROR(__xludf.DUMMYFUNCTION("GOOGLETRANSLATE(B698, ""zh"", ""en"")"),"Right size afraid of inappropriate size, read a lot of reviews, I usually 37.5 feet, winter wear thick socks, appropriate")</f>
        <v>Right size afraid of inappropriate size, read a lot of reviews, I usually 37.5 feet, winter wear thick socks, appropriate</v>
      </c>
    </row>
    <row r="699">
      <c r="A699" s="1">
        <v>5.0</v>
      </c>
      <c r="B699" s="1" t="s">
        <v>700</v>
      </c>
      <c r="C699" t="str">
        <f>IFERROR(__xludf.DUMMYFUNCTION("GOOGLETRANSLATE(B699, ""zh"", ""en"")"),"There are not any color but also cheaper to buy abroad cheaper than domestic, I also like the color, there are not that color. On foot or, as always good.")</f>
        <v>There are not any color but also cheaper to buy abroad cheaper than domestic, I also like the color, there are not that color. On foot or, as always good.</v>
      </c>
    </row>
    <row r="700">
      <c r="A700" s="1">
        <v>5.0</v>
      </c>
      <c r="B700" s="1" t="s">
        <v>701</v>
      </c>
      <c r="C700" t="str">
        <f>IFERROR(__xludf.DUMMYFUNCTION("GOOGLETRANSLATE(B700, ""zh"", ""en"")"),"Good quality is good, also look good")</f>
        <v>Good quality is good, also look good</v>
      </c>
    </row>
    <row r="701">
      <c r="A701" s="1">
        <v>5.0</v>
      </c>
      <c r="B701" s="1" t="s">
        <v>702</v>
      </c>
      <c r="C701" t="str">
        <f>IFERROR(__xludf.DUMMYFUNCTION("GOOGLETRANSLATE(B701, ""zh"", ""en"")"),"Size and comfortable to wear, very much.")</f>
        <v>Size and comfortable to wear, very much.</v>
      </c>
    </row>
    <row r="702">
      <c r="A702" s="1">
        <v>5.0</v>
      </c>
      <c r="B702" s="1" t="s">
        <v>703</v>
      </c>
      <c r="C702" t="str">
        <f>IFERROR(__xludf.DUMMYFUNCTION("GOOGLETRANSLATE(B702, ""zh"", ""en"")"),"Good shoes still in very good price")</f>
        <v>Good shoes still in very good price</v>
      </c>
    </row>
    <row r="703">
      <c r="A703" s="1">
        <v>5.0</v>
      </c>
      <c r="B703" s="1" t="s">
        <v>704</v>
      </c>
      <c r="C703" t="str">
        <f>IFERROR(__xludf.DUMMYFUNCTION("GOOGLETRANSLATE(B703, ""zh"", ""en"")"),"Have been using have been using this fish oil, the effect can also be right.")</f>
        <v>Have been using have been using this fish oil, the effect can also be right.</v>
      </c>
    </row>
    <row r="704">
      <c r="A704" s="1">
        <v>5.0</v>
      </c>
      <c r="B704" s="1" t="s">
        <v>705</v>
      </c>
      <c r="C704" t="str">
        <f>IFERROR(__xludf.DUMMYFUNCTION("GOOGLETRANSLATE(B704, ""zh"", ""en"")"),"Clarks shoes are not satisfied with words. Buy a bigger the better. It can also be worn. Logistics quickly. After promotion hopes Prime Time has passed but also to maintain this level.")</f>
        <v>Clarks shoes are not satisfied with words. Buy a bigger the better. It can also be worn. Logistics quickly. After promotion hopes Prime Time has passed but also to maintain this level.</v>
      </c>
    </row>
    <row r="705">
      <c r="A705" s="1">
        <v>5.0</v>
      </c>
      <c r="B705" s="1" t="s">
        <v>706</v>
      </c>
      <c r="C705" t="str">
        <f>IFERROR(__xludf.DUMMYFUNCTION("GOOGLETRANSLATE(B705, ""zh"", ""en"")"),"Very comfortable and I usually buy back 36 yards to buy six yards ok but very comfortable easy to wear and easy wrinkled cortex is the price fluctuated worry makes people feel happy ha ha ha ha ha wore out, then it will repurchase")</f>
        <v>Very comfortable and I usually buy back 36 yards to buy six yards ok but very comfortable easy to wear and easy wrinkled cortex is the price fluctuated worry makes people feel happy ha ha ha ha ha wore out, then it will repurchase</v>
      </c>
    </row>
    <row r="706">
      <c r="A706" s="1">
        <v>2.0</v>
      </c>
      <c r="B706" s="1" t="s">
        <v>707</v>
      </c>
      <c r="C706" t="str">
        <f>IFERROR(__xludf.DUMMYFUNCTION("GOOGLETRANSLATE(B706, ""zh"", ""en"")"),"Big big big big, 173cm, 81kg, buy the L, thigh large cynicism over there, can only hang a fish :: &amp; gt; _ &amp; lt; ::")</f>
        <v>Big big big big, 173cm, 81kg, buy the L, thigh large cynicism over there, can only hang a fish :: &amp; gt; _ &amp; lt; ::</v>
      </c>
    </row>
    <row r="707">
      <c r="A707" s="1">
        <v>3.0</v>
      </c>
      <c r="B707" s="1" t="s">
        <v>708</v>
      </c>
      <c r="C707" t="str">
        <f>IFERROR(__xludf.DUMMYFUNCTION("GOOGLETRANSLATE(B707, ""zh"", ""en"")"),"Writing printing vague, but the specific use of the results were OK no different and Lynx's official website to buy, bristles neat. The brush head as if the whole small, but not printed handwriting is very clear and vague, in that the price, either to buy"&amp;" their own discretion it")</f>
        <v>Writing printing vague, but the specific use of the results were OK no different and Lynx's official website to buy, bristles neat. The brush head as if the whole small, but not printed handwriting is very clear and vague, in that the price, either to buy their own discretion it</v>
      </c>
    </row>
    <row r="708">
      <c r="A708" s="1">
        <v>3.0</v>
      </c>
      <c r="B708" s="1" t="s">
        <v>709</v>
      </c>
      <c r="C708" t="str">
        <f>IFERROR(__xludf.DUMMYFUNCTION("GOOGLETRANSLATE(B708, ""zh"", ""en"")"),"Starter choice of goods received, tried it, F sharp is quite thin, uniform and smooth water, smooth writing, pen is also very beautiful, very light resin rod, no weight, feel softer nib, there will be a slight force elastic deformation, I personally write"&amp;" strength of the hand a little big, afraid to press off the day. Also this is the legendary gift sets, but fortunately their own use, do not mind.")</f>
        <v>Starter choice of goods received, tried it, F sharp is quite thin, uniform and smooth water, smooth writing, pen is also very beautiful, very light resin rod, no weight, feel softer nib, there will be a slight force elastic deformation, I personally write strength of the hand a little big, afraid to press off the day. Also this is the legendary gift sets, but fortunately their own use, do not mind.</v>
      </c>
    </row>
    <row r="709">
      <c r="A709" s="1">
        <v>3.0</v>
      </c>
      <c r="B709" s="1" t="s">
        <v>710</v>
      </c>
      <c r="C709" t="str">
        <f>IFERROR(__xludf.DUMMYFUNCTION("GOOGLETRANSLATE(B709, ""zh"", ""en"")"),"The quality of the general quality in general, and in general the supermarket to buy a little better a little bit, not worth the strenuous Bala buy back from overseas, the tax is so high!")</f>
        <v>The quality of the general quality in general, and in general the supermarket to buy a little better a little bit, not worth the strenuous Bala buy back from overseas, the tax is so high!</v>
      </c>
    </row>
    <row r="710">
      <c r="A710" s="1">
        <v>1.0</v>
      </c>
      <c r="B710" s="1" t="s">
        <v>711</v>
      </c>
      <c r="C710" t="str">
        <f>IFERROR(__xludf.DUMMYFUNCTION("GOOGLETRANSLATE(B710, ""zh"", ""en"")"),"Rough cut for the first time to buy this quality clothes, I also had to give Amazon a 😱")</f>
        <v>Rough cut for the first time to buy this quality clothes, I also had to give Amazon a 😱</v>
      </c>
    </row>
    <row r="711">
      <c r="A711" s="1">
        <v>1.0</v>
      </c>
      <c r="B711" s="1" t="s">
        <v>712</v>
      </c>
      <c r="C711" t="str">
        <f>IFERROR(__xludf.DUMMYFUNCTION("GOOGLETRANSLATE(B711, ""zh"", ""en"")"),"Generally I do not know if you rush out to buy not worth the price for what is a plastic tray")</f>
        <v>Generally I do not know if you rush out to buy not worth the price for what is a plastic tray</v>
      </c>
    </row>
    <row r="712">
      <c r="A712" s="1">
        <v>4.0</v>
      </c>
      <c r="B712" s="1" t="s">
        <v>713</v>
      </c>
      <c r="C712" t="str">
        <f>IFERROR(__xludf.DUMMYFUNCTION("GOOGLETRANSLATE(B712, ""zh"", ""en"")"),"A slightly higher price compared to other channels cheaper, but for the toothbrush is quite expensive, my mother said easy to use, sensitive teeth, I think it is soft enough, the brush head is too big, it will not be repurchased")</f>
        <v>A slightly higher price compared to other channels cheaper, but for the toothbrush is quite expensive, my mother said easy to use, sensitive teeth, I think it is soft enough, the brush head is too big, it will not be repurchased</v>
      </c>
    </row>
    <row r="713">
      <c r="A713" s="1">
        <v>4.0</v>
      </c>
      <c r="B713" s="1" t="s">
        <v>714</v>
      </c>
      <c r="C713" t="str">
        <f>IFERROR(__xludf.DUMMYFUNCTION("GOOGLETRANSLATE(B713, ""zh"", ""en"")"),"Overseas fear did not choose to buy a checkmark. I do not know what is the meaning behind the numbers. 50, that is 50 mm wide. The result is 35mm.")</f>
        <v>Overseas fear did not choose to buy a checkmark. I do not know what is the meaning behind the numbers. 50, that is 50 mm wide. The result is 35mm.</v>
      </c>
    </row>
    <row r="714">
      <c r="A714" s="1">
        <v>4.0</v>
      </c>
      <c r="B714" s="1" t="s">
        <v>715</v>
      </c>
      <c r="C714" t="str">
        <f>IFERROR(__xludf.DUMMYFUNCTION("GOOGLETRANSLATE(B714, ""zh"", ""en"")"),"Overall can also advantages: first turn on the water, add fruit, fruit juice can be done to put the flap flew drinking (cap design is very good, very interesting when drinking); easy to clean, put the faucet to wash the next. Cons: agitation intensity tha"&amp;"n at home Philips common type mixer poor, watermelon seeds can not be completely broken, only a cup and cap is clearly not enough (not a bad backup), there is no shading (vitamin will react to light). Caution: you need to first look at the cap screw clock"&amp;"wise when unloading the cup, and then further counter-clockwise to remove.")</f>
        <v>Overall can also advantages: first turn on the water, add fruit, fruit juice can be done to put the flap flew drinking (cap design is very good, very interesting when drinking); easy to clean, put the faucet to wash the next. Cons: agitation intensity than at home Philips common type mixer poor, watermelon seeds can not be completely broken, only a cup and cap is clearly not enough (not a bad backup), there is no shading (vitamin will react to light). Caution: you need to first look at the cap screw clockwise when unloading the cup, and then further counter-clockwise to remove.</v>
      </c>
    </row>
    <row r="715">
      <c r="A715" s="1">
        <v>4.0</v>
      </c>
      <c r="B715" s="1" t="s">
        <v>716</v>
      </c>
      <c r="C715" t="str">
        <f>IFERROR(__xludf.DUMMYFUNCTION("GOOGLETRANSLATE(B715, ""zh"", ""en"")"),"Size I usually wear shoes 44 yards, 9.5 to buy, just the right size, good foot feeling, but the connection of the upper and the instep tongue pressure too, the day particularly painful, hey")</f>
        <v>Size I usually wear shoes 44 yards, 9.5 to buy, just the right size, good foot feeling, but the connection of the upper and the instep tongue pressure too, the day particularly painful, hey</v>
      </c>
    </row>
    <row r="716">
      <c r="A716" s="1">
        <v>4.0</v>
      </c>
      <c r="B716" s="1" t="s">
        <v>717</v>
      </c>
      <c r="C716" t="str">
        <f>IFERROR(__xludf.DUMMYFUNCTION("GOOGLETRANSLATE(B716, ""zh"", ""en"")"),"38 somewhat smaller normal wear which some slightly smaller bis 37.5")</f>
        <v>38 somewhat smaller normal wear which some slightly smaller bis 37.5</v>
      </c>
    </row>
    <row r="717">
      <c r="A717" s="1">
        <v>5.0</v>
      </c>
      <c r="B717" s="1" t="s">
        <v>718</v>
      </c>
      <c r="C717" t="str">
        <f>IFERROR(__xludf.DUMMYFUNCTION("GOOGLETRANSLATE(B717, ""zh"", ""en"")"),"Shoes great shoes are very appropriate, good quality! Very much")</f>
        <v>Shoes great shoes are very appropriate, good quality! Very much</v>
      </c>
    </row>
    <row r="718">
      <c r="A718" s="1">
        <v>5.0</v>
      </c>
      <c r="B718" s="1" t="s">
        <v>719</v>
      </c>
      <c r="C718" t="str">
        <f>IFERROR(__xludf.DUMMYFUNCTION("GOOGLETRANSLATE(B718, ""zh"", ""en"")"),"It is worth enough to buy a lightweight, gravity ball cup good use, but also drink plenty of water lying")</f>
        <v>It is worth enough to buy a lightweight, gravity ball cup good use, but also drink plenty of water lying</v>
      </c>
    </row>
    <row r="719">
      <c r="A719" s="1">
        <v>5.0</v>
      </c>
      <c r="B719" s="1" t="s">
        <v>720</v>
      </c>
      <c r="C719" t="str">
        <f>IFERROR(__xludf.DUMMYFUNCTION("GOOGLETRANSLATE(B719, ""zh"", ""en"")"),"Parker pens and so on for two weeks, nothing to the problem, very smooth, worthy of collection and daily, f tip is a little rough")</f>
        <v>Parker pens and so on for two weeks, nothing to the problem, very smooth, worthy of collection and daily, f tip is a little rough</v>
      </c>
    </row>
    <row r="720">
      <c r="A720" s="1">
        <v>5.0</v>
      </c>
      <c r="B720" s="1" t="s">
        <v>721</v>
      </c>
      <c r="C720" t="str">
        <f>IFERROR(__xludf.DUMMYFUNCTION("GOOGLETRANSLATE(B720, ""zh"", ""en"")"),"A good cup very easy to use, since buying the cup after the baby becomes particularly love to drink water")</f>
        <v>A good cup very easy to use, since buying the cup after the baby becomes particularly love to drink water</v>
      </c>
    </row>
    <row r="721">
      <c r="A721" s="1">
        <v>5.0</v>
      </c>
      <c r="B721" s="1" t="s">
        <v>722</v>
      </c>
      <c r="C721" t="str">
        <f>IFERROR(__xludf.DUMMYFUNCTION("GOOGLETRANSLATE(B721, ""zh"", ""en"")"),"It looks great satisfaction, soles a bit heavy, good quality.")</f>
        <v>It looks great satisfaction, soles a bit heavy, good quality.</v>
      </c>
    </row>
    <row r="722">
      <c r="A722" s="1">
        <v>5.0</v>
      </c>
      <c r="B722" s="1" t="s">
        <v>723</v>
      </c>
      <c r="C722" t="str">
        <f>IFERROR(__xludf.DUMMYFUNCTION("GOOGLETRANSLATE(B722, ""zh"", ""en"")"),"I hope the latter is no problem! First with a look! &lt;Div id = ""video-block-R1KMR050XPJP11"" class = ""a-section a-spacing-small a-spacing-top-mini video-block""&gt; &lt;div tabindex = ""0"" class = ""airy airy-svg vmin- unsupported airy-skin-beacon ""style ="""&amp;" background-color: rgb (0, 0, 0); position: relative; width: 100%; height: 100%; font-size: 0px; overflow: hidden; outline: none ; ""&gt; &lt;div class ="" airy-renderer-container ""style ="" position: relative; height: 100%; width: 100%; ""&gt; &lt;video id ="" 7 """&amp;"preload ="" auto ""src ="" https: //images-cn-8.ssl-images-amazon.com/images/I/B1wHK2p4yVS.mp4 ""style ="" position: absolute; left: 0px; top: 0px; overflow: hidden; height: 1px; width: 1px ; ""&gt; &lt;/ video&gt; &lt;/ div&gt; &lt;div id ="" airy-slate-preload ""style ="&amp;""" background-color: rgb (0, 0, 0); background-image: url (&amp; quot; https: // images-cn-8.ssl-images-amazon.com/images/I/71hLMQAbckS.png&amp;quot;); background-size: contain; background-position: center center; background-repeat: no-repeat; position: absolute;"&amp;" top : 0px; left: 0px; visibility: visible; width: 100%; height: 100%; ""&gt; &lt;/ div&gt; &lt;iframe scrolling ="" no ""frameb order = ""0"" src = ""about: blank"" style = ""display: none;""&gt; &lt;/ iframe&gt; &lt;div tabindex = ""- 1"" class = ""airy-controls-container"" st"&amp;"yle = ""opacity: 0; visibility : hidden; ""&gt; &lt;div tabindex ="" - 1 ""class ="" airy-screen-size-toggle airy-fullscreen ""&gt; &lt;/ div&gt; &lt;div tabindex ="" - 1 ""class ="" airy-container-bottom ""&gt; &lt;div tabindex = ""- 1"" class = ""airy-track-bar-spacer-left"" s"&amp;"tyle = ""width: 11px;""&gt; &lt;/ div&gt; &lt;div tabindex = ""- 1"" class = ""airy-play-toggle airy-play ""style ="" width: 12px; margin-right: 12px; ""&gt; &lt;/ div&gt; &lt;div tabindex ="" - 1 ""class ="" airy-audio-elements ""style ="" float: right; width: 34px ; ""&gt; &lt;div t"&amp;"abindex ="" - 1 ""class ="" airy-audio-toggle airy-on ""&gt; &lt;/ div&gt; &lt;div tabindex ="" - 1 ""class ="" airy-audio-container ""style ="" opacity: 0; visibility: hidden; ""&gt; &lt;div tabindex ="" - 1 ""class ="" airy-audio-track-bar ""style ="" height: 80%; ""&gt; &lt;d"&amp;"iv tabindex ="" - 1 ""class ="" airy- audio-scrubber-bar ""style ="" height: 85%; ""&gt; &lt;/ div&gt; &lt;div tabindex ="" - 1 ""class ="" airy-audio-scrubber ""style ="" height: 12px; bottom: 85%; "" &gt; &lt;/ div&gt; &lt;/ div&gt; &lt;/ div&gt; &lt;/ div&gt; &lt;div tabindex = ""- 1"" class ="&amp;" ""airy-duration-label"" style = ""float: ri ght; width: 26px; margin-right: 4px; text-align: center; ""&gt; 0:35 &lt;/ div&gt; &lt;div tabindex ="" - 1 ""class ="" airy-track-bar-spacer-right ""style = ""float: right; width: 11px;""&gt; &lt;/ div&gt; &lt;div tabindex = ""- 1"" "&amp;"class = ""airy-track-bar-container"" style = ""margin-left: 35px; margin-right: 75px;"" &gt; &lt;div tabindex = ""- 1"" class = ""airy-track-bar airy-vertical-centering-table""&gt; &lt;div tabindex = ""- 1"" class = ""airy-vertical-centering-table-cell""&gt; &lt;div tabind"&amp;"ex = ""- 1"" class = ""airy-track-bar-elements""&gt; &lt;div tabindex = ""- 1"" class = ""airy-progress-bar"" style = ""width: 6.48314%;""&gt; &lt;/ div&gt; &lt; div tabindex = ""- 1"" class = ""airy-scrubber-bar""&gt; &lt;/ div&gt; &lt;div tabindex = ""- 1"" class = ""airy-scrubber"""&amp;"&gt; &lt;div tabindex = ""- 1"" class = ""airy- scrubber-icon ""&gt; &lt;/ div&gt; &lt;div tabindex ="" - 1 ""class ="" airy-adjusted-aui-tooltip ""style ="" opacity: 0; visibility: hidden; ""&gt; &lt;div tabindex ="" - 1 ""class = ""airy-adjusted-aui-tooltip-inner""&gt; &lt;div tabin"&amp;"dex = ""- 1"" class = ""airy-current-time-label""&gt; 0:00 &lt;/ div&gt; &lt;/ div&gt; &lt;div tabindex = ""- 1 ""class ="" airy-adjusted-aui-arrow-border ""&gt; &lt;div tabindex ="" - 1 ""class ="" airy-adjusted-aui-arrow ""&gt; &lt;/ di v&gt; &lt;/ div&gt; &lt;/ div&gt; &lt;/ div&gt; &lt;/ div&gt; &lt;/ div&gt; &lt;/ "&amp;"div&gt; &lt;/ div&gt; &lt;/ div&gt; &lt;/ div&gt; &lt;div tabindex = ""- 1"" class = ""airy -age-gate airy-stage airy-vertical-centering-table airy-dialog ""style ="" opacity: 0; visibility: hidden; ""&gt; &lt;div tabindex ="" - 1 ""class ="" airy-age-gate-vertical- centering-table-ce"&amp;"ll airy-vertical-centering-table-cell ""&gt; &lt;div tabindex ="" - 1 ""class ="" airy-vertical-centering-wrapper airy-age-gate-elements-wrapper ""&gt; &lt;div tabindex ="" -1 ""class ="" airy-age-gate-elements airy-dialog-elements ""&gt; &lt;div tabindex ="" - 1 ""class ="&amp;""" airy-age-gate-prompt ""&gt; This video is not intended for all audiences What. date were you born &lt;/ div&gt;? &lt;div tabindex = ""- 1"" class = ""airy-age-gate-inputs airy-dialog-inner-elements""&gt; &lt;select tabindex = ""- 1"" class = ""airy-age -gate-month ""&gt; &lt;"&amp;"option value ="" 1 ""&gt; January &lt;/ option&gt; &lt;option value ="" 2 ""&gt; February &lt;/ option&gt; &lt;option value ="" 3 ""&gt; March &lt;/ option&gt; &lt;option value ="" 4 ""&gt; April &lt;/ option&gt; &lt;option value ="" 5 ""&gt; May &lt;/ option&gt; &lt;option value ="" 6 ""&gt; June &lt;/ option&gt; &lt;option "&amp;"value ="" 7 ""&gt; July &lt;/ option&gt; &lt;option value = ""8""&gt; August &lt;/ option&gt; &lt;option value = ""9""&gt; September &lt;/ option&gt; &lt;Option value = ""10""&gt; October &lt;/ option&gt; &lt;option value = ""11""&gt; November &lt;/ option&gt; &lt;option value = ""12""&gt; December &lt;/ option&gt; &lt;/ sele"&amp;"ct&gt; &lt;select tabindex = ""- 1 ""class ="" airy-age-gate-day ""&gt; &lt;option value ="" 1 ""&gt; 1 &lt;/ option&gt; &lt;option value ="" 2 ""&gt; 2 &lt;/ option&gt; &lt;option value ="" 3 ""&gt; 3 &lt;/ option&gt; &lt;option value = ""4""&gt; 4 &lt;/ option&gt; &lt;option value = ""5""&gt; 5 &lt;/ option&gt; &lt;option v"&amp;"alue = ""6""&gt; 6 &lt;/ option&gt; &lt;option value = ""7""&gt; 7 &lt;/ option&gt; &lt;option value = ""8""&gt; 8 &lt;/ option&gt; &lt;option value = ""9""&gt; 9 &lt;/ option&gt; &lt;option value = ""10""&gt; 10 &lt;/ option&gt; &lt;option value = ""11"" &gt; 11 &lt;/ option&gt; &lt;option value = ""12""&gt; 12 &lt;/ option&gt; &lt;opti"&amp;"on value = ""13""&gt; 13 &lt;/ option&gt; &lt;option value = ""14""&gt; 14 &lt;/ option&gt; &lt;option value = "" 15 ""&gt; 15 &lt;/ option&gt; &lt;option value ="" 16 ""&gt; 16 &lt;/ option&gt; &lt;option value ="" 17 ""&gt; 17 &lt;/ option&gt; &lt;option value ="" 18 ""&gt; 18 &lt;/ option&gt; &lt;option value = ""19""&gt; 19 "&amp;"&lt;/ option&gt; &lt;option value = ""20""&gt; 20 &lt;/ option&gt; &lt;option value = ""21""&gt; 21 &lt;/ option&gt; &lt;option value = ""22""&gt; 22 &lt;/ option&gt; &lt; option value = ""23""&gt; 23 &lt;/ option&gt; &lt;option value = ""24""&gt; 24 &lt;/ option&gt; &lt;option value = ""25""&gt; 25 &lt;/ option&gt; &lt;option value ="&amp;" ""26""&gt; 26 &lt;/ option &gt; &lt;option value = ""27""&gt; 27 &lt;/ option&gt; &lt;option value = ""28""&gt; 28 &lt;/ option&gt; &lt;option value = ""29""&gt; 29 &lt;/ option&gt; &lt;option value = ""30""&gt; 30 &lt;/ option&gt; &lt;option value = ""31""&gt; 31 &lt;/ option&gt; &lt;/ select&gt; &lt;select tabindex = ""- 1"" cla"&amp;"ss = "" airy-age-gate-year ""&gt; &lt;option value ="" 2019 ""&gt; 2019 &lt;/ option&gt; &lt;option value ="" 2018 ""&gt; 2018 &lt;/ option&gt; &lt;option value ="" 2017 ""&gt; 2017 &lt;/ option&gt; &lt;option value = ""2016""&gt; ​​2016 &lt;/ option&gt; &lt;option value = ""2015""&gt; 2015 &lt;/ option&gt; &lt;option v"&amp;"alue = ""2014""&gt; 2014 &lt;/ option&gt; &lt;option value = ""2013""&gt; 2013 &lt;/ option&gt; &lt;option value = ""2012""&gt; 2012 &lt;/ option&gt; &lt;option value = ""2011""&gt; 2011 &lt;/ option&gt; &lt;option value = ""2010""&gt; 2010 &lt;/ option&gt; &lt;option value = ""2009""&gt; 2009 &lt;/ option&gt; &lt;option valu"&amp;"e = ""2008""&gt; 2008 &lt;/ option&gt; &lt;option value = ""2007""&gt; 2007 &lt;/ option&gt; &lt;option value = ""2006""&gt; 2006 &lt;/ option&gt; &lt;option value = ""2005""&gt; 2005 &lt;/ option&gt; &lt;option value = ""2004""&gt; 2004 &lt;/ option&gt; &lt;option value = ""2003""&gt; 2003 &lt;/ option&gt; &lt;option value ="&amp;" ""2002""&gt; 2002 &lt;/ option&gt; &lt;option value = ""2001"" &gt; 2001 &lt;/ option&gt; &lt;option value = ""2000""&gt; 2000 &lt;/ option&gt; &lt;option value = ""1999""&gt; 1999 &lt;/ option&gt; &lt;option value = ""1998""&gt; 1998 &lt;/ option&gt; &lt;option value = "" 1997 ""&gt; 1997 &lt;/ option&gt; &lt;option value ="&amp;""" 1996 ""&gt; 1996 &lt;/ option&gt; &lt;option value ="" 1995 ""&gt; 1995 &lt;/ option&gt; &lt;option value ="" 1 994 ""&gt; 1994 &lt;/ option&gt; &lt;option value ="" 1993 ""&gt; 1993 &lt;/ option&gt; &lt;option value ="" 1992 ""&gt; 1992 &lt;/ option&gt; &lt;option value ="" 1991 ""&gt; 1991 &lt;/ option&gt; &lt;option val"&amp;"ue = ""1990""&gt; 1990 &lt;/ option&gt; &lt;option value = ""1989""&gt; 1989 &lt;/ option&gt; &lt;option value = ""1988""&gt; 1988 &lt;/ option&gt; &lt;option value = ""1987""&gt; 1987 &lt;/ option&gt; &lt; option value = ""1986""&gt; 1986 &lt;/ option&gt; &lt;option value = ""1985""&gt; 1985 &lt;/ option&gt; &lt;option value"&amp;" = ""1984""&gt; 1984 &lt;/ option&gt; &lt;option value = ""1983""&gt; 1983 &lt;/ option &gt; &lt;option value = ""1982""&gt; 1982 &lt;/ option&gt; &lt;option value = ""1981""&gt; 1981 &lt;/ option&gt; &lt;option value = ""1980""&gt; 1980 &lt;/ option&gt; &lt;option value = ""1979""&gt; 1979 &lt; / option&gt; &lt;option value "&amp;"= ""1978""&gt; 1978 &lt;/ option&gt; &lt;option value = ""1977""&gt; 1977 &lt;/ option&gt; &lt;option value = ""1976""&gt; 1976 &lt;/ option&gt; &lt;option value = ""1975""&gt; 1975 &lt;/ option&gt; &lt;option value = ""1974""&gt; 1974 &lt;/ option&gt; &lt;option value = ""1973""&gt; 1973 &lt;/ option&gt; &lt;option value = "&amp;"""1972""&gt; 1972 &lt;/ option&gt; &lt;option value = ""1971 ""&gt; 1971 &lt;/ option&gt; &lt;option value ="" 1970 ""&gt; 1970 &lt;/ option&gt; &lt;option value ="" 1969 ""&gt; 1969 &lt;/ option&gt; &lt;option value ="" 1968 ""&gt; 1968 &lt;/ option&gt; &lt;option value = ""1967""&gt; 1967 &lt;/ option&gt; &lt;option value ="&amp;" ""1966""&gt; 1966 &lt;/ option&gt; &lt;option value = ""1965""&gt; 1965 &lt;/ opt ion&gt; &lt;option value = ""1964""&gt; 1964 &lt;/ option&gt; &lt;option value = ""1963""&gt; 1963 &lt;/ option&gt; &lt;option value = ""1962""&gt; 1962 &lt;/ option&gt; &lt;option value = ""1961""&gt; 1961 &lt;/ option&gt; &lt;option value = "&amp;"""1960""&gt; 1960 &lt;/ option&gt; &lt;option value = ""1959""&gt; 1959 &lt;/ option&gt; &lt;option value = ""1958""&gt; 1958 &lt;/ option&gt; &lt;option value = ""1957"" &gt; 1957 &lt;/ option&gt; &lt;option value = ""1956""&gt; 1956 &lt;/ option&gt; &lt;option value = ""1955""&gt; 1955 &lt;/ option&gt; &lt;option value = """&amp;"1954""&gt; 1954 &lt;/ option&gt; &lt;option value = "" 1953 ""&gt; 1953 &lt;/ option&gt; &lt;option value ="" 1952 ""&gt; 1952 &lt;/ option&gt; &lt;option value ="" 1951 ""&gt; 1951 &lt;/ option&gt; &lt;option value ="" 1950 ""&gt; 1950 &lt;/ option&gt; &lt;option value = ""1949""&gt; 1949 &lt;/ option&gt; &lt;option value = "&amp;"""1948""&gt; 1948 &lt;/ option&gt; &lt;option value = ""1947""&gt; 1947 &lt;/ option&gt; &lt;option value = ""1946""&gt; 1946 &lt;/ option&gt; &lt; option value = ""1945""&gt; 1945 &lt;/ option&gt; &lt;option value = ""1944""&gt; 1944 &lt;/ option&gt; &lt;option value = ""1943""&gt; 1943 &lt;/ option&gt; &lt;option value = """&amp;"1942""&gt; 1942 &lt;/ option &gt; &lt;option value = ""1941""&gt; 1941 &lt;/ option&gt; &lt;option value = ""1940""&gt; 1940 &lt;/ option&gt; &lt;option value = ""1939""&gt; 1939 &lt;/ option&gt; &lt;option value = ""1938""&gt; 1938 &lt; / option&gt; &lt;option value = ""1937""&gt; 1937 &lt;/ option&gt; &lt;option value = ""1"&amp;"936""&gt; 1936 &lt;/ option&gt; &lt;option va lue = ""1935""&gt; 1935 &lt;/ option&gt; &lt;option value = ""1934""&gt; 1934 &lt;/ option&gt; &lt;option value = ""1933""&gt; 1933 &lt;/ option&gt; &lt;option value = ""1932""&gt; 1932 &lt;/ option&gt; &lt;option value = ""1931""&gt; 1931 &lt;/ option&gt; &lt;option value = ""193"&amp;"0""&gt; 1930 &lt;/ option&gt; &lt;option value = ""1929""&gt; 1929 &lt;/ option&gt; &lt;option value = ""1928""&gt; 1928 &lt;/ option&gt; &lt;option value = ""1927""&gt; 1927 &lt;/ option&gt; &lt;option value = ""1926""&gt; 1926 &lt;/ option&gt; &lt;option value = ""1925""&gt; 1925 &lt;/ option&gt; &lt;option value = ""1924"""&amp;"&gt; 1924 &lt;/ option&gt; &lt;option value = ""1923""&gt; 1923 &lt;/ option&gt; &lt;option value = ""1922""&gt; 1922 &lt;/ option&gt; &lt;option value = ""1921""&gt; 1921 &lt;/ option&gt; &lt;option value = ""1920"" &gt; 1920 &lt;/ option&gt; &lt;option value = ""1919""&gt; 1919 &lt;/ option&gt; &lt;option value = ""1918""&gt; "&amp;"1918 &lt;/ option&gt; &lt;option value = ""1917""&gt; 1917 &lt;/ option&gt; &lt;option value = "" 1916 ""&gt; 1916 &lt;/ option&gt; &lt;option value ="" 1915 ""&gt; 1915 &lt;/ option&gt; &lt;option value ="" 1914 ""&gt; 1914 &lt;/ option&gt; &lt;option value ="" 1913 ""&gt; 1913 &lt;/ option&gt; &lt;option value = ""1912"""&amp;"&gt; 1912 &lt;/ option&gt; &lt;option value = ""1911""&gt; 1911 &lt;/ option&gt; &lt;option value = ""1910""&gt; 1910 &lt;/ option&gt; &lt;option value = ""1909""&gt; 1909 &lt;/ option&gt; &lt; option value = ""1908""&gt; 1908 &lt;/ option&gt; &lt;option value = ""1907""&gt; 1907 &lt;/ option&gt; &lt;option value = ""1906""&gt; "&amp;"190 6 &lt;/ option&gt; &lt;option value = ""1905""&gt; 1905 &lt;/ option&gt; &lt;option value = ""1904""&gt; 1904 &lt;/ option&gt; &lt;option value = ""1903""&gt; 1903 &lt;/ option&gt; &lt;option value = ""1902 ""&gt; 1902 &lt;/ option&gt; &lt;option value ="" 1901 ""&gt; 1901 &lt;/ option&gt; &lt;option value ="" 1900 ""&gt;"&amp;" 1900 &lt;/ option&gt; &lt;/ select&gt; &lt;div tabindex ="" - 1 ""class ="" airy- age-gate-submit airy-submit airy-button airy-submit-disabled ""&gt; Submit &lt;/ div&gt; &lt;/ div&gt; &lt;/ div&gt; &lt;/ div&gt; &lt;/ div&gt; &lt;/ div&gt; &lt;div tabindex ="" - 1 ""class ="" airy-install-flash-dialog airy-st"&amp;"age airy-vertical-centering-table airy-dialog airy-denied ""style ="" opacity: 0; visibility: hidden; ""&gt; &lt;div tabindex ="" - 1 ""class = ""airy-install-flash-vertical-centering-table-cell airy-vertical-centering-table-cell""&gt; &lt;div tabindex = ""- 1"" clas"&amp;"s = ""airy-vertical-centering-wrapper airy-install-flash- elements-wrapper ""&gt; &lt;div tabindex ="" - 1 ""class ="" airy-install-flash-elements airy-dialog-elements ""&gt; &lt;div tabindex ="" - 1 ""class ="" airy-install-flash-prompt ""&gt; Adobe Flash Player is req"&amp;"uired to watch this video &lt;/ div&gt;. &lt;div tabindex = ""- 1"" class = ""airy-install-flash-button-wrapper airy-dialog-inner-elements""&gt; &lt;div tabindex = ""- 1"" class = ""airy-install-flash-button airy-button""&gt; Install Flash Player &lt;/ div&gt; &lt;/ div&gt; &lt;/ div&gt; &lt;/"&amp;" div&gt; &lt;/ div&gt; &lt;/ div&gt; &lt;div tabindex = ""- 1"" class = ""airy-video-unsupported-dialog airy-stage airy-vertical-centering-table airy-dialog airy-denied"" style = ""opacity: 0; visibility: hidden;""&gt; &lt;div tabindex = ""-1"" class = ""airy-video-unsupported-v"&amp;"ertical-centering-table-cell airy-vertical-centering-table-cell""&gt; &lt;div tabindex = ""- 1"" class = ""airy-vertical-centering-wrapper airy -video-unsupported-elements-wrapper ""&gt; &lt;div tabindex ="" - 1 ""class ="" airy-video-unsupported-elements airy-dialog"&amp;"-elements ""&gt; &lt;div tabindex ="" - 1 ""class ="" airy-video- unsupported-prompt ""&gt; &lt;/ div&gt; &lt;/ div&gt; &lt;/ div&gt; &lt;/ div&gt; &lt;/ div&gt; &lt;div tabindex ="" - 1 ""class ="" airy-loading-spinner-stage airy-stage ""&gt; &lt;div tabindex = ""- 1"" class = ""airy-loading-spinner-v"&amp;"ertical-centering-table-cell airy-vertical-centering-table-cell""&gt; &lt;div tabindex = ""- 1"" class = ""airy-loading-spinner- container airy-scalable-hint-container ""&gt; &lt;div tabindex ="" - 1 ""class ="" airy-loading-spinner-dummy airy-scalable-dummy ""&gt; &lt; / "&amp;"Div&gt; &lt;div tabindex = ""- 1"" class = ""airy-loading-spinner airy-hint"" style = ""visibility: hidden;""&gt; &lt;/ div&gt; &lt;/ div&gt; &lt;/ div&gt; &lt;/ div&gt; &lt;div tabindex = ""- 1"" class = ""airy-ads-screen-size-toggle airy-screen-size-toggle airy-fullscreen"" style = ""visi"&amp;"bility: hidden;""&gt; &lt;/ div&gt; &lt;div tabindex = ""- 1"" class = ""airy-ad-prompt-container"" style = ""visibility: hidden;""&gt; &lt;div tabindex = ""- 1"" class = ""airy-ad-prompt-vertical-centering-table airy-vertical-centering-table"" &gt; &lt;div tabindex = ""- 1"" cl"&amp;"ass = ""airy-ad-prompt-vertical-centering-table-cell airy-vertical-centering-table-cell""&gt; &lt;div tabindex = ""- 1"" class = ""airy-ad -prompt-label ""&gt; &lt;/ div&gt; &lt;/ div&gt; &lt;/ div&gt; &lt;/ div&gt; &lt;div tabindex ="" - 1 ""class ="" airy-ads-controls-container ""style ="&amp;""" visibility: hidden; ""&gt; &lt;div tabindex = ""- 1"" class = ""airy-ads-audio-toggle airy-audio-toggle airy-on"" style = ""visibility: hidden;""&gt; &lt;/ div&gt; &lt;div tabindex = ""- 1"" class = ""airy-time-remaining-label-container""&gt; &lt;div tabindex = ""- 1"" class "&amp;"= ""airy-time-remaining-vertical-centering-table airy-vertical-centering-table""&gt; &lt;div tabindex = ""- 1 ""class ="" airy-time-remaini ng-vertical-centering-table-cell airy-vertical-centering-table-cell ""&gt; &lt;div tabindex ="" - 1 ""class ="" airy-vertical-c"&amp;"entering-wrapper airy-time-remaining-label-wrapper ""&gt; &lt; div tabindex = ""- 1"" class = ""airy-time-remaining-label"" style = ""visibility: hidden;""&gt; &lt;/ div&gt; &lt;div tabindex = ""- 1"" class = ""airy-ad-skip"" style = ""visibility: hidden;""&gt; &lt;/ div&gt; &lt;div t"&amp;"abindex = ""- 1"" class = ""airy-ad-end"" style = ""visibility: hidden;""&gt; &lt;/ div&gt; &lt;/ div&gt; &lt;/ div&gt; &lt; / div&gt; &lt;/ div&gt; &lt;div tabindex = ""- 1"" class = ""airy-learn-more"" style = ""visibility: hidden;""&gt; &lt;/ div&gt; &lt;/ div&gt; &lt;div tabindex = ""- 1"" class = ""airy"&amp;"-play-toggle-hint-stage airy-stage airy-cursor""&gt; &lt;div tabindex = ""- 1"" class = ""airy-play-toggle-hint-vertical-centering-table-cell airy-vertical-centering -table-cell airy-cursor ""&gt; &lt;div tabindex ="" - 1 ""class ="" airy-play-toggle-hint-container a"&amp;"iry-scalable-hint-container ""&gt; &lt;div tabindex ="" - 1 ""class ="" airy -play-toggle-hint-dummy airy-scalable-dummy ""&gt; &lt;/ div&gt; &lt;div tabindex ="" - 1 ""class ="" airy-play-toggle-hint airy-hint airy-play-hint ""style ="" opacity : 1; visibility: visible; "&amp;"""&gt; &lt;/ div&gt; &lt;/ d iv&gt; &lt;/ div&gt; &lt;/ div&gt; &lt;div tabindex = ""- 1"" class = ""airy-replay-hint-stage airy-stage"" style = ""visibility: hidden;""&gt; &lt;div tabindex = ""- 1"" class = ""airy-replay-hint-vertical-centering-table-cell airy-vertical-centering-table-cell"&amp;" airy-cursor""&gt; &lt;div tabindex = ""- 1"" class = ""airy-replay-hint-container airy-scalable -hint-container ""&gt; &lt;div tabindex ="" - 1 ""class ="" airy-replay-hint-dummy airy-scalable-dummy ""&gt; &lt;/ div&gt; &lt;div tabindex ="" - 1 ""class ="" airy-replay- hint air"&amp;"y-hint ""&gt; &lt;/ div&gt; &lt;/ div&gt; &lt;/ div&gt; &lt;/ div&gt; &lt;div tabindex ="" - 1 ""class ="" airy-autoplay-hint-stage airy-stage ""style ="" visibility: hidden ; ""&gt; &lt;div tabindex ="" - 1 ""class ="" airy-autoplay-hint-vertical-centering-table-cell airy-vertical-centerin"&amp;"g-table-cell airy-cursor ""&gt; &lt;div tabindex ="" - 1 ""class = ""airy-autoplay-hint-container airy-scalable-hint-container""&gt; &lt;div tabindex = ""- 1"" class = ""airy-autoplay-hint-dummy airy-scalable-dummy""&gt; &lt;/ div&gt; &lt;/ div &gt; &lt;/ div&gt; &lt;/ div&gt; &lt;/ div&gt; &lt;/ div&gt; "&amp;"&lt;input type = ""hidden"" name = """" value = ""https://images-cn-8.ssl-images-amazon.com/images /I/B1wHK2p4yVS.mp4 ""class ="" video-url ""&gt; &lt;input ty pe = ""hidden"" name = """" value = ""https://images-cn-8.ssl-images-amazon.com/images/I/71hLMQAbckS.png"&amp;""" class = ""video-slate-img-url""&gt; &amp; nbsp; also good, entry-level monitor is enough! There are many noise problems, one is electrical interference, the impact is relatively large! The second is the wire, I turn into a gold-plated XLR line after the 6.5, "&amp;"almost no noise!")</f>
        <v>I hope the latter is no problem! First with a look! &lt;Div id = "video-block-R1KMR050XPJP11" class = "a-section a-spacing-small a-spacing-top-mini video-block"&gt; &lt;div tabindex = "0" class = "airy airy-svg vmin- unsupported airy-skin-beacon "style =" background-color: rgb (0, 0, 0); position: relative; width: 100%; height: 100%; font-size: 0px; overflow: hidden; outline: none ; "&gt; &lt;div class =" airy-renderer-container "style =" position: relative; height: 100%; width: 100%; "&gt; &lt;video id =" 7 "preload =" auto "src =" https: //images-cn-8.ssl-images-amazon.com/images/I/B1wHK2p4yVS.mp4 "style =" position: absolute; left: 0px; top: 0px; overflow: hidden; height: 1px; width: 1px ; "&gt; &lt;/ video&gt; &lt;/ div&gt; &lt;div id =" airy-slate-preload "style =" background-color: rgb (0, 0, 0); background-image: url (&amp; quot; https: // images-cn-8.ssl-images-amazon.com/images/I/71hLMQAbckS.png&amp;quot;); background-size: contain; background-position: center center; background-repeat: no-repeat; position: absolute; top : 0px; left: 0px; visibility: visible; width: 100%; height: 100%; "&gt; &lt;/ div&gt; &lt;iframe scrolling =" no "frameb order = "0" src = "about: blank" style = "display: none;"&gt; &lt;/ iframe&gt; &lt;div tabindex = "- 1" class = "airy-controls-container" style = "opacity: 0; visibility : hidden; "&gt; &lt;div tabindex =" - 1 "class =" airy-screen-size-toggle airy-fullscreen "&gt; &lt;/ div&gt; &lt;div tabindex =" - 1 "class =" airy-container-bottom "&gt; &lt;div tabindex = "- 1" class = "airy-track-bar-spacer-left" style = "width: 11px;"&gt; &lt;/ div&gt; &lt;div tabindex = "- 1" class = "airy-play-toggle airy-play "style =" width: 12px; margin-right: 12px; "&gt; &lt;/ div&gt; &lt;div tabindex =" - 1 "class =" airy-audio-elements "style =" float: right; width: 34px ; "&gt; &lt;div tabindex =" - 1 "class =" airy-audio-toggle airy-on "&gt; &lt;/ div&gt; &lt;div tabindex =" - 1 "class =" airy-audio-container "style =" opacity: 0; visibility: hidden; "&gt; &lt;div tabindex =" - 1 "class =" airy-audio-track-bar "style =" height: 80%; "&gt; &lt;div tabindex =" - 1 "class =" airy- audio-scrubber-bar "style =" height: 85%; "&gt; &lt;/ div&gt; &lt;div tabindex =" - 1 "class =" airy-audio-scrubber "style =" height: 12px; bottom: 85%; " &gt; &lt;/ div&gt; &lt;/ div&gt; &lt;/ div&gt; &lt;/ div&gt; &lt;div tabindex = "- 1" class = "airy-duration-label" style = "float: ri ght; width: 26px; margin-right: 4px; text-align: center; "&gt; 0:35 &lt;/ div&gt; &lt;div tabindex =" - 1 "class =" airy-track-bar-spacer-right "style = "float: right; width: 11px;"&gt; &lt;/ div&gt; &lt;div tabindex = "- 1" class = "airy-track-bar-container" style = "margin-left: 35px; margin-right: 75px;" &gt; &lt;div tabindex = "- 1" class = "airy-track-bar airy-vertical-centering-table"&gt; &lt;div tabindex = "- 1" class = "airy-vertical-centering-table-cell"&gt; &lt;div tabindex = "- 1" class = "airy-track-bar-elements"&gt; &lt;div tabindex = "- 1" class = "airy-progress-bar" style = "width: 6.48314%;"&gt; &lt;/ div&gt; &lt; div tabindex = "- 1" class = "airy-scrubber-bar"&gt; &lt;/ div&gt; &lt;div tabindex = "- 1" class = "airy-scrubber"&gt; &lt;div tabindex = "- 1" class = "airy- scrubber-icon "&gt; &lt;/ div&gt; &lt;div tabindex =" - 1 "class =" airy-adjusted-aui-tooltip "style =" opacity: 0; visibility: hidden; "&gt; &lt;div tabindex =" - 1 "class = "airy-adjusted-aui-tooltip-inner"&gt; &lt;div tabindex = "- 1" class = "airy-current-time-label"&gt; 0:00 &lt;/ div&gt; &lt;/ div&gt; &lt;div tabindex = "- 1 "class =" airy-adjusted-aui-arrow-border "&gt; &lt;div tabindex =" - 1 "class =" airy-adjusted-aui-arrow "&gt; &lt;/ di v&gt; &lt;/ div&gt; &lt;/ div&gt; &lt;/ div&gt; &lt;/ div&gt; &lt;/ div&gt; &lt;/ div&gt; &lt;/ div&gt; &lt;/ div&gt; &lt;/ div&gt; &lt;div tabindex = "- 1" class = "airy -age-gate airy-stage airy-vertical-centering-table airy-dialog "style =" opacity: 0; visibility: hidden; "&gt; &lt;div tabindex =" - 1 "class =" airy-age-gate-vertical- centering-table-cell airy-vertical-centering-table-cell "&gt; &lt;div tabindex =" - 1 "class =" airy-vertical-centering-wrapper airy-age-gate-elements-wrapper "&gt; &lt;div tabindex =" -1 "class =" airy-age-gate-elements airy-dialog-elements "&gt; &lt;div tabindex =" - 1 "class =" airy-age-gate-prompt "&gt; This video is not intended for all audiences What. date were you born &lt;/ div&gt;? &lt;div tabindex = "- 1" class = "airy-age-gate-inputs airy-dialog-inner-elements"&gt; &lt;select tabindex = "- 1" class = "airy-age -gate-month "&gt; &lt;option value =" 1 "&gt; January &lt;/ option&gt; &lt;option value =" 2 "&gt; February &lt;/ option&gt; &lt;option value =" 3 "&gt; March &lt;/ option&gt; &lt;option value =" 4 "&gt; April &lt;/ option&gt; &lt;option value =" 5 "&gt; May &lt;/ option&gt; &lt;option value =" 6 "&gt; June &lt;/ option&gt; &lt;option value =" 7 "&gt;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 &gt; 11 &lt;/ option&gt; &lt;option value = "12"&gt; 12 &lt;/ option&gt; &lt;option value = "13"&gt; 13 &lt;/ option&gt; &lt;option value = "14"&gt; 14 &lt;/ option&gt; &lt;option value = " 15 "&gt; 15 &lt;/ option&gt; &lt;option value =" 16 "&gt; 16 &lt;/ option&gt; &lt;option value =" 17 "&gt; 17 &lt;/ option&gt; &lt;option value =" 18 "&gt; 18 &lt;/ option&gt; &lt;option value = "19"&gt; 19 &lt;/ option&gt; &lt;option value = "20"&gt; 20 &lt;/ option&gt; &lt;option value = "21"&gt; 21 &lt;/ option&gt; &lt;option value = "22"&gt; 22 &lt;/ option&gt; &lt; option value = "23"&gt; 23 &lt;/ option&gt; &lt;option value = "24"&gt; 24 &lt;/ option&gt; &lt;option value = "25"&gt; 25 &lt;/ option&gt; &lt;option value = "26"&gt; 26 &lt;/ option &gt; &lt;option value = "27"&gt; 27 &lt;/ option&gt; &lt;option value = "28"&gt; 28 &lt;/ option&gt; &lt;option value = "29"&gt; 29 &lt;/ option&gt; &lt;option value = "30"&gt; 30 &lt;/ option&gt; &lt;option value = "31"&gt; 31 &lt;/ option&gt; &lt;/ select&gt; &lt;select tabindex = "- 1" class = " airy-age-gate-year "&gt; &lt;option value =" 2019 "&gt; 2019 &lt;/ option&gt; &lt;option value =" 2018 "&gt; 2018 &lt;/ option&gt; &lt;option value =" 2017 "&gt;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"2003"&gt; 2003 &lt;/ option&gt; &lt;option value = "2002"&gt; 2002 &lt;/ option&gt; &lt;option value = "2001" &gt; 2001 &lt;/ option&gt; &lt;option value = "2000"&gt; 2000 &lt;/ option&gt; &lt;option value = "1999"&gt; 1999 &lt;/ option&gt; &lt;option value = "1998"&gt; 1998 &lt;/ option&gt; &lt;option value = " 1997 "&gt; 1997 &lt;/ option&gt; &lt;option value =" 1996 "&gt; 1996 &lt;/ option&gt; &lt;option value =" 1995 "&gt; 1995 &lt;/ option&gt; &lt;option value =" 1 994 "&gt; 1994 &lt;/ option&gt; &lt;option value =" 1993 "&gt; 1993 &lt;/ option&gt; &lt;option value =" 1992 "&gt; 1992 &lt;/ option&gt; &lt;option value =" 1991 "&gt; 1991 &lt;/ option&gt; &lt;option value = "1990"&gt; 1990 &lt;/ option&gt; &lt;option value = "1989"&gt; 1989 &lt;/ option&gt; &lt;option value = "1988"&gt; 1988 &lt;/ option&gt; &lt;option value = "1987"&gt; 1987 &lt;/ option&gt; &lt; option value = "1986"&gt; 1986 &lt;/ option&gt; &lt;option value = "1985"&gt; 1985 &lt;/ option&gt; &lt;option value = "1984"&gt; 1984 &lt;/ option&gt; &lt;option value = "1983"&gt; 1983 &lt;/ option &gt; &lt;option value = "1982"&gt; 1982 &lt;/ option&gt; &lt;option value = "1981"&gt; 1981 &lt;/ option&gt; &lt;option value = "1980"&gt; 1980 &lt;/ option&gt; &lt;option value = "1979"&gt; 1979 &lt; /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 "&gt; 1971 &lt;/ option&gt; &lt;option value =" 1970 "&gt; 1970 &lt;/ option&gt; &lt;option value =" 1969 "&gt; 1969 &lt;/ option&gt; &lt;option value =" 1968 "&gt; 1968 &lt;/ option&gt; &lt;option value = "1967"&gt; 1967 &lt;/ option&gt; &lt;option value = "1966"&gt; 1966 &lt;/ option&gt; &lt;option value = "1965"&gt; 1965 &lt;/ opt 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 &gt; 1957 &lt;/ option&gt; &lt;option value = "1956"&gt; 1956 &lt;/ option&gt; &lt;option value = "1955"&gt; 1955 &lt;/ option&gt; &lt;option value = "1954"&gt; 1954 &lt;/ option&gt; &lt;option value = " 1953 "&gt; 1953 &lt;/ option&gt; &lt;option value =" 1952 "&gt; 1952 &lt;/ option&gt; &lt;option value =" 1951 "&gt; 1951 &lt;/ option&gt; &lt;option value =" 1950 "&gt; 1950 &lt;/ option&gt; &lt;option value = "1949"&gt; 1949 &lt;/ option&gt; &lt;option value = "1948"&gt; 1948 &lt;/ option&gt; &lt;option value = "1947"&gt; 1947 &lt;/ option&gt; &lt;option value = "1946"&gt; 1946 &lt;/ option&gt; &lt; option value = "1945"&gt; 1945 &lt;/ option&gt; &lt;option value = "1944"&gt; 1944 &lt;/ option&gt; &lt;option value = "1943"&gt; 1943 &lt;/ option&gt; &lt;option value = "1942"&gt; 1942 &lt;/ option &gt; &lt;option value = "1941"&gt; 1941 &lt;/ option&gt; &lt;option value = "1940"&gt; 1940 &lt;/ option&gt; &lt;option value = "1939"&gt; 1939 &lt;/ option&gt; &lt;option value = "1938"&gt; 1938 &lt; / option&gt; &lt;option value = "1937"&gt; 1937 &lt;/ option&gt; &lt;option value = "1936"&gt; 1936 &lt;/ option&gt; &lt;option va 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"1919"&gt; 1919 &lt;/ option&gt; &lt;option value = "1918"&gt; 1918 &lt;/ option&gt; &lt;option value = "1917"&gt; 1917 &lt;/ option&gt; &lt;option value = " 1916 "&gt; 1916 &lt;/ option&gt; &lt;option value =" 1915 "&gt; 1915 &lt;/ option&gt; &lt;option value =" 1914 "&gt; 1914 &lt;/ option&gt; &lt;option value =" 1913 "&gt; 1913 &lt;/ option&gt; &lt;option value = "1912"&gt; 1912 &lt;/ option&gt; &lt;option value = "1911"&gt; 1911 &lt;/ option&gt; &lt;option value = "1910"&gt; 1910 &lt;/ option&gt; &lt;option value = "1909"&gt; 1909 &lt;/ option&gt; &lt; option value = "1908"&gt; 1908 &lt;/ option&gt; &lt;option value = "1907"&gt; 1907 &lt;/ option&gt; &lt;option value = "1906"&gt; 190 6 &lt;/ option&gt; &lt;option value = "1905"&gt; 1905 &lt;/ option&gt; &lt;option value = "1904"&gt; 1904 &lt;/ option&gt; &lt;option value = "1903"&gt; 1903 &lt;/ option&gt; &lt;option value = "1902 "&gt; 1902 &lt;/ option&gt; &lt;option value =" 1901 "&gt; 1901 &lt;/ option&gt; &lt;option value =" 1900 "&gt; 1900 &lt;/ option&gt; &lt;/ select&gt; &lt;div tabindex =" - 1 "class =" airy- age-gate-submit airy-submit airy-button airy-submit-disabled "&gt; Submit &lt;/ div&gt; &lt;/ div&gt; &lt;/ div&gt; &lt;/ div&gt; &lt;/ div&gt; &lt;/ div&gt; &lt;div tabindex =" - 1 "class =" airy-install-flash-dialog airy-stage airy-vertical-centering-table airy-dialog airy-denied "style =" opacity: 0; visibility: hidden; "&gt; &lt;div tabindex =" - 1 "class = "airy-install-flash-vertical-centering-table-cell airy-vertical-centering-table-cell"&gt; &lt;div tabindex = "- 1" class = "airy-vertical-centering-wrapper airy-install-flash- 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airy-dialog-inner-elements"&gt; &lt;div tabindex = "- 1" class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"-1" class = "airy-video-unsupported-vertical-centering-table-cell airy-vertical-centering-table-cell"&gt; &lt;div tabindex = "- 1" class = "airy-vertical-centering-wrapper airy -video-unsupported-elements-wrapper "&gt; &lt;div tabindex =" - 1 "class =" airy-video-unsupported-elements airy-dialog-elements "&gt; &lt;div tabindex =" - 1 "class =" airy-video- unsupported-prompt "&gt; &lt;/ div&gt; &lt;/ div&gt; &lt;/ div&gt; &lt;/ div&gt; &lt;/ div&gt; &lt;div tabindex =" - 1 "class =" airy-loading-spinner-stage airy-stage "&gt; &lt;div tabindex = "- 1" class = "airy-loading-spinner-vertical-centering-table-cell airy-vertical-centering-table-cell"&gt; &lt;div tabindex = "- 1" class = "airy-loading-spinner- container airy-scalable-hint-container "&gt; &lt;div tabindex =" - 1 "class =" airy-loading-spinner-dummy airy-scalable-dummy "&gt; &lt; / Div&gt; &lt;div tabindex = "- 1" class = "airy-loading-spinner airy-hint" style = "visibility: hidden;"&gt;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airy-vertical-centering-table" &gt; &lt;div tabindex = "- 1" class = "airy-ad-prompt-vertical-centering-table-cell airy-vertical-centering-table-cell"&gt; &lt;div tabindex = "- 1" class = "airy-ad -prompt-label "&gt; &lt;/ div&gt; &lt;/ div&gt; &lt;/ div&gt; &lt;/ div&gt; &lt;div tabindex =" - 1 "class =" airy-ads-controls-container "style =" visibility: hidden; "&gt; &lt;div tabindex = "- 1" class = "airy-ads-audio-toggle airy-audio-toggle airy-on" style = "visibility: hidden;"&gt; &lt;/ div&gt; &lt;div tabindex = "- 1" class = "airy-time-remaining-label-container"&gt; &lt;div tabindex = "- 1" class = "airy-time-remaining-vertical-centering-table airy-vertical-centering-table"&gt; &lt;div tabindex = "- 1 "class =" airy-time-remaini 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div&gt; &lt;/ d iv&gt; &lt;/ div&gt; &lt;/ div&gt; &lt;div tabindex = "- 1" class = "airy-replay-hint-stage airy-stage" style = "visibility: hidden;"&gt; &lt;div tabindex = "- 1" class = "airy-replay-hint-vertical-centering-table-cell airy-vertical-centering-table-cell airy-cursor"&gt; &lt;div tabindex = "- 1" class = "airy-replay-hint-container airy-scalable -hint-container "&gt; &lt;div tabindex =" - 1 "class =" airy-replay-hint-dummy airy-scalable-dummy "&gt; &lt;/ div&gt; &lt;div tabindex =" - 1 "class =" airy-replay- hint airy-hint "&gt; &lt;/ div&gt; &lt;/ div&gt; &lt;/ div&gt; &lt;/ div&gt; &lt;div tabindex =" - 1 "class =" airy-autoplay-hint-stage airy-stage "style =" visibility: hidden ; "&gt; &lt;div tabindex =" - 1 "class =" airy-autoplay-hint-vertical-centering-table-cell airy-vertical-centering-table-cell airy-cursor "&gt; &lt;div tabindex =" - 1 "class = "airy-autoplay-hint-container airy-scalable-hint-container"&gt; &lt;div tabindex = "- 1" class = "airy-autoplay-hint-dummy airy-scalable-dummy"&gt; &lt;/ div&gt; &lt;/ div &gt; &lt;/ div&gt; &lt;/ div&gt; &lt;/ div&gt; &lt;/ div&gt; &lt;input type = "hidden" name = "" value = "https://images-cn-8.ssl-images-amazon.com/images /I/B1wHK2p4yVS.mp4 "class =" video-url "&gt; &lt;input ty pe = "hidden" name = "" value = "https://images-cn-8.ssl-images-amazon.com/images/I/71hLMQAbckS.png" class = "video-slate-img-url"&gt; &amp; nbsp; also good, entry-level monitor is enough! There are many noise problems, one is electrical interference, the impact is relatively large! The second is the wire, I turn into a gold-plated XLR line after the 6.5, almost no noise!</v>
      </c>
    </row>
    <row r="723">
      <c r="A723" s="1">
        <v>5.0</v>
      </c>
      <c r="B723" s="1" t="s">
        <v>724</v>
      </c>
      <c r="C723" t="str">
        <f>IFERROR(__xludf.DUMMYFUNCTION("GOOGLETRANSLATE(B723, ""zh"", ""en"")"),"Good good style, sleeves a little bit narrow!")</f>
        <v>Good good style, sleeves a little bit narrow!</v>
      </c>
    </row>
    <row r="724">
      <c r="A724" s="1">
        <v>5.0</v>
      </c>
      <c r="B724" s="1" t="s">
        <v>725</v>
      </c>
      <c r="C724" t="str">
        <f>IFERROR(__xludf.DUMMYFUNCTION("GOOGLETRANSLATE(B724, ""zh"", ""en"")"),"Very satisfied with the dinner plate is not large, easy to carry, soft feel good dish no smell.")</f>
        <v>Very satisfied with the dinner plate is not large, easy to carry, soft feel good dish no smell.</v>
      </c>
    </row>
    <row r="725">
      <c r="A725" s="1">
        <v>5.0</v>
      </c>
      <c r="B725" s="1" t="s">
        <v>726</v>
      </c>
      <c r="C725" t="str">
        <f>IFERROR(__xludf.DUMMYFUNCTION("GOOGLETRANSLATE(B725, ""zh"", ""en"")"),"I want to insist on running out very applicable to children · haha")</f>
        <v>I want to insist on running out very applicable to children · haha</v>
      </c>
    </row>
    <row r="726">
      <c r="A726" s="1">
        <v>5.0</v>
      </c>
      <c r="B726" s="1" t="s">
        <v>727</v>
      </c>
      <c r="C726" t="str">
        <f>IFERROR(__xludf.DUMMYFUNCTION("GOOGLETRANSLATE(B726, ""zh"", ""en"")"),"Replacement can simply discount points Well? Returns are not very comfortable shoes. But the time to buy overseas wrong code, usually wear 43 to 43.5, the results to buy back ten yards. Ment shipping is too expensive, more than four hundred yuan shoes to "&amp;"more than one hundred yuan shipping")</f>
        <v>Replacement can simply discount points Well? Returns are not very comfortable shoes. But the time to buy overseas wrong code, usually wear 43 to 43.5, the results to buy back ten yards. Ment shipping is too expensive, more than four hundred yuan shoes to more than one hundred yuan shipping</v>
      </c>
    </row>
    <row r="727">
      <c r="A727" s="1">
        <v>5.0</v>
      </c>
      <c r="B727" s="1" t="s">
        <v>728</v>
      </c>
      <c r="C727" t="str">
        <f>IFERROR(__xludf.DUMMYFUNCTION("GOOGLETRANSLATE(B727, ""zh"", ""en"")"),"Great good to use now")</f>
        <v>Great good to use now</v>
      </c>
    </row>
    <row r="728">
      <c r="A728" s="1">
        <v>5.0</v>
      </c>
      <c r="B728" s="1" t="s">
        <v>729</v>
      </c>
      <c r="C728" t="str">
        <f>IFERROR(__xludf.DUMMYFUNCTION("GOOGLETRANSLATE(B728, ""zh"", ""en"")"),"And good quality and buying the same, but the price is more favorable")</f>
        <v>And good quality and buying the same, but the price is more favorable</v>
      </c>
    </row>
    <row r="729">
      <c r="A729" s="1">
        <v>5.0</v>
      </c>
      <c r="B729" s="1" t="s">
        <v>730</v>
      </c>
      <c r="C729" t="str">
        <f>IFERROR(__xludf.DUMMYFUNCTION("GOOGLETRANSLATE(B729, ""zh"", ""en"")"),"Praise good, trustworthy Amazon")</f>
        <v>Praise good, trustworthy Amazon</v>
      </c>
    </row>
    <row r="730">
      <c r="A730" s="1">
        <v>5.0</v>
      </c>
      <c r="B730" s="1" t="s">
        <v>731</v>
      </c>
      <c r="C730" t="str">
        <f>IFERROR(__xludf.DUMMYFUNCTION("GOOGLETRANSLATE(B730, ""zh"", ""en"")"),"Pre-buy smaller on the 1st, the actual wearing very appropriate overseas purchase clothing size tangled up, this time to buy M number, my height 177, weight 85 kg, hand very appropriate.")</f>
        <v>Pre-buy smaller on the 1st, the actual wearing very appropriate overseas purchase clothing size tangled up, this time to buy M number, my height 177, weight 85 kg, hand very appropriate.</v>
      </c>
    </row>
    <row r="731">
      <c r="A731" s="1">
        <v>5.0</v>
      </c>
      <c r="B731" s="1" t="s">
        <v>732</v>
      </c>
      <c r="C731" t="str">
        <f>IFERROR(__xludf.DUMMYFUNCTION("GOOGLETRANSLATE(B731, ""zh"", ""en"")"),"Xl sad no good clothes color version are suitable, good clothes")</f>
        <v>Xl sad no good clothes color version are suitable, good clothes</v>
      </c>
    </row>
    <row r="732">
      <c r="A732" s="1">
        <v>5.0</v>
      </c>
      <c r="B732" s="1" t="s">
        <v>733</v>
      </c>
      <c r="C732" t="str">
        <f>IFERROR(__xludf.DUMMYFUNCTION("GOOGLETRANSLATE(B732, ""zh"", ""en"")"),"We have a good thing his Parker fountain pens, has been very worship of this brand of fountain pens! After a suitable, will buy!")</f>
        <v>We have a good thing his Parker fountain pens, has been very worship of this brand of fountain pens! After a suitable, will buy!</v>
      </c>
    </row>
    <row r="733">
      <c r="A733" s="1">
        <v>5.0</v>
      </c>
      <c r="B733" s="1" t="s">
        <v>734</v>
      </c>
      <c r="C733" t="str">
        <f>IFERROR(__xludf.DUMMYFUNCTION("GOOGLETRANSLATE(B733, ""zh"", ""en"")"),"Worth buying ah well, I liked it")</f>
        <v>Worth buying ah well, I liked it</v>
      </c>
    </row>
    <row r="734">
      <c r="A734" s="1">
        <v>5.0</v>
      </c>
      <c r="B734" s="1" t="s">
        <v>735</v>
      </c>
      <c r="C734" t="str">
        <f>IFERROR(__xludf.DUMMYFUNCTION("GOOGLETRANSLATE(B734, ""zh"", ""en"")"),"Amazon first time to buy things in the world. This color is very fond of. The price is still relatively affordable.")</f>
        <v>Amazon first time to buy things in the world. This color is very fond of. The price is still relatively affordable.</v>
      </c>
    </row>
    <row r="735">
      <c r="A735" s="1">
        <v>5.0</v>
      </c>
      <c r="B735" s="1" t="s">
        <v>736</v>
      </c>
      <c r="C735" t="str">
        <f>IFERROR(__xludf.DUMMYFUNCTION("GOOGLETRANSLATE(B735, ""zh"", ""en"")"),"Daughter very much, and good-looking but also increase! His daughter bought a pair, usually wear 37 yards, 7 yards to buy a beauty, just, very fond of her daughter says, immediately put on!")</f>
        <v>Daughter very much, and good-looking but also increase! His daughter bought a pair, usually wear 37 yards, 7 yards to buy a beauty, just, very fond of her daughter says, immediately put on!</v>
      </c>
    </row>
    <row r="736">
      <c r="A736" s="1">
        <v>5.0</v>
      </c>
      <c r="B736" s="1" t="s">
        <v>737</v>
      </c>
      <c r="C736" t="str">
        <f>IFERROR(__xludf.DUMMYFUNCTION("GOOGLETRANSLATE(B736, ""zh"", ""en"")"),"Awesome! The picture looked a bit exaggerated but does blast wave on foot, the insole is also more comfortable than the cortex, the part of each foot support, cushioning should also have good non-slip absorb sweat, the cortex is also very good, the front "&amp;"left foot is a little Le instep, as If a GTX hiking shoes are the better")</f>
        <v>Awesome! The picture looked a bit exaggerated but does blast wave on foot, the insole is also more comfortable than the cortex, the part of each foot support, cushioning should also have good non-slip absorb sweat, the cortex is also very good, the front left foot is a little Le instep, as If a GTX hiking shoes are the better</v>
      </c>
    </row>
    <row r="737">
      <c r="A737" s="1">
        <v>5.0</v>
      </c>
      <c r="B737" s="1" t="s">
        <v>738</v>
      </c>
      <c r="C737" t="str">
        <f>IFERROR(__xludf.DUMMYFUNCTION("GOOGLETRANSLATE(B737, ""zh"", ""en"")"),"Cup insulation very satisfied, the next day the water is warm.")</f>
        <v>Cup insulation very satisfied, the next day the water is warm.</v>
      </c>
    </row>
    <row r="738">
      <c r="A738" s="1">
        <v>5.0</v>
      </c>
      <c r="B738" s="1" t="s">
        <v>739</v>
      </c>
      <c r="C738" t="str">
        <f>IFERROR(__xludf.DUMMYFUNCTION("GOOGLETRANSLATE(B738, ""zh"", ""en"")"),"Good sound quality, good push. Overall good, can push up the phone, is the packaging is opened. . . .")</f>
        <v>Good sound quality, good push. Overall good, can push up the phone, is the packaging is opened. . . .</v>
      </c>
    </row>
    <row r="739">
      <c r="A739" s="1">
        <v>2.0</v>
      </c>
      <c r="B739" s="1" t="s">
        <v>740</v>
      </c>
      <c r="C739" t="str">
        <f>IFERROR(__xludf.DUMMYFUNCTION("GOOGLETRANSLATE(B739, ""zh"", ""en"")"),"Is not that large is too large, change is not good change, anyway completely different large")</f>
        <v>Is not that large is too large, change is not good change, anyway completely different large</v>
      </c>
    </row>
    <row r="740">
      <c r="A740" s="1">
        <v>3.0</v>
      </c>
      <c r="B740" s="1" t="s">
        <v>741</v>
      </c>
      <c r="C740" t="str">
        <f>IFERROR(__xludf.DUMMYFUNCTION("GOOGLETRANSLATE(B740, ""zh"", ""en"")"),"Quickly broken only took about four months now, and now has a problem, the minimum speed can be said that no water spray, the maximum intensity of very small files, even if fully charged to do, a bad purchase overseas warranty")</f>
        <v>Quickly broken only took about four months now, and now has a problem, the minimum speed can be said that no water spray, the maximum intensity of very small files, even if fully charged to do, a bad purchase overseas warranty</v>
      </c>
    </row>
    <row r="741">
      <c r="A741" s="1">
        <v>3.0</v>
      </c>
      <c r="B741" s="1" t="s">
        <v>742</v>
      </c>
      <c r="C741" t="str">
        <f>IFERROR(__xludf.DUMMYFUNCTION("GOOGLETRANSLATE(B741, ""zh"", ""en"")"),"General price shoes a bit narrow, not suitable for foot too wide. Leather is quite soft, but a little grinding the upper leg")</f>
        <v>General price shoes a bit narrow, not suitable for foot too wide. Leather is quite soft, but a little grinding the upper leg</v>
      </c>
    </row>
    <row r="742">
      <c r="A742" s="1">
        <v>1.0</v>
      </c>
      <c r="B742" s="1" t="s">
        <v>743</v>
      </c>
      <c r="C742" t="str">
        <f>IFERROR(__xludf.DUMMYFUNCTION("GOOGLETRANSLATE(B742, ""zh"", ""en"")"),"Size classification is intended? Ready to add to the shopping cart even simple specifications found brutally divided into ""large"", ""medium"", ""small."" It makes me how to select, you are sent a tease than a monkey do?")</f>
        <v>Size classification is intended? Ready to add to the shopping cart even simple specifications found brutally divided into "large", "medium", "small." It makes me how to select, you are sent a tease than a monkey do?</v>
      </c>
    </row>
    <row r="743">
      <c r="A743" s="1">
        <v>1.0</v>
      </c>
      <c r="B743" s="1" t="s">
        <v>744</v>
      </c>
      <c r="C743" t="str">
        <f>IFERROR(__xludf.DUMMYFUNCTION("GOOGLETRANSLATE(B743, ""zh"", ""en"")"),"Cheers to use? Why I bought in the United States and Asia Cheers grinding rice tastes grainy? Unlike bought rice as a very smooth? Wet cup rice flour can wear it? In addition peanut butter, sesame toast with this fight should still wet cup? If sesame powd"&amp;"er walnut powder with a toast to play? Still wet cup play? Why I can not play with toast sesame powder? A play on oil, knowledgeable customer service or have come out to teach me?")</f>
        <v>Cheers to use? Why I bought in the United States and Asia Cheers grinding rice tastes grainy? Unlike bought rice as a very smooth? Wet cup rice flour can wear it? In addition peanut butter, sesame toast with this fight should still wet cup? If sesame powder walnut powder with a toast to play? Still wet cup play? Why I can not play with toast sesame powder? A play on oil, knowledgeable customer service or have come out to teach me?</v>
      </c>
    </row>
    <row r="744">
      <c r="A744" s="1">
        <v>1.0</v>
      </c>
      <c r="B744" s="1" t="s">
        <v>745</v>
      </c>
      <c r="C744" t="str">
        <f>IFERROR(__xludf.DUMMYFUNCTION("GOOGLETRANSLATE(B744, ""zh"", ""en"")"),"Garbage bought less than two weeks do not go, not electronic form quartz watch, huh your face")</f>
        <v>Garbage bought less than two weeks do not go, not electronic form quartz watch, huh your face</v>
      </c>
    </row>
    <row r="745">
      <c r="A745" s="1">
        <v>4.0</v>
      </c>
      <c r="B745" s="1" t="s">
        <v>746</v>
      </c>
      <c r="C745" t="str">
        <f>IFERROR(__xludf.DUMMYFUNCTION("GOOGLETRANSLATE(B745, ""zh"", ""en"")"),"Uneven water temperature when bathing a good helper to solve the merchandise is very easy to use, work fine.")</f>
        <v>Uneven water temperature when bathing a good helper to solve the merchandise is very easy to use, work fine.</v>
      </c>
    </row>
    <row r="746">
      <c r="A746" s="1">
        <v>4.0</v>
      </c>
      <c r="B746" s="1" t="s">
        <v>747</v>
      </c>
      <c r="C746" t="str">
        <f>IFERROR(__xludf.DUMMYFUNCTION("GOOGLETRANSLATE(B746, ""zh"", ""en"")"),"Yes something good, texture is also easy to use, and when domestic products can be made this way? ?")</f>
        <v>Yes something good, texture is also easy to use, and when domestic products can be made this way? ?</v>
      </c>
    </row>
    <row r="747">
      <c r="A747" s="1">
        <v>4.0</v>
      </c>
      <c r="B747" s="1" t="s">
        <v>748</v>
      </c>
      <c r="C747" t="str">
        <f>IFERROR(__xludf.DUMMYFUNCTION("GOOGLETRANSLATE(B747, ""zh"", ""en"")"),"I want to buy a great big size sold out to buy bigger code did not expect the United States and Asia, sub-code husband difference between the two numbers 188 weight 90kg wear M or L would be just")</f>
        <v>I want to buy a great big size sold out to buy bigger code did not expect the United States and Asia, sub-code husband difference between the two numbers 188 weight 90kg wear M or L would be just</v>
      </c>
    </row>
    <row r="748">
      <c r="A748" s="1">
        <v>4.0</v>
      </c>
      <c r="B748" s="1" t="s">
        <v>749</v>
      </c>
      <c r="C748" t="str">
        <f>IFERROR(__xludf.DUMMYFUNCTION("GOOGLETRANSLATE(B748, ""zh"", ""en"")"),"Well just fine. 44.5 bit too large.")</f>
        <v>Well just fine. 44.5 bit too large.</v>
      </c>
    </row>
    <row r="749">
      <c r="A749" s="1">
        <v>5.0</v>
      </c>
      <c r="B749" s="1" t="s">
        <v>750</v>
      </c>
      <c r="C749" t="str">
        <f>IFERROR(__xludf.DUMMYFUNCTION("GOOGLETRANSLATE(B749, ""zh"", ""en"")"),"Good quality insulation is very good genuine, it can be opened with one hand really convenient, driving is also very convenient. Oh great feeling quilt")</f>
        <v>Good quality insulation is very good genuine, it can be opened with one hand really convenient, driving is also very convenient. Oh great feeling quilt</v>
      </c>
    </row>
    <row r="750">
      <c r="A750" s="1">
        <v>5.0</v>
      </c>
      <c r="B750" s="1" t="s">
        <v>751</v>
      </c>
      <c r="C750" t="str">
        <f>IFERROR(__xludf.DUMMYFUNCTION("GOOGLETRANSLATE(B750, ""zh"", ""en"")"),"The high cost of a size appropriate, 163,60. Suitable M code")</f>
        <v>The high cost of a size appropriate, 163,60. Suitable M code</v>
      </c>
    </row>
    <row r="751">
      <c r="A751" s="1">
        <v>5.0</v>
      </c>
      <c r="B751" s="1" t="s">
        <v>752</v>
      </c>
      <c r="C751" t="str">
        <f>IFERROR(__xludf.DUMMYFUNCTION("GOOGLETRANSLATE(B751, ""zh"", ""en"")"),"It has been used very good! See a lot of negative feedback in the evaluation bought after I am also very worried about the problem but fear nothing wrong with all aspects of the packaging machine is very strong sticker new no scratches after I received th"&amp;"e light can now still do not know a good evaluation in so I used to say that the probability of the problem or how bad you want it it has not")</f>
        <v>It has been used very good! See a lot of negative feedback in the evaluation bought after I am also very worried about the problem but fear nothing wrong with all aspects of the packaging machine is very strong sticker new no scratches after I received the light can now still do not know a good evaluation in so I used to say that the probability of the problem or how bad you want it it has not</v>
      </c>
    </row>
    <row r="752">
      <c r="A752" s="1">
        <v>5.0</v>
      </c>
      <c r="B752" s="1" t="s">
        <v>753</v>
      </c>
      <c r="C752" t="str">
        <f>IFERROR(__xludf.DUMMYFUNCTION("GOOGLETRANSLATE(B752, ""zh"", ""en"")"),"Simple really! Comfortable and practical, simple and good-looking.")</f>
        <v>Simple really! Comfortable and practical, simple and good-looking.</v>
      </c>
    </row>
    <row r="753">
      <c r="A753" s="1">
        <v>5.0</v>
      </c>
      <c r="B753" s="1" t="s">
        <v>754</v>
      </c>
      <c r="C753" t="str">
        <f>IFERROR(__xludf.DUMMYFUNCTION("GOOGLETRANSLATE(B753, ""zh"", ""en"")"),"Amazon family trust overseas purchase Swisse Ms. multivitamin, produced in Germany.")</f>
        <v>Amazon family trust overseas purchase Swisse Ms. multivitamin, produced in Germany.</v>
      </c>
    </row>
    <row r="754">
      <c r="A754" s="1">
        <v>5.0</v>
      </c>
      <c r="B754" s="1" t="s">
        <v>755</v>
      </c>
      <c r="C754" t="str">
        <f>IFERROR(__xludf.DUMMYFUNCTION("GOOGLETRANSLATE(B754, ""zh"", ""en"")"),"Size is too large fabric very comfortable, size is too large")</f>
        <v>Size is too large fabric very comfortable, size is too large</v>
      </c>
    </row>
    <row r="755">
      <c r="A755" s="1">
        <v>5.0</v>
      </c>
      <c r="B755" s="1" t="s">
        <v>756</v>
      </c>
      <c r="C755" t="str">
        <f>IFERROR(__xludf.DUMMYFUNCTION("GOOGLETRANSLATE(B755, ""zh"", ""en"")"),"Fit! Very fit, wear more than six months without any discomfort!")</f>
        <v>Fit! Very fit, wear more than six months without any discomfort!</v>
      </c>
    </row>
    <row r="756">
      <c r="A756" s="1">
        <v>5.0</v>
      </c>
      <c r="B756" s="1" t="s">
        <v>757</v>
      </c>
      <c r="C756" t="str">
        <f>IFERROR(__xludf.DUMMYFUNCTION("GOOGLETRANSLATE(B756, ""zh"", ""en"")"),"Note ah! Size Size! Pants good attention to size, not quantity himself, his past is the amount of pants, size will be just, sort of a small ...... very thick, winter wear is great for casual occasions!")</f>
        <v>Note ah! Size Size! Pants good attention to size, not quantity himself, his past is the amount of pants, size will be just, sort of a small ...... very thick, winter wear is great for casual occasions!</v>
      </c>
    </row>
    <row r="757">
      <c r="A757" s="1">
        <v>5.0</v>
      </c>
      <c r="B757" s="1" t="s">
        <v>758</v>
      </c>
      <c r="C757" t="str">
        <f>IFERROR(__xludf.DUMMYFUNCTION("GOOGLETRANSLATE(B757, ""zh"", ""en"")"),"Well, doing a deal was a good deal less than the 35")</f>
        <v>Well, doing a deal was a good deal less than the 35</v>
      </c>
    </row>
    <row r="758">
      <c r="A758" s="1">
        <v>5.0</v>
      </c>
      <c r="B758" s="1" t="s">
        <v>759</v>
      </c>
      <c r="C758" t="str">
        <f>IFERROR(__xludf.DUMMYFUNCTION("GOOGLETRANSLATE(B758, ""zh"", ""en"")"),"Authentic, affordable although super slow delivery, but also tried to chargeback, but later sent me, I feel super beautiful, like, very good shoes, the price is a lot cheaper than other shopping sites. It is genuine")</f>
        <v>Authentic, affordable although super slow delivery, but also tried to chargeback, but later sent me, I feel super beautiful, like, very good shoes, the price is a lot cheaper than other shopping sites. It is genuine</v>
      </c>
    </row>
    <row r="759">
      <c r="A759" s="1">
        <v>5.0</v>
      </c>
      <c r="B759" s="1" t="s">
        <v>760</v>
      </c>
      <c r="C759" t="str">
        <f>IFERROR(__xludf.DUMMYFUNCTION("GOOGLETRANSLATE(B759, ""zh"", ""en"")"),"Very easy to use, cost is very high. Very easy to use, cost is very high.")</f>
        <v>Very easy to use, cost is very high. Very easy to use, cost is very high.</v>
      </c>
    </row>
    <row r="760">
      <c r="A760" s="1">
        <v>5.0</v>
      </c>
      <c r="B760" s="1" t="s">
        <v>761</v>
      </c>
      <c r="C760" t="str">
        <f>IFERROR(__xludf.DUMMYFUNCTION("GOOGLETRANSLATE(B760, ""zh"", ""en"")"),"Arc'teryx reputation of good quality, and the quality is very good indeed. [Work] work is fine, and my other Arc'teryx product is the same as the production of the Philippines. Firm texture but not too hard. [Size] I wear jeans waist 36 inches, leaving th"&amp;"e first belt by M code length is ten centimeters. If you prefer to stay out very long length belt head out, you can choose L. [Function] with a few hours and no slip phenomenon, which point to praise.")</f>
        <v>Arc'teryx reputation of good quality, and the quality is very good indeed. [Work] work is fine, and my other Arc'teryx product is the same as the production of the Philippines. Firm texture but not too hard. [Size] I wear jeans waist 36 inches, leaving the first belt by M code length is ten centimeters. If you prefer to stay out very long length belt head out, you can choose L. [Function] with a few hours and no slip phenomenon, which point to praise.</v>
      </c>
    </row>
    <row r="761">
      <c r="A761" s="1">
        <v>5.0</v>
      </c>
      <c r="B761" s="1" t="s">
        <v>762</v>
      </c>
      <c r="C761" t="str">
        <f>IFERROR(__xludf.DUMMYFUNCTION("GOOGLETRANSLATE(B761, ""zh"", ""en"")"),"Very satisfied with the shoes, colors are especially good-looking, very comfortable shoe soles, usually wear 37.5 in summer, 38 in winter, this dual 38 to buy very appropriate, high instep mm may require careful selection")</f>
        <v>Very satisfied with the shoes, colors are especially good-looking, very comfortable shoe soles, usually wear 37.5 in summer, 38 in winter, this dual 38 to buy very appropriate, high instep mm may require careful selection</v>
      </c>
    </row>
    <row r="762">
      <c r="A762" s="1">
        <v>5.0</v>
      </c>
      <c r="B762" s="1" t="s">
        <v>763</v>
      </c>
      <c r="C762" t="str">
        <f>IFERROR(__xludf.DUMMYFUNCTION("GOOGLETRANSLATE(B762, ""zh"", ""en"")"),"Cost-effective high cost of 3M 3M water purifier filter.")</f>
        <v>Cost-effective high cost of 3M 3M water purifier filter.</v>
      </c>
    </row>
    <row r="763">
      <c r="A763" s="1">
        <v>5.0</v>
      </c>
      <c r="B763" s="1" t="s">
        <v>764</v>
      </c>
      <c r="C763" t="str">
        <f>IFERROR(__xludf.DUMMYFUNCTION("GOOGLETRANSLATE(B763, ""zh"", ""en"")"),"very nice first overseas experience Amoy Prime free shipping, commodity price + tax than the lowest price on Taobao is also a little bit cheaper, but do not know is not genuine Taobao, always worried about true and false and this is my final choice the re"&amp;"ason overseas Amoy. orders three days to confirm delivery, which lasted six days received this morning (well early ah courier came at eight, when I was eating breakfast), than Amazon also expected date seven days in advance. package inside a small cardboa"&amp;"rd box on the outside of the headset is a set of original packaging plastic bags. above the shop of paper packaging intact, very good (which is what I fear) in the original packaging with instructions two lines, (usb line +3.5 line) the only drawback is t"&amp;"he clip headphones ear headphones marshall, not suitable for long wear. sound quality did not have to say, listen to moving times hit the most appropriate times, the sound very loud, just a little loud sounds very best. this is what I bought the most expe"&amp;"nsive headphones, but also to buy next month marshall kilburn look and see.")</f>
        <v>very nice first overseas experience Amoy Prime free shipping, commodity price + tax than the lowest price on Taobao is also a little bit cheaper, but do not know is not genuine Taobao, always worried about true and false and this is my final choice the reason overseas Amoy. orders three days to confirm delivery, which lasted six days received this morning (well early ah courier came at eight, when I was eating breakfast), than Amazon also expected date seven days in advance. package inside a small cardboard box on the outside of the headset is a set of original packaging plastic bags. above the shop of paper packaging intact, very good (which is what I fear) in the original packaging with instructions two lines, (usb line +3.5 line) the only drawback is the clip headphones ear headphones marshall, not suitable for long wear. sound quality did not have to say, listen to moving times hit the most appropriate times, the sound very loud, just a little loud sounds very best. this is what I bought the most expensive headphones, but also to buy next month marshall kilburn look and see.</v>
      </c>
    </row>
    <row r="764">
      <c r="A764" s="1">
        <v>5.0</v>
      </c>
      <c r="B764" s="1" t="s">
        <v>765</v>
      </c>
      <c r="C764" t="str">
        <f>IFERROR(__xludf.DUMMYFUNCTION("GOOGLETRANSLATE(B764, ""zh"", ""en"")"),"Okay great many very long given away, OK")</f>
        <v>Okay great many very long given away, OK</v>
      </c>
    </row>
    <row r="765">
      <c r="A765" s="1">
        <v>5.0</v>
      </c>
      <c r="B765" s="1" t="s">
        <v>766</v>
      </c>
      <c r="C765" t="str">
        <f>IFERROR(__xludf.DUMMYFUNCTION("GOOGLETRANSLATE(B765, ""zh"", ""en"")"),"Nice shoes nice shoes, acquaintance for the first time to buy, size is too large a little")</f>
        <v>Nice shoes nice shoes, acquaintance for the first time to buy, size is too large a little</v>
      </c>
    </row>
    <row r="766">
      <c r="A766" s="1">
        <v>5.0</v>
      </c>
      <c r="B766" s="1" t="s">
        <v>767</v>
      </c>
      <c r="C766" t="str">
        <f>IFERROR(__xludf.DUMMYFUNCTION("GOOGLETRANSLATE(B766, ""zh"", ""en"")"),"Cast from high-iron pan completely integral, without any coatings and other materials with red rubber insulation sleeve shank. Heavy pot body, the hand can be cleaned after use, completely non-stick.")</f>
        <v>Cast from high-iron pan completely integral, without any coatings and other materials with red rubber insulation sleeve shank. Heavy pot body, the hand can be cleaned after use, completely non-stick.</v>
      </c>
    </row>
    <row r="767">
      <c r="A767" s="1">
        <v>5.0</v>
      </c>
      <c r="B767" s="1" t="s">
        <v>768</v>
      </c>
      <c r="C767" t="str">
        <f>IFERROR(__xludf.DUMMYFUNCTION("GOOGLETRANSLATE(B767, ""zh"", ""en"")"),"Bluetooth built-in amplifier sound quality is indeed the hands of the party all the best Bluetooth headset, but still far less comfort qc35, life is good, do not need to link app, working-class, although it can not be folded out of the protective shell - "&amp;"well, it is said two on behalf of the better ~")</f>
        <v>Bluetooth built-in amplifier sound quality is indeed the hands of the party all the best Bluetooth headset, but still far less comfort qc35, life is good, do not need to link app, working-class, although it can not be folded out of the protective shell - well, it is said two on behalf of the better ~</v>
      </c>
    </row>
    <row r="768">
      <c r="A768" s="1">
        <v>5.0</v>
      </c>
      <c r="B768" s="1" t="s">
        <v>769</v>
      </c>
      <c r="C768" t="str">
        <f>IFERROR(__xludf.DUMMYFUNCTION("GOOGLETRANSLATE(B768, ""zh"", ""en"")"),"Oversized material design is great, absolutely genuine, but not allowed to draw foreign size, I reckon 182,220 weight 3XL wear it, it is sufficient to think of XL")</f>
        <v>Oversized material design is great, absolutely genuine, but not allowed to draw foreign size, I reckon 182,220 weight 3XL wear it, it is sufficient to think of XL</v>
      </c>
    </row>
    <row r="769">
      <c r="A769" s="1">
        <v>5.0</v>
      </c>
      <c r="B769" s="1" t="s">
        <v>770</v>
      </c>
      <c r="C769" t="str">
        <f>IFERROR(__xludf.DUMMYFUNCTION("GOOGLETRANSLATE(B769, ""zh"", ""en"")"),"The fit is very good right size good")</f>
        <v>The fit is very good right size good</v>
      </c>
    </row>
    <row r="770">
      <c r="A770" s="1">
        <v>5.0</v>
      </c>
      <c r="B770" s="1" t="s">
        <v>771</v>
      </c>
      <c r="C770" t="str">
        <f>IFERROR(__xludf.DUMMYFUNCTION("GOOGLETRANSLATE(B770, ""zh"", ""en"")"),"Something good, inexpensive. Something good, inexpensive.")</f>
        <v>Something good, inexpensive. Something good, inexpensive.</v>
      </c>
    </row>
    <row r="771">
      <c r="A771" s="1">
        <v>2.0</v>
      </c>
      <c r="B771" s="1" t="s">
        <v>772</v>
      </c>
      <c r="C771" t="str">
        <f>IFERROR(__xludf.DUMMYFUNCTION("GOOGLETRANSLATE(B771, ""zh"", ""en"")"),"Made a 6 instead of 12 sent me is six, not a dozen. Sea Amoy This is very troublesome.")</f>
        <v>Made a 6 instead of 12 sent me is six, not a dozen. Sea Amoy This is very troublesome.</v>
      </c>
    </row>
    <row r="772">
      <c r="A772" s="1">
        <v>3.0</v>
      </c>
      <c r="B772" s="1" t="s">
        <v>773</v>
      </c>
      <c r="C772" t="str">
        <f>IFERROR(__xludf.DUMMYFUNCTION("GOOGLETRANSLATE(B772, ""zh"", ""en"")"),"Website did not say this is a sleepwear CK series website did not say this is a sleepwear CK series ah, following exactly the same with that circle rubber band on an undergarment worn on the body looks like inside the waistband exposed to the ......")</f>
        <v>Website did not say this is a sleepwear CK series website did not say this is a sleepwear CK series ah, following exactly the same with that circle rubber band on an undergarment worn on the body looks like inside the waistband exposed to the ......</v>
      </c>
    </row>
    <row r="773">
      <c r="A773" s="1">
        <v>3.0</v>
      </c>
      <c r="B773" s="1" t="s">
        <v>774</v>
      </c>
      <c r="C773" t="str">
        <f>IFERROR(__xludf.DUMMYFUNCTION("GOOGLETRANSLATE(B773, ""zh"", ""en"")"),"There are current sound current sound how to do is to have other okay price is not high")</f>
        <v>There are current sound current sound how to do is to have other okay price is not high</v>
      </c>
    </row>
    <row r="774">
      <c r="A774" s="1">
        <v>3.0</v>
      </c>
      <c r="B774" s="1" t="s">
        <v>775</v>
      </c>
      <c r="C774" t="str">
        <f>IFERROR(__xludf.DUMMYFUNCTION("GOOGLETRANSLATE(B774, ""zh"", ""en"")"),"Why not measuring cup? No measuring cup, also changed the packaging, the specific effect of starting a period of time to know")</f>
        <v>Why not measuring cup? No measuring cup, also changed the packaging, the specific effect of starting a period of time to know</v>
      </c>
    </row>
    <row r="775">
      <c r="A775" s="1">
        <v>1.0</v>
      </c>
      <c r="B775" s="1" t="s">
        <v>776</v>
      </c>
      <c r="C775" t="str">
        <f>IFERROR(__xludf.DUMMYFUNCTION("GOOGLETRANSLATE(B775, ""zh"", ""en"")"),"Ck underwear before in the United States to buy the M code is very suitable to wear, this time to buy is too small do not know how, want to return to the shipping costs 125 yuan too expensive, only at home")</f>
        <v>Ck underwear before in the United States to buy the M code is very suitable to wear, this time to buy is too small do not know how, want to return to the shipping costs 125 yuan too expensive, only at home</v>
      </c>
    </row>
    <row r="776">
      <c r="A776" s="1">
        <v>1.0</v>
      </c>
      <c r="B776" s="1" t="s">
        <v>777</v>
      </c>
      <c r="C776" t="str">
        <f>IFERROR(__xludf.DUMMYFUNCTION("GOOGLETRANSLATE(B776, ""zh"", ""en"")"),"Just watch the water wearing on the water!")</f>
        <v>Just watch the water wearing on the water!</v>
      </c>
    </row>
    <row r="777">
      <c r="A777" s="1">
        <v>4.0</v>
      </c>
      <c r="B777" s="1" t="s">
        <v>778</v>
      </c>
      <c r="C777" t="str">
        <f>IFERROR(__xludf.DUMMYFUNCTION("GOOGLETRANSLATE(B777, ""zh"", ""en"")"),"Overall not satisfied after receipt find the version with five oars, like this one. Only complaint is actually on top of the all-new edge to bump off paint ...... a negotiated settlement. Use a few times, really save time and effort.")</f>
        <v>Overall not satisfied after receipt find the version with five oars, like this one. Only complaint is actually on top of the all-new edge to bump off paint ...... a negotiated settlement. Use a few times, really save time and effort.</v>
      </c>
    </row>
    <row r="778">
      <c r="A778" s="1">
        <v>4.0</v>
      </c>
      <c r="B778" s="1" t="s">
        <v>779</v>
      </c>
      <c r="C778" t="str">
        <f>IFERROR(__xludf.DUMMYFUNCTION("GOOGLETRANSLATE(B778, ""zh"", ""en"")"),"Cheap cheap ah see low price to buy, not 3500 yet. In fact, I have not used NAS, you can put all the family wanted this all together mobile hard disk, mobile phones and computers video photos are put together. But this can not download the remote control "&amp;"does not meet expectations. Qunhui 218+ replaced under consideration. . . This electronic product toss a lot of fun ~ ~")</f>
        <v>Cheap cheap ah see low price to buy, not 3500 yet. In fact, I have not used NAS, you can put all the family wanted this all together mobile hard disk, mobile phones and computers video photos are put together. But this can not download the remote control does not meet expectations. Qunhui 218+ replaced under consideration. . . This electronic product toss a lot of fun ~ ~</v>
      </c>
    </row>
    <row r="779">
      <c r="A779" s="1">
        <v>4.0</v>
      </c>
      <c r="B779" s="1" t="s">
        <v>780</v>
      </c>
      <c r="C779" t="str">
        <f>IFERROR(__xludf.DUMMYFUNCTION("GOOGLETRANSLATE(B779, ""zh"", ""en"")"),"Pretty good right size, cotton clothing line")</f>
        <v>Pretty good right size, cotton clothing line</v>
      </c>
    </row>
    <row r="780">
      <c r="A780" s="1">
        <v>4.0</v>
      </c>
      <c r="B780" s="1" t="s">
        <v>781</v>
      </c>
      <c r="C780" t="str">
        <f>IFERROR(__xludf.DUMMYFUNCTION("GOOGLETRANSLATE(B780, ""zh"", ""en"")"),"Also very good workmanship is good, but a little hard soles, long walk is estimated to be more tired")</f>
        <v>Also very good workmanship is good, but a little hard soles, long walk is estimated to be more tired</v>
      </c>
    </row>
    <row r="781">
      <c r="A781" s="1">
        <v>4.0</v>
      </c>
      <c r="B781" s="1" t="s">
        <v>782</v>
      </c>
      <c r="C781" t="str">
        <f>IFERROR(__xludf.DUMMYFUNCTION("GOOGLETRANSLATE(B781, ""zh"", ""en"")"),"Daughter likes to be the daughter, much cheaper than domestic, it is worth starting.")</f>
        <v>Daughter likes to be the daughter, much cheaper than domestic, it is worth starting.</v>
      </c>
    </row>
    <row r="782">
      <c r="A782" s="1">
        <v>5.0</v>
      </c>
      <c r="B782" s="1" t="s">
        <v>783</v>
      </c>
      <c r="C782" t="str">
        <f>IFERROR(__xludf.DUMMYFUNCTION("GOOGLETRANSLATE(B782, ""zh"", ""en"")"),"Very satisfied with the quality did not have to say, excellent as compared with the price of domestic product quality!")</f>
        <v>Very satisfied with the quality did not have to say, excellent as compared with the price of domestic product quality!</v>
      </c>
    </row>
    <row r="783">
      <c r="A783" s="1">
        <v>5.0</v>
      </c>
      <c r="B783" s="1" t="s">
        <v>784</v>
      </c>
      <c r="C783" t="str">
        <f>IFERROR(__xludf.DUMMYFUNCTION("GOOGLETRANSLATE(B783, ""zh"", ""en"")"),"Like the resolution has very good sound level")</f>
        <v>Like the resolution has very good sound level</v>
      </c>
    </row>
    <row r="784">
      <c r="A784" s="1">
        <v>5.0</v>
      </c>
      <c r="B784" s="1" t="s">
        <v>785</v>
      </c>
      <c r="C784" t="str">
        <f>IFERROR(__xludf.DUMMYFUNCTION("GOOGLETRANSLATE(B784, ""zh"", ""en"")"),"In addition to writing smooth high price point nothing wrong")</f>
        <v>In addition to writing smooth high price point nothing wrong</v>
      </c>
    </row>
    <row r="785">
      <c r="A785" s="1">
        <v>5.0</v>
      </c>
      <c r="B785" s="1" t="s">
        <v>786</v>
      </c>
      <c r="C785" t="str">
        <f>IFERROR(__xludf.DUMMYFUNCTION("GOOGLETRANSLATE(B785, ""zh"", ""en"")"),"Worth having is to force! Logistics super-fast! But I was surprised, I will not be in Putian, Fujian")</f>
        <v>Worth having is to force! Logistics super-fast! But I was surprised, I will not be in Putian, Fujian</v>
      </c>
    </row>
    <row r="786">
      <c r="A786" s="1">
        <v>5.0</v>
      </c>
      <c r="B786" s="1" t="s">
        <v>787</v>
      </c>
      <c r="C786" t="str">
        <f>IFERROR(__xludf.DUMMYFUNCTION("GOOGLETRANSLATE(B786, ""zh"", ""en"")"),"Comfortable, breathable, lightweight good shoes, breathable and comfortable summer shoes.")</f>
        <v>Comfortable, breathable, lightweight good shoes, breathable and comfortable summer shoes.</v>
      </c>
    </row>
    <row r="787">
      <c r="A787" s="1">
        <v>5.0</v>
      </c>
      <c r="B787" s="1" t="s">
        <v>788</v>
      </c>
      <c r="C787" t="str">
        <f>IFERROR(__xludf.DUMMYFUNCTION("GOOGLETRANSLATE(B787, ""zh"", ""en"")"),"Helium dish made in Thailand last October helium disk, my cloud ex2 perfect support, cost-effective")</f>
        <v>Helium dish made in Thailand last October helium disk, my cloud ex2 perfect support, cost-effective</v>
      </c>
    </row>
    <row r="788">
      <c r="A788" s="1">
        <v>5.0</v>
      </c>
      <c r="B788" s="1" t="s">
        <v>789</v>
      </c>
      <c r="C788" t="str">
        <f>IFERROR(__xludf.DUMMYFUNCTION("GOOGLETRANSLATE(B788, ""zh"", ""en"")"),"Especially good-looking color purple T-shirt, San-ai 175 weight 112 pounds, just wear M")</f>
        <v>Especially good-looking color purple T-shirt, San-ai 175 weight 112 pounds, just wear M</v>
      </c>
    </row>
    <row r="789">
      <c r="A789" s="1">
        <v>5.0</v>
      </c>
      <c r="B789" s="1" t="s">
        <v>790</v>
      </c>
      <c r="C789" t="str">
        <f>IFERROR(__xludf.DUMMYFUNCTION("GOOGLETRANSLATE(B789, ""zh"", ""en"")"),"Praise good to wear, jogging wear good, bought several pairs of.")</f>
        <v>Praise good to wear, jogging wear good, bought several pairs of.</v>
      </c>
    </row>
    <row r="790">
      <c r="A790" s="1">
        <v>5.0</v>
      </c>
      <c r="B790" s="1" t="s">
        <v>791</v>
      </c>
      <c r="C790" t="str">
        <f>IFERROR(__xludf.DUMMYFUNCTION("GOOGLETRANSLATE(B790, ""zh"", ""en"")"),"Good clothes, good, good wash, quick-drying")</f>
        <v>Good clothes, good, good wash, quick-drying</v>
      </c>
    </row>
    <row r="791">
      <c r="A791" s="1">
        <v>5.0</v>
      </c>
      <c r="B791" s="1" t="s">
        <v>792</v>
      </c>
      <c r="C791" t="str">
        <f>IFERROR(__xludf.DUMMYFUNCTION("GOOGLETRANSLATE(B791, ""zh"", ""en"")"),"u disk very good, speed is also good, cool appearance")</f>
        <v>u disk very good, speed is also good, cool appearance</v>
      </c>
    </row>
    <row r="792">
      <c r="A792" s="1">
        <v>5.0</v>
      </c>
      <c r="B792" s="1" t="s">
        <v>793</v>
      </c>
      <c r="C792" t="str">
        <f>IFERROR(__xludf.DUMMYFUNCTION("GOOGLETRANSLATE(B792, ""zh"", ""en"")"),"Price volatility of price changes big heart stopper Oh ...... bought after the price actually hundreds of really happy, that was before my mother does not accidentally get rotten, bought a genuine, after a study, the most suitable model, I the 6300 can be"&amp;" used ~")</f>
        <v>Price volatility of price changes big heart stopper Oh ...... bought after the price actually hundreds of really happy, that was before my mother does not accidentally get rotten, bought a genuine, after a study, the most suitable model, I the 6300 can be used ~</v>
      </c>
    </row>
    <row r="793">
      <c r="A793" s="1">
        <v>5.0</v>
      </c>
      <c r="B793" s="1" t="s">
        <v>794</v>
      </c>
      <c r="C793" t="str">
        <f>IFERROR(__xludf.DUMMYFUNCTION("GOOGLETRANSLATE(B793, ""zh"", ""en"")"),"This bursting price and domestic codes are unified, very good, I liked it, much better value for money.")</f>
        <v>This bursting price and domestic codes are unified, very good, I liked it, much better value for money.</v>
      </c>
    </row>
    <row r="794">
      <c r="A794" s="1">
        <v>5.0</v>
      </c>
      <c r="B794" s="1" t="s">
        <v>795</v>
      </c>
      <c r="C794" t="str">
        <f>IFERROR(__xludf.DUMMYFUNCTION("GOOGLETRANSLATE(B794, ""zh"", ""en"")"),"I never expected to become a name well south recommendations usually wear the same section 38.5-39 students buy uk5 After buying two years. uk6 too big, all-round big. Martin boots before I heard a high instep feet it will wear, foot fat feet will wear it"&amp;", very narrow shoes I would wear ankle matter, does not exist. Amazon bought by the size of the table, the outcome will be all-round big, gigantic beyond imagination.")</f>
        <v>I never expected to become a name well south recommendations usually wear the same section 38.5-39 students buy uk5 After buying two years. uk6 too big, all-round big. Martin boots before I heard a high instep feet it will wear, foot fat feet will wear it, very narrow shoes I would wear ankle matter, does not exist. Amazon bought by the size of the table, the outcome will be all-round big, gigantic beyond imagination.</v>
      </c>
    </row>
    <row r="795">
      <c r="A795" s="1">
        <v>5.0</v>
      </c>
      <c r="B795" s="1" t="s">
        <v>796</v>
      </c>
      <c r="C795" t="str">
        <f>IFERROR(__xludf.DUMMYFUNCTION("GOOGLETRANSLATE(B795, ""zh"", ""en"")"),"Good quality 175cm, 70kg to buy the S number, length and sleeves are appropriate, that is a very slim. good quality")</f>
        <v>Good quality 175cm, 70kg to buy the S number, length and sleeves are appropriate, that is a very slim. good quality</v>
      </c>
    </row>
    <row r="796">
      <c r="A796" s="1">
        <v>5.0</v>
      </c>
      <c r="B796" s="1" t="s">
        <v>797</v>
      </c>
      <c r="C796" t="str">
        <f>IFERROR(__xludf.DUMMYFUNCTION("GOOGLETRANSLATE(B796, ""zh"", ""en"")"),"Very, very good, not with")</f>
        <v>Very, very good, not with</v>
      </c>
    </row>
    <row r="797">
      <c r="A797" s="1">
        <v>5.0</v>
      </c>
      <c r="B797" s="1" t="s">
        <v>798</v>
      </c>
      <c r="C797" t="str">
        <f>IFERROR(__xludf.DUMMYFUNCTION("GOOGLETRANSLATE(B797, ""zh"", ""en"")"),"Genuine, good quality. Genuine, good quality, affordable, that is a little slim.")</f>
        <v>Genuine, good quality. Genuine, good quality, affordable, that is a little slim.</v>
      </c>
    </row>
    <row r="798">
      <c r="A798" s="1">
        <v>5.0</v>
      </c>
      <c r="B798" s="1" t="s">
        <v>799</v>
      </c>
      <c r="C798" t="str">
        <f>IFERROR(__xludf.DUMMYFUNCTION("GOOGLETRANSLATE(B798, ""zh"", ""en"")"),"Read a long size, suitable ...... very much, no doubt genuine, just to be optimistic about the size, replacement trouble ......")</f>
        <v>Read a long size, suitable ...... very much, no doubt genuine, just to be optimistic about the size, replacement trouble ......</v>
      </c>
    </row>
    <row r="799">
      <c r="A799" s="1">
        <v>5.0</v>
      </c>
      <c r="B799" s="1" t="s">
        <v>800</v>
      </c>
      <c r="C799" t="str">
        <f>IFERROR(__xludf.DUMMYFUNCTION("GOOGLETRANSLATE(B799, ""zh"", ""en"")"),"Fine workmanship, value for money work fine, great.")</f>
        <v>Fine workmanship, value for money work fine, great.</v>
      </c>
    </row>
    <row r="800">
      <c r="A800" s="1">
        <v>5.0</v>
      </c>
      <c r="B800" s="1" t="s">
        <v>801</v>
      </c>
      <c r="C800" t="str">
        <f>IFERROR(__xludf.DUMMYFUNCTION("GOOGLETRANSLATE(B800, ""zh"", ""en"")"),"Value is very thin, good quality. Made in China, from Japan to turn around and come home.")</f>
        <v>Value is very thin, good quality. Made in China, from Japan to turn around and come home.</v>
      </c>
    </row>
    <row r="801">
      <c r="A801" s="1">
        <v>5.0</v>
      </c>
      <c r="B801" s="1" t="s">
        <v>802</v>
      </c>
      <c r="C801" t="str">
        <f>IFERROR(__xludf.DUMMYFUNCTION("GOOGLETRANSLATE(B801, ""zh"", ""en"")"),"Very beautiful five-star praise installed a very nice decorative ring nut cover is a little Fortunately, there are two more before TOTO")</f>
        <v>Very beautiful five-star praise installed a very nice decorative ring nut cover is a little Fortunately, there are two more before TOTO</v>
      </c>
    </row>
    <row r="802">
      <c r="A802" s="1">
        <v>5.0</v>
      </c>
      <c r="B802" s="1" t="s">
        <v>803</v>
      </c>
      <c r="C802" t="str">
        <f>IFERROR(__xludf.DUMMYFUNCTION("GOOGLETRANSLATE(B802, ""zh"", ""en"")"),"Lee full-size or US imperialism, for me this five short stature")</f>
        <v>Lee full-size or US imperialism, for me this five short stature</v>
      </c>
    </row>
    <row r="803">
      <c r="A803" s="1">
        <v>5.0</v>
      </c>
      <c r="B803" s="1" t="s">
        <v>804</v>
      </c>
      <c r="C803" t="str">
        <f>IFERROR(__xludf.DUMMYFUNCTION("GOOGLETRANSLATE(B803, ""zh"", ""en"")"),"By far the most fit most appropriate pair of K series of running shoes!")</f>
        <v>By far the most fit most appropriate pair of K series of running shoes!</v>
      </c>
    </row>
    <row r="804">
      <c r="A804" s="1">
        <v>2.0</v>
      </c>
      <c r="B804" s="1" t="s">
        <v>805</v>
      </c>
      <c r="C804" t="str">
        <f>IFERROR(__xludf.DUMMYFUNCTION("GOOGLETRANSLATE(B804, ""zh"", ""en"")"),"The length of the right size sixty-two one meter tall and weighing 73 kilograms to wear m code just the right size, there are very comfortable warm velvet thin, the color looks good, is easy to knee drum kit is not recommended to buy, say like family to w"&amp;"ear trousers, overall ineffective, is maroon, we see through a period of time can not afford to play ball, it seems only buy this brand quick-drying fabric,")</f>
        <v>The length of the right size sixty-two one meter tall and weighing 73 kilograms to wear m code just the right size, there are very comfortable warm velvet thin, the color looks good, is easy to knee drum kit is not recommended to buy, say like family to wear trousers, overall ineffective, is maroon, we see through a period of time can not afford to play ball, it seems only buy this brand quick-drying fabric,</v>
      </c>
    </row>
    <row r="805">
      <c r="A805" s="1">
        <v>3.0</v>
      </c>
      <c r="B805" s="1" t="s">
        <v>806</v>
      </c>
      <c r="C805" t="str">
        <f>IFERROR(__xludf.DUMMYFUNCTION("GOOGLETRANSLATE(B805, ""zh"", ""en"")"),"Average is not good quality, stick out plush fur particularly serious")</f>
        <v>Average is not good quality, stick out plush fur particularly serious</v>
      </c>
    </row>
    <row r="806">
      <c r="A806" s="1">
        <v>3.0</v>
      </c>
      <c r="B806" s="1" t="s">
        <v>807</v>
      </c>
      <c r="C806" t="str">
        <f>IFERROR(__xludf.DUMMYFUNCTION("GOOGLETRANSLATE(B806, ""zh"", ""en"")"),"Like wearing a handsome, currently appears a little problem, the shoes can cause foot pain in his right foot in front, no matter for other shoes, put on these shoes, it did not take the foot a few steps before the right foot will be pain, tired heart")</f>
        <v>Like wearing a handsome, currently appears a little problem, the shoes can cause foot pain in his right foot in front, no matter for other shoes, put on these shoes, it did not take the foot a few steps before the right foot will be pain, tired heart</v>
      </c>
    </row>
    <row r="807">
      <c r="A807" s="1">
        <v>1.0</v>
      </c>
      <c r="B807" s="1" t="s">
        <v>808</v>
      </c>
      <c r="C807" t="str">
        <f>IFERROR(__xludf.DUMMYFUNCTION("GOOGLETRANSLATE(B807, ""zh"", ""en"")"),"Who bought who regret in addition to good-looking, to write might as well buy a dozen blocks of the hero, most failed once shopping!")</f>
        <v>Who bought who regret in addition to good-looking, to write might as well buy a dozen blocks of the hero, most failed once shopping!</v>
      </c>
    </row>
    <row r="808">
      <c r="A808" s="1">
        <v>1.0</v>
      </c>
      <c r="B808" s="1" t="s">
        <v>809</v>
      </c>
      <c r="C808" t="str">
        <f>IFERROR(__xludf.DUMMYFUNCTION("GOOGLETRANSLATE(B808, ""zh"", ""en"")"),"Get our hands on quality issues is already not go! Quality issues!")</f>
        <v>Get our hands on quality issues is already not go! Quality issues!</v>
      </c>
    </row>
    <row r="809">
      <c r="A809" s="1">
        <v>1.0</v>
      </c>
      <c r="B809" s="1" t="s">
        <v>810</v>
      </c>
      <c r="C809" t="str">
        <f>IFERROR(__xludf.DUMMYFUNCTION("GOOGLETRANSLATE(B809, ""zh"", ""en"")"),"Fake fake, bought with the flap, powder not the same as before")</f>
        <v>Fake fake, bought with the flap, powder not the same as before</v>
      </c>
    </row>
    <row r="810">
      <c r="A810" s="1">
        <v>4.0</v>
      </c>
      <c r="B810" s="1" t="s">
        <v>811</v>
      </c>
      <c r="C810" t="str">
        <f>IFERROR(__xludf.DUMMYFUNCTION("GOOGLETRANSLATE(B810, ""zh"", ""en"")"),"Yes 155,45 kg 0 yards waist slightly larger, long, should buy 0 short. Pants are very comfortable, straight, if it is even better feet")</f>
        <v>Yes 155,45 kg 0 yards waist slightly larger, long, should buy 0 short. Pants are very comfortable, straight, if it is even better feet</v>
      </c>
    </row>
    <row r="811">
      <c r="A811" s="1">
        <v>4.0</v>
      </c>
      <c r="B811" s="1" t="s">
        <v>812</v>
      </c>
      <c r="C811" t="str">
        <f>IFERROR(__xludf.DUMMYFUNCTION("GOOGLETRANSLATE(B811, ""zh"", ""en"")"),"Although Japan sent me, but pacifier written or made in China ah. I heard that Chinese sales of Japanese sales of teats and pacifiers are different, why they specifically chose to buy overseas. But a close look at Japan, which is still written in Japanese"&amp;" pacifiers made in China. That this country and bought there a difference? I do not understand.")</f>
        <v>Although Japan sent me, but pacifier written or made in China ah. I heard that Chinese sales of Japanese sales of teats and pacifiers are different, why they specifically chose to buy overseas. But a close look at Japan, which is still written in Japanese pacifiers made in China. That this country and bought there a difference? I do not understand.</v>
      </c>
    </row>
    <row r="812">
      <c r="A812" s="1">
        <v>4.0</v>
      </c>
      <c r="B812" s="1" t="s">
        <v>813</v>
      </c>
      <c r="C812" t="str">
        <f>IFERROR(__xludf.DUMMYFUNCTION("GOOGLETRANSLATE(B812, ""zh"", ""en"")"),"Speed ​​is not Zeyang Overall okay, but the write speed is less than 25Mps, detrimental to the USB3.0 excuse!")</f>
        <v>Speed ​​is not Zeyang Overall okay, but the write speed is less than 25Mps, detrimental to the USB3.0 excuse!</v>
      </c>
    </row>
    <row r="813">
      <c r="A813" s="1">
        <v>4.0</v>
      </c>
      <c r="B813" s="1" t="s">
        <v>814</v>
      </c>
      <c r="C813" t="str">
        <f>IFERROR(__xludf.DUMMYFUNCTION("GOOGLETRANSLATE(B813, ""zh"", ""en"")"),"Not like this buy two ck, front closure uncomfortable and a bit small. Another comfortable")</f>
        <v>Not like this buy two ck, front closure uncomfortable and a bit small. Another comfortable</v>
      </c>
    </row>
    <row r="814">
      <c r="A814" s="1">
        <v>4.0</v>
      </c>
      <c r="B814" s="1" t="s">
        <v>815</v>
      </c>
      <c r="C814" t="str">
        <f>IFERROR(__xludf.DUMMYFUNCTION("GOOGLETRANSLATE(B814, ""zh"", ""en"")"),"Not use, do not know the difference here with what does not in use, only looked at the big, express too bad")</f>
        <v>Not use, do not know the difference here with what does not in use, only looked at the big, express too bad</v>
      </c>
    </row>
    <row r="815">
      <c r="A815" s="1">
        <v>5.0</v>
      </c>
      <c r="B815" s="1" t="s">
        <v>816</v>
      </c>
      <c r="C815" t="str">
        <f>IFERROR(__xludf.DUMMYFUNCTION("GOOGLETRANSLATE(B815, ""zh"", ""en"")"),"Also good material, slippery. Just can not type.")</f>
        <v>Also good material, slippery. Just can not type.</v>
      </c>
    </row>
    <row r="816">
      <c r="A816" s="1">
        <v>5.0</v>
      </c>
      <c r="B816" s="1" t="s">
        <v>817</v>
      </c>
      <c r="C816" t="str">
        <f>IFERROR(__xludf.DUMMYFUNCTION("GOOGLETRANSLATE(B816, ""zh"", ""en"")"),"Sky box as the sky could not be better!")</f>
        <v>Sky box as the sky could not be better!</v>
      </c>
    </row>
    <row r="817">
      <c r="A817" s="1">
        <v>5.0</v>
      </c>
      <c r="B817" s="1" t="s">
        <v>818</v>
      </c>
      <c r="C817" t="str">
        <f>IFERROR(__xludf.DUMMYFUNCTION("GOOGLETRANSLATE(B817, ""zh"", ""en"")"),"Cost-effective protein powder with protein powder has been ON, taste good, there is a certain feeling of fullness.")</f>
        <v>Cost-effective protein powder with protein powder has been ON, taste good, there is a certain feeling of fullness.</v>
      </c>
    </row>
    <row r="818">
      <c r="A818" s="1">
        <v>5.0</v>
      </c>
      <c r="B818" s="1" t="s">
        <v>819</v>
      </c>
      <c r="C818" t="str">
        <f>IFERROR(__xludf.DUMMYFUNCTION("GOOGLETRANSLATE(B818, ""zh"", ""en"")"),"WD 4TB portable external hard drive transfer rate of 80MB / S, super easy to use")</f>
        <v>WD 4TB portable external hard drive transfer rate of 80MB / S, super easy to use</v>
      </c>
    </row>
    <row r="819">
      <c r="A819" s="1">
        <v>5.0</v>
      </c>
      <c r="B819" s="1" t="s">
        <v>820</v>
      </c>
      <c r="C819" t="str">
        <f>IFERROR(__xludf.DUMMYFUNCTION("GOOGLETRANSLATE(B819, ""zh"", ""en"")"),"Packaging carefully, good quality packaging carefully, good quality, feel good bottle")</f>
        <v>Packaging carefully, good quality packaging carefully, good quality, feel good bottle</v>
      </c>
    </row>
    <row r="820">
      <c r="A820" s="1">
        <v>5.0</v>
      </c>
      <c r="B820" s="1" t="s">
        <v>821</v>
      </c>
      <c r="C820" t="str">
        <f>IFERROR(__xludf.DUMMYFUNCTION("GOOGLETRANSLATE(B820, ""zh"", ""en"")"),"Washing Machine Faucet good quality, even the logo are high.")</f>
        <v>Washing Machine Faucet good quality, even the logo are high.</v>
      </c>
    </row>
    <row r="821">
      <c r="A821" s="1">
        <v>5.0</v>
      </c>
      <c r="B821" s="1" t="s">
        <v>822</v>
      </c>
      <c r="C821" t="str">
        <f>IFERROR(__xludf.DUMMYFUNCTION("GOOGLETRANSLATE(B821, ""zh"", ""en"")"),"Great headphones sound pretty good, is the line must be seated, otherwise the microphone did not sound")</f>
        <v>Great headphones sound pretty good, is the line must be seated, otherwise the microphone did not sound</v>
      </c>
    </row>
    <row r="822">
      <c r="A822" s="1">
        <v>5.0</v>
      </c>
      <c r="B822" s="1" t="s">
        <v>823</v>
      </c>
      <c r="C822" t="str">
        <f>IFERROR(__xludf.DUMMYFUNCTION("GOOGLETRANSLATE(B822, ""zh"", ""en"")"),"Cloth actually quite a good package of materials and quality are very good, capacity is not too large.")</f>
        <v>Cloth actually quite a good package of materials and quality are very good, capacity is not too large.</v>
      </c>
    </row>
    <row r="823">
      <c r="A823" s="1">
        <v>5.0</v>
      </c>
      <c r="B823" s="1" t="s">
        <v>824</v>
      </c>
      <c r="C823" t="str">
        <f>IFERROR(__xludf.DUMMYFUNCTION("GOOGLETRANSLATE(B823, ""zh"", ""en"")"),"Very easy to use, it is authentic to Zai Zai use, and easy to use. I also like Zai Zai himself took squeezed pinch. . Quite cute. . Ha ha. . Easy to use.")</f>
        <v>Very easy to use, it is authentic to Zai Zai use, and easy to use. I also like Zai Zai himself took squeezed pinch. . Quite cute. . Ha ha. . Easy to use.</v>
      </c>
    </row>
    <row r="824">
      <c r="A824" s="1">
        <v>5.0</v>
      </c>
      <c r="B824" s="1" t="s">
        <v>825</v>
      </c>
      <c r="C824" t="str">
        <f>IFERROR(__xludf.DUMMYFUNCTION("GOOGLETRANSLATE(B824, ""zh"", ""en"")"),"Memory card storage is fast, I love it.")</f>
        <v>Memory card storage is fast, I love it.</v>
      </c>
    </row>
    <row r="825">
      <c r="A825" s="1">
        <v>5.0</v>
      </c>
      <c r="B825" s="1" t="s">
        <v>826</v>
      </c>
      <c r="C825" t="str">
        <f>IFERROR(__xludf.DUMMYFUNCTION("GOOGLETRANSLATE(B825, ""zh"", ""en"")"),"Yes the price is high")</f>
        <v>Yes the price is high</v>
      </c>
    </row>
    <row r="826">
      <c r="A826" s="1">
        <v>5.0</v>
      </c>
      <c r="B826" s="1" t="s">
        <v>827</v>
      </c>
      <c r="C826" t="str">
        <f>IFERROR(__xludf.DUMMYFUNCTION("GOOGLETRANSLATE(B826, ""zh"", ""en"")"),"470 + taxes worth a total of 513 hand shoes, I decided to write a good comment about: open membership more than a year, off and bought shoes, bags, skin care, breast pumps, red teeth, feeling cleansing instrument ...... things are all very satisfied. I've"&amp;" bought a lot of shoes, generally will wear new shoes bought some time, but not how to wear behind, in fact, quality is really good, not expensive, not willing to throw, the family has a fit but I feel like not wear the same shoes. After buying these shoe"&amp;"s, I might feel after a pair of shoes will not be so high frequency, very good brand, the shopping experience is also very good, sometimes much cheaper to buy, look luck")</f>
        <v>470 + taxes worth a total of 513 hand shoes, I decided to write a good comment about: open membership more than a year, off and bought shoes, bags, skin care, breast pumps, red teeth, feeling cleansing instrument ...... things are all very satisfied. I've bought a lot of shoes, generally will wear new shoes bought some time, but not how to wear behind, in fact, quality is really good, not expensive, not willing to throw, the family has a fit but I feel like not wear the same shoes. After buying these shoes, I might feel after a pair of shoes will not be so high frequency, very good brand, the shopping experience is also very good, sometimes much cheaper to buy, look luck</v>
      </c>
    </row>
    <row r="827">
      <c r="A827" s="1">
        <v>5.0</v>
      </c>
      <c r="B827" s="1" t="s">
        <v>828</v>
      </c>
      <c r="C827" t="str">
        <f>IFERROR(__xludf.DUMMYFUNCTION("GOOGLETRANSLATE(B827, ""zh"", ""en"")"),"Headphone great, good sound quality, satisfaction")</f>
        <v>Headphone great, good sound quality, satisfaction</v>
      </c>
    </row>
    <row r="828">
      <c r="A828" s="1">
        <v>5.0</v>
      </c>
      <c r="B828" s="1" t="s">
        <v>829</v>
      </c>
      <c r="C828" t="str">
        <f>IFERROR(__xludf.DUMMYFUNCTION("GOOGLETRANSLATE(B828, ""zh"", ""en"")"),"Girls pink color looks good")</f>
        <v>Girls pink color looks good</v>
      </c>
    </row>
    <row r="829">
      <c r="A829" s="1">
        <v>5.0</v>
      </c>
      <c r="B829" s="1" t="s">
        <v>830</v>
      </c>
      <c r="C829" t="str">
        <f>IFERROR(__xludf.DUMMYFUNCTION("GOOGLETRANSLATE(B829, ""zh"", ""en"")"),"Value classical headphones sound very like, two Alice tuning, strong sense of low-frequency energy, the decay rate is moderate, abundant high-frequency detail, with the price of more than 701. Nor very exciting easily tired. For users who like classical m"&amp;"usic. As for driving, and not difficult for impedance matching on the line")</f>
        <v>Value classical headphones sound very like, two Alice tuning, strong sense of low-frequency energy, the decay rate is moderate, abundant high-frequency detail, with the price of more than 701. Nor very exciting easily tired. For users who like classical music. As for driving, and not difficult for impedance matching on the line</v>
      </c>
    </row>
    <row r="830">
      <c r="A830" s="1">
        <v>5.0</v>
      </c>
      <c r="B830" s="1" t="s">
        <v>831</v>
      </c>
      <c r="C830" t="str">
        <f>IFERROR(__xludf.DUMMYFUNCTION("GOOGLETRANSLATE(B830, ""zh"", ""en"")"),"Comfortable very comfortable, slightly larger size, good 👌")</f>
        <v>Comfortable very comfortable, slightly larger size, good 👌</v>
      </c>
    </row>
    <row r="831">
      <c r="A831" s="1">
        <v>5.0</v>
      </c>
      <c r="B831" s="1" t="s">
        <v>832</v>
      </c>
      <c r="C831" t="str">
        <f>IFERROR(__xludf.DUMMYFUNCTION("GOOGLETRANSLATE(B831, ""zh"", ""en"")"),"With the order number in the December 1 very good, No. December 13 received, quite weighty, but a strong sense of plastic shell, the other can always do not know if flat, do not feel safe because the heel, Wan a lying at work is causing damage? Write spee"&amp;"d of 70MB per second, right, with a total capacity of 4.54T, the feeling can also be right")</f>
        <v>With the order number in the December 1 very good, No. December 13 received, quite weighty, but a strong sense of plastic shell, the other can always do not know if flat, do not feel safe because the heel, Wan a lying at work is causing damage? Write speed of 70MB per second, right, with a total capacity of 4.54T, the feeling can also be right</v>
      </c>
    </row>
    <row r="832">
      <c r="A832" s="1">
        <v>5.0</v>
      </c>
      <c r="B832" s="1" t="s">
        <v>833</v>
      </c>
      <c r="C832" t="str">
        <f>IFERROR(__xludf.DUMMYFUNCTION("GOOGLETRANSLATE(B832, ""zh"", ""en"")"),"Bowl food supplement food supplement made easy for rapid production")</f>
        <v>Bowl food supplement food supplement made easy for rapid production</v>
      </c>
    </row>
    <row r="833">
      <c r="A833" s="1">
        <v>5.0</v>
      </c>
      <c r="B833" s="1" t="s">
        <v>834</v>
      </c>
      <c r="C833" t="str">
        <f>IFERROR(__xludf.DUMMYFUNCTION("GOOGLETRANSLATE(B833, ""zh"", ""en"")"),"Hansgrohe bought a water heater thermostat, we do not recommend to buy thermostatic shower, I looked everywhere ordinary water mixers, and finally bought here, still the most desired brand Hansgrohe. Get the hands of very heavy, the quality is really supe"&amp;"r good.")</f>
        <v>Hansgrohe bought a water heater thermostat, we do not recommend to buy thermostatic shower, I looked everywhere ordinary water mixers, and finally bought here, still the most desired brand Hansgrohe. Get the hands of very heavy, the quality is really super good.</v>
      </c>
    </row>
    <row r="834">
      <c r="A834" s="1">
        <v>5.0</v>
      </c>
      <c r="B834" s="1" t="s">
        <v>835</v>
      </c>
      <c r="C834" t="str">
        <f>IFERROR(__xludf.DUMMYFUNCTION("GOOGLETRANSLATE(B834, ""zh"", ""en"")"),"Satisfied with the right size, fine workmanship, fully meet expectations! At that time if you buy high-top 🥾 may be better!")</f>
        <v>Satisfied with the right size, fine workmanship, fully meet expectations! At that time if you buy high-top 🥾 may be better!</v>
      </c>
    </row>
    <row r="835">
      <c r="A835" s="1">
        <v>5.0</v>
      </c>
      <c r="B835" s="1" t="s">
        <v>836</v>
      </c>
      <c r="C835" t="str">
        <f>IFERROR(__xludf.DUMMYFUNCTION("GOOGLETRANSLATE(B835, ""zh"", ""en"")"),"I really like to buy their girls to buy S code, gakki like I like! Ha ha ha ha ha, I insist to follow suit, very much! I bought five, have been waiting for a month yet shipped. . . . continue waiting!")</f>
        <v>I really like to buy their girls to buy S code, gakki like I like! Ha ha ha ha ha, I insist to follow suit, very much! I bought five, have been waiting for a month yet shipped. . . . continue waiting!</v>
      </c>
    </row>
    <row r="836">
      <c r="A836" s="1">
        <v>5.0</v>
      </c>
      <c r="B836" s="1" t="s">
        <v>837</v>
      </c>
      <c r="C836" t="str">
        <f>IFERROR(__xludf.DUMMYFUNCTION("GOOGLETRANSLATE(B836, ""zh"", ""en"")"),"Business is very good material very comfortable to wear to work")</f>
        <v>Business is very good material very comfortable to wear to work</v>
      </c>
    </row>
    <row r="837">
      <c r="A837" s="1">
        <v>2.0</v>
      </c>
      <c r="B837" s="1" t="s">
        <v>838</v>
      </c>
      <c r="C837" t="str">
        <f>IFERROR(__xludf.DUMMYFUNCTION("GOOGLETRANSLATE(B837, ""zh"", ""en"")"),"Generally it excellent attitude did not say, but this table is really very general, very good to get the first look, but the second hand serious discrepancies with the second disk, so I found myself a little disgusted, and feel these goods are not very au"&amp;"thentic, replacement after finally better, reluctantly accept it, because with female models bought together, female models also have this problem, but not very serious and wanted to be considered a price of a cargo")</f>
        <v>Generally it excellent attitude did not say, but this table is really very general, very good to get the first look, but the second hand serious discrepancies with the second disk, so I found myself a little disgusted, and feel these goods are not very authentic, replacement after finally better, reluctantly accept it, because with female models bought together, female models also have this problem, but not very serious and wanted to be considered a price of a cargo</v>
      </c>
    </row>
    <row r="838">
      <c r="A838" s="1">
        <v>3.0</v>
      </c>
      <c r="B838" s="1" t="s">
        <v>839</v>
      </c>
      <c r="C838" t="str">
        <f>IFERROR(__xludf.DUMMYFUNCTION("GOOGLETRANSLATE(B838, ""zh"", ""en"")"),"Things can only express very violent plastic packaging was thrown out of a 5cm hole, protein powder, sprinkle a box ...... express too violent! ! !")</f>
        <v>Things can only express very violent plastic packaging was thrown out of a 5cm hole, protein powder, sprinkle a box ...... express too violent! ! !</v>
      </c>
    </row>
    <row r="839">
      <c r="A839" s="1">
        <v>3.0</v>
      </c>
      <c r="B839" s="1" t="s">
        <v>840</v>
      </c>
      <c r="C839" t="str">
        <f>IFERROR(__xludf.DUMMYFUNCTION("GOOGLETRANSLATE(B839, ""zh"", ""en"")"),"Yen selling value I think this brand of tableware are very low cost, completely selling color values ​​exist. If not, there is not the activity.")</f>
        <v>Yen selling value I think this brand of tableware are very low cost, completely selling color values ​​exist. If not, there is not the activity.</v>
      </c>
    </row>
    <row r="840">
      <c r="A840" s="1">
        <v>3.0</v>
      </c>
      <c r="B840" s="1" t="s">
        <v>841</v>
      </c>
      <c r="C840" t="str">
        <f>IFERROR(__xludf.DUMMYFUNCTION("GOOGLETRANSLATE(B840, ""zh"", ""en"")"),"Better than the domestic price point with the platform can be, but compared with ordinary brush, and there is no obvious feeling that the price gap, using it would be better if only adhere to it")</f>
        <v>Better than the domestic price point with the platform can be, but compared with ordinary brush, and there is no obvious feeling that the price gap, using it would be better if only adhere to it</v>
      </c>
    </row>
    <row r="841">
      <c r="A841" s="1">
        <v>1.0</v>
      </c>
      <c r="B841" s="1" t="s">
        <v>842</v>
      </c>
      <c r="C841" t="str">
        <f>IFERROR(__xludf.DUMMYFUNCTION("GOOGLETRANSLATE(B841, ""zh"", ""en"")"),"Why do I receive only a pair of shorts? ? Why do I receive only a pair of shorts? ?")</f>
        <v>Why do I receive only a pair of shorts? ? Why do I receive only a pair of shorts? ?</v>
      </c>
    </row>
    <row r="842">
      <c r="A842" s="1">
        <v>1.0</v>
      </c>
      <c r="B842" s="1" t="s">
        <v>843</v>
      </c>
      <c r="C842" t="str">
        <f>IFERROR(__xludf.DUMMYFUNCTION("GOOGLETRANSLATE(B842, ""zh"", ""en"")"),"Should not buy clothes fabric is very poor ah, size does not fit Asian body. You should not buy ah!")</f>
        <v>Should not buy clothes fabric is very poor ah, size does not fit Asian body. You should not buy ah!</v>
      </c>
    </row>
    <row r="843">
      <c r="A843" s="1">
        <v>4.0</v>
      </c>
      <c r="B843" s="1" t="s">
        <v>844</v>
      </c>
      <c r="C843" t="str">
        <f>IFERROR(__xludf.DUMMYFUNCTION("GOOGLETRANSLATE(B843, ""zh"", ""en"")"),"Once again overseas purchase overseas purchase price is fairly conscience No. 30-23 split times, and this time it is unbearable to contact customer service can only wait wait shoes pretty good sign that it is easy to dye into the black this time I can onl"&amp;"y say that commodity nice plus clearance delivery simply could hardly be worse after not even want to buy overseas goods purchased")</f>
        <v>Once again overseas purchase overseas purchase price is fairly conscience No. 30-23 split times, and this time it is unbearable to contact customer service can only wait wait shoes pretty good sign that it is easy to dye into the black this time I can only say that commodity nice plus clearance delivery simply could hardly be worse after not even want to buy overseas goods purchased</v>
      </c>
    </row>
    <row r="844">
      <c r="A844" s="1">
        <v>4.0</v>
      </c>
      <c r="B844" s="1" t="s">
        <v>845</v>
      </c>
      <c r="C844" t="str">
        <f>IFERROR(__xludf.DUMMYFUNCTION("GOOGLETRANSLATE(B844, ""zh"", ""en"")"),"Good 175 85kg L code just right! The version good, the material can be, will buy back")</f>
        <v>Good 175 85kg L code just right! The version good, the material can be, will buy back</v>
      </c>
    </row>
    <row r="845">
      <c r="A845" s="1">
        <v>4.0</v>
      </c>
      <c r="B845" s="1" t="s">
        <v>846</v>
      </c>
      <c r="C845" t="str">
        <f>IFERROR(__xludf.DUMMYFUNCTION("GOOGLETRANSLATE(B845, ""zh"", ""en"")"),"High cost effective, 170 60, S code just")</f>
        <v>High cost effective, 170 60, S code just</v>
      </c>
    </row>
    <row r="846">
      <c r="A846" s="1">
        <v>4.0</v>
      </c>
      <c r="B846" s="1" t="s">
        <v>847</v>
      </c>
      <c r="C846" t="str">
        <f>IFERROR(__xludf.DUMMYFUNCTION("GOOGLETRANSLATE(B846, ""zh"", ""en"")"),"Shoes big bad not bad is not express satisfaction Shoes should be leather, do not know what skin, should not have a hard impact plastic sheet a little foot feeling leather, heel inside that position, other parts of it very soft, Chuan Chuan will get used "&amp;"to it, good texture shoes, shoes a bit stuffy, which was big feet, the size of the words because in the past bought Puma shoes know the size, but I should foot length 255mm, this shoe 39 yards a little longer than I have to foot a Diudiu, but official the"&amp;" label should be 250mm, I do not know why, shoes right foot a little bit of small flaws, put on the ground to put uneven, slightly tilted to the left side of his right foot, but little effect, put on feel, excess glue and a little but it does not matter A"&amp;"mazon express is very boring, direct mail from the United States to Chinese customs are very quickly and very successfully, to turn China's domestic express delivery to the egg pain, shows a yellow vest northwest courier, express a single number but findi"&amp;"ng out the logistics, from shoes Customs in Jiangsu Province sent me out here, can be funny in a yellow vest and courier Jiangsu province where I have no business, I do not know that express a single Number is how out of, but Amazon client logistics infor"&amp;"mation will be updated, but the update is not timely, it may be time to update it by the United States, express delivery speed touches no problem, shipped from the United States to hand me the way spent a total of seven days Amazon estimated delivery time"&amp;" than one week in advance. Spent a total of 460, no tax deduction do not know, Taobao official shop before you buy 200 more expensive, buying a few days found that two-eleven Taobao official store 410 will be able to engage in activities to buy, Amazon an"&amp;"d now the price ...... Generally speaking yes, for the first time to buy overseas purchase, consulted several times during the Amazon customer service delivery problems have patiently answered, thank you.")</f>
        <v>Shoes big bad not bad is not express satisfaction Shoes should be leather, do not know what skin, should not have a hard impact plastic sheet a little foot feeling leather, heel inside that position, other parts of it very soft, Chuan Chuan will get used to it, good texture shoes, shoes a bit stuffy, which was big feet, the size of the words because in the past bought Puma shoes know the size, but I should foot length 255mm, this shoe 39 yards a little longer than I have to foot a Diudiu, but official the label should be 250mm, I do not know why, shoes right foot a little bit of small flaws, put on the ground to put uneven, slightly tilted to the left side of his right foot, but little effect, put on feel, excess glue and a little but it does not matter Amazon express is very boring, direct mail from the United States to Chinese customs are very quickly and very successfully, to turn China's domestic express delivery to the egg pain, shows a yellow vest northwest courier, express a single number but finding out the logistics, from shoes Customs in Jiangsu Province sent me out here, can be funny in a yellow vest and courier Jiangsu province where I have no business, I do not know that express a single Number is how out of, but Amazon client logistics information will be updated, but the update is not timely, it may be time to update it by the United States, express delivery speed touches no problem, shipped from the United States to hand me the way spent a total of seven days Amazon estimated delivery time than one week in advance. Spent a total of 460, no tax deduction do not know, Taobao official shop before you buy 200 more expensive, buying a few days found that two-eleven Taobao official store 410 will be able to engage in activities to buy, Amazon and now the price ...... Generally speaking yes, for the first time to buy overseas purchase, consulted several times during the Amazon customer service delivery problems have patiently answered, thank you.</v>
      </c>
    </row>
    <row r="847">
      <c r="A847" s="1">
        <v>4.0</v>
      </c>
      <c r="B847" s="1" t="s">
        <v>848</v>
      </c>
      <c r="C847" t="str">
        <f>IFERROR(__xludf.DUMMYFUNCTION("GOOGLETRANSLATE(B847, ""zh"", ""en"")"),"Sound quality is superb to wear a long time to cover their ears ear clip buckle Others are good satisfied with a star because the ear clip")</f>
        <v>Sound quality is superb to wear a long time to cover their ears ear clip buckle Others are good satisfied with a star because the ear clip</v>
      </c>
    </row>
    <row r="848">
      <c r="A848" s="1">
        <v>5.0</v>
      </c>
      <c r="B848" s="1" t="s">
        <v>849</v>
      </c>
      <c r="C848" t="str">
        <f>IFERROR(__xludf.DUMMYFUNCTION("GOOGLETRANSLATE(B848, ""zh"", ""en"")"),"Very good very appropriate, but also comfortable to wear. Nothing wrong")</f>
        <v>Very good very appropriate, but also comfortable to wear. Nothing wrong</v>
      </c>
    </row>
    <row r="849">
      <c r="A849" s="1">
        <v>5.0</v>
      </c>
      <c r="B849" s="1" t="s">
        <v>850</v>
      </c>
      <c r="C849" t="str">
        <f>IFERROR(__xludf.DUMMYFUNCTION("GOOGLETRANSLATE(B849, ""zh"", ""en"")"),"Wear comfortable shoes.")</f>
        <v>Wear comfortable shoes.</v>
      </c>
    </row>
    <row r="850">
      <c r="A850" s="1">
        <v>5.0</v>
      </c>
      <c r="B850" s="1" t="s">
        <v>851</v>
      </c>
      <c r="C850" t="str">
        <f>IFERROR(__xludf.DUMMYFUNCTION("GOOGLETRANSLATE(B850, ""zh"", ""en"")"),"Easy to very good use, the family has two adults of the same brand of electric toothbrush, children five years old and more, can accept electric toothbrush. However, there is no charge indicator lights, no electricity so I do not know when, When are charg"&amp;"ing full. Shake them feel just like adults, and there is no music, just the time there will be three short vibrations, but also be reminded.")</f>
        <v>Easy to very good use, the family has two adults of the same brand of electric toothbrush, children five years old and more, can accept electric toothbrush. However, there is no charge indicator lights, no electricity so I do not know when, When are charging full. Shake them feel just like adults, and there is no music, just the time there will be three short vibrations, but also be reminded.</v>
      </c>
    </row>
    <row r="851">
      <c r="A851" s="1">
        <v>5.0</v>
      </c>
      <c r="B851" s="1" t="s">
        <v>852</v>
      </c>
      <c r="C851" t="str">
        <f>IFERROR(__xludf.DUMMYFUNCTION("GOOGLETRANSLATE(B851, ""zh"", ""en"")"),"Number wearing the right size is very suitable also very good-looking like")</f>
        <v>Number wearing the right size is very suitable also very good-looking like</v>
      </c>
    </row>
    <row r="852">
      <c r="A852" s="1">
        <v>5.0</v>
      </c>
      <c r="B852" s="1" t="s">
        <v>853</v>
      </c>
      <c r="C852" t="str">
        <f>IFERROR(__xludf.DUMMYFUNCTION("GOOGLETRANSLATE(B852, ""zh"", ""en"")"),"Nice jacket super good, xs girls just wear, work is also good, we recommend to buy, cheaper than the main purchasing.")</f>
        <v>Nice jacket super good, xs girls just wear, work is also good, we recommend to buy, cheaper than the main purchasing.</v>
      </c>
    </row>
    <row r="853">
      <c r="A853" s="1">
        <v>5.0</v>
      </c>
      <c r="B853" s="1" t="s">
        <v>854</v>
      </c>
      <c r="C853" t="str">
        <f>IFERROR(__xludf.DUMMYFUNCTION("GOOGLETRANSLATE(B853, ""zh"", ""en"")"),"Comfort high cost!")</f>
        <v>Comfort high cost!</v>
      </c>
    </row>
    <row r="854">
      <c r="A854" s="1">
        <v>5.0</v>
      </c>
      <c r="B854" s="1" t="s">
        <v>855</v>
      </c>
      <c r="C854" t="str">
        <f>IFERROR(__xludf.DUMMYFUNCTION("GOOGLETRANSLATE(B854, ""zh"", ""en"")"),"Good quality, good to see is a little color, but also waterproof effect, only slightly larger")</f>
        <v>Good quality, good to see is a little color, but also waterproof effect, only slightly larger</v>
      </c>
    </row>
    <row r="855">
      <c r="A855" s="1">
        <v>5.0</v>
      </c>
      <c r="B855" s="1" t="s">
        <v>856</v>
      </c>
      <c r="C855" t="str">
        <f>IFERROR(__xludf.DUMMYFUNCTION("GOOGLETRANSLATE(B855, ""zh"", ""en"")"),"Satisfaction six meters two, one hundred pounds, for the first time overseas to buy pants, see review research for a long time, bought short2, thin Qiuku test sets, and appropriate, is not under half legs tight, a little loose some, the version look good,"&amp;" flexible, very satisfied")</f>
        <v>Satisfaction six meters two, one hundred pounds, for the first time overseas to buy pants, see review research for a long time, bought short2, thin Qiuku test sets, and appropriate, is not under half legs tight, a little loose some, the version look good, flexible, very satisfied</v>
      </c>
    </row>
    <row r="856">
      <c r="A856" s="1">
        <v>5.0</v>
      </c>
      <c r="B856" s="1" t="s">
        <v>857</v>
      </c>
      <c r="C856" t="str">
        <f>IFERROR(__xludf.DUMMYFUNCTION("GOOGLETRANSLATE(B856, ""zh"", ""en"")"),"Elegant and easy to use, beautiful, low temperatures slow cook something special utility")</f>
        <v>Elegant and easy to use, beautiful, low temperatures slow cook something special utility</v>
      </c>
    </row>
    <row r="857">
      <c r="A857" s="1">
        <v>5.0</v>
      </c>
      <c r="B857" s="1" t="s">
        <v>858</v>
      </c>
      <c r="C857" t="str">
        <f>IFERROR(__xludf.DUMMYFUNCTION("GOOGLETRANSLATE(B857, ""zh"", ""en"")"),"OK good color, pants is right, not too large trousers case")</f>
        <v>OK good color, pants is right, not too large trousers case</v>
      </c>
    </row>
    <row r="858">
      <c r="A858" s="1">
        <v>5.0</v>
      </c>
      <c r="B858" s="1" t="s">
        <v>859</v>
      </c>
      <c r="C858" t="str">
        <f>IFERROR(__xludf.DUMMYFUNCTION("GOOGLETRANSLATE(B858, ""zh"", ""en"")"),"Good cheap, it should be Ouma, too large, even lighter than the color on the computer.")</f>
        <v>Good cheap, it should be Ouma, too large, even lighter than the color on the computer.</v>
      </c>
    </row>
    <row r="859">
      <c r="A859" s="1">
        <v>5.0</v>
      </c>
      <c r="B859" s="1" t="s">
        <v>860</v>
      </c>
      <c r="C859" t="str">
        <f>IFERROR(__xludf.DUMMYFUNCTION("GOOGLETRANSLATE(B859, ""zh"", ""en"")"),"Wang treble voice a bit dark. Bass a little hypertrophy. It is we all know. But the human voice is absolutely first class. If you fit the amp is good. Highlighting the performance will be higher. Problems will be smaller, will become perfect pronunciation"&amp;". Unworthy amp sound can only play less than half")</f>
        <v>Wang treble voice a bit dark. Bass a little hypertrophy. It is we all know. But the human voice is absolutely first class. If you fit the amp is good. Highlighting the performance will be higher. Problems will be smaller, will become perfect pronunciation. Unworthy amp sound can only play less than half</v>
      </c>
    </row>
    <row r="860">
      <c r="A860" s="1">
        <v>5.0</v>
      </c>
      <c r="B860" s="1" t="s">
        <v>861</v>
      </c>
      <c r="C860" t="str">
        <f>IFERROR(__xludf.DUMMYFUNCTION("GOOGLETRANSLATE(B860, ""zh"", ""en"")"),"Made in China is also very good satisfaction with overall satisfaction")</f>
        <v>Made in China is also very good satisfaction with overall satisfaction</v>
      </c>
    </row>
    <row r="861">
      <c r="A861" s="1">
        <v>5.0</v>
      </c>
      <c r="B861" s="1" t="s">
        <v>862</v>
      </c>
      <c r="C861" t="str">
        <f>IFERROR(__xludf.DUMMYFUNCTION("GOOGLETRANSLATE(B861, ""zh"", ""en"")"),"A good tool for fine baby like molars")</f>
        <v>A good tool for fine baby like molars</v>
      </c>
    </row>
    <row r="862">
      <c r="A862" s="1">
        <v>5.0</v>
      </c>
      <c r="B862" s="1" t="s">
        <v>863</v>
      </c>
      <c r="C862" t="str">
        <f>IFERROR(__xludf.DUMMYFUNCTION("GOOGLETRANSLATE(B862, ""zh"", ""en"")"),"After a more cost-effective not seen other electric providers selling price, find overseas Amazon purchase price is really conscience. Many colors with crayons pencil sharpeners made of plastic, is a good gift to the kindergarten children")</f>
        <v>After a more cost-effective not seen other electric providers selling price, find overseas Amazon purchase price is really conscience. Many colors with crayons pencil sharpeners made of plastic, is a good gift to the kindergarten children</v>
      </c>
    </row>
    <row r="863">
      <c r="A863" s="1">
        <v>5.0</v>
      </c>
      <c r="B863" s="1" t="s">
        <v>864</v>
      </c>
      <c r="C863" t="str">
        <f>IFERROR(__xludf.DUMMYFUNCTION("GOOGLETRANSLATE(B863, ""zh"", ""en"")"),"Convenient and affordable day drop, compared with a straw convenient, very good.")</f>
        <v>Convenient and affordable day drop, compared with a straw convenient, very good.</v>
      </c>
    </row>
    <row r="864">
      <c r="A864" s="1">
        <v>5.0</v>
      </c>
      <c r="B864" s="1" t="s">
        <v>865</v>
      </c>
      <c r="C864" t="str">
        <f>IFERROR(__xludf.DUMMYFUNCTION("GOOGLETRANSLATE(B864, ""zh"", ""en"")"),"Very good, very good, worth recommending! Very good, cheap, worth recommending.")</f>
        <v>Very good, very good, worth recommending! Very good, cheap, worth recommending.</v>
      </c>
    </row>
    <row r="865">
      <c r="A865" s="1">
        <v>5.0</v>
      </c>
      <c r="B865" s="1" t="s">
        <v>866</v>
      </c>
      <c r="C865" t="str">
        <f>IFERROR(__xludf.DUMMYFUNCTION("GOOGLETRANSLATE(B865, ""zh"", ""en"")"),"Favorite a table favorite a table, not just the appearance, but also its culture, design, suggesting that henceforth not allowed to leave their own shortcomings")</f>
        <v>Favorite a table favorite a table, not just the appearance, but also its culture, design, suggesting that henceforth not allowed to leave their own shortcomings</v>
      </c>
    </row>
    <row r="866">
      <c r="A866" s="1">
        <v>5.0</v>
      </c>
      <c r="B866" s="1" t="s">
        <v>867</v>
      </c>
      <c r="C866" t="str">
        <f>IFERROR(__xludf.DUMMYFUNCTION("GOOGLETRANSLATE(B866, ""zh"", ""en"")"),"Well established storage vendors storage device ...... in Thailand")</f>
        <v>Well established storage vendors storage device ...... in Thailand</v>
      </c>
    </row>
    <row r="867">
      <c r="A867" s="1">
        <v>5.0</v>
      </c>
      <c r="B867" s="1" t="s">
        <v>868</v>
      </c>
      <c r="C867" t="str">
        <f>IFERROR(__xludf.DUMMYFUNCTION("GOOGLETRANSLATE(B867, ""zh"", ""en"")"),"Like this one from order to receipt of a total of five days, this experience is great! Watch also good, Amoy sea indeed a lot cheaper than the domestic money ......")</f>
        <v>Like this one from order to receipt of a total of five days, this experience is great! Watch also good, Amoy sea indeed a lot cheaper than the domestic money ......</v>
      </c>
    </row>
    <row r="868">
      <c r="A868" s="1">
        <v>5.0</v>
      </c>
      <c r="B868" s="1" t="s">
        <v>869</v>
      </c>
      <c r="C868" t="str">
        <f>IFERROR(__xludf.DUMMYFUNCTION("GOOGLETRANSLATE(B868, ""zh"", ""en"")"),"Good texture, positive fit pin code 38 usually suitable. Very nice good texture.")</f>
        <v>Good texture, positive fit pin code 38 usually suitable. Very nice good texture.</v>
      </c>
    </row>
    <row r="869">
      <c r="A869" s="1">
        <v>2.0</v>
      </c>
      <c r="B869" s="1" t="s">
        <v>870</v>
      </c>
      <c r="C869" t="str">
        <f>IFERROR(__xludf.DUMMYFUNCTION("GOOGLETRANSLATE(B869, ""zh"", ""en"")"),"Too many belts too large, usually wear 34, a large number of the remaining wall thickness eccentricity")</f>
        <v>Too many belts too large, usually wear 34, a large number of the remaining wall thickness eccentricity</v>
      </c>
    </row>
    <row r="870">
      <c r="A870" s="1">
        <v>3.0</v>
      </c>
      <c r="B870" s="1" t="s">
        <v>871</v>
      </c>
      <c r="C870" t="str">
        <f>IFERROR(__xludf.DUMMYFUNCTION("GOOGLETRANSLATE(B870, ""zh"", ""en"")"),"General quality packaging rough, there are flaws. so so")</f>
        <v>General quality packaging rough, there are flaws. so so</v>
      </c>
    </row>
    <row r="871">
      <c r="A871" s="1">
        <v>3.0</v>
      </c>
      <c r="B871" s="1" t="s">
        <v>872</v>
      </c>
      <c r="C871" t="str">
        <f>IFERROR(__xludf.DUMMYFUNCTION("GOOGLETRANSLATE(B871, ""zh"", ""en"")"),"Like a general, flawed, there are signs of such black spots, sticky flag inside. Also this is a quick-drying fabric, although it is obvious sweating")</f>
        <v>Like a general, flawed, there are signs of such black spots, sticky flag inside. Also this is a quick-drying fabric, although it is obvious sweating</v>
      </c>
    </row>
    <row r="872">
      <c r="A872" s="1">
        <v>1.0</v>
      </c>
      <c r="B872" s="1" t="s">
        <v>873</v>
      </c>
      <c r="C872" t="str">
        <f>IFERROR(__xludf.DUMMYFUNCTION("GOOGLETRANSLATE(B872, ""zh"", ""en"")"),"Bangladeshi origin multi-thread work in general, but the fabric is like before and after bought a total of six, before 5 can accept, is the last to buy the topmost piece of stone color, regardless of color and size are huge difference, I am according to t"&amp;"he following 5 Article display to compare, and the size of the hip and thigh circumference to hypertrophy of more than waist circumference is the same, wear the pants in the body is like a beach without cultivation effect, before the five are very slim (o"&amp;"therwise it would not have been bought, I was single at a time, a total of one-under 6).")</f>
        <v>Bangladeshi origin multi-thread work in general, but the fabric is like before and after bought a total of six, before 5 can accept, is the last to buy the topmost piece of stone color, regardless of color and size are huge difference, I am according to the following 5 Article display to compare, and the size of the hip and thigh circumference to hypertrophy of more than waist circumference is the same, wear the pants in the body is like a beach without cultivation effect, before the five are very slim (otherwise it would not have been bought, I was single at a time, a total of one-under 6).</v>
      </c>
    </row>
    <row r="873">
      <c r="A873" s="1">
        <v>1.0</v>
      </c>
      <c r="B873" s="1" t="s">
        <v>874</v>
      </c>
      <c r="C873" t="str">
        <f>IFERROR(__xludf.DUMMYFUNCTION("GOOGLETRANSLATE(B873, ""zh"", ""en"")"),"Purchase need to be cautious say a treasure depth, Amazon is not shallow ah. There are traces of foam inside the box, table mirror and did not strap the film, the most important thing is not even the warranty card! It seems that not a second-hand refurbis"&amp;"hed.")</f>
        <v>Purchase need to be cautious say a treasure depth, Amazon is not shallow ah. There are traces of foam inside the box, table mirror and did not strap the film, the most important thing is not even the warranty card! It seems that not a second-hand refurbished.</v>
      </c>
    </row>
    <row r="874">
      <c r="A874" s="1">
        <v>1.0</v>
      </c>
      <c r="B874" s="1" t="s">
        <v>875</v>
      </c>
      <c r="C874" t="str">
        <f>IFERROR(__xludf.DUMMYFUNCTION("GOOGLETRANSLATE(B874, ""zh"", ""en"")"),"Foot-binding shoes than the same money I had Taobao purchasing the different colors to be smaller some feeling, a bit hard. First time to buy, buy before looking at now are not the same, do not know this is not true. The most annoying is the right shoe li"&amp;"ne plunged bare feet! In the end it is not genuine! Certainly they do not have the feet to the back")</f>
        <v>Foot-binding shoes than the same money I had Taobao purchasing the different colors to be smaller some feeling, a bit hard. First time to buy, buy before looking at now are not the same, do not know this is not true. The most annoying is the right shoe line plunged bare feet! In the end it is not genuine! Certainly they do not have the feet to the back</v>
      </c>
    </row>
    <row r="875">
      <c r="A875" s="1">
        <v>4.0</v>
      </c>
      <c r="B875" s="1" t="s">
        <v>876</v>
      </c>
      <c r="C875" t="str">
        <f>IFERROR(__xludf.DUMMYFUNCTION("GOOGLETRANSLATE(B875, ""zh"", ""en"")"),"Internet search Braun after-sale customer service after several counseling a man sent by standard mail this iron's instructions, and specifically with the official after-sales center Nanjing Iron to consult the master, so can be safely operated. In the en"&amp;"d is a German high-quality iron, used several times in three months, a large water tank and a large amount of vapor is equipped with 4L once Ironing 8 to 10, which greatly improves the efficiency of ironing. This model is a high-tech iron point of praise "&amp;"👍👍.")</f>
        <v>Internet search Braun after-sale customer service after several counseling a man sent by standard mail this iron's instructions, and specifically with the official after-sales center Nanjing Iron to consult the master, so can be safely operated. In the end is a German high-quality iron, used several times in three months, a large water tank and a large amount of vapor is equipped with 4L once Ironing 8 to 10, which greatly improves the efficiency of ironing. This model is a high-tech iron point of praise 👍👍.</v>
      </c>
    </row>
    <row r="876">
      <c r="A876" s="1">
        <v>4.0</v>
      </c>
      <c r="B876" s="1" t="s">
        <v>877</v>
      </c>
      <c r="C876" t="str">
        <f>IFERROR(__xludf.DUMMYFUNCTION("GOOGLETRANSLATE(B876, ""zh"", ""en"")"),"41 comfortable fit, the right foot a little wear foot.")</f>
        <v>41 comfortable fit, the right foot a little wear foot.</v>
      </c>
    </row>
    <row r="877">
      <c r="A877" s="1">
        <v>4.0</v>
      </c>
      <c r="B877" s="1" t="s">
        <v>878</v>
      </c>
      <c r="C877" t="str">
        <f>IFERROR(__xludf.DUMMYFUNCTION("GOOGLETRANSLATE(B877, ""zh"", ""en"")"),"Modeling good-looking, lightweight. 2018 new, good-looking style, as always, pearlescent paint.")</f>
        <v>Modeling good-looking, lightweight. 2018 new, good-looking style, as always, pearlescent paint.</v>
      </c>
    </row>
    <row r="878">
      <c r="A878" s="1">
        <v>4.0</v>
      </c>
      <c r="B878" s="1" t="s">
        <v>879</v>
      </c>
      <c r="C878" t="str">
        <f>IFERROR(__xludf.DUMMYFUNCTION("GOOGLETRANSLATE(B878, ""zh"", ""en"")"),"Cost is not high or Uniqlo comfort that some lace tie overall uncomfortable to wear")</f>
        <v>Cost is not high or Uniqlo comfort that some lace tie overall uncomfortable to wear</v>
      </c>
    </row>
    <row r="879">
      <c r="A879" s="1">
        <v>5.0</v>
      </c>
      <c r="B879" s="1" t="s">
        <v>880</v>
      </c>
      <c r="C879" t="str">
        <f>IFERROR(__xludf.DUMMYFUNCTION("GOOGLETRANSLATE(B879, ""zh"", ""en"")"),"Particularly good very good")</f>
        <v>Particularly good very good</v>
      </c>
    </row>
    <row r="880">
      <c r="A880" s="1">
        <v>5.0</v>
      </c>
      <c r="B880" s="1" t="s">
        <v>881</v>
      </c>
      <c r="C880" t="str">
        <f>IFERROR(__xludf.DUMMYFUNCTION("GOOGLETRANSLATE(B880, ""zh"", ""en"")"),"Easy to use has been using this brand of pacifier, easy to use")</f>
        <v>Easy to use has been using this brand of pacifier, easy to use</v>
      </c>
    </row>
    <row r="881">
      <c r="A881" s="1">
        <v>5.0</v>
      </c>
      <c r="B881" s="1" t="s">
        <v>882</v>
      </c>
      <c r="C881" t="str">
        <f>IFERROR(__xludf.DUMMYFUNCTION("GOOGLETRANSLATE(B881, ""zh"", ""en"")"),"Nice belt strap looks really good, worth buying")</f>
        <v>Nice belt strap looks really good, worth buying</v>
      </c>
    </row>
    <row r="882">
      <c r="A882" s="1">
        <v>5.0</v>
      </c>
      <c r="B882" s="1" t="s">
        <v>883</v>
      </c>
      <c r="C882" t="str">
        <f>IFERROR(__xludf.DUMMYFUNCTION("GOOGLETRANSLATE(B882, ""zh"", ""en"")"),"Very good 44 yards, 9.5 yards, size is just right. Lightweight shoes, thick soles. Great!")</f>
        <v>Very good 44 yards, 9.5 yards, size is just right. Lightweight shoes, thick soles. Great!</v>
      </c>
    </row>
    <row r="883">
      <c r="A883" s="1">
        <v>5.0</v>
      </c>
      <c r="B883" s="1" t="s">
        <v>884</v>
      </c>
      <c r="C883" t="str">
        <f>IFERROR(__xludf.DUMMYFUNCTION("GOOGLETRANSLATE(B883, ""zh"", ""en"")"),"Beautiful Life diet from the beginning of this pot ^ o ^ The shopping experience is great, fast arrival, packaging perfect, the original box set outside layer of the box, the middle shock absorption, open the box to see the pot is simply perfect, no flaws"&amp;", beautiful color, ready to boil and in strict accordance with the instructions, ready to use for several decades ^ o ^")</f>
        <v>Beautiful Life diet from the beginning of this pot ^ o ^ The shopping experience is great, fast arrival, packaging perfect, the original box set outside layer of the box, the middle shock absorption, open the box to see the pot is simply perfect, no flaws, beautiful color, ready to boil and in strict accordance with the instructions, ready to use for several decades ^ o ^</v>
      </c>
    </row>
    <row r="884">
      <c r="A884" s="1">
        <v>5.0</v>
      </c>
      <c r="B884" s="1" t="s">
        <v>885</v>
      </c>
      <c r="C884" t="str">
        <f>IFERROR(__xludf.DUMMYFUNCTION("GOOGLETRANSLATE(B884, ""zh"", ""en"")"),"Sandals on a good foot fell in love, shoes are very good, the right size, details more perfect, the sole moderate hardness. Very nice")</f>
        <v>Sandals on a good foot fell in love, shoes are very good, the right size, details more perfect, the sole moderate hardness. Very nice</v>
      </c>
    </row>
    <row r="885">
      <c r="A885" s="1">
        <v>5.0</v>
      </c>
      <c r="B885" s="1" t="s">
        <v>886</v>
      </c>
      <c r="C885" t="str">
        <f>IFERROR(__xludf.DUMMYFUNCTION("GOOGLETRANSLATE(B885, ""zh"", ""en"")"),"Good Good, very good.")</f>
        <v>Good Good, very good.</v>
      </c>
    </row>
    <row r="886">
      <c r="A886" s="1">
        <v>5.0</v>
      </c>
      <c r="B886" s="1" t="s">
        <v>887</v>
      </c>
      <c r="C886" t="str">
        <f>IFERROR(__xludf.DUMMYFUNCTION("GOOGLETRANSLATE(B886, ""zh"", ""en"")"),"Tried, very comfortable today received the next try, stretch pants, wear very comfortable, waist is a little low to me, in some places thread repair is not clean, the whole thing well, things have the value!")</f>
        <v>Tried, very comfortable today received the next try, stretch pants, wear very comfortable, waist is a little low to me, in some places thread repair is not clean, the whole thing well, things have the value!</v>
      </c>
    </row>
    <row r="887">
      <c r="A887" s="1">
        <v>5.0</v>
      </c>
      <c r="B887" s="1" t="s">
        <v>888</v>
      </c>
      <c r="C887" t="str">
        <f>IFERROR(__xludf.DUMMYFUNCTION("GOOGLETRANSLATE(B887, ""zh"", ""en"")"),"Small boys watch watch big (I am a girl) looking for a watch shop and drilled a hole ... lovely feeling surface to be like little boys ◟ (◡ ູ ̈) ◞ but hard strap should take some time would be better")</f>
        <v>Small boys watch watch big (I am a girl) looking for a watch shop and drilled a hole ... lovely feeling surface to be like little boys ◟ (◡ ູ ̈) ◞ but hard strap should take some time would be better</v>
      </c>
    </row>
    <row r="888">
      <c r="A888" s="1">
        <v>5.0</v>
      </c>
      <c r="B888" s="1" t="s">
        <v>889</v>
      </c>
      <c r="C888" t="str">
        <f>IFERROR(__xludf.DUMMYFUNCTION("GOOGLETRANSLATE(B888, ""zh"", ""en"")"),"Looks good with 16 days, looks good, stand crotch some short")</f>
        <v>Looks good with 16 days, looks good, stand crotch some short</v>
      </c>
    </row>
    <row r="889">
      <c r="A889" s="1">
        <v>5.0</v>
      </c>
      <c r="B889" s="1" t="s">
        <v>890</v>
      </c>
      <c r="C889" t="str">
        <f>IFERROR(__xludf.DUMMYFUNCTION("GOOGLETRANSLATE(B889, ""zh"", ""en"")"),"Not tights, knee through a finished package height 166cm, weight 45kg, buy M of suitable long pants, slightly little fat. Northern winter absolutely not enough thickness, additional wear for a long time a big package knee")</f>
        <v>Not tights, knee through a finished package height 166cm, weight 45kg, buy M of suitable long pants, slightly little fat. Northern winter absolutely not enough thickness, additional wear for a long time a big package knee</v>
      </c>
    </row>
    <row r="890">
      <c r="A890" s="1">
        <v>5.0</v>
      </c>
      <c r="B890" s="1" t="s">
        <v>891</v>
      </c>
      <c r="C890" t="str">
        <f>IFERROR(__xludf.DUMMYFUNCTION("GOOGLETRANSLATE(B890, ""zh"", ""en"")"),"Size positive, with China as the country with the same quality, the Portuguese production, not just a small circle soles")</f>
        <v>Size positive, with China as the country with the same quality, the Portuguese production, not just a small circle soles</v>
      </c>
    </row>
    <row r="891">
      <c r="A891" s="1">
        <v>5.0</v>
      </c>
      <c r="B891" s="1" t="s">
        <v>892</v>
      </c>
      <c r="C891" t="str">
        <f>IFERROR(__xludf.DUMMYFUNCTION("GOOGLETRANSLATE(B891, ""zh"", ""en"")"),"Good material, good material size is small, that is a bit small. Only put three M400 size. Put on hold up to 800 deformed.")</f>
        <v>Good material, good material size is small, that is a bit small. Only put three M400 size. Put on hold up to 800 deformed.</v>
      </c>
    </row>
    <row r="892">
      <c r="A892" s="1">
        <v>5.0</v>
      </c>
      <c r="B892" s="1" t="s">
        <v>893</v>
      </c>
      <c r="C892" t="str">
        <f>IFERROR(__xludf.DUMMYFUNCTION("GOOGLETRANSLATE(B892, ""zh"", ""en"")"),"The ink uniform, smooth writing pen is a new version of the good, on a LAMY ink. Ink out of uniform, had no flying in all directions white phenomenon (as if the character has been affirmed). Pen body weight of the glass fiber than I expected in the lighte"&amp;"r (accident), an outer spindle spindle formation, the whole surface of the stripe shape drawing pen, not reflective, non-slip black low profile, virtually difficult noted LAMY trademark clip on transparent matte ink received observation window, the tail p"&amp;"ortion of the ink knob match exactly when folded! nib easily contaminated with ink, stainless steel exposed to grip the pen to ink when the ink is now just with some little time hanging paper jam (do not rule out the cause of the paper, smooth performance"&amp;" on A4 paper) suitable for everyday use, from the very start shipping about 12 days to hand, acquired before April 8")</f>
        <v>The ink uniform, smooth writing pen is a new version of the good, on a LAMY ink. Ink out of uniform, had no flying in all directions white phenomenon (as if the character has been affirmed). Pen body weight of the glass fiber than I expected in the lighter (accident), an outer spindle spindle formation, the whole surface of the stripe shape drawing pen, not reflective, non-slip black low profile, virtually difficult noted LAMY trademark clip on transparent matte ink received observation window, the tail portion of the ink knob match exactly when folded! nib easily contaminated with ink, stainless steel exposed to grip the pen to ink when the ink is now just with some little time hanging paper jam (do not rule out the cause of the paper, smooth performance on A4 paper) suitable for everyday use, from the very start shipping about 12 days to hand, acquired before April 8</v>
      </c>
    </row>
    <row r="893">
      <c r="A893" s="1">
        <v>5.0</v>
      </c>
      <c r="B893" s="1" t="s">
        <v>894</v>
      </c>
      <c r="C893" t="str">
        <f>IFERROR(__xludf.DUMMYFUNCTION("GOOGLETRANSLATE(B893, ""zh"", ""en"")"),"Good pants good, cost-effective ..")</f>
        <v>Good pants good, cost-effective ..</v>
      </c>
    </row>
    <row r="894">
      <c r="A894" s="1">
        <v>5.0</v>
      </c>
      <c r="B894" s="1" t="s">
        <v>895</v>
      </c>
      <c r="C894" t="str">
        <f>IFERROR(__xludf.DUMMYFUNCTION("GOOGLETRANSLATE(B894, ""zh"", ""en"")"),"My husband bought 200 pounds of domestic XL, l can buy this wear, self-cultivation models husband bought 200 pounds of domestic XL, l can buy this wear, Slim models")</f>
        <v>My husband bought 200 pounds of domestic XL, l can buy this wear, self-cultivation models husband bought 200 pounds of domestic XL, l can buy this wear, Slim models</v>
      </c>
    </row>
    <row r="895">
      <c r="A895" s="1">
        <v>5.0</v>
      </c>
      <c r="B895" s="1" t="s">
        <v>896</v>
      </c>
      <c r="C895" t="str">
        <f>IFERROR(__xludf.DUMMYFUNCTION("GOOGLETRANSLATE(B895, ""zh"", ""en"")"),"Light, warm. Easy to use. Blue is very beautiful. The cup is light. like. 2 can be used with. lost. When engaged in activities, a re-entry.")</f>
        <v>Light, warm. Easy to use. Blue is very beautiful. The cup is light. like. 2 can be used with. lost. When engaged in activities, a re-entry.</v>
      </c>
    </row>
    <row r="896">
      <c r="A896" s="1">
        <v>5.0</v>
      </c>
      <c r="B896" s="1" t="s">
        <v>897</v>
      </c>
      <c r="C896" t="str">
        <f>IFERROR(__xludf.DUMMYFUNCTION("GOOGLETRANSLATE(B896, ""zh"", ""en"")"),"Very good casual pants! Comfortable to wear, worth buying!")</f>
        <v>Very good casual pants! Comfortable to wear, worth buying!</v>
      </c>
    </row>
    <row r="897">
      <c r="A897" s="1">
        <v>5.0</v>
      </c>
      <c r="B897" s="1" t="s">
        <v>898</v>
      </c>
      <c r="C897" t="str">
        <f>IFERROR(__xludf.DUMMYFUNCTION("GOOGLETRANSLATE(B897, ""zh"", ""en"")"),"Very comfortable and satisfied! Yes, very comfortable to wear, noise reduction is also very powerful!")</f>
        <v>Very comfortable and satisfied! Yes, very comfortable to wear, noise reduction is also very powerful!</v>
      </c>
    </row>
    <row r="898">
      <c r="A898" s="1">
        <v>5.0</v>
      </c>
      <c r="B898" s="1" t="s">
        <v>899</v>
      </c>
      <c r="C898" t="str">
        <f>IFERROR(__xludf.DUMMYFUNCTION("GOOGLETRANSLATE(B898, ""zh"", ""en"")"),"Shirt loose section of loose money, 179 cm, 85 kg m can not be put on self-cultivation, the feeling is the style of the reason, look after the wear reference model")</f>
        <v>Shirt loose section of loose money, 179 cm, 85 kg m can not be put on self-cultivation, the feeling is the style of the reason, look after the wear reference model</v>
      </c>
    </row>
    <row r="899">
      <c r="A899" s="1">
        <v>5.0</v>
      </c>
      <c r="B899" s="1" t="s">
        <v>900</v>
      </c>
      <c r="C899" t="str">
        <f>IFERROR(__xludf.DUMMYFUNCTION("GOOGLETRANSLATE(B899, ""zh"", ""en"")"),"Cost-effective good, the price a good deal!")</f>
        <v>Cost-effective good, the price a good deal!</v>
      </c>
    </row>
    <row r="900">
      <c r="A900" s="1">
        <v>5.0</v>
      </c>
      <c r="B900" s="1" t="s">
        <v>901</v>
      </c>
      <c r="C900" t="str">
        <f>IFERROR(__xludf.DUMMYFUNCTION("GOOGLETRANSLATE(B900, ""zh"", ""en"")"),"Good sports shoes to wear 43 yards, size is too large to wear this UK9 at least one finger, wear slippery insole")</f>
        <v>Good sports shoes to wear 43 yards, size is too large to wear this UK9 at least one finger, wear slippery insole</v>
      </c>
    </row>
    <row r="901">
      <c r="A901" s="1">
        <v>2.0</v>
      </c>
      <c r="B901" s="1" t="s">
        <v>902</v>
      </c>
      <c r="C901" t="str">
        <f>IFERROR(__xludf.DUMMYFUNCTION("GOOGLETRANSLATE(B901, ""zh"", ""en"")"),"Quality control is generally &lt;div id = ""video-block-R2C0C0B96F6FLD"" class = ""a-section a-spacing-small a-spacing-top-mini video-block""&gt; &lt;/ div&gt; &lt;input type = ""hidden"" name = """" value = ""https://images-cn.ssl-images-amazon.com/images/I/91uyvytEnbS"&amp;".mp4"" class = ""video-url""&gt; &lt;input type = ""hidden"" name = """" value = ""https://images-cn.ssl-images-amazon.com/images/I/813E4IKrLJS.png"" class = ""video-slate-img-url""&gt; &amp; nbsp; 4 noise to the ear opening pressure is relatively large, the current t"&amp;"here has also been sound, touch misuse is very high, while the surface is scratched, do not know the problem is not the quality control, overseas purchase a replacement back and forth too much trouble, make do with it, sound quality and noise reduction in"&amp;" general, can not expect too high")</f>
        <v>Quality control is generally &lt;div id = "video-block-R2C0C0B96F6FLD" class = "a-section a-spacing-small a-spacing-top-mini video-block"&gt; &lt;/ div&gt; &lt;input type = "hidden" name = "" value = "https://images-cn.ssl-images-amazon.com/images/I/91uyvytEnbS.mp4" class = "video-url"&gt; &lt;input type = "hidden" name = "" value = "https://images-cn.ssl-images-amazon.com/images/I/813E4IKrLJS.png" class = "video-slate-img-url"&gt; &amp; nbsp; 4 noise to the ear opening pressure is relatively large, the current there has also been sound, touch misuse is very high, while the surface is scratched, do not know the problem is not the quality control, overseas purchase a replacement back and forth too much trouble, make do with it, sound quality and noise reduction in general, can not expect too high</v>
      </c>
    </row>
    <row r="902">
      <c r="A902" s="1">
        <v>3.0</v>
      </c>
      <c r="B902" s="1" t="s">
        <v>903</v>
      </c>
      <c r="C902" t="str">
        <f>IFERROR(__xludf.DUMMYFUNCTION("GOOGLETRANSLATE(B902, ""zh"", ""en"")"),"Champion Champion Men's sports trousers shorts good quality, soft, comfortable to wear, is too great to give to friends! Next time you buy, there is the experience!")</f>
        <v>Champion Champion Men's sports trousers shorts good quality, soft, comfortable to wear, is too great to give to friends! Next time you buy, there is the experience!</v>
      </c>
    </row>
    <row r="903">
      <c r="A903" s="1">
        <v>3.0</v>
      </c>
      <c r="B903" s="1" t="s">
        <v>904</v>
      </c>
      <c r="C903" t="str">
        <f>IFERROR(__xludf.DUMMYFUNCTION("GOOGLETRANSLATE(B903, ""zh"", ""en"")"),"Too large 179cm, 73kg, I overestimated his own body, wearing L code and then big, long, M code should be the most appropriate")</f>
        <v>Too large 179cm, 73kg, I overestimated his own body, wearing L code and then big, long, M code should be the most appropriate</v>
      </c>
    </row>
    <row r="904">
      <c r="A904" s="1">
        <v>1.0</v>
      </c>
      <c r="B904" s="1" t="s">
        <v>905</v>
      </c>
      <c r="C904" t="str">
        <f>IFERROR(__xludf.DUMMYFUNCTION("GOOGLETRANSLATE(B904, ""zh"", ""en"")"),"Pants too big, absolutely can not wear pants too big, absolutely can not wear")</f>
        <v>Pants too big, absolutely can not wear pants too big, absolutely can not wear</v>
      </c>
    </row>
    <row r="905">
      <c r="A905" s="1">
        <v>1.0</v>
      </c>
      <c r="B905" s="1" t="s">
        <v>906</v>
      </c>
      <c r="C905" t="str">
        <f>IFERROR(__xludf.DUMMYFUNCTION("GOOGLETRANSLATE(B905, ""zh"", ""en"")"),"Very disapointed on the products commodities have stains, scratches, looked like the old one. Totally worth the price.")</f>
        <v>Very disapointed on the products commodities have stains, scratches, looked like the old one. Totally worth the price.</v>
      </c>
    </row>
    <row r="906">
      <c r="A906" s="1">
        <v>4.0</v>
      </c>
      <c r="B906" s="1" t="s">
        <v>907</v>
      </c>
      <c r="C906" t="str">
        <f>IFERROR(__xludf.DUMMYFUNCTION("GOOGLETRANSLATE(B906, ""zh"", ""en"")"),"High 165, 120 pounds girls, high just the right 165, 120 pounds girls, just right")</f>
        <v>High 165, 120 pounds girls, high just the right 165, 120 pounds girls, just right</v>
      </c>
    </row>
    <row r="907">
      <c r="A907" s="1">
        <v>4.0</v>
      </c>
      <c r="B907" s="1" t="s">
        <v>908</v>
      </c>
      <c r="C907" t="str">
        <f>IFERROR(__xludf.DUMMYFUNCTION("GOOGLETRANSLATE(B907, ""zh"", ""en"")"),"Medical silicone, no taste, feel good. Medical silicone, no taste, feel good.")</f>
        <v>Medical silicone, no taste, feel good. Medical silicone, no taste, feel good.</v>
      </c>
    </row>
    <row r="908">
      <c r="A908" s="1">
        <v>4.0</v>
      </c>
      <c r="B908" s="1" t="s">
        <v>909</v>
      </c>
      <c r="C908" t="str">
        <f>IFERROR(__xludf.DUMMYFUNCTION("GOOGLETRANSLATE(B908, ""zh"", ""en"")"),"Code number is too large a very good price is the code number is too large SF logistics is also very good.")</f>
        <v>Code number is too large a very good price is the code number is too large SF logistics is also very good.</v>
      </c>
    </row>
    <row r="909">
      <c r="A909" s="1">
        <v>4.0</v>
      </c>
      <c r="B909" s="1" t="s">
        <v>910</v>
      </c>
      <c r="C909" t="str">
        <f>IFERROR(__xludf.DUMMYFUNCTION("GOOGLETRANSLATE(B909, ""zh"", ""en"")"),"US election nib is beautiful, f sharp is a bit rough, it is recommended to buy ef tip. Lynx on the blotter also seems to increase more than 150, loss of feeling")</f>
        <v>US election nib is beautiful, f sharp is a bit rough, it is recommended to buy ef tip. Lynx on the blotter also seems to increase more than 150, loss of feeling</v>
      </c>
    </row>
    <row r="910">
      <c r="A910" s="1">
        <v>4.0</v>
      </c>
      <c r="B910" s="1" t="s">
        <v>911</v>
      </c>
      <c r="C910" t="str">
        <f>IFERROR(__xludf.DUMMYFUNCTION("GOOGLETRANSLATE(B910, ""zh"", ""en"")"),"Big M is Asia's code xl, it is probably about L")</f>
        <v>Big M is Asia's code xl, it is probably about L</v>
      </c>
    </row>
    <row r="911">
      <c r="A911" s="1">
        <v>5.0</v>
      </c>
      <c r="B911" s="1" t="s">
        <v>912</v>
      </c>
      <c r="C911" t="str">
        <f>IFERROR(__xludf.DUMMYFUNCTION("GOOGLETRANSLATE(B911, ""zh"", ""en"")"),"Amazon we value foreign clothes, in the Amazon to buy, cheaper than domestic too much")</f>
        <v>Amazon we value foreign clothes, in the Amazon to buy, cheaper than domestic too much</v>
      </c>
    </row>
    <row r="912">
      <c r="A912" s="1">
        <v>5.0</v>
      </c>
      <c r="B912" s="1" t="s">
        <v>913</v>
      </c>
      <c r="C912" t="str">
        <f>IFERROR(__xludf.DUMMYFUNCTION("GOOGLETRANSLATE(B912, ""zh"", ""en"")"),"Nice clothes, size is very appropriate, quality in general, worth the price. Style is also very fond of, white has a very clean feeling.")</f>
        <v>Nice clothes, size is very appropriate, quality in general, worth the price. Style is also very fond of, white has a very clean feeling.</v>
      </c>
    </row>
    <row r="913">
      <c r="A913" s="1">
        <v>5.0</v>
      </c>
      <c r="B913" s="1" t="s">
        <v>914</v>
      </c>
      <c r="C913" t="str">
        <f>IFERROR(__xludf.DUMMYFUNCTION("GOOGLETRANSLATE(B913, ""zh"", ""en"")"),"1 worth buying, look. The overall shape is very beautiful and deep blue dial, compared with those colorful style, not easy to date, of course, not so fashionable. 2, price. I buy from Amazon Germany direct mail, the price of early 1000, in fact, than the "&amp;"domestic electricity supplier discount off the price not much higher at two-eleven. 3, is genuine. Now we are afraid to buy fake goods, or by substitution in the mail. When I got the packaging is intact, but inside the watch itself apart after packing box"&amp;" cover is actually open, to worry about. Accordance with the instructions found inside the city set up a watch, is actually in Berlin, from this point I think it should not be substitution, or substitution of people still have to modify urban settings, to"&amp;"o clever, right. Later changed to Beijing, the time is automatically calibrated. 4, insufficient. Strap a bit hard, wearing not very comfortable.")</f>
        <v>1 worth buying, look. The overall shape is very beautiful and deep blue dial, compared with those colorful style, not easy to date, of course, not so fashionable. 2, price. I buy from Amazon Germany direct mail, the price of early 1000, in fact, than the domestic electricity supplier discount off the price not much higher at two-eleven. 3, is genuine. Now we are afraid to buy fake goods, or by substitution in the mail. When I got the packaging is intact, but inside the watch itself apart after packing box cover is actually open, to worry about. Accordance with the instructions found inside the city set up a watch, is actually in Berlin, from this point I think it should not be substitution, or substitution of people still have to modify urban settings, too clever, right. Later changed to Beijing, the time is automatically calibrated. 4, insufficient. Strap a bit hard, wearing not very comfortable.</v>
      </c>
    </row>
    <row r="914">
      <c r="A914" s="1">
        <v>5.0</v>
      </c>
      <c r="B914" s="1" t="s">
        <v>915</v>
      </c>
      <c r="C914" t="str">
        <f>IFERROR(__xludf.DUMMYFUNCTION("GOOGLETRANSLATE(B914, ""zh"", ""en"")"),"Wok good deep enough, also of the non-stick Stratford level, not suitable for comparison pan fried stew + combination.")</f>
        <v>Wok good deep enough, also of the non-stick Stratford level, not suitable for comparison pan fried stew + combination.</v>
      </c>
    </row>
    <row r="915">
      <c r="A915" s="1">
        <v>5.0</v>
      </c>
      <c r="B915" s="1" t="s">
        <v>916</v>
      </c>
      <c r="C915" t="str">
        <f>IFERROR(__xludf.DUMMYFUNCTION("GOOGLETRANSLATE(B915, ""zh"", ""en"")"),"Or a good use lamy 2000 writing is very smooth, with a feel good, but excellent price too high, accounting still buy on TB, I start with 720.")</f>
        <v>Or a good use lamy 2000 writing is very smooth, with a feel good, but excellent price too high, accounting still buy on TB, I start with 720.</v>
      </c>
    </row>
    <row r="916">
      <c r="A916" s="1">
        <v>5.0</v>
      </c>
      <c r="B916" s="1" t="s">
        <v>917</v>
      </c>
      <c r="C916" t="str">
        <f>IFERROR(__xludf.DUMMYFUNCTION("GOOGLETRANSLATE(B916, ""zh"", ""en"")"),"Calcium quite delicious, convenient")</f>
        <v>Calcium quite delicious, convenient</v>
      </c>
    </row>
    <row r="917">
      <c r="A917" s="1">
        <v>5.0</v>
      </c>
      <c r="B917" s="1" t="s">
        <v>918</v>
      </c>
      <c r="C917" t="str">
        <f>IFERROR(__xludf.DUMMYFUNCTION("GOOGLETRANSLATE(B917, ""zh"", ""en"")"),"Nice simple and comfortable")</f>
        <v>Nice simple and comfortable</v>
      </c>
    </row>
    <row r="918">
      <c r="A918" s="1">
        <v>5.0</v>
      </c>
      <c r="B918" s="1" t="s">
        <v>919</v>
      </c>
      <c r="C918" t="str">
        <f>IFERROR(__xludf.DUMMYFUNCTION("GOOGLETRANSLATE(B918, ""zh"", ""en"")"),"Artifact doubt! It must be the artifact!")</f>
        <v>Artifact doubt! It must be the artifact!</v>
      </c>
    </row>
    <row r="919">
      <c r="A919" s="1">
        <v>5.0</v>
      </c>
      <c r="B919" s="1" t="s">
        <v>920</v>
      </c>
      <c r="C919" t="str">
        <f>IFERROR(__xludf.DUMMYFUNCTION("GOOGLETRANSLATE(B919, ""zh"", ""en"")"),"Good headphones bass shock, treble loud, surging momentum, there is a real sound, did not burn the effect is quite good, it really is big, German origin. Such a price can have such an effect, I do not know what would be more expensive effect? Later we hav"&amp;"e to work hard to earn the money!")</f>
        <v>Good headphones bass shock, treble loud, surging momentum, there is a real sound, did not burn the effect is quite good, it really is big, German origin. Such a price can have such an effect, I do not know what would be more expensive effect? Later we have to work hard to earn the money!</v>
      </c>
    </row>
    <row r="920">
      <c r="A920" s="1">
        <v>5.0</v>
      </c>
      <c r="B920" s="1" t="s">
        <v>921</v>
      </c>
      <c r="C920" t="str">
        <f>IFERROR(__xludf.DUMMYFUNCTION("GOOGLETRANSLATE(B920, ""zh"", ""en"")"),"Perfect very nice shoes, comfortable.")</f>
        <v>Perfect very nice shoes, comfortable.</v>
      </c>
    </row>
    <row r="921">
      <c r="A921" s="1">
        <v>5.0</v>
      </c>
      <c r="B921" s="1" t="s">
        <v>922</v>
      </c>
      <c r="C921" t="str">
        <f>IFERROR(__xludf.DUMMYFUNCTION("GOOGLETRANSLATE(B921, ""zh"", ""en"")"),"Packaging bad, the quality of feeling good twelve days to Nanchang, get found packaging is very simple, inside the box is broken, the watch is also good, luminous shine on the bottom there is a small place 6")</f>
        <v>Packaging bad, the quality of feeling good twelve days to Nanchang, get found packaging is very simple, inside the box is broken, the watch is also good, luminous shine on the bottom there is a small place 6</v>
      </c>
    </row>
    <row r="922">
      <c r="A922" s="1">
        <v>5.0</v>
      </c>
      <c r="B922" s="1" t="s">
        <v>923</v>
      </c>
      <c r="C922" t="str">
        <f>IFERROR(__xludf.DUMMYFUNCTION("GOOGLETRANSLATE(B922, ""zh"", ""en"")"),"Two straw good, very good, to others with the insulation effect did not ask,")</f>
        <v>Two straw good, very good, to others with the insulation effect did not ask,</v>
      </c>
    </row>
    <row r="923">
      <c r="A923" s="1">
        <v>5.0</v>
      </c>
      <c r="B923" s="1" t="s">
        <v>924</v>
      </c>
      <c r="C923" t="str">
        <f>IFERROR(__xludf.DUMMYFUNCTION("GOOGLETRANSLATE(B923, ""zh"", ""en"")"),"Size is too large size with guidance recommends that a big gap between my height 172, weight 100 + kg, daily dressing is xxl, but the size xxl big to understand, this is not malicious comments, just to Asian consumers can buy recommendation the same size "&amp;"or smaller size than your own size. Amazon is currently no replacement process, need to return a single income 125 yuan freight, refunds can only refund the purchase price, customs duties, freight can not be returned, more than holding my own understandin"&amp;"g of the regulation attitude, reminders to buy the partners who must determine otherwise a good size really embarrassed.")</f>
        <v>Size is too large size with guidance recommends that a big gap between my height 172, weight 100 + kg, daily dressing is xxl, but the size xxl big to understand, this is not malicious comments, just to Asian consumers can buy recommendation the same size or smaller size than your own size. Amazon is currently no replacement process, need to return a single income 125 yuan freight, refunds can only refund the purchase price, customs duties, freight can not be returned, more than holding my own understanding of the regulation attitude, reminders to buy the partners who must determine otherwise a good size really embarrassed.</v>
      </c>
    </row>
    <row r="924">
      <c r="A924" s="1">
        <v>5.0</v>
      </c>
      <c r="B924" s="1" t="s">
        <v>925</v>
      </c>
      <c r="C924" t="str">
        <f>IFERROR(__xludf.DUMMYFUNCTION("GOOGLETRANSLATE(B924, ""zh"", ""en"")"),"Hat cool! Hats look great! ! ! very satisfied! Logistics quickly.")</f>
        <v>Hat cool! Hats look great! ! ! very satisfied! Logistics quickly.</v>
      </c>
    </row>
    <row r="925">
      <c r="A925" s="1">
        <v>5.0</v>
      </c>
      <c r="B925" s="1" t="s">
        <v>926</v>
      </c>
      <c r="C925" t="str">
        <f>IFERROR(__xludf.DUMMYFUNCTION("GOOGLETRANSLATE(B925, ""zh"", ""en"")"),"Comfort hundred points, very light, I think the normal size, not too large and comfortable one hundred points, very light, I think the normal size, not too large, a good amount of their own feet long, facing size chart buy, can not go wrong. Deliberately "&amp;"pick the pink, color pictures, no color, the price is the lowest of the whole network, quality of goods on Amazon, I believe, does not have the slightest doubt that it was genuine guarantees that it is the authority's authentic!")</f>
        <v>Comfort hundred points, very light, I think the normal size, not too large and comfortable one hundred points, very light, I think the normal size, not too large, a good amount of their own feet long, facing size chart buy, can not go wrong. Deliberately pick the pink, color pictures, no color, the price is the lowest of the whole network, quality of goods on Amazon, I believe, does not have the slightest doubt that it was genuine guarantees that it is the authority's authentic!</v>
      </c>
    </row>
    <row r="926">
      <c r="A926" s="1">
        <v>5.0</v>
      </c>
      <c r="B926" s="1" t="s">
        <v>927</v>
      </c>
      <c r="C926" t="str">
        <f>IFERROR(__xludf.DUMMYFUNCTION("GOOGLETRANSLATE(B926, ""zh"", ""en"")"),"A pretty bright raising his hand to resell the student is not suitable for young people")</f>
        <v>A pretty bright raising his hand to resell the student is not suitable for young people</v>
      </c>
    </row>
    <row r="927">
      <c r="A927" s="1">
        <v>5.0</v>
      </c>
      <c r="B927" s="1" t="s">
        <v>928</v>
      </c>
      <c r="C927" t="str">
        <f>IFERROR(__xludf.DUMMYFUNCTION("GOOGLETRANSLATE(B927, ""zh"", ""en"")"),"5-year warranty upgrade for the same configuration, speed and lower capacity, the lowest price, 5-year warranty, guaranteed")</f>
        <v>5-year warranty upgrade for the same configuration, speed and lower capacity, the lowest price, 5-year warranty, guaranteed</v>
      </c>
    </row>
    <row r="928">
      <c r="A928" s="1">
        <v>5.0</v>
      </c>
      <c r="B928" s="1" t="s">
        <v>929</v>
      </c>
      <c r="C928" t="str">
        <f>IFERROR(__xludf.DUMMYFUNCTION("GOOGLETRANSLATE(B928, ""zh"", ""en"")"),"Great value for the package 8 with the head be full cost ProResult")</f>
        <v>Great value for the package 8 with the head be full cost ProResult</v>
      </c>
    </row>
    <row r="929">
      <c r="A929" s="1">
        <v>5.0</v>
      </c>
      <c r="B929" s="1" t="s">
        <v>930</v>
      </c>
      <c r="C929" t="str">
        <f>IFERROR(__xludf.DUMMYFUNCTION("GOOGLETRANSLATE(B929, ""zh"", ""en"")"),"Very good very pleasant shopping, pants are very comfortable, the version is also good to see, like this one!")</f>
        <v>Very good very pleasant shopping, pants are very comfortable, the version is also good to see, like this one!</v>
      </c>
    </row>
    <row r="930">
      <c r="A930" s="1">
        <v>5.0</v>
      </c>
      <c r="B930" s="1" t="s">
        <v>931</v>
      </c>
      <c r="C930" t="str">
        <f>IFERROR(__xludf.DUMMYFUNCTION("GOOGLETRANSLATE(B930, ""zh"", ""en"")"),"Good quality too large a lot of styles m, equivalent to the domestic 175 bar")</f>
        <v>Good quality too large a lot of styles m, equivalent to the domestic 175 bar</v>
      </c>
    </row>
    <row r="931">
      <c r="A931" s="1">
        <v>5.0</v>
      </c>
      <c r="B931" s="1" t="s">
        <v>932</v>
      </c>
      <c r="C931" t="str">
        <f>IFERROR(__xludf.DUMMYFUNCTION("GOOGLETRANSLATE(B931, ""zh"", ""en"")"),"Something great height 168. weight 58kg, S code feel a little small, wind and rain none, product features and strong")</f>
        <v>Something great height 168. weight 58kg, S code feel a little small, wind and rain none, product features and strong</v>
      </c>
    </row>
    <row r="932">
      <c r="A932" s="1">
        <v>5.0</v>
      </c>
      <c r="B932" s="1" t="s">
        <v>933</v>
      </c>
      <c r="C932" t="str">
        <f>IFERROR(__xludf.DUMMYFUNCTION("GOOGLETRANSLATE(B932, ""zh"", ""en"")"),"Very good results on the effect connection, as headphone listening music is concerned, pretty good!")</f>
        <v>Very good results on the effect connection, as headphone listening music is concerned, pretty good!</v>
      </c>
    </row>
    <row r="933">
      <c r="A933" s="1">
        <v>2.0</v>
      </c>
      <c r="B933" s="1" t="s">
        <v>934</v>
      </c>
      <c r="C933" t="str">
        <f>IFERROR(__xludf.DUMMYFUNCTION("GOOGLETRANSLATE(B933, ""zh"", ""en"")"),"The voice of experience, not playing bad shoes except rhubarb, other models must be careful to buy the shoes I bought the T family for many years, 13 years time to buy overseas misfortune, bought a pair of 11's, big! This is not a long memory, but also bo"&amp;"ught a pair, digital 10.5w gorgeous small half a yard! So go home and buy it! Only when 600 for naught! There is this very general quality of shoes, leather feeling weak, leather should be very thin! Not recommended! Before he misled me a few to praise, a"&amp;"nd maybe they have not seen anything good shoes.")</f>
        <v>The voice of experience, not playing bad shoes except rhubarb, other models must be careful to buy the shoes I bought the T family for many years, 13 years time to buy overseas misfortune, bought a pair of 11's, big! This is not a long memory, but also bought a pair, digital 10.5w gorgeous small half a yard! So go home and buy it! Only when 600 for naught! There is this very general quality of shoes, leather feeling weak, leather should be very thin! Not recommended! Before he misled me a few to praise, and maybe they have not seen anything good shoes.</v>
      </c>
    </row>
    <row r="934">
      <c r="A934" s="1">
        <v>3.0</v>
      </c>
      <c r="B934" s="1" t="s">
        <v>935</v>
      </c>
      <c r="C934" t="str">
        <f>IFERROR(__xludf.DUMMYFUNCTION("GOOGLETRANSLATE(B934, ""zh"", ""en"")"),"Not ideal with a few times, do not know did not grasp the method is not always shaved clean, temporarily idle.")</f>
        <v>Not ideal with a few times, do not know did not grasp the method is not always shaved clean, temporarily idle.</v>
      </c>
    </row>
    <row r="935">
      <c r="A935" s="1">
        <v>3.0</v>
      </c>
      <c r="B935" s="1" t="s">
        <v>936</v>
      </c>
      <c r="C935" t="str">
        <f>IFERROR(__xludf.DUMMYFUNCTION("GOOGLETRANSLATE(B935, ""zh"", ""en"")"),"There are obvious scratches scratches")</f>
        <v>There are obvious scratches scratches</v>
      </c>
    </row>
    <row r="936">
      <c r="A936" s="1">
        <v>1.0</v>
      </c>
      <c r="B936" s="1" t="s">
        <v>937</v>
      </c>
      <c r="C936" t="str">
        <f>IFERROR(__xludf.DUMMYFUNCTION("GOOGLETRANSLATE(B936, ""zh"", ""en"")"),"Packing too shabby, nor the bristles together, it should be fake! Packing too simple, a plastic bag and shipped directly, and there is no box, there are two brush bristles missing, serious doubts are fake, too disappointed!")</f>
        <v>Packing too shabby, nor the bristles together, it should be fake! Packing too simple, a plastic bag and shipped directly, and there is no box, there are two brush bristles missing, serious doubts are fake, too disappointed!</v>
      </c>
    </row>
    <row r="937">
      <c r="A937" s="1">
        <v>1.0</v>
      </c>
      <c r="B937" s="1" t="s">
        <v>938</v>
      </c>
      <c r="C937" t="str">
        <f>IFERROR(__xludf.DUMMYFUNCTION("GOOGLETRANSLATE(B937, ""zh"", ""en"")"),"Mobile hard disk Kaka sound, not open, I need to fix the data as soon as possible so long you do not receive help Seagate to buy a suddenly can not read the data into the computer murmur. Seriously affect the office! We are anxious for a year ....")</f>
        <v>Mobile hard disk Kaka sound, not open, I need to fix the data as soon as possible so long you do not receive help Seagate to buy a suddenly can not read the data into the computer murmur. Seriously affect the office! We are anxious for a year ....</v>
      </c>
    </row>
    <row r="938">
      <c r="A938" s="1">
        <v>1.0</v>
      </c>
      <c r="B938" s="1" t="s">
        <v>939</v>
      </c>
      <c r="C938" t="str">
        <f>IFERROR(__xludf.DUMMYFUNCTION("GOOGLETRANSLATE(B938, ""zh"", ""en"")"),"The large plastic taste milk storage bags plastic taste particularly large, did not dare to use")</f>
        <v>The large plastic taste milk storage bags plastic taste particularly large, did not dare to use</v>
      </c>
    </row>
    <row r="939">
      <c r="A939" s="1">
        <v>4.0</v>
      </c>
      <c r="B939" s="1" t="s">
        <v>940</v>
      </c>
      <c r="C939" t="str">
        <f>IFERROR(__xludf.DUMMYFUNCTION("GOOGLETRANSLATE(B939, ""zh"", ""en"")"),"Size slightly larger body of fitness wear S code, 170cm, 70kg, normal build, after the upper body clothing shoulder width a little bit, the long sleeves 3cm, suitable bust waist size, overall fairly fit. To wear nice, then we had to figure fitness, Should"&amp;"er, no fat on the stomach for the job.")</f>
        <v>Size slightly larger body of fitness wear S code, 170cm, 70kg, normal build, after the upper body clothing shoulder width a little bit, the long sleeves 3cm, suitable bust waist size, overall fairly fit. To wear nice, then we had to figure fitness, Shoulder, no fat on the stomach for the job.</v>
      </c>
    </row>
    <row r="940">
      <c r="A940" s="1">
        <v>4.0</v>
      </c>
      <c r="B940" s="1" t="s">
        <v>941</v>
      </c>
      <c r="C940" t="str">
        <f>IFERROR(__xludf.DUMMYFUNCTION("GOOGLETRANSLATE(B940, ""zh"", ""en"")"),"Smell, lint version slender, thin soft fabric, which a thin layer of velvet, a little odor, wash should be okay. Comfortable upper body, overall good price. 163,56, M. After the water is still smelly, lint, bought a length of more than Bohou championship,"&amp;" this is the worst.")</f>
        <v>Smell, lint version slender, thin soft fabric, which a thin layer of velvet, a little odor, wash should be okay. Comfortable upper body, overall good price. 163,56, M. After the water is still smelly, lint, bought a length of more than Bohou championship, this is the worst.</v>
      </c>
    </row>
    <row r="941">
      <c r="A941" s="1">
        <v>4.0</v>
      </c>
      <c r="B941" s="1" t="s">
        <v>942</v>
      </c>
      <c r="C941" t="str">
        <f>IFERROR(__xludf.DUMMYFUNCTION("GOOGLETRANSLATE(B941, ""zh"", ""en"")"),"Bad packaging, quality can also be a mom with another one, the quality can be, but also no odor, is the packaging too bad, just a thin plastic bag gave to me")</f>
        <v>Bad packaging, quality can also be a mom with another one, the quality can be, but also no odor, is the packaging too bad, just a thin plastic bag gave to me</v>
      </c>
    </row>
    <row r="942">
      <c r="A942" s="1">
        <v>4.0</v>
      </c>
      <c r="B942" s="1" t="s">
        <v>943</v>
      </c>
      <c r="C942" t="str">
        <f>IFERROR(__xludf.DUMMYFUNCTION("GOOGLETRANSLATE(B942, ""zh"", ""en"")"),"I helped you care about you care about the L code, bust 55 cm, 59 cm Length, Sleeve 60cm, for your reference.")</f>
        <v>I helped you care about you care about the L code, bust 55 cm, 59 cm Length, Sleeve 60cm, for your reference.</v>
      </c>
    </row>
    <row r="943">
      <c r="A943" s="1">
        <v>4.0</v>
      </c>
      <c r="B943" s="1" t="s">
        <v>944</v>
      </c>
      <c r="C943" t="str">
        <f>IFERROR(__xludf.DUMMYFUNCTION("GOOGLETRANSLATE(B943, ""zh"", ""en"")"),"Satisfaction baby has been using this brand of bowls, fine")</f>
        <v>Satisfaction baby has been using this brand of bowls, fine</v>
      </c>
    </row>
    <row r="944">
      <c r="A944" s="1">
        <v>5.0</v>
      </c>
      <c r="B944" s="1" t="s">
        <v>945</v>
      </c>
      <c r="C944" t="str">
        <f>IFERROR(__xludf.DUMMYFUNCTION("GOOGLETRANSLATE(B944, ""zh"", ""en"")"),"Satisfied with a little bit large, number about half insole is also a bit slippery, overall satisfaction")</f>
        <v>Satisfied with a little bit large, number about half insole is also a bit slippery, overall satisfaction</v>
      </c>
    </row>
    <row r="945">
      <c r="A945" s="1">
        <v>5.0</v>
      </c>
      <c r="B945" s="1" t="s">
        <v>946</v>
      </c>
      <c r="C945" t="str">
        <f>IFERROR(__xludf.DUMMYFUNCTION("GOOGLETRANSLATE(B945, ""zh"", ""en"")"),"Very good very fast. There are also online at Amazon, but feel closer to the mark")</f>
        <v>Very good very fast. There are also online at Amazon, but feel closer to the mark</v>
      </c>
    </row>
    <row r="946">
      <c r="A946" s="1">
        <v>5.0</v>
      </c>
      <c r="B946" s="1" t="s">
        <v>947</v>
      </c>
      <c r="C946" t="str">
        <f>IFERROR(__xludf.DUMMYFUNCTION("GOOGLETRANSLATE(B946, ""zh"", ""en"")"),"Taste baby likes to eat, taste can")</f>
        <v>Taste baby likes to eat, taste can</v>
      </c>
    </row>
    <row r="947">
      <c r="A947" s="1">
        <v>5.0</v>
      </c>
      <c r="B947" s="1" t="s">
        <v>948</v>
      </c>
      <c r="C947" t="str">
        <f>IFERROR(__xludf.DUMMYFUNCTION("GOOGLETRANSLATE(B947, ""zh"", ""en"")"),"Effective for family use, buy a few bottles, there is a feedback effect, joint swelling and stiffness original finger pain, eating eased, almost no attack")</f>
        <v>Effective for family use, buy a few bottles, there is a feedback effect, joint swelling and stiffness original finger pain, eating eased, almost no attack</v>
      </c>
    </row>
    <row r="948">
      <c r="A948" s="1">
        <v>5.0</v>
      </c>
      <c r="B948" s="1" t="s">
        <v>949</v>
      </c>
      <c r="C948" t="str">
        <f>IFERROR(__xludf.DUMMYFUNCTION("GOOGLETRANSLATE(B948, ""zh"", ""en"")"),"Good, affordable thick, enough material, like the loose section, after washing should be more flexible")</f>
        <v>Good, affordable thick, enough material, like the loose section, after washing should be more flexible</v>
      </c>
    </row>
    <row r="949">
      <c r="A949" s="1">
        <v>5.0</v>
      </c>
      <c r="B949" s="1" t="s">
        <v>950</v>
      </c>
      <c r="C949" t="str">
        <f>IFERROR(__xludf.DUMMYFUNCTION("GOOGLETRANSLATE(B949, ""zh"", ""en"")"),"Seagate solid state hybrid hard disk 2.5 inches 2TBNAND flash game FireCu ... SEAGATE good quality, as always, praise praise praise! ! !")</f>
        <v>Seagate solid state hybrid hard disk 2.5 inches 2TBNAND flash game FireCu ... SEAGATE good quality, as always, praise praise praise! ! !</v>
      </c>
    </row>
    <row r="950">
      <c r="A950" s="1">
        <v>5.0</v>
      </c>
      <c r="B950" s="1" t="s">
        <v>951</v>
      </c>
      <c r="C950" t="str">
        <f>IFERROR(__xludf.DUMMYFUNCTION("GOOGLETRANSLATE(B950, ""zh"", ""en"")"),"White did not wait and so are not in vain quality feel beautifully written")</f>
        <v>White did not wait and so are not in vain quality feel beautifully written</v>
      </c>
    </row>
    <row r="951">
      <c r="A951" s="1">
        <v>5.0</v>
      </c>
      <c r="B951" s="1" t="s">
        <v>952</v>
      </c>
      <c r="C951" t="str">
        <f>IFERROR(__xludf.DUMMYFUNCTION("GOOGLETRANSLATE(B951, ""zh"", ""en"")"),"Advantages and disadvantages of advantages: cheap! One disadvantage: the hard disk is actually 9t 10t 2 integrin disadvantages: on the table, the table will resonance, buzzing, and intermittent percussive sound pound. Underneath a paper bag after pumping "&amp;"noise disappears.")</f>
        <v>Advantages and disadvantages of advantages: cheap! One disadvantage: the hard disk is actually 9t 10t 2 integrin disadvantages: on the table, the table will resonance, buzzing, and intermittent percussive sound pound. Underneath a paper bag after pumping noise disappears.</v>
      </c>
    </row>
    <row r="952">
      <c r="A952" s="1">
        <v>5.0</v>
      </c>
      <c r="B952" s="1" t="s">
        <v>953</v>
      </c>
      <c r="C952" t="str">
        <f>IFERROR(__xludf.DUMMYFUNCTION("GOOGLETRANSLATE(B952, ""zh"", ""en"")"),"This section house coat thick material, cost-effective thick material, suitable for the cooler seasons wear")</f>
        <v>This section house coat thick material, cost-effective thick material, suitable for the cooler seasons wear</v>
      </c>
    </row>
    <row r="953">
      <c r="A953" s="1">
        <v>5.0</v>
      </c>
      <c r="B953" s="1" t="s">
        <v>954</v>
      </c>
      <c r="C953" t="str">
        <f>IFERROR(__xludf.DUMMYFUNCTION("GOOGLETRANSLATE(B953, ""zh"", ""en"")"),"There is a vamp on the feet try a little scratches, but overall is good, there is no sign on the shoe, a little can not understand, do not kick bad is this style? China has too comfortable, too soft, like running shoes, like, the first time Amazon shoppin"&amp;"g, quite satisfied")</f>
        <v>There is a vamp on the feet try a little scratches, but overall is good, there is no sign on the shoe, a little can not understand, do not kick bad is this style? China has too comfortable, too soft, like running shoes, like, the first time Amazon shopping, quite satisfied</v>
      </c>
    </row>
    <row r="954">
      <c r="A954" s="1">
        <v>5.0</v>
      </c>
      <c r="B954" s="1" t="s">
        <v>955</v>
      </c>
      <c r="C954" t="str">
        <f>IFERROR(__xludf.DUMMYFUNCTION("GOOGLETRANSLATE(B954, ""zh"", ""en"")"),"Yes, genuine good, good. It is genuine. Amazon's service very good, very intimate")</f>
        <v>Yes, genuine good, good. It is genuine. Amazon's service very good, very intimate</v>
      </c>
    </row>
    <row r="955">
      <c r="A955" s="1">
        <v>5.0</v>
      </c>
      <c r="B955" s="1" t="s">
        <v>956</v>
      </c>
      <c r="C955" t="str">
        <f>IFERROR(__xludf.DUMMYFUNCTION("GOOGLETRANSLATE(B955, ""zh"", ""en"")"),"Perak Malaysia Stellerite easy to use more than 150, like")</f>
        <v>Perak Malaysia Stellerite easy to use more than 150, like</v>
      </c>
    </row>
    <row r="956">
      <c r="A956" s="1">
        <v>5.0</v>
      </c>
      <c r="B956" s="1" t="s">
        <v>957</v>
      </c>
      <c r="C956" t="str">
        <f>IFERROR(__xludf.DUMMYFUNCTION("GOOGLETRANSLATE(B956, ""zh"", ""en"")"),"Easy to use fully satisfied the charge. I do not know can not solve?")</f>
        <v>Easy to use fully satisfied the charge. I do not know can not solve?</v>
      </c>
    </row>
    <row r="957">
      <c r="A957" s="1">
        <v>5.0</v>
      </c>
      <c r="B957" s="1" t="s">
        <v>958</v>
      </c>
      <c r="C957" t="str">
        <f>IFERROR(__xludf.DUMMYFUNCTION("GOOGLETRANSLATE(B957, ""zh"", ""en"")"),"Fine no problem, the price is cheaper than the state line, good quality.")</f>
        <v>Fine no problem, the price is cheaper than the state line, good quality.</v>
      </c>
    </row>
    <row r="958">
      <c r="A958" s="1">
        <v>5.0</v>
      </c>
      <c r="B958" s="1" t="s">
        <v>959</v>
      </c>
      <c r="C958" t="str">
        <f>IFERROR(__xludf.DUMMYFUNCTION("GOOGLETRANSLATE(B958, ""zh"", ""en"")"),"Slim is not very thin, very thin")</f>
        <v>Slim is not very thin, very thin</v>
      </c>
    </row>
    <row r="959">
      <c r="A959" s="1">
        <v>5.0</v>
      </c>
      <c r="B959" s="1" t="s">
        <v>960</v>
      </c>
      <c r="C959" t="str">
        <f>IFERROR(__xludf.DUMMYFUNCTION("GOOGLETRANSLATE(B959, ""zh"", ""en"")"),"With store goods, the price of concessions, two over 160, good color, the bottle feeling comfortable, if a handle is equipped with enough stockpile, price concessions, two over 160, good color, feeling comfortable with the bottle if equipped with a handle"&amp;" like")</f>
        <v>With store goods, the price of concessions, two over 160, good color, the bottle feeling comfortable, if a handle is equipped with enough stockpile, price concessions, two over 160, good color, feeling comfortable with the bottle if equipped with a handle like</v>
      </c>
    </row>
    <row r="960">
      <c r="A960" s="1">
        <v>5.0</v>
      </c>
      <c r="B960" s="1" t="s">
        <v>961</v>
      </c>
      <c r="C960" t="str">
        <f>IFERROR(__xludf.DUMMYFUNCTION("GOOGLETRANSLATE(B960, ""zh"", ""en"")"),"What can be more or bottle baby from birth to now has been used it can be more, well adapted, heat slowly, the baby is not afraid to eat slowly")</f>
        <v>What can be more or bottle baby from birth to now has been used it can be more, well adapted, heat slowly, the baby is not afraid to eat slowly</v>
      </c>
    </row>
    <row r="961">
      <c r="A961" s="1">
        <v>5.0</v>
      </c>
      <c r="B961" s="1" t="s">
        <v>962</v>
      </c>
      <c r="C961" t="str">
        <f>IFERROR(__xludf.DUMMYFUNCTION("GOOGLETRANSLATE(B961, ""zh"", ""en"")"),"It is genuine buy a lot of times, still good, authentic")</f>
        <v>It is genuine buy a lot of times, still good, authentic</v>
      </c>
    </row>
    <row r="962">
      <c r="A962" s="1">
        <v>5.0</v>
      </c>
      <c r="B962" s="1" t="s">
        <v>963</v>
      </c>
      <c r="C962" t="str">
        <f>IFERROR(__xludf.DUMMYFUNCTION("GOOGLETRANSLATE(B962, ""zh"", ""en"")"),"Try to find the next point of the liquid calcium, bad stomach I do not know whether it was psychological, physical discomfort so by recent weakness, the price is okay. That is, particles are relatively large, with a meal to eat, but my stomach is not good"&amp;", sometimes it can feel a little effect on his stomach. Best to eat half the meal times to eat, do not feel anything")</f>
        <v>Try to find the next point of the liquid calcium, bad stomach I do not know whether it was psychological, physical discomfort so by recent weakness, the price is okay. That is, particles are relatively large, with a meal to eat, but my stomach is not good, sometimes it can feel a little effect on his stomach. Best to eat half the meal times to eat, do not feel anything</v>
      </c>
    </row>
    <row r="963">
      <c r="A963" s="1">
        <v>5.0</v>
      </c>
      <c r="B963" s="1" t="s">
        <v>964</v>
      </c>
      <c r="C963" t="str">
        <f>IFERROR(__xludf.DUMMYFUNCTION("GOOGLETRANSLATE(B963, ""zh"", ""en"")"),"Logistics Logistics faster than expected")</f>
        <v>Logistics Logistics faster than expected</v>
      </c>
    </row>
    <row r="964">
      <c r="A964" s="1">
        <v>5.0</v>
      </c>
      <c r="B964" s="1" t="s">
        <v>965</v>
      </c>
      <c r="C964" t="str">
        <f>IFERROR(__xludf.DUMMYFUNCTION("GOOGLETRANSLATE(B964, ""zh"", ""en"")"),"Good, a great amount of Nichia good packaging, the carton firmly attached to avoid the product in the rock smashed box, a domestic appliance business did not have to do this detail. 3725.9G, used with Seagate disk before I 3T after formatting. This disc i"&amp;"s not equipped with SATA cable. To yourself with.")</f>
        <v>Good, a great amount of Nichia good packaging, the carton firmly attached to avoid the product in the rock smashed box, a domestic appliance business did not have to do this detail. 3725.9G, used with Seagate disk before I 3T after formatting. This disc is not equipped with SATA cable. To yourself with.</v>
      </c>
    </row>
    <row r="965">
      <c r="A965" s="1">
        <v>5.0</v>
      </c>
      <c r="B965" s="1" t="s">
        <v>966</v>
      </c>
      <c r="C965" t="str">
        <f>IFERROR(__xludf.DUMMYFUNCTION("GOOGLETRANSLATE(B965, ""zh"", ""en"")"),"Good goods cheaper base model, cheap, when wearing Qiuku")</f>
        <v>Good goods cheaper base model, cheap, when wearing Qiuku</v>
      </c>
    </row>
    <row r="966">
      <c r="A966" s="1">
        <v>2.0</v>
      </c>
      <c r="B966" s="1" t="s">
        <v>967</v>
      </c>
      <c r="C966" t="str">
        <f>IFERROR(__xludf.DUMMYFUNCTION("GOOGLETRANSLATE(B966, ""zh"", ""en"")"),"This cotton, particularly special song, I feel very bad that cotton, particularly special song, I feel very bad")</f>
        <v>This cotton, particularly special song, I feel very bad that cotton, particularly special song, I feel very bad</v>
      </c>
    </row>
    <row r="967">
      <c r="A967" s="1">
        <v>3.0</v>
      </c>
      <c r="B967" s="1" t="s">
        <v>968</v>
      </c>
      <c r="C967" t="str">
        <f>IFERROR(__xludf.DUMMYFUNCTION("GOOGLETRANSLATE(B967, ""zh"", ""en"")"),"General feeling is suspected to be not genuine, brush hair of varying lengths, and hard bristles")</f>
        <v>General feeling is suspected to be not genuine, brush hair of varying lengths, and hard bristles</v>
      </c>
    </row>
    <row r="968">
      <c r="A968" s="1">
        <v>3.0</v>
      </c>
      <c r="B968" s="1" t="s">
        <v>969</v>
      </c>
      <c r="C968" t="str">
        <f>IFERROR(__xludf.DUMMYFUNCTION("GOOGLETRANSLATE(B968, ""zh"", ""en"")"),"How to deal with newly purchased open plastic")</f>
        <v>How to deal with newly purchased open plastic</v>
      </c>
    </row>
    <row r="969">
      <c r="A969" s="1">
        <v>3.0</v>
      </c>
      <c r="B969" s="1" t="s">
        <v>970</v>
      </c>
      <c r="C969" t="str">
        <f>IFERROR(__xludf.DUMMYFUNCTION("GOOGLETRANSLATE(B969, ""zh"", ""en"")"),"Quality is generally only used a few times already feeling the edge of going broke")</f>
        <v>Quality is generally only used a few times already feeling the edge of going broke</v>
      </c>
    </row>
    <row r="970">
      <c r="A970" s="1">
        <v>1.0</v>
      </c>
      <c r="B970" s="1" t="s">
        <v>971</v>
      </c>
      <c r="C970" t="str">
        <f>IFERROR(__xludf.DUMMYFUNCTION("GOOGLETRANSLATE(B970, ""zh"", ""en"")"),"Packaging very simple without any squeeze protective packaging, received when the box is deformed and burst pressure, which means that all the way shipped over the keys to the background light is inadvertently pushed all the way, so after a certain batter"&amp;"y performance will become very difference. Buy carefully, because there may therefore put much battery is discharged.")</f>
        <v>Packaging very simple without any squeeze protective packaging, received when the box is deformed and burst pressure, which means that all the way shipped over the keys to the background light is inadvertently pushed all the way, so after a certain battery performance will become very difference. Buy carefully, because there may therefore put much battery is discharged.</v>
      </c>
    </row>
    <row r="971">
      <c r="A971" s="1">
        <v>1.0</v>
      </c>
      <c r="B971" s="1" t="s">
        <v>972</v>
      </c>
      <c r="C971" t="str">
        <f>IFERROR(__xludf.DUMMYFUNCTION("GOOGLETRANSLATE(B971, ""zh"", ""en"")"),"Only buy 4 bottles sent three bottles in addition to shipping the wrong alia okay. Valid for 2020, general packaging, delivery earlier than expected if a week.")</f>
        <v>Only buy 4 bottles sent three bottles in addition to shipping the wrong alia okay. Valid for 2020, general packaging, delivery earlier than expected if a week.</v>
      </c>
    </row>
    <row r="972">
      <c r="A972" s="1">
        <v>4.0</v>
      </c>
      <c r="B972" s="1" t="s">
        <v>973</v>
      </c>
      <c r="C972" t="str">
        <f>IFERROR(__xludf.DUMMYFUNCTION("GOOGLETRANSLATE(B972, ""zh"", ""en"")"),"Champion t bought three, this be the best, and have tags, the other two did not tag, Amazon US self-trust it?")</f>
        <v>Champion t bought three, this be the best, and have tags, the other two did not tag, Amazon US self-trust it?</v>
      </c>
    </row>
    <row r="973">
      <c r="A973" s="1">
        <v>4.0</v>
      </c>
      <c r="B973" s="1" t="s">
        <v>974</v>
      </c>
      <c r="C973" t="str">
        <f>IFERROR(__xludf.DUMMYFUNCTION("GOOGLETRANSLATE(B973, ""zh"", ""en"")"),"Good, good cleaning arrives and open the packaging, taste a little big, put it after cleaning no flavor. Son liked the beginning and did not let go. Later, more than a bite, a bit bored. Recommendations or do not buy too expensive. Children Curiosity is t"&amp;"oo heavy, and grass is always greener, quickly shift the point of interest.")</f>
        <v>Good, good cleaning arrives and open the packaging, taste a little big, put it after cleaning no flavor. Son liked the beginning and did not let go. Later, more than a bite, a bit bored. Recommendations or do not buy too expensive. Children Curiosity is too heavy, and grass is always greener, quickly shift the point of interest.</v>
      </c>
    </row>
    <row r="974">
      <c r="A974" s="1">
        <v>4.0</v>
      </c>
      <c r="B974" s="1" t="s">
        <v>975</v>
      </c>
      <c r="C974" t="str">
        <f>IFERROR(__xludf.DUMMYFUNCTION("GOOGLETRANSLATE(B974, ""zh"", ""en"")"),"Good quality, completely different too large, good quality! No deformation after washing, do not fade, is completely different too large, height 170, weight 74 kg, M code, a whole big One, nothing changes after washing, is completely different big!")</f>
        <v>Good quality, completely different too large, good quality! No deformation after washing, do not fade, is completely different too large, height 170, weight 74 kg, M code, a whole big One, nothing changes after washing, is completely different big!</v>
      </c>
    </row>
    <row r="975">
      <c r="A975" s="1">
        <v>4.0</v>
      </c>
      <c r="B975" s="1" t="s">
        <v>976</v>
      </c>
      <c r="C975" t="str">
        <f>IFERROR(__xludf.DUMMYFUNCTION("GOOGLETRANSLATE(B975, ""zh"", ""en"")"),"Good quality, there are also shortcomings just got finished on the price 60 yuan, although free to return, but not sorry business, and let it go. But unbalanced mind. Water level display inside, as other transcripts Fu Bao water level display beautiful, t"&amp;"hat when the water is boiling out of blue flames are beautiful")</f>
        <v>Good quality, there are also shortcomings just got finished on the price 60 yuan, although free to return, but not sorry business, and let it go. But unbalanced mind. Water level display inside, as other transcripts Fu Bao water level display beautiful, that when the water is boiling out of blue flames are beautiful</v>
      </c>
    </row>
    <row r="976">
      <c r="A976" s="1">
        <v>4.0</v>
      </c>
      <c r="B976" s="1" t="s">
        <v>977</v>
      </c>
      <c r="C976" t="str">
        <f>IFERROR(__xludf.DUMMYFUNCTION("GOOGLETRANSLATE(B976, ""zh"", ""en"")"),"The high cost. Prices here, would like to reach 1,000 yuan level effect is impossible, the sole child a little hard, generally speaking, the high cost.")</f>
        <v>The high cost. Prices here, would like to reach 1,000 yuan level effect is impossible, the sole child a little hard, generally speaking, the high cost.</v>
      </c>
    </row>
    <row r="977">
      <c r="A977" s="1">
        <v>5.0</v>
      </c>
      <c r="B977" s="1" t="s">
        <v>978</v>
      </c>
      <c r="C977" t="str">
        <f>IFERROR(__xludf.DUMMYFUNCTION("GOOGLETRANSLATE(B977, ""zh"", ""en"")"),"Look good right size, lightweight, not bulky, simple operation, without winding")</f>
        <v>Look good right size, lightweight, not bulky, simple operation, without winding</v>
      </c>
    </row>
    <row r="978">
      <c r="A978" s="1">
        <v>5.0</v>
      </c>
      <c r="B978" s="1" t="s">
        <v>979</v>
      </c>
      <c r="C978" t="str">
        <f>IFERROR(__xludf.DUMMYFUNCTION("GOOGLETRANSLATE(B978, ""zh"", ""en"")"),"Cost-effective good, like 5900,256M, helium-filled.")</f>
        <v>Cost-effective good, like 5900,256M, helium-filled.</v>
      </c>
    </row>
    <row r="979">
      <c r="A979" s="1">
        <v>5.0</v>
      </c>
      <c r="B979" s="1" t="s">
        <v>980</v>
      </c>
      <c r="C979" t="str">
        <f>IFERROR(__xludf.DUMMYFUNCTION("GOOGLETRANSLATE(B979, ""zh"", ""en"")"),"Commuter Commuter essential must-have item. macbook 12 book headset can accommodate. Non-stick hair, very good.")</f>
        <v>Commuter Commuter essential must-have item. macbook 12 book headset can accommodate. Non-stick hair, very good.</v>
      </c>
    </row>
    <row r="980">
      <c r="A980" s="1">
        <v>5.0</v>
      </c>
      <c r="B980" s="1" t="s">
        <v>981</v>
      </c>
      <c r="C980" t="str">
        <f>IFERROR(__xludf.DUMMYFUNCTION("GOOGLETRANSLATE(B980, ""zh"", ""en"")"),"Good packet large capacity, can hold a lot of things")</f>
        <v>Good packet large capacity, can hold a lot of things</v>
      </c>
    </row>
    <row r="981">
      <c r="A981" s="1">
        <v>5.0</v>
      </c>
      <c r="B981" s="1" t="s">
        <v>982</v>
      </c>
      <c r="C981" t="str">
        <f>IFERROR(__xludf.DUMMYFUNCTION("GOOGLETRANSLATE(B981, ""zh"", ""en"")"),"Very cheap when good things must praise buy, wear comfortable, the right size! But why did not it? Overseas purchase all the shelves? With only Japanese overseas purchase, twice as expensive")</f>
        <v>Very cheap when good things must praise buy, wear comfortable, the right size! But why did not it? Overseas purchase all the shelves? With only Japanese overseas purchase, twice as expensive</v>
      </c>
    </row>
    <row r="982">
      <c r="A982" s="1">
        <v>5.0</v>
      </c>
      <c r="B982" s="1" t="s">
        <v>983</v>
      </c>
      <c r="C982" t="str">
        <f>IFERROR(__xludf.DUMMYFUNCTION("GOOGLETRANSLATE(B982, ""zh"", ""en"")"),"Overall satisfaction 159cm, 54kg, bought No. 8, feeling slightly larger legs a little loose, not tight money, but still wear comfortable, cost-effective.")</f>
        <v>Overall satisfaction 159cm, 54kg, bought No. 8, feeling slightly larger legs a little loose, not tight money, but still wear comfortable, cost-effective.</v>
      </c>
    </row>
    <row r="983">
      <c r="A983" s="1">
        <v>5.0</v>
      </c>
      <c r="B983" s="1" t="s">
        <v>984</v>
      </c>
      <c r="C983" t="str">
        <f>IFERROR(__xludf.DUMMYFUNCTION("GOOGLETRANSLATE(B983, ""zh"", ""en"")"),"At the same time I bought a good quality of Kohler, this obviously a lot of heavy weight, although the appearance is plastic, shower head is very small, but the quality is great.")</f>
        <v>At the same time I bought a good quality of Kohler, this obviously a lot of heavy weight, although the appearance is plastic, shower head is very small, but the quality is great.</v>
      </c>
    </row>
    <row r="984">
      <c r="A984" s="1">
        <v>5.0</v>
      </c>
      <c r="B984" s="1" t="s">
        <v>985</v>
      </c>
      <c r="C984" t="str">
        <f>IFERROR(__xludf.DUMMYFUNCTION("GOOGLETRANSLATE(B984, ""zh"", ""en"")"),"Very very comfortable, quality is Leverage, and cheap")</f>
        <v>Very very comfortable, quality is Leverage, and cheap</v>
      </c>
    </row>
    <row r="985">
      <c r="A985" s="1">
        <v>5.0</v>
      </c>
      <c r="B985" s="1" t="s">
        <v>986</v>
      </c>
      <c r="C985" t="str">
        <f>IFERROR(__xludf.DUMMYFUNCTION("GOOGLETRANSLATE(B985, ""zh"", ""en"")"),"Buy on Amazon champion affordable clothes version is very good, very good upper body renderings, and exquisite workmanship, the price is cheaper than the domestic good buy, height 168 cm, weight 66 kg, wearing M code is very fit, worth buying!")</f>
        <v>Buy on Amazon champion affordable clothes version is very good, very good upper body renderings, and exquisite workmanship, the price is cheaper than the domestic good buy, height 168 cm, weight 66 kg, wearing M code is very fit, worth buying!</v>
      </c>
    </row>
    <row r="986">
      <c r="A986" s="1">
        <v>5.0</v>
      </c>
      <c r="B986" s="1" t="s">
        <v>987</v>
      </c>
      <c r="C986" t="str">
        <f>IFERROR(__xludf.DUMMYFUNCTION("GOOGLETRANSLATE(B986, ""zh"", ""en"")"),"Strap it does not seem a good buy considering a long time to buy, very beautiful, is a bit too long girl wearing a strap.")</f>
        <v>Strap it does not seem a good buy considering a long time to buy, very beautiful, is a bit too long girl wearing a strap.</v>
      </c>
    </row>
    <row r="987">
      <c r="A987" s="1">
        <v>5.0</v>
      </c>
      <c r="B987" s="1" t="s">
        <v>988</v>
      </c>
      <c r="C987" t="str">
        <f>IFERROR(__xludf.DUMMYFUNCTION("GOOGLETRANSLATE(B987, ""zh"", ""en"")"),"US imports of stainless steel children's cutlery Baby Sinclair -Thinkbaby four sets (lunch boxes, soup bowls, food bowls, cups) .. shipped quickly, good quality ~~~~~~ baby likes! ! ! ! ! ! ! ! ! ! ! ! ! !")</f>
        <v>US imports of stainless steel children's cutlery Baby Sinclair -Thinkbaby four sets (lunch boxes, soup bowls, food bowls, cups) .. shipped quickly, good quality ~~~~~~ baby likes! ! ! ! ! ! ! ! ! ! ! ! ! !</v>
      </c>
    </row>
    <row r="988">
      <c r="A988" s="1">
        <v>5.0</v>
      </c>
      <c r="B988" s="1" t="s">
        <v>989</v>
      </c>
      <c r="C988" t="str">
        <f>IFERROR(__xludf.DUMMYFUNCTION("GOOGLETRANSLATE(B988, ""zh"", ""en"")"),"CK S code enough available overseas. Almost with the domestic M")</f>
        <v>CK S code enough available overseas. Almost with the domestic M</v>
      </c>
    </row>
    <row r="989">
      <c r="A989" s="1">
        <v>5.0</v>
      </c>
      <c r="B989" s="1" t="s">
        <v>990</v>
      </c>
      <c r="C989" t="str">
        <f>IFERROR(__xludf.DUMMYFUNCTION("GOOGLETRANSLATE(B989, ""zh"", ""en"")"),"Normal size! Dominican production, there is not too large, I think there is a little too small or normal code, I wear what shoes are appropriate 38, which bought a 39 shoe, increased pad pad pad does not wear very fit, relaxed a little bit Very comfortabl"&amp;"e. Recommended that most of the code or one yards are suitable!")</f>
        <v>Normal size! Dominican production, there is not too large, I think there is a little too small or normal code, I wear what shoes are appropriate 38, which bought a 39 shoe, increased pad pad pad does not wear very fit, relaxed a little bit Very comfortable. Recommended that most of the code or one yards are suitable!</v>
      </c>
    </row>
    <row r="990">
      <c r="A990" s="1">
        <v>5.0</v>
      </c>
      <c r="B990" s="1" t="s">
        <v>991</v>
      </c>
      <c r="C990" t="str">
        <f>IFERROR(__xludf.DUMMYFUNCTION("GOOGLETRANSLATE(B990, ""zh"", ""en"")"),"Capacity large enough capacity, can hold a lot of stuff. Sound big points")</f>
        <v>Capacity large enough capacity, can hold a lot of stuff. Sound big points</v>
      </c>
    </row>
    <row r="991">
      <c r="A991" s="1">
        <v>5.0</v>
      </c>
      <c r="B991" s="1" t="s">
        <v>992</v>
      </c>
      <c r="C991" t="str">
        <f>IFERROR(__xludf.DUMMYFUNCTION("GOOGLETRANSLATE(B991, ""zh"", ""en"")"),"Great! A great shopping experience! Product awesome!")</f>
        <v>Great! A great shopping experience! Product awesome!</v>
      </c>
    </row>
    <row r="992">
      <c r="A992" s="1">
        <v>5.0</v>
      </c>
      <c r="B992" s="1" t="s">
        <v>993</v>
      </c>
      <c r="C992" t="str">
        <f>IFERROR(__xludf.DUMMYFUNCTION("GOOGLETRANSLATE(B992, ""zh"", ""en"")"),"Very comfortable to wear a slightly larger buy, others are good")</f>
        <v>Very comfortable to wear a slightly larger buy, others are good</v>
      </c>
    </row>
    <row r="993">
      <c r="A993" s="1">
        <v>5.0</v>
      </c>
      <c r="B993" s="1" t="s">
        <v>994</v>
      </c>
      <c r="C993" t="str">
        <f>IFERROR(__xludf.DUMMYFUNCTION("GOOGLETRANSLATE(B993, ""zh"", ""en"")"),"Each pen is fine a point to buy a 3-year-olds that each fine point pen grip feel difficult point may be suitable for larger children")</f>
        <v>Each pen is fine a point to buy a 3-year-olds that each fine point pen grip feel difficult point may be suitable for larger children</v>
      </c>
    </row>
    <row r="994">
      <c r="A994" s="1">
        <v>5.0</v>
      </c>
      <c r="B994" s="1" t="s">
        <v>995</v>
      </c>
      <c r="C994" t="str">
        <f>IFERROR(__xludf.DUMMYFUNCTION("GOOGLETRANSLATE(B994, ""zh"", ""en"")"),"Netherlands production, currently cheaper than domestic ✌🏻 good use")</f>
        <v>Netherlands production, currently cheaper than domestic ✌🏻 good use</v>
      </c>
    </row>
    <row r="995">
      <c r="A995" s="1">
        <v>5.0</v>
      </c>
      <c r="B995" s="1" t="s">
        <v>996</v>
      </c>
      <c r="C995" t="str">
        <f>IFERROR(__xludf.DUMMYFUNCTION("GOOGLETRANSLATE(B995, ""zh"", ""en"")"),"Good product, would recommend to a friend's card can also speed, continuous shooting after seven written about 1 second. Delivery speed, i.e. 6 days after arrival orders.")</f>
        <v>Good product, would recommend to a friend's card can also speed, continuous shooting after seven written about 1 second. Delivery speed, i.e. 6 days after arrival orders.</v>
      </c>
    </row>
    <row r="996">
      <c r="A996" s="1">
        <v>5.0</v>
      </c>
      <c r="B996" s="1" t="s">
        <v>997</v>
      </c>
      <c r="C996" t="str">
        <f>IFERROR(__xludf.DUMMYFUNCTION("GOOGLETRANSLATE(B996, ""zh"", ""en"")"),"666 is great, good speed really fast")</f>
        <v>666 is great, good speed really fast</v>
      </c>
    </row>
    <row r="997">
      <c r="A997" s="1">
        <v>5.0</v>
      </c>
      <c r="B997" s="1" t="s">
        <v>998</v>
      </c>
      <c r="C997" t="str">
        <f>IFERROR(__xludf.DUMMYFUNCTION("GOOGLETRANSLATE(B997, ""zh"", ""en"")"),"~ Really very good check before you buy a lot of information, especially in hard leather hardground wrong size, etc. Let me repeat hesitant, but too fond of this look, on the order. Out of the box very disturbed when, out of the box very satisfied ah, I f"&amp;"eel the foot feeling totally ok, do not wear heels! clarks shoes have a special protection heel, very satisfied. Because the version, the front leg is still a little under the pressure of walking, but it is not a problem, shoes are basically like this (ma"&amp;"ybe I used to wear the shoes) I usually wear shoes is 250/255, the basic 250 shoes are size, which dual 7.5 feel just a little a little big, can be understood as loose points.")</f>
        <v>~ Really very good check before you buy a lot of information, especially in hard leather hardground wrong size, etc. Let me repeat hesitant, but too fond of this look, on the order. Out of the box very disturbed when, out of the box very satisfied ah, I feel the foot feeling totally ok, do not wear heels! clarks shoes have a special protection heel, very satisfied. Because the version, the front leg is still a little under the pressure of walking, but it is not a problem, shoes are basically like this (maybe I used to wear the shoes) I usually wear shoes is 250/255, the basic 250 shoes are size, which dual 7.5 feel just a little a little big, can be understood as loose points.</v>
      </c>
    </row>
    <row r="998">
      <c r="A998" s="1">
        <v>5.0</v>
      </c>
      <c r="B998" s="1" t="s">
        <v>999</v>
      </c>
      <c r="C998" t="str">
        <f>IFERROR(__xludf.DUMMYFUNCTION("GOOGLETRANSLATE(B998, ""zh"", ""en"")"),"Not bad, recommended size is very appropriate, very comfortable to wear")</f>
        <v>Not bad, recommended size is very appropriate, very comfortable to wear</v>
      </c>
    </row>
    <row r="999">
      <c r="A999" s="1">
        <v>2.0</v>
      </c>
      <c r="B999" s="1" t="s">
        <v>1000</v>
      </c>
      <c r="C999" t="str">
        <f>IFERROR(__xludf.DUMMYFUNCTION("GOOGLETRANSLATE(B999, ""zh"", ""en"")"),"Strange taste, hard to drink ah hard to drink")</f>
        <v>Strange taste, hard to drink ah hard to drink</v>
      </c>
    </row>
    <row r="1000">
      <c r="A1000" s="1">
        <v>3.0</v>
      </c>
      <c r="B1000" s="1" t="s">
        <v>1001</v>
      </c>
      <c r="C1000" t="str">
        <f>IFERROR(__xludf.DUMMYFUNCTION("GOOGLETRANSLATE(B1000, ""zh"", ""en"")"),"Use is not too ideal to use not too good, warm milk silicone material is not very convenient, anti-flatulence ventilation settings are also not very useful")</f>
        <v>Use is not too ideal to use not too good, warm milk silicone material is not very convenient, anti-flatulence ventilation settings are also not very useful</v>
      </c>
    </row>
    <row r="1001">
      <c r="A1001" s="1">
        <v>3.0</v>
      </c>
      <c r="B1001" s="1" t="s">
        <v>1002</v>
      </c>
      <c r="C1001" t="str">
        <f>IFERROR(__xludf.DUMMYFUNCTION("GOOGLETRANSLATE(B1001, ""zh"", ""en"")"),"Legs a little too large waist circumference 2 feet 45, is appropriate, for your reference. It is big legs, my mother bought, used to wear stovepipe pants I really can not accept, but fortunately, my mother can feel. The first time to get a little faded, h"&amp;"and touch first-hand accounts of the past can be blue. I like her mom material material labor clothing factory, I do not know this is not genuine")</f>
        <v>Legs a little too large waist circumference 2 feet 45, is appropriate, for your reference. It is big legs, my mother bought, used to wear stovepipe pants I really can not accept, but fortunately, my mother can feel. The first time to get a little faded, hand touch first-hand accounts of the past can be blue. I like her mom material material labor clothing factory, I do not know this is not genuine</v>
      </c>
    </row>
  </sheetData>
  <drawing r:id="rId1"/>
</worksheet>
</file>