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es_to_translate_100" sheetId="1" r:id="rId3"/>
  </sheets>
  <definedNames/>
  <calcPr/>
</workbook>
</file>

<file path=xl/sharedStrings.xml><?xml version="1.0" encoding="utf-8"?>
<sst xmlns="http://schemas.openxmlformats.org/spreadsheetml/2006/main" count="1003" uniqueCount="1002">
  <si>
    <t>labels</t>
  </si>
  <si>
    <t>text</t>
  </si>
  <si>
    <t>translation</t>
  </si>
  <si>
    <t>Muy bien Excelente artículo</t>
  </si>
  <si>
    <t>Muy ligero Bien relación calidad precio, aunque a veces se para cuando dejo de llevarlo....</t>
  </si>
  <si>
    <t>De momento perfecto Muy bonitas y comodas, se anda muy bien con ellas. El unico problema que se ensucian mucho, o esa sensación da, aunque es cosa del color</t>
  </si>
  <si>
    <t>Ideal Va perfecto.</t>
  </si>
  <si>
    <t>Regular Vayamos por partes. Los artículos tienen un molesto olor a materíal sintético, probablemente con en muchos otros casos, por el material de fabricación. Luego, la almohadilla de teclado es corta para un teclado estándar, algo imperdonable. La alfombrilla no está mal, cumple su cometido. El mullido es bueno y no molesta.</t>
  </si>
  <si>
    <t>Esta bien Si se ajusta a lo que pedí.</t>
  </si>
  <si>
    <t>Para uso propio, no para regalo Bueno y elegante, el envoltorio no es apropiado para regalo.</t>
  </si>
  <si>
    <t>PESIMO ME LLEGARON SIN LOS TRANSFORMADORES DE CORRIENTE, LOS MICROFONOS VAN BIEN PERO NOS TUVIMOS QUE BUSCAR LA VIDA PARA PODER USARLOS YA QUE NOS URGIAN PARA NUESTRA REPRESENTACION.</t>
  </si>
  <si>
    <t>Lo quiero que mo lo cambiais Hola el pendiente a ponerle la tuerca mi se ha roto.muy mal</t>
  </si>
  <si>
    <t>calidad usb perfecto por tamaño, ni muy grande ni diminuto, sin accesorios o adornos cosa que aprecio. Rápido y con gran capacidad</t>
  </si>
  <si>
    <t>Hace bien su función No me gustaba la apariencia y la aparatosidad del típico filtro anti pop circular, ya que en mi set up, no quedaba estéticamente muy bien. De modo que busque alternativas y encontré este tipo de filtro. Este en concreto, lo he instalado, lo he probado y funciona a la perfección.</t>
  </si>
  <si>
    <t>UN NUMERO MENOS Llevo casi un mes con ellos y son super cómodos pero me tengo que poner doble calcetín porque me quedan algo grandes, la próxima vez cuando pida en otro color me los pillo un numero menos que el mio.</t>
  </si>
  <si>
    <t>limpia muy bien limpia muy bien</t>
  </si>
  <si>
    <t>Apple Se escuchan bastante bien. Pero son caros. Hay auriculares más baratos con mayor calidad.</t>
  </si>
  <si>
    <t>Producto funcional y de alta calidad. Desde que salieron al mercado los auriculares de Apple he estado buscando alguno que diera buenas prestaciones sin ser tan caros, sabía que podía encontrarlos y lo he hecho. Al principio no estaba seguro con este tipo de auriculares por la sujeción de los mismos y por la duración de la batería al ser tan pequeños, pero tienen un uso por carga de unas 3 horas pero al guardarlos en el estuche en que vienen se vuelven a cargar por menos un par de veces más, por lo que los puedes usar sin problemas durante el día. En cuanto a la carga en sí, sabrás cuando están cargados por un aviso lumínico, y da igual si estás en movimiento porque también se cargarán ya se adhieren a la base de carga magnéticamente. Emparejamiento con el móvil fácil y sencillo de usar. Estoy muy satisfecho con la compra.</t>
  </si>
  <si>
    <t>Buena cinta. Buena cinta. Se pega bien y no se rompe.</t>
  </si>
  <si>
    <t>Impecable a buen precio Magnífica sudadera, tacto fino y de buena calidad, me pedí una talla L con altura 1,80 y peso 80 kg. y realmente me queda como un guante, genial! Estoy muy contento, la sudadera es como en la descripción y como en tiendas, pero mucho más barata. Vale mucho la pena comprarla cuando hay rebajas puntuales.</t>
  </si>
  <si>
    <t>Está muy bien Es mas grande de lo que pensaba. El material es plástico y tiene pinta de durar un montón. Los aromas que vienen son como mentolados e intensos.</t>
  </si>
  <si>
    <t>No puedes comprar nada con mejor relación calidad precio Soy aficionado a los relojes y los tengo de todos los precios pero este reloj es increíble. Cómodo, bonito y es le reloj más exacto que tengo. Para ciertas ocasiones es el reloj ideal. Tras 8 meses de uso no puedo estar más satisfecho.</t>
  </si>
  <si>
    <t>Recomendable Simplemente un gran complemento que alegra la agenda, los apuntes y hasta la nevera con la lista de tareas. Mi favorito el molde de figuras en plástico. Muy recomendable.</t>
  </si>
  <si>
    <t>Comodidad Me ha gustado por su comodidad y que se acopla perfectamente al pie. Me decidí por éste tipo de calzado porque ya había comprado otros de ésta marca y son muy cómodos, además son de buena calidad.</t>
  </si>
  <si>
    <t>Comodos y bonitos Zapatos de mujer,muy comodos y de estilo llamativo y original.Son zapatos-zapatillas de primavera-verano.He comprado otro par mas de otro color.Un acierto esta marca en cuanto a comodidad para andar largos trechos o estar de pie por largos periodos de tiempo.</t>
  </si>
  <si>
    <t>Bonito Muy bonito</t>
  </si>
  <si>
    <t>Muy potente Es muy potente esperaba, superó mis espectativas, es perfecta para hacer los zumos del verano.</t>
  </si>
  <si>
    <t>Vans Muy buena calidad precio y el envío muy rápido</t>
  </si>
  <si>
    <t>No decepcionan Tras un par decepciones con productos similares, estaba reticente de comprar estos, pero la gran cantidad de comentarios positivos me han hecho animarme a probarlos. Estos suenan realmente bien, quizás alguien podria decir que los bajos están potenciados, pero a mi particularmente me gusta. La duración de la bateria es mas que correcta, me han aguantado perfectamente la mañana de limpieza. He probado a correr e incluso saltar y no se me han caido. La sincronizacion es inmediata y sin problemas. Tiene varias formas de fucionamiento, una de ellas es interesante que es la de compartir. El modo manos libres funciona de forma correcta sin mas problemas. El cargador es pequeño y suporta varios ciclos de carga de los auriculares sin tener que recargarlos. La sensacion de todos los auriculares in-ear de parecer estar debajo del agua es un mal endemico de todos, y de estos tambien.  A mi me han convencido.</t>
  </si>
  <si>
    <t>Excelente calidad Es justo lo que esperaba, excelente calidad, única cosa que particularmente no me gusta, para mi estatura es algo corta la cinta para colgar tela.</t>
  </si>
  <si>
    <t>Para escuchar y convertir Buen dispositivo tanto para escuchar antiguas cintas de cassette como para pasarlas a mp3 de una manera cómoda y sencilla.</t>
  </si>
  <si>
    <t>Me gusta El olor me encanta, no es super aceitoso y cumple su función anti estrías.</t>
  </si>
  <si>
    <t>Calidad / precio estupenda Perfecta para uso doméstico</t>
  </si>
  <si>
    <t>Mantiene velocidad Merece la pena este por encima de otros mas baratos. Mantiene una buena tasa de lectura / escritura. Recomendable.</t>
  </si>
  <si>
    <t>Perfectes. Buen agarre, buenas sensacions.</t>
  </si>
  <si>
    <t>Práctico y liviano Tiene mucha potencia para hacer un aparato portátil y no pesa demasiado.</t>
  </si>
  <si>
    <t>Decepcionado Me decepcionó el sonido,venía de unos Philips más baratos que estos y sonaban mucho mejor y más cómodos,así que volveré a comprar los philips</t>
  </si>
  <si>
    <t>Tamaño más justo de lo que parece. Es bonita, de tela, muy casual. El tamaño es muy justo para 14", no es cómodo de meter y sacar el dispositivo.</t>
  </si>
  <si>
    <t>Descontento Yo sufro bastante de los pies y no debí comprar unas bambas por internet,dicho esto son incomodisimas y de mala calidad, yo ya tenia unas puma compradas en tienda de un precio similar y la calidad no era buena y me duraron poco sobre un año pero incluso medio rotas eran cómodas por lo que creo que no son puma originales</t>
  </si>
  <si>
    <t>Pasado de moda Un poco basto y pasado de moda</t>
  </si>
  <si>
    <t>Relación calidad precio inmejorable No os dejeis guiar por las fotos... el diseño es un poco más moderno y tiene micro USB, no mini. La calidad de sonido es muy buena y las funciones muy avanzadas para una cosita tan pequeña.  Si quereis lago de bolsillo con calidad lo bastante buena para cualquier video de YouTube o podcast, con esto tenéis bastante.</t>
  </si>
  <si>
    <t>esta bien tamaño normal muchos bolsillos bonito y de buena calidad haber que tal envejece</t>
  </si>
  <si>
    <t>Practica. Su tamaño es mediano. En ella puedes llevar lo del dia a dia. Una PoweBank. Gafas de sol, llaves, cartera una botella pequeña de agua. I 2 o 3 cosas mas pero de tamaño pequeño como paquete de clinex de tabaco etc... Lo de el USB para cargar el movil funcionar funciona, pero no carga igual de rapido que conectando el cable directamente a la powerbank.</t>
  </si>
  <si>
    <t>pulsera muy resultona Es una pulsera muy bonita y elegante. Además como es abierta se adapta muy bien al brazo. Hace poco que la tengo y no sé que resultado dará, si se pondrá fea pronto</t>
  </si>
  <si>
    <t>De 10 Huele de lujo 👏👏</t>
  </si>
  <si>
    <t>Hierba de limón o limoncillo. Buen producto. El dosificador funciona perfectamente, se que esto debería ser lo normal, pero no siempre lo es. El aceite fluye sin obturarse, pudiendo controlar la dosis sin tener problemas. El aroma es el que tiene que ser,  herbáceo y refrescante. Su textura es perfecta. Trae indicaciones el español, lo cual es de agradecer. Aceite para uso externo. Muy bueno para uso en humidificador, como sobre la piel.</t>
  </si>
  <si>
    <t>Perfecto para hacer deporte Son unos auriculares perfectos para hacer deporte. Tienen un peso muy bajo lo que los hace muy cómodos ya que tiene la sensación de no llevar nada. La goma que envuelve la oreja es bastante agradable y cómodo y ademas trae una segunda goma para poder cambiarla de un color verde fuerte y le da una estética aún más deportiva. Y el sonido es de bastante buena calidad y tiene eliminación de ruido.</t>
  </si>
  <si>
    <t>Perfecto de talla Ya tenia de esta marca y modelo en otros dos colores y me encantan! sujetan mucho y son comodísimos! Acierto seguro</t>
  </si>
  <si>
    <t>Perfecta para el invierno Es ideal la verdad, tiene para apagar y encender. Es muy suave y grande</t>
  </si>
  <si>
    <t>Organizador de Cables Excelente organizador de cables. Tiene una buena longitud, en un momento dado se puede cortar. De un material bueno y resistente. Muy contento con esta compra. Totalmente recomendable.</t>
  </si>
  <si>
    <t>Todo OK! El biberón es fuerte, aunque hasta la fecha no se nos ha caído. La funda lo protege bien pero podría ser algo más gruesa. Se puede lavar y es una ventaja.</t>
  </si>
  <si>
    <t>Cómodas y seguras Son muy cómodas</t>
  </si>
  <si>
    <t>Regalo original Me ha sorprendido la calidad y estética de los vales. Un regalo para pareja súper original. Además de los vales ya diseñados incluye 5 para personalizar</t>
  </si>
  <si>
    <t>Calidad casio Muy buen reloj calidad precio.</t>
  </si>
  <si>
    <t>Estupendo Estupendo</t>
  </si>
  <si>
    <t>Recomendable 100% Es muy bonito,estilo vintage .Calienta rápido,para mi era importante.Parece bastante resistente y es muy práctico ,pues el material ,pintura... se aprecia de calidad.</t>
  </si>
  <si>
    <t>Bonito Esta bonito relación precio y calidad</t>
  </si>
  <si>
    <t>De gran capacidad a un precio inigualable No he encontrado ninguna tarjeta de memoria de 64Gb por el precio de esta. La calidad es muy buena, la uso en una cámara deportiva, tipo "GoPro" y la calidad de grabación es impecable. La velocidad de transmisión de archivos con el ordenador es rápida. Para mí una compra excelente.</t>
  </si>
  <si>
    <t>Salomón estupendas Muy contento. Y con el precio más. Las pillé en oferta por 70€. Una zapatilla así con goretex no se encuentra a ese precio casi nunca. Ya tenía otras parecidas de la marca y repito. A otras personas les pueden resultar un poco duras al principio pero a mí me encantan</t>
  </si>
  <si>
    <t>calientes, cómodas y bonitas Son las de toda la vida, la típica zapatilla de vérselas, a mis abuelos hace 50 años,las vi en productos reacondicionados y encontré en mi número el 43, pues tuve unas hace muchos años y no sé lo que fue de ellas estando destinado por toda españa quien sabe donde. Siempre hay que coger una talla más,pero no me importa,por que con el uso van cediendo y en último extremo está la horma del zapatero,ya no las cambio,será la herencia de mi hijo.</t>
  </si>
  <si>
    <t>Muy correcto Ha cumplido todas mis expectativas. Recoge el audio de forma sorprendente, limpio, sin saturar ante ambientes donde hay, por ejemplo, música fuerte. Totalmente satisfecho.</t>
  </si>
  <si>
    <t>Suave y bonito. Una excelente alfombrilla para el teclado y el ratón. Es enorme, no se mueve nada una vez puesta y el ratón desliza a la perfección.Es Cubre practicamente la mesa y no sólo es cómoda para trabajar con el ratón y el teclado, sino que también ayuda a proteger manos.</t>
  </si>
  <si>
    <t>Buena compra. Las zapatillas llegaron a tiempo y son bastante cómodas. Justo como esperaba sin sorpresas, buen producto, lo recomendaría.</t>
  </si>
  <si>
    <t>muy satisfecha Muy practicos y han cumplido mi expectativa.Los recomuendo.Son muy utiles y se adaptan bien al pie. Los recomuedo. Faciles de poner.</t>
  </si>
  <si>
    <t>Se sale el rulo por arriba Usandolo varias veces el rulo blanco acaba saliendose siempre del soporte de plastico, un poco engorroso pero hace su función.</t>
  </si>
  <si>
    <t>Por el precio no se puede pedir más. Por el precio no se puede pedir mucho más, pero la malla engancha bastante en la ropa por lo que no se puede poner con prendas delicadas.</t>
  </si>
  <si>
    <t>Práctica Poco peso y media capacidad.Para él día a día genial.Gracias.</t>
  </si>
  <si>
    <t>No lo compréis una estafa Me siento estafado porque tiene capacidad para 250 fotos no para 300 como promete</t>
  </si>
  <si>
    <t>Defecto El zapato es ideal para los días de frío.  Quizás un poco incomodos para llevarlos durante todo el día.  El problema es que a menos de un mes de haberlos comprado, y tras haberlos usado un par de veces, se está docolarando la parte que está entre la goma del goretex y el forro de cuero.</t>
  </si>
  <si>
    <t>Nada recomendable falla bastante. No repetiré. Las dos que he comprado me han dado problemas, he perdido dos trabajos utilizando esta tarjeta. No repetiré, tenia tres tarjetas y solo me queda una que no voy a utilizar por miedo a perder mis trabajos. Una pena la verdad.</t>
  </si>
  <si>
    <t>Penoso transporte Sobre el producto, muy contento, incluso sorprendido, pero con el transportista SEUR... y ya es la segunda vez, y esta última con un retraso de 6 dias, y he tenido que ir a buscarlo!!! En fin, muy descontento con los ultimos pedidos... Para passarse a la competència</t>
  </si>
  <si>
    <t>Muy chulo Se lo recomendaría a todo el mundo que quiera empezar a grabar y busque algo  con buena relación calidad/precio. Gracias</t>
  </si>
  <si>
    <t>buena calidad Estoy contenta, sujeta bien y es cómodo, lo único que elegí la talla ES:115B (EU 100B) y me queda algo grande,pues tengo una talla de corsetería  115 B,  aunque no me importa.</t>
  </si>
  <si>
    <t>El sonido En términos generales calidad precio está bien, resulta un poco incómodo y no se ajusta bien al oído</t>
  </si>
  <si>
    <t>Deportivos seguridad Calidad precio correcta. Tallan grande.</t>
  </si>
  <si>
    <t>Son muy economicos y se escuchan genial Son muy comodos y se escuchan muy bien, no se le puede pedir mas y son muy comodos</t>
  </si>
  <si>
    <t>Fantástica calidad-precio Una de las mejores hervidoras que he tenido. La uso todos los días varias veces al día y sigue funcionando perfectamente tras casi tres años de uso. Es pequeña, pero da para rellenar inlcuso una bolsa de agua caliente. Además, por diseño y material (yo tengo la plateada), queda genial en la cocina. Ah, y en mi opinión es bastante rápida. Súper contenta con la compra, repetiría sin dudarlo.</t>
  </si>
  <si>
    <t>brutal !! brutal el rendimiento de este disco duro, actualmente uno de los mas rápidos del mercado.</t>
  </si>
  <si>
    <t>Wow!! Me super encanta es hermoso!!! Lo acabo de recibir y ya estoy pidiendo uno nuevo para regalar... Es hermoso!!!! GRACIAS</t>
  </si>
  <si>
    <t>Buena Funciona perfecto lo único es que al lavarla hay que tener cuido</t>
  </si>
  <si>
    <t>Muy satisfecho Todo correcto</t>
  </si>
  <si>
    <t>De los mejores auriculares del mercado Después de pasar por bastantes marcas, me quedo con estos auriculares por su calidad-precio. Son cómo se muestran en la imagen, se ven robustos a la vez que bonitos. Para mi los Sennheiser son de los mejores que hay en el mercado. Los recomiendo al 100%</t>
  </si>
  <si>
    <t>Comodidad Muy cómodos y no pesan nada.. Por los comentarios que leí pedí un número más del que utilizo habitualmente y bien.</t>
  </si>
  <si>
    <t>Perfectas Máxima calidad como era de esperar en esta marca, las estoy usando para hacer carreras de montaña y me han impresionado</t>
  </si>
  <si>
    <t>Muy buena y bonita Me gusta mucho los 14 modos desde fútbol hasta tenis porque son los deportes más practicados, tiene una cosa que no me gusta mucho que es que solo llega a 2m durante 1h bajo el agua y eso es malo ahora en verano, aunque es bonita, se ajusta a la muñeca y dura mucho la batería y se carga rápido.  Muy buena</t>
  </si>
  <si>
    <t>Buenas zapatillas Buenas zapatillas y duraderas son muy duras como siempre las old skool y originales llevo tiempp con ellas y bien calidad precio super perfectas</t>
  </si>
  <si>
    <t>Útiles para archivos no muy pesados Si eres de esos que quieren meter películas, álbumes enteros de fotos, discografías completas de música, etc, siento decirte que hay otras opciones mucho mejores. Si por el contrario eres como yo y quieres algo económico, muy ligero y útil para usar en el trabajo, en clase o incluso para uso personal, felicidades, te va a venir de lujo.  Lo bueno: +Calidad/precio fantástico +Vienen 3 USB +Fáciles de transportar  Lo malo: -Velocidad de lectura/escritura mejorable -Son de plástico barato, quizás con el tiempo se deterioren -16GB de almacenamiento, que en 2019 se queda un poco corto</t>
  </si>
  <si>
    <t>Fuente de alimentación economica yperfecta Esta fuente de alimentación, para el precio que tiene, es perfecta. Compacta y no crea interferencias con el micrófono. Es ideal para estudios de grabación caseros</t>
  </si>
  <si>
    <t>Para la Psoriasis La verdad es que el uso que yo le doy al superglue no es el más ortodoxo, ya que lo utilizo para cerrar las heridas que me aparecen en las manos debido a la psoriasis. Lo cierto es que este superglue en concreto me funciona perfectamente, ya que seca rápido pero tiene un poco más de flexibilidad, cosa que es adecuada para el uso que le doy. Por lo demás es superglue, el pegamento definitivo, y a diferencia de otros modelos que he tenido, con este envase no se ha quedado pegado el tape al tubo, así que fetén.</t>
  </si>
  <si>
    <t>Cumplen con lo que anuncian. 100% recomendable. Cumple con todas las espectativas que dicen. Tiene un alcance separado del movil de unos 15-20 pasos sin obstáculos. Dura entre 3-4 horas en función del volumen que pongas. Se ve de buena calidad, es robusto y muy comodo. No se suelta de la oreja gracias a los tapones que trae. Yo he utilizado el más pequeño. El sonido está bastante bien incluso a volumen alto. Aislan mucho del entorno, en ocasiones no he oido el telefono de la oficina y eso que lo tengo a un brazo de distancia. En mi caso puede ser un problema por si te pregunta algún compañero ya que no lo oyes. Esto es debido a que son auriculares in-ear. En alguna ocasión a perdido sincronización con el movil, pero los he metido de nuevo en la caja y al sacarlos de nuevo, sincroniza a la perfección en 2 segundos. (Esto me ha pasado un par de veces) Los uso a diario y solo he cargado la caja 1 vez así que seguramente carga esas 8 veces que dice. No los he llevado al límite. Considero que es una buena compra calidad-precio, y eso que me costó mucho elegir que auricular comprar debido a las malas críticas que tienen productos similares. Este modelo los recomiendo al 100%.</t>
  </si>
  <si>
    <t>Funciona bien Funciona bien</t>
  </si>
  <si>
    <t>Ideal para cualquier ejercicio Es perfecto para cualquier deporte, especialmentesi haces ejercicios de intervalos de alta intensidad (Hiit) ya que el sudor no se pega ni se queda el olor, puedes estar varios dias de entrenamiento usandolos y ni huele ni se humedece como uno normal, es super comodo y el tacto con la piel muy agradable. Muy satisfecho, buenisima calidad/precio.</t>
  </si>
  <si>
    <t>Altamente  recomendado! &lt;div id="video-block-R3C81GQN2GJDIM" class="a-section a-spacing-small a-spacing-top-mini video-block"&gt;&lt;/div&gt;&lt;input type="hidden" name="" value="https://images-na.ssl-images-amazon.com/images/I/91MLpthpqfS.mp4" class="video-url"&gt;&lt;input type="hidden" name="" value="https://images-na.ssl-images-amazon.com/images/I/71cIfJ2xp9S.png" class="video-slate-img-url"&gt;&amp;nbsp;Fino y elegante,aun que pensaba que será más grande creo que es un tamaño perfecto  .Muy contenta  con la compra.</t>
  </si>
  <si>
    <t>Ligeramente defectuosas Las zapatillas son las que aparecen en la imagen, pero la parte de dentro no está bien pegada, viene medio suelta, con el pegamento como pegajoso, mal sellado.  No sé si devolverlas y pedir otras o quedarme con ellas, porque la verdad es que están a buen precio.</t>
  </si>
  <si>
    <t>Lo que hace falta aparte! Hola! Os ace falta aparte del microfono una fuente de alimentación phantom y una targeta de sonido! De nada por la ayuda</t>
  </si>
  <si>
    <t>Bueno Correcto para la piscina ,  está bien para deporte, buen precio`por si te asaltan, para ir despreocupado y encima te da la hora y el día; que más se puede pedir ....  gracias</t>
  </si>
  <si>
    <t>FALLO DE FUNCIONAMIENTO NO SOLUCIONADO Desde los primeros días de uso del robot salía el mensaje de fallo en el sistema y se paraba. Al principio era una vez. Posteriormente dos y así sucesivamente hasta las cinco veces!! Se envió al fabricante, previo contacto con ellos. Estuvimos casi dos semanas sin él mientras encontraban el problema y lo reparaban. Aparentemente solucionado nos lo devolvieron. Sin embargo, cuando se suponía reparado y testeado lo pusimos en funcionamiento y en menos de treinta minutos había vuelto a salir el fallo de sistema. Si le añadimos que debería decir mensajes y no lo hace...le tenemos que dar una estrella porque cero no lo permite. Un verdadero desastre. Procedemos a su devolución.</t>
  </si>
  <si>
    <t>Ni parecido. Ni parecido a la foto.</t>
  </si>
  <si>
    <t>perfecto es un buen producto de la casa joes,funciona perfectamente para cubiertas tubeless yo solo uso esta marca por lo fiable que es,envio perfecto.</t>
  </si>
  <si>
    <t>Muy silencioso Muy silencioso y muy bonito el aroma llega a casi toda la casa,no le pongo las 5 estrellas porque han pasado unos 4 meses y los led ya no funcioan como deben,el color verde (que precisamente era el que más me gustaba) ya no funciona,además al fallar el verde fallan algunos colres más ,pero bueno,siendo made in china solo espero que me dure unos años aunque sea sín luz.</t>
  </si>
  <si>
    <t>Si tienes datos importantes puede ser muy útil Esta base iXand puede hacer la copia de seguridad de MÚLTIPLES dispositivos usando una sola tarjeta SD. Es decir, que puedes hacer copias de seguridad de varios iPhone o iPads porque la base detecta que son dispositivos diferentes y hace un backup separado para cada uno en la misma tarjeta. Lo único que hace falta es instalar la App en cada dispositivo al que se quiera hacer una copia de seguridad. Una vez que cada dispositivo tenga la App instalada, al conectarlos a la base esta se ocupa de hacer un backup diferente para cada uno.  En la caja trae  • la base iXpand • un cargador de carga rápida con conexión micro USB para enchufe europeo • una tarjeta SD SanDisk de capacidad diferente según el modelo elegido  La base y el cargador son iguales para todos los modelos, lo que cambia es la tarjeta. La base trabaja con cualquier tarjeta SD, por lo que si en algún momento la tarjeta de te queda corta la puedes cambiar por otra de mayor capacidad sin problemas.  CARGA RÁPIDA: si prefieres usar la base sin carga rápida solo tienes que usar cualquier cargador normal con toma micro USB en lugar del que viene con la base.  COPIADO EN UN ORDENADOR: la copia de seguridad de la base iXpand es totalmente compatible con ordenadores Mac y con Windows desde Windows 8. Para pasar los archivos a un ordenador  • sacas la tarjeta SD de la base y la metes en la ranura de tarjetas del ordenador • o conectas directamente la base a tu ordenador con un cable USB  Puedes ver los archivos guardados (fotos, vídeos y contactos) directamente en el ordenador y hacer una copia en tu ordenador. Incluso en Windows. Esto es algo que otros sistemas de backup no te dejan hacer.  LIMITACIONES: hay tres cosas que esta base no te deja hacer y que si puedes hacer con el pincho iXpand Drive de la misma marca  1) Guardar archivos que no sean fotos, vídeos y contactos. Si tienes PDFs y archivos similares en la memoria de tu iPhone/iPad no vas a poder guardarlos en la copia de seguridad ni copiarlos desde la base a un ordenador. Con el pincho iXpand si puedes  2) Pasar desde el ordenador archivos a la base o a la tarjeta y abrirlos luego en el iPhone/iPad. La app que gestiona la base no te deja. Esto es algo que si puedes hacer con el pincho iXpand Drive porque trabaja con una aplicación diferente  3) Ordenar tus fotos y vídeos en carpetas para tener juntas por ejemplo todas las fotos de la playa en una sola carpeta. Es algo que si se puede hacer con el pincho iXpand y que resulta muy útil cuando tienes un gran volumen de fotos y vídeos que quieres tener ordenados por tema. En la copia de seguridad de la base solo se ordenan en carpetas por tipo de archivo (foto, vídeo, contacto) y por fecha.  Por eso si necesitas un sistema que te permita hacer estas tareas además de la copia de seguridad, te conviene más comprarte el pincho iXpand para iPhone/iPad o tener las dos cosas, la base más el pincho.</t>
  </si>
  <si>
    <t>Buena capacidad a buen precio. De momento funciona bien, no es de las más rápidas, pero cumple perfectamente.</t>
  </si>
  <si>
    <t>hola llego en su momento Hola llego en su momento es una pieza que esta bien tiene un buen precio con una capacidad excelente " esta bien "</t>
  </si>
  <si>
    <t>El regalo perfecto,en este caso me lo he hecho a mi mismo Después de tener otros tipo airpod me han impresionado estos,la calidad es la esperada,el sistema de carga perfecto,para mi un 10 sin duda ,volvería a comprarlos y los recomiendo.</t>
  </si>
  <si>
    <t>Muy bueno Lo vi y se lo compré a mi mujer porque siempre le gustaron los pantalones de este estilo que quedan entallados y estos encima indican que tienen efectos adelgazantes. De tallaje corresponde perfectamente con la que suele llevar en otras ocasiones en otra ropa.</t>
  </si>
  <si>
    <t>Genial para regalo El collar tiene un estuche muy bonito, y para que no falte detalle tiene una bolsa para por si no quieres usar el estuche, ideal para viajes. Es un poco mas pequeño de lo que imaginaba, pero es ideal para regalo a un niña de 10 años. Tiene colores vivos y los cristales le dan un toque muy bonito y elegante. Espero que guste tanto este regalo como le ha gustado a mi hija. Una muy buena compra</t>
  </si>
  <si>
    <t>Bien Todavía no me ha dado mucho tiempo a ver sus efectos, pero tiene buena pinta y de momento creo que va bien. A ver si con el tiempo funciona. El tamaño de los pequeños es ideal para calzado.</t>
  </si>
  <si>
    <t>Buen producto La utilicé para pegar los leds en el el interior de un armario. Todo genial, limpio, buena adherencia y sin problema al retirarlo ya que no mancha.</t>
  </si>
  <si>
    <t>Bonito auriculares La calidad de sonido no estas mal</t>
  </si>
  <si>
    <t>Muy chula Muy chula. Al niño le encantó. Es suficientemente gruesa y suave. La medida está muy bien para teclado y ratón y protege la superfície de la mesa. El detalle del mapa, bastante bueno. Recomendable</t>
  </si>
  <si>
    <t>Muy cómodo en la oreja. Sincronizado con el móvil del trabajo con autodescolgar al segundo tono. Llevo con el 1 semana y aún no se descargo la batería. Posición muy cómoda en la oreja y sonido muy nitido.</t>
  </si>
  <si>
    <t>Su comodidad Qué se ajustan muy bien a las medidas de mis pies,y lo cómodos que son</t>
  </si>
  <si>
    <t>Geniales Bien</t>
  </si>
  <si>
    <t>Su uso continuafo ayuda mucho a corregir las lesiones musculares. Un producto muy útil para deportistas y personas mayores que padecen dolores musculares.</t>
  </si>
  <si>
    <t>La función la cumple perfectamente Un soporte para micros, no tiene mucho más, soporta el micro y el filtro-pop no va mal</t>
  </si>
  <si>
    <t>Genial Muy bueno para mi hija que está empezando con mezclas y pistas para cantar</t>
  </si>
  <si>
    <t>Usado en PS4 La instalación es muy sencilla y después de formatearlo para el sistema ps4 funciona de maravilla. Lectura muy rápida y no es excesivamente ruidoso. Lo volvería a comprar si fuese necesario</t>
  </si>
  <si>
    <t>Comodidad Estoy super contenta, porque son super bonitas y quedan muy chulas. El numero perfecto. Yo siempre uso un 37 y no tengo problemas. Y estas zapatillas quedan super bien y son muy comodas porque llevan una plantilla confort. Geniales!</t>
  </si>
  <si>
    <t>No me ha dado problemas Hasta la fecha todas las veces que lo he tenido que utilizar no me ha dado problema. Además es más ligero que otros cables que he utilizado y se guarda igual de fácil.</t>
  </si>
  <si>
    <t>Muy buena calidad Muy buena compra. Si hubiera un pero, es que son un pelin grandes. Yo uso la talla 41 y me sobra un poquito. Pero realmente muy buenas</t>
  </si>
  <si>
    <t>Se ajustan bien al cuerpo y no transparenta En un primer momento no di con la talla y la opacidad, pero con el cambio a otra talla y de color se me quedan perfectas tal como deseaba, las costuras son reforzadas y la tela de buena calidad. El producto es tal como se indica en la descripción.</t>
  </si>
  <si>
    <t>Difícil encaje de las cuchillas En general funciona bien pero el sistema de fijación de las cuchillas es muy deficiente. Antes de utilizar el vaso tengo que comprobar con agua si pierde o no.</t>
  </si>
  <si>
    <t>Buena relación calidad precio, la velocidad no es tan alta Las compré para mis cámaras de fotos. Las elegí por ser de clase 10 y la elevada velocidad de carga de datos que se supone que tienen. La velocidad no me parece tan alta, al disparar en ráfaga la tarjeta tarda en cargar. Lo bueno que tiene es el precio.</t>
  </si>
  <si>
    <t>Básico Es uno de esos relojes básicos que te da la hora y el día/mes .En cuanto a su calidad ,es liviano , prácticamente ni te das cuenta que llevas un reloj .Contras : la luz, muy muy muy tenue , débil, limitada , en el caso que necesites ver la hora por la noche , tendrás dificultades, que por otro lado es una luz, que no se queda fija ni un segundo, son de esos botones que si no sigue apretando la luz no sigue prendida .</t>
  </si>
  <si>
    <t>Equivocado No corresponde co lo que me llegó</t>
  </si>
  <si>
    <t>Fragil Demasiado frágil para el precio que tiene</t>
  </si>
  <si>
    <t>muy buen reloj el reloj casio tiene una gran relacion entre calidad y precio. Un muy buen estilo para un reloj con aspecto clasico.</t>
  </si>
  <si>
    <t>Esta bien Es más barato que las de la competencia... pero comodidad ninguna, no veas lo que pincha jaja</t>
  </si>
  <si>
    <t>Genial. Calidad precio muy buena, y la estética de la chaqueta no está nada mal</t>
  </si>
  <si>
    <t>Esta muy bien , pero tarda mucho Regalo</t>
  </si>
  <si>
    <t>Práctico El portarrollos en sí está bien, el diseño y el aluminio le dan un toque de calidad. El sistema para meter los rollos de film transparente y de plata ya no tanto. El corte no siempre es bueno y tienes que hacer dos pasadas. La parte trasera es de plástico y tiene base suficiente para poner cinta de doble cara en caso de que no quieras hacer agujeros.</t>
  </si>
  <si>
    <t>Perfecto Ok</t>
  </si>
  <si>
    <t>Cumple las expectativas. Sin duda alguna estamos muy satisfechos con la compra, el articulo cumple con las expectativas y es capaz de hacer un café espectacular. Aunque pueda parecer cara de entrada a la larga supone un ahoro en comparación con las capsulas. Ni que decir tiene que si te gusta el café deberías de tener un cafetera como dios manda y dejar de tomar eso que nos venden por café en forma de capsulas.  Por poner un punto negativo, la cafetera consume mucha agua en el proceso de limpiado y pre-calentado cuando se enciende y se apaga, por lo demás os aseguro que no os arrepentiréis de la compra.</t>
  </si>
  <si>
    <t>Es muy comodo y elegante Me encanta</t>
  </si>
  <si>
    <t>Comodidad asegurada Genial, comodísimas.</t>
  </si>
  <si>
    <t>Preciosa y muy calentita Muy calentita. Además bastante original</t>
  </si>
  <si>
    <t>Buena potencia y trituras todo. Basicamente lo uso para salsas o para triturar alimentos, aunque también hago batidos y troceo los alimentos que me interesa, muy buena potencia, varios modos para acoplarte a lo que necesites, el vaso parece que se va a partir porque parece endeble, pero hasta ahora ha aguantado y estoy contento.  Cumplió con lo que esperaba.</t>
  </si>
  <si>
    <t>exelente no tengo ningún problema, me ha servido de mucha utilidad, lo volvería a comprar sin ninguna duda. Todo bien, Saludos.</t>
  </si>
  <si>
    <t>Súper cómodos!!! Perfecto de talla y buen material</t>
  </si>
  <si>
    <t>Buena relación calidad precio +++Positivo+++  Duración de batería (dos días +- 5% consumo por día), con notificaciones y monitor continuo de la frecuencia cardíaca unos 15-20 días de duración. Aspecto imponente (tamaño grande, grosor reducido). Buena calidad de materiales (Acero, bisel cerámico y parte inferior de plástico) Buena pantalla, con buena resolución.  (Amoled) Buena precisión de sus sensores. (en otros mucho mas caros, la gente se queja mucho de las imprecisas mediciones). Sumergible hasta 50 metros.  ----Negativo----  Sistema operativo, por pulir, aunque nada mas conectarlo, recibió cuatro actualizaciones y funciona muy bien, espero que lo vayan actualizando. No permite almacenar y reproducir música (a mi me da igual, pero hay quien lo valora mucho). No tiene WIFI (para mi irrelevante). No tiene NFC, para poder hacer pagos con el reloj (para mi también irrelevante) No tiene altavoz. No tiene micrófono. No se pueden responder los mensajes. Podría tener mas opciones de cambio de esfera (supongo que con el tiempo irán añadiendo).  Conclusiones  Si buscas un smartwatch, con la mejor duración de batería (que yo sepa), con una calidad de pantalla que no tiene nada que envidiar a los Samsung y no te importe prescindir de música, wifi, nfc, altavoz, micrófono y responder mensajes en el reloj, este es el smartwatch perfecto a un precio muy razonable. Si buscas un entorno "android wear" con la capacidad de incorporar aplicaciones, no te importa cargar el reloj cada uno o dos días y todo lo que he comentado antes que este no tiene, busca otro.  Saludos.</t>
  </si>
  <si>
    <t>Bonita y comoda Tal cual en la foto. Una camiseta muy cómoda, me encanta. Da talla</t>
  </si>
  <si>
    <t>Fantásticos auriculares a muy buen precio ¡Auriculares bluetooth estupendos! He tenido ya varios debido a que corro a diario con ellos y los suelo someter a mucho trote.  Estos son súper cómodos, traen un montón de olivas para que lo puedas adaptar bien a tu oreja. Traen incluso un par de espumas pequeñas para aislarte todo lo que quieras del exterior. Con las normales van de lujo. El cable queda por detrás de la cabeza y los ganchos se adaptan muy bien al pabellón auricular. Los he mojado con el sudor al correr y con un chaparrón que me cayó ayer mismo durante la carrera. Se siguen escuchando perfectamente. Y muy muy bien diría yo. Tienen unos graves y agudos muy equilibrados. Puedes hacer y recibir llamadas sin problemas. En el auricular de la derecha tienes los mandos de volumen que también sirven para pasar o retroceder canciones. El botón central es muy cómodo para recibir las llamadas y hacer pausas. El emparejamiento con el móvil no lleva más de 15 segundos la primera vez, ya después lo hace solo. Se carga por microusb al pc o con cualquier cargador móvil. Lo recibí hace 4 días con la carga completa y aun no lo he tenido que cargar. En total lo habré usado creo que unas 7 horas, con lo cual va de lujo. Trae una cajita con cremallera muy chula para guardarlo y me llegó en menos de 24 horas a casa. Por este precio no he tenido nada mejor. Es una pasada.</t>
  </si>
  <si>
    <t>!!Es lo que me esperaba como fotos !!! Es muy cómodo y me gusta su tejido es la talla que esperaba y el color todo perfecto Gx</t>
  </si>
  <si>
    <t>Velocidad y fácil conexión Fácil y rápida conexión, cómodo a la oreja y un buen sonido.  La caja es bastante gruesa lo cual protege bien los auriculares además del indicador de batería de los auriculares.</t>
  </si>
  <si>
    <t>Igual a la descripción Son del grosor justo, nos las habían pedido en el cole del niño, envío bastante rápido. Todo correcto</t>
  </si>
  <si>
    <t>Buena funcionalidad Estaba buscando un USB para el coche y este se ajusta perfectamente a mi necesidad. La conexión y transferencia de archivos en el ordenador es buena. EL coche reconoce todo el contenido. Muy contento</t>
  </si>
  <si>
    <t>talla correcta muy bonitos y comodos la talla como se esperaba muy correcta buen precio muy contento con la compra repetire compra un diez en todo</t>
  </si>
  <si>
    <t>SE HA RECIBIDO MUY RÁPIDO Es tal y como aparece en la foro. todo muy bien</t>
  </si>
  <si>
    <t>le encanta a mi hija Le encanto a mi hija,llego bastante rapido,muy contento.</t>
  </si>
  <si>
    <t>Super cómodas Me encantan estas zapatillas, son muy cómodas, yo uso el 40 y me he comprado el 40 porque una talla menos me quedaba muy justa. recomendable 100%.</t>
  </si>
  <si>
    <t>Cósas que pasan. &lt;div id="video-block-R1EOGNXCFPMDI9"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id="21" preload="auto" src="https://images-eu.ssl-images-amazon.com/images/I/A1eEcoL2Z5S.mp4" style="position: absolute; left: 0px; top: 0px; overflow: hidden; height: 1px; width: 1px;"&gt;&lt;/video&gt;&lt;/div&gt;&lt;div id="airy-slate-preload" style="background-color: rgb(0, 0, 0); background-image: url(&amp;quot;https://images-eu.ssl-images-amazon.com/images/I/91fVg3vR-LS.png&amp;quot;);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center;"&gt;0:22&lt;/div&gt;&lt;div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value="https://images-eu.ssl-images-amazon.com/images/I/A1eEcoL2Z5S.mp4" class="video-url"&gt;&lt;input type="hidden" name="" value="https://images-eu.ssl-images-amazon.com/images/I/91fVg3vR-LS.png" class="video-slate-img-url"&gt;&amp;nbsp;No me gusta dar opiniones  tontas como hace mucha gente que exagera con los comentarios, pero tampoco me gusta que pasen estas cosas (Es un fastidió la devolución). Al sacar el vaso y revisarlo estaba con unas gotas amarillas, ahí me desanimé un poco pero mi esposo dijo puede ser algún lubricante y pensé bueno lo lavo y ya, pero oh sorpresa el motor tampoco funcionaba y pues, puesta en la caja y devuelta. Quiero pensar q Tal vez por error mandaron una que habría sido devuelta. Me compraré una que vale 60 y pico. Más cara, pero conozco la marca desde hace muchos años. Suerte.</t>
  </si>
  <si>
    <t>Bien El producto llegó en la fecha indicada. El recogedor no se aguanta de pie, está un poco doblado.</t>
  </si>
  <si>
    <t>Sudadera Champions, estampado poco fijo Me parece un buen producto de la marca Champions, no podría decir si es original o no ya que no tengo conocimiento de como diferenciarlo, lo único que puedo decir es que las letras son como una especia de "pegatina con relieve"</t>
  </si>
  <si>
    <t>No funciona La cerradura no funcionaba</t>
  </si>
  <si>
    <t>No funcionaron No se conectan entre sí. Por lo que no me deja utilizarlo en modo estéreo, solo individualmente no los recomiendo</t>
  </si>
  <si>
    <t>buena la he probado hoy, yo tengo la piel grasa. te la deja muy limpia y suave y tiene un olor muy agradable. aunque me a picado un poco al tenerla puesta. teneis que poner una capa fina y dejar solo unos 10 min sino se seca mucho y cuesta de sacar.</t>
  </si>
  <si>
    <t>Me gusta Ha sido el producto que deseaba comprar aunque el tamaño no corresponde exactamente a la foto pero en general me gusta mucho.</t>
  </si>
  <si>
    <t>Muy buen producto Me ha gustado mucho,tiene sus diferentes lentes de graduación. Perfecto para trabajar aplicando extensiones de pestañas,la única pega que le puedo poner es que no trae pilas.</t>
  </si>
  <si>
    <t>Funciona bien El pen drive funciona bien, tanto en ordenador como en móvil, el cuerpo es de metal y plástico y no se sobrecalienta demasiado como otros pen drive, no he probado si tiene resistencia al agua.</t>
  </si>
  <si>
    <t>Falla la caja Lo he comprado para hacer un regalo y me he llevado un pequeño chasco con la caja. Es cutre, cutre. Deberían cuidar esto. Hay relojes mucho más baratos que vienen con una caja mucho más decente. Por lo demás, el reloj es muy bonito y la marca me da confianza. Espero que le guste al homenajeado.</t>
  </si>
  <si>
    <t>Pendientes Muy bonitos</t>
  </si>
  <si>
    <t>Muy bueno Como todo producto de esta marca, excelente</t>
  </si>
  <si>
    <t>Reloj muy conseguido Bonito diseño, informal y a la vez elegante, quedando bien tanto en la oficina como para salir. El tamaño de 45 mm, aunque empieza a ser grande y hay que tenerlo en cuenta si te gustan los relojes más bien pequeños, queda compensado por la ligereza del diseño. El precio es muy bueno para un reloj con batería recargable y la calidad de los movimientos con cuarzo de Citizen. Cinco estrellas.</t>
  </si>
  <si>
    <t>Preciosas Me encantan, de número perfectas, yo uso 38 y me cogí 39 xq había leído que daba poca talla, estoy encantada con las NB</t>
  </si>
  <si>
    <t>Buena compra Calienta rápido. Hace algo de ruido.</t>
  </si>
  <si>
    <t>Valeriy Muy bien producto ! La calidad de esta marca se corresponde Si usar normal, se puede durar bastante tiempo. Gracias.</t>
  </si>
  <si>
    <t>muy contenta Es un producto muy suave, cubre toda la espalda y el cuello. Calienta bastante, ha sido una excelente compra</t>
  </si>
  <si>
    <t>Rapidez y fiabilidad Llevo un tiempo buscando tarjetas que me permitieran grabar video y procesar los RAW de mi cámara en el menor tiempo posible y, con esta tarjeta, lo he conseguido. A simple vista se ve que los conectores son distintos a otras tarjetas de clase 10, dando una mayor velocidad de escritura. Se por experiencia que los valores que dan las marcas son muy optimistas, pero esta tarjeta me ha aportado la fiabilidad que necesitaba para conseguir unos timelapse sin saltos molestos.</t>
  </si>
  <si>
    <t>Soni Estan muy bien, me gustan. Solo veo un fallo...tiene muy pocas semillas, unas pocas mas seria mucho mejor y mantendrian mas el calor</t>
  </si>
  <si>
    <t>Zapatillas Mustang Muy buena calidad.</t>
  </si>
  <si>
    <t>Bonitas y cómodas Material de cuero muy bonito, cómodas y fácil de limpiar. Quedan bien con todo, combinan con todo. Pedir un número más grande de lo habitual ya que las New balance tallan pequeño</t>
  </si>
  <si>
    <t>Muy comodas Son muy cómodas, el trozo de sauna se nota bastante. Solo tiene el trozo de sauna en la tripa  todo lo demás sin de licra. Son fuertes no la típicas que se transparentan</t>
  </si>
  <si>
    <t>Fantastica Es comodisima, y te hace sudar muchisimo yo en tres dias ya baje mi.barriguita.</t>
  </si>
  <si>
    <t>Muy cómodo y fresco Todo</t>
  </si>
  <si>
    <t>Bien Funciona bien, calidad precio razonable</t>
  </si>
  <si>
    <t>Simplemente maravilloso. Bueno que decir, dudaba entre este y el Blue Yeti, y la decisión después de ver algunas reviews americanas ha sido la mejor. Sonido excelente, yo diría profesional. Lo uso para Youtube y el salto con el que tenía anteriormente es abismal. Lo recomiendo encarecidamente.Además incorpora un filtro de la misma marca, trípode y un cable usb largísimo. Lo uso con el OBS para grabar y os recomiendo que utilicéis con el filtro antiruidos, que se os oirá sin ningún ruido ajeno que no sea vuestra voz.</t>
  </si>
  <si>
    <t>Uno de los mejores sonidos en su gama Primeros auriculares inalámbricos UMI que pruebo, tras haber leído opiniones muy distintas de modelos anteriores.  Sacados de la caja, lo primero que llama la atención es que el plástico que los recubre y el de la caja cargadora no tienen la presencia deseada. Además, el color resulta excesivamente chillón y cansa visualmente. Esto no es algo demasiado positivo, pero hay relativizar si tenemos en cuenta que su precio actual ronda los 30€.  La cosa cambia cuando te los pones en las orejas y enlazas con una fuente de sonido móvil. En mi caso música en formato mp3 almacenada en un Samsung A5 de 2017. El enlace es rápido y exento de dificultad. El mando del volumen puede resultar un poco impreciso y poco intuitivo. Pero ejecuta las órdenes dadas sin problema. Y, entre tanto plástico, destaca por ser metálico.  El sonido, dentro de su gama de precio, me ha parecido excelente. Muy por encima de otros auriculares de hasta 60€ que he tenido la oportunidad de usar en los últimos años. Estos UMI destacan sobre todo por su calidad sonora y su equilibrio entre graves, medios y agudos. Perfectos para usar con el móvil y para llamadas.  Resultan ideales para regalar a tu hija o a tu novia si son en este color rosa. Para otros gustos, UMI los ofrece también en negro y blanco.</t>
  </si>
  <si>
    <t>Buen producto. &lt;div id="video-block-R1HGSBL3JKEN2Y" class="a-section a-spacing-small a-spacing-top-mini video-block"&gt;&lt;/div&gt;&lt;input type="hidden" name="" value="https://images-eu.ssl-images-amazon.com/images/I/C1qm+QyPncS.mp4" class="video-url"&gt;&lt;input type="hidden" name="" value="https://images-eu.ssl-images-amazon.com/images/I/811t7PItP-S.png" class="video-slate-img-url"&gt;&amp;nbsp;Son estupendas, lentes orgánicas que se intercambian con mucha facilidad. La Luz led es potente y se puede orientar. También puedes intercambiar entre las patillas y una diadema elástica.</t>
  </si>
  <si>
    <t>No convence Las fotos engañana ya que en realidad es mucho más pequeño y la información digital prácticamente no se ve. Los pulsadores no funcionan muy bien. En general creo que ha sido una mala compra.</t>
  </si>
  <si>
    <t>En mesa de madera se mueve En nuestro caso está colocada sobre una mesa de madera y ffno se fija bien a la mesa y se mueve.</t>
  </si>
  <si>
    <t>Paloma Es un engaño. Suelta pelos y no cabe bien por las ranuras del radiador. Se engancha al sacarlo. Me parece un robo sinceramente</t>
  </si>
  <si>
    <t>Nada Lo de las tallas es de traca: cada marca es un mundo. He comprado la talla M y mido 1,80 y peso 80 kg. Me queda correcto de largo, pero para rellenarlo de ancho es necesario el trasero de la Kardasian. Mal hecho, es casi un pantalón bombacho.</t>
  </si>
  <si>
    <t>TIRAR EL DINERO Nada más sacarlos de la bolsa ya se partió un pendiente. Son muy débiles y enormes, feos.</t>
  </si>
  <si>
    <t>Bien Me dio problemas con el jack de mi portatil que es de microfono y auriculares en uno.Por lo demas bien.</t>
  </si>
  <si>
    <t>Genial! Ideal! Tal y como lo describen. Buena potencia, genial para hacer smoothies, triturar carne, moler café o lo que tu quieras.</t>
  </si>
  <si>
    <t>Lo recomiendo Buena compra y da mucha calor</t>
  </si>
  <si>
    <t>Ok! Me resulta un poco caro para lo que viene pero son cosas cucas, a mi niña le encantan, claro.</t>
  </si>
  <si>
    <t>Clásico que no decepciona Fue un regalo para mi marido. Le encantó. (Y a mí también). Es tal cual se ve en la foto. Resistente (a mi marido se le ha caído varias veces y no le ha pasado nada). Buen funcionamiento. Calidad precio innegable. Entrega en plazo y en buen estado.</t>
  </si>
  <si>
    <t>Buena compra Es el tercer biberón que compro de esta marca. El sistema anti cólicos siempre nos ha funcionado. Este ha sido para un regalo</t>
  </si>
  <si>
    <t>Almudena Morís Estos biberones son una maravilla, no sabemos lo que son los cólicos, algo que frecuentemente ocurre con la lactancia de fórmula, recomendable 100%, excelente relación de calidad-precio y servicio de amazon impecable, como casi siempre.</t>
  </si>
  <si>
    <t>Calidad Preciosa perfecto He comprado ya dos veces el artículo, me encantan !!!</t>
  </si>
  <si>
    <t>El Servicio. Muy bien, todo perfecto.</t>
  </si>
  <si>
    <t>Buen producto Cumple con su función</t>
  </si>
  <si>
    <t>todo correcto todo muy bien</t>
  </si>
  <si>
    <t>Bonitos y buen precio Buenos días, el producto llego antes del tiempo establecido. El número de la zapatilla está perfecta ni son más grandes ni pequeñas, que otras marcas. Son bonitas y a un buen precio.</t>
  </si>
  <si>
    <t>Ideal para deporte y marca de confianza Ideal para deporte, muy completo. Y lo conseguí a buen precio. Ya tenía otro igual y repito</t>
  </si>
  <si>
    <t>funcionalidad Ideal para contracturas y pequeñas lesiones</t>
  </si>
  <si>
    <t>Rápida y fácil de limpiar &lt;div id="video-block-RWL7Z0C7P0C1S"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id="53" preload="auto" src="https://images-eu.ssl-images-amazon.com/images/I/B1mEhgqsTmS.mp4" style="position: absolute; left: 0px; top: 0px; overflow: hidden; height: 1px; width: 1px;"&gt;&lt;/video&gt;&lt;/div&gt;&lt;div id="airy-slate-preload" style="background-color: rgb(0, 0, 0); background-image: url(&amp;quot;https://images-eu.ssl-images-amazon.com/images/I/A1gYwewJKYS.png&amp;quot;);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center;"&gt;1:00&lt;/div&gt;&lt;div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4.80165%;"&gt;&lt;/div&gt;&lt;div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value="https://images-eu.ssl-images-amazon.com/images/I/B1mEhgqsTmS.mp4" class="video-url"&gt;&lt;input type="hidden" name="" value="https://images-eu.ssl-images-amazon.com/images/I/A1gYwewJKYS.png" class="video-slate-img-url"&gt;&amp;nbsp;Me ha sorprendido gratamente. Tiene dos tamaños de vaso, aunque yo siempre uso el más grande, la verdad. La llevamos usando una semana, par hacer batidos naturales para después del gimnasio e incluso para preparar algunas salsas. La hemos utilizado tambien para hacer más de bizcochos, y hasta ahora funciona perfectamente y es bastante rápida. Tiene un tamaño pequeño, por lo que la tenemos siempre guardada en el armario y no ocupa demasiado.  Eso sí, hay que asegurarse de que está bien enroscada o se os saldrá un poco de salsa... La primera vez que la usamos tuvimos que limpiar la cocina durante media hora al menos, je je je.</t>
  </si>
  <si>
    <t>Monika Todo perfecto</t>
  </si>
  <si>
    <t>Muy bien calidad precio. 👌🏽</t>
  </si>
  <si>
    <t>contenta perfecta para lo que es.</t>
  </si>
  <si>
    <t>Calidad y estilo Vans. Cómodas, bonitas... No mucho más que decir.  Quedan bien..y escribo esta review con ellas puestas !</t>
  </si>
  <si>
    <t>Maravilloso Son muy cómodos, muy bien , son estupendos</t>
  </si>
  <si>
    <t>Queda Maravilloso Precioso</t>
  </si>
  <si>
    <t>Buen regalo y elegante. Ideal para regalo a la parienta. Fue un obsequio para ir a una boda y le ha quedado muy bonito y elegante. El material es de buena calidad y brilla mucho en conjunto con el collar del mismo vendedor queda muy bien. Recomiendo esta compra. Por el precio esta muy bien.</t>
  </si>
  <si>
    <t>Presentancion Muy buen pack de aceites esenciale, la presentacion es perfecta, huelen super bien y te viene un papelito con las mezclas que puedes hacer, muy recomendable.</t>
  </si>
  <si>
    <t>Escapa sonido No son ni mucho menos cerrados, se escapa demasiado para estudio.</t>
  </si>
  <si>
    <t>Bueno Instalado en un Acer aspire 3.  Esperaba unos 3000mb/s. Ni se acerca. Esperaba otro rendimiento. Pero no está mal. Mejor que un hdd</t>
  </si>
  <si>
    <t>No sirven para hacer deporte, pero no están mal Bueno... son unos calcetines correctos, sin más. El diseño y los colores son bonitos. Pero la calidad es muy justita. Para llevarlos en el día a día para pasear un poco, bien. Pero ni se te ocurra intentar hacer deporte mínimamente serio con ellos. Si, por ejemplo, corres 8-10 kilómetros con estos calcetines, apreciarás a simple vista el desgaste en la parte del dedo gordo del pie. Si lo haces tres o cuatro veces supongo que el agujero está más que asegurado. Pero, insisto, para uso no deportivo no están mal.</t>
  </si>
  <si>
    <t>Regular Calienta lo justito.</t>
  </si>
  <si>
    <t>Sin olor No dan nada de olor en el humidificador, el único que puede oler un poco más es el de canela, pero hay que echar 20 gotas o más para que dé algo de olor. No lo recomiendo</t>
  </si>
  <si>
    <t>Micrograbación fallida Simplemente precioso. No le doy las 5 estrellas por un pequeño fallo: cuando pones la linterna para ver la micrograbación las palabras se ven escritas de derecha a izquierda</t>
  </si>
  <si>
    <t>Calida/precio guay Por mi profesión hago muchas manualidades y la uso bastante. Da un buen uso y correcto. No le doy las 5 estrellas porque algunas grapas se pierden por enganchar mal. Pero si que es verdad que a veces la utilizo con cartones que puede que no sea la herramienta necesaria.</t>
  </si>
  <si>
    <t>Buen sonido a un precio ajustado Un producto con un sonido muy bueno; sobre todo teniendo en cuenta el producto que es (auricular OVER ear) y el precio que tiene. Anteriormente adquirí otro auricular de este tipo pero con cable y de marca reconocida y, en calidad de sonido, este le supera. Seguro que hay mejores auriculares que este, pero cabe señalar que este tipo de auricular se destina a un público bastante concreto; en mi caso, va dirigido a una persona que no puede usar auricular in-ear y que no le gustan las diademas; además deseaba un auricular inalámbrico, por lo que las opciones se cerraban mucho. Encontré este y fue un acierto.</t>
  </si>
  <si>
    <t>Buen producto. Buen producto. No son muy indicados para un verano muy caluroso pero son muy buenos. Buena calidad, cómodos y con buen aspecto.</t>
  </si>
  <si>
    <t>Buen precio He usado varios cascos. Son los menos cómodos q he usado y eso q son d la misma marca. Se oye bien, la batería dura mucho, viene con estuche y recambios y es de fácil utilización. Los uso para correr, no se me han caído en ningún momento y corro 20km, con aire, gorra, gafas.... Solo se van desajustando de la oreja y da la sensación q se vaya a caer y estoy todo el rato colocando por si acaso, pero realmente caerse, no se me han caído nunca, pero la sensación es incómoda.</t>
  </si>
  <si>
    <t>ideal llego en excelente condiciones y las medidas exactas, brillo y calidad excelente</t>
  </si>
  <si>
    <t>Perfecto Perfecto para Radio de Coche, buena calidad precio, recomendable.</t>
  </si>
  <si>
    <t>Muy buenas zapatillas Más cómodas no pueden ser, llevo repitiendo este modelo 3 años y en cuanto las gaste me las volveré a comprar.</t>
  </si>
  <si>
    <t>PERFECTO Son unos protectores de alta calidad que quedan muy bien en el iphone 6 aunque son compatibles con el 6s y con 3d touch. Me han gustado bastante. Producto de calidad, viene con dos cristales templados q se ajustan correctamente y varios accesorios para limpiar la pantalla previo a su colocación. Recomendable 100%. Bien embalado y protegido. Envio y recepción rápida.</t>
  </si>
  <si>
    <t>Mochila Buena calidad</t>
  </si>
  <si>
    <t>Buena luz Buen puntero. Tengo uno de color rojo pero es muy interesante en verde. Luce mucho más y es mejor para las presentaciones, en las que llamas más la atención. Va por USB y mi mac lo pilla bien. Recomendable. Funciona también con Keynote además de PowerPoint.</t>
  </si>
  <si>
    <t>Correcto Todo perfecto ,excepto el blanco que era muy pequeño</t>
  </si>
  <si>
    <t>A llegado el dia que me dijeron Ya me llego el.pedido me a gustado mucho</t>
  </si>
  <si>
    <t>Manta eléctrica amorosa Realmente me ha sorprendido mucho la calidad, la calidez y el tamaño de la mantita. Ambas caras son de terciopelo amoroso y el tamaño ideal para mí que la utilizo para la espalda.</t>
  </si>
  <si>
    <t>Todo ok, Perfecta, tal y como describe el anuncio,producto de buena calidad, justo lo que andaba buscando, muy útil y cómoda de llevar.</t>
  </si>
  <si>
    <t>Adictivo Soy fan de los difusores, y como todos los que tenía los he dejado en la casa de verano estoy renovándolos. Lo que más me gusta es que es muy muy silencioso, el primero que me compré cuando salieron era super ruidoso, sin embargo este lo puedo tener encendido toda la noche y ni me entero. En cuanto a capacidad y difusión va muy bien también, yo todos los que tengo son de este tamaño ya que te permiten no tenerlo que rellenar en 4-5 días. El juego de luces que tiene es como el de todos, puedes escoger si dejarlo en uno fijo o ponerlo en modo que se vayan alternando.</t>
  </si>
  <si>
    <t>Su Eficacia Limpiadora. Estos Cepillos para taladro tienen una eficacia limpiadora extraordinaria, igual limpias los tapacubos del auto, que le das pulimento a la moto, llegan a todos los rincones. Contento con la compra</t>
  </si>
  <si>
    <t>Muy práctico Muy práctico. Yo lo compré para un libro de fotos y es muy rápido y cómodo Pega muchísimo Te aseguro ke no se despegan la foto o lo ke pegues Y cada caja trae 500 adhesivos</t>
  </si>
  <si>
    <t>Un café rapidito Después de tres meses de uso, puedo asegurar que ha merecido la pena. Calienta rápido y no es demasiado difícil de ñimpiar (aunque mi mano no cabe).</t>
  </si>
  <si>
    <t>Entrega rápida Entrega rápida y las zapatillas preciosas.</t>
  </si>
  <si>
    <t>Recomendados 100% Son super chulos! Me encantan. La batería dura muchísimo suenan genial y se adaptan perfectamente a la oreja.</t>
  </si>
  <si>
    <t>Cómodas y bonitas Muy cómodas y bonitas.</t>
  </si>
  <si>
    <t>Colgante Es muy bonito. Fue para regalo y quedo muy bien.</t>
  </si>
  <si>
    <t>Genial Microsd para almacénamento extra d switch La compré como memoria extra d mi Nintendo switch y va genial Simplemente meterla en la consola y la detecto a la primera.sandisk siempre es garantía d calidad.</t>
  </si>
  <si>
    <t>Muy mal la suela Comodos y ligeros pero la suela malisima</t>
  </si>
  <si>
    <t>Se despegan Se despegan con mucha facilidad</t>
  </si>
  <si>
    <t>Sudadera con capucha Tallaje pequeño</t>
  </si>
  <si>
    <t>Defecto de fabrica, la talla no se corresponde con la medida. Tengo mis dudas que fueran un 43.5 Eu de hombre. (devueltas) Compré las mismas (mismo modelo y talla) en un comercio local y me iban perfectas. Yo creo que las que me mandaron, o tenian defecto de fabrica o eran de mujer.</t>
  </si>
  <si>
    <t>opinión No lo recomiendo, a mi este producto no me convenció a parte no me llego y por lo barato que sea no lo recomiendo este producto</t>
  </si>
  <si>
    <t>Parecen muy comodas Llegó antes de lo previsto ,Parece de buena calidad,en la prueba parecen comodas, solo queda usarlo continuadamente</t>
  </si>
  <si>
    <t>Cumple su función Compré el producto para la elaboración té y la verdad es que estoy muy satisfecho. Calienta el agua en seguida, y apenas ocupa espacio. Tiene para 1, 2 o 3 tazas y en función de eso tarda más o menos tiempo, pero aun así el tiempo de ebullición del agua es muy corto. Como pega, decir que la parte externa se calienta mucho y es probable que si no tienes cuidado llegues a quemarte, pero en cuestión de minutos se enfría.</t>
  </si>
  <si>
    <t>Originales Son muy originales, a mi hijo le encantan. Por los comentarios (que por siento agradezco mucho) cogí un número demás y acerté. La tela no se ve muy gorda pero esperemos a ver q dura porque el precio tampoco me parece barato,eso sí , el pedido llegó rápido.</t>
  </si>
  <si>
    <t>Alicia Es del tamaño ideal ni grande ,ni pequeña  . Tal cual aparece en la foto y en la descripción.  Buena relación calidad- precio.</t>
  </si>
  <si>
    <t>Sin un poco más pequeñas de la talla que usas normalmente Quedan algo pequeñas, por todo el resto bien</t>
  </si>
  <si>
    <t>Perfecto El artículo llego en 24h y en perfectas condiciones. Tened en cuenta que Converse talla 1 talla más que tu talla regular de zapatillas. Yo soy una talla 40.5 en zapatillas de deporte pero en Converse uso la talla 39.5.</t>
  </si>
  <si>
    <t>Café con espuma Café con espuma, muy bueno</t>
  </si>
  <si>
    <t>Muy útil para marcar cualquier objeto Los recambios de tinta con los necesarios para el marcador que compramos. Llegaron en perfectas condiciones y en el plazo indicado.</t>
  </si>
  <si>
    <t>Muy recomendado. Baratos, comodos, se escuchan bastante aceptables y la caja del truefree plus es muy bonita, pequeña y útil, puedes usar solo uno o emparejar ambos y no percibo apenas latencia el único pero que le puedo poner es que si bien aisla todo sonido exterior (eso está muy bien) también eso significa que si estás haciendo ejercicio o comiendo por ejemplo escuchas demasiado los sonidos corporales, pero de igual forma me parece bien ya que no lo suelo usar mientras hago ejercicio para ese cometido hay otros mejores... La Batería dura entre 3 Horas y media y 4 Horas y media dependiendo, por este precio no se puede pedir más.</t>
  </si>
  <si>
    <t>Buen producto Producto según descripción. Rápido envío</t>
  </si>
  <si>
    <t>Recomendable Esta muy bien en relación al custo benefício recomento</t>
  </si>
  <si>
    <t>Pequeña, rápida y muy práctica Es pequeña, rápida de usar y fácil de limpiar. Para limpiarla lo que hago es que llevo los botes con agua y una gota de jabón, lo pongo a funcionar y luego lo aclaro. Si se queda algún resto porque has dejado restos y se secan con un cepillo de limpiar platos se quita fácil.  Los recipientes de frío son muy fáciles de poner y quitar y mantienen bien la temperatura.  Llevo 1 mes con ello y la verdad es que lo uso bastante. Lo recomiendo.</t>
  </si>
  <si>
    <t>Relaja las zonas cargadas Buen producto, entrega rápida, funciona perfecto, es el 2 que compro, uno para mi abuelo que Le encantó el mio, todas, las noches dos, ciclos de 15 minutos y a dormir, relajante, puedes regular la intensidad del masaje,</t>
  </si>
  <si>
    <t>Muy buen producto Justo lo que buscaba y ofrecen</t>
  </si>
  <si>
    <t>Buen producto. Era para sorpresas de cumpleaños, los peques encantados!</t>
  </si>
  <si>
    <t>UN INCOMBUSTIBLE Y RESISTENTE RELOJ PREPARADO PARA TODO Si hubiera que darle un premio a un reloj por su durabilidad a nivel mundial, creo que no habría duda: Este se lo llevaría.</t>
  </si>
  <si>
    <t>compra perfecta Es calentito y muy agradable, te calienta los pies bastante bien, relación calidad precio perfecta. !00% recomendable ya que tiene una funda interna lavable.</t>
  </si>
  <si>
    <t>Muy bueno. Bonito y útil. Fue un regalo y un acierto.</t>
  </si>
  <si>
    <t>Zapatillas Reebok Pedi un numero mas y me queda un pelin grande pero qun asi genial. Lo ideal seria que pidierais medio numero mas del q useis habitualmente. Zapatillas muy comodas las recomiendo!</t>
  </si>
  <si>
    <t>Superlux HD668B Sin ser un experto, puedo decir que estos auriculares superan las expectativas de casi cualquier persona. Después de revisar varias web y leer las opiniones de muchos usuarios, me decidí a comprarlos. El rango dinámico y la profundidad de la escena es sorprendente. Si escuchas las canciones que te gustan, seguramente descubrirás matices que antes no habías oído.  Un detalle de agradece es que trae dos cables, uno corto, de 1 metro aproximadamente y otro más largo de 3 metros, esto te permite usar el que más convenga en cada ocasión. Así mismo, trae adaptador de clavija para equipos HIFI, por lo que es de lo más completo.  Por el coste del aparato, deja en evidencia a otras marcas que le doblan en precio. Es una buena compra a precio más que contenido.</t>
  </si>
  <si>
    <t>Mery Geniales, las mejores, súper comodas. Compré dos pares y ya no quiero otras. Sin lugar a dudas las recomiendo. Contentísima con la compra. El q las prueba repite, las  puedes lavar en la lavadora q no se despegan las suelas para nada. Para mí son GENIALES</t>
  </si>
  <si>
    <t>Muy buena compra Lo he regalado a un familiar y estan super contentos con el !!! Le han puesto hasta nombre!!! Mientras el pasa la mopa, aprovechan para hacer otras cosas. Fantastico!!!</t>
  </si>
  <si>
    <t>No se le puede pedir mas una batidora. Lo he comprado para regalo. Aunque no es un modelo nuevo yo la tengo y va estupendamente, la tengo desde hace casi 5 años dándole caña con un crío haciendo cremas, papillas, la trituradora también mucho. La pieza para mahonesa un invento increíble, por ese motivo la he comprado no se por qué al modelo nuevo se la han quitado, la uso mucho para hacer alioli y nunca nunca se ha cortado en 15 segundos está echo. Velocidad programable en 20 puntos más un botón turbo. Para mí un 10 de batidora, ni se le puede pedir más a una batidora y encima con una marca de confianza.</t>
  </si>
  <si>
    <t>Decepción Lo de la batería es un timo, a mi me dura menos que el Apple Watch. Que viene a ser sobre dia y poco. El sistema operativo que lleva para mi es una kk.</t>
  </si>
  <si>
    <t>No se si son originales o no. Debido a diversos comentarios de algunos compradores mencionando que algunos vendedores estaban vendiendo imitaciones no se si son auténticos, o no. Lo que si puedo decir es que su cable es más bien endeble, fino, no creo que lleguen a los 2 años de vida usándolos a diario alrededor de 10h al día. La calidad de sonido es más decente en su rango de precio. Son cómodos y aíslan bastante bien del sonido externo, tanto que llego a no enterarme de cuando aporreo el teclado la escribir. Trae tres tallas de gomas, yo uso las medias y se adaptan perfectamente. Los compre para salir del apuro, debido a que mis anteriores cascos se me murieron de un día para otro y, la verdad no creo que haya sido una mala compra, lo único que aconsejo es que ojo con los vendedores externos.</t>
  </si>
  <si>
    <t>Justito El colgante en si se ve bonito (aunque pequeño)..la cadena si se ve mala mala calidad ... pero cierto es que no me costó ni un euro así que no me puedo quejar ....</t>
  </si>
  <si>
    <t>NO COMPRAR DESPUES DE RECIBIR EL QUE NO HABIA PEDIDO, ES MUY ANCHO POR LA PUNTERA Y ADEMAS NO HAY MANERA DE CERRAR LA HEBILLA TAMPOCO AJUSTA AL PIE.</t>
  </si>
  <si>
    <t>No ha durado ni seis meses El hervidor en cuestión funciona correctamente, es rápido y realiza su función. Sin embargo, a los seis meses se ha estropeado. No recomiendo su compra al no ser un producto fiable.</t>
  </si>
  <si>
    <t>Viene en ingles y chino Llego en su dia y perfecto estado ,me gusta la funcion y que son de plastico duro que agarra bien pero no viene nada en español y estas cosas deberia explicarse bien y para que sirve cada una...</t>
  </si>
  <si>
    <t>Buena relaccion calidad-precio Lo queria para poner en el  equipo 2Din del coche, cuyo microfono para el manos libres era bastante malo. Desde que he puesto este micro, me oyen perfectamente.</t>
  </si>
  <si>
    <t>Las clásicas  zapatillas de siempre Es la clásica zapatilla trotera y cómoda de siempre. Por eso mismo la seguirán haciendo. Estoy muy agusto  con este modelo</t>
  </si>
  <si>
    <t>Buenos pantalones pero bastante flojos Pantalones largos bastante calentitos aunque más anchos de lo que se muestra en la imagen. Pedí una talla L y mido 1 85 y me quedan bastante flojos pesando 80 kilos</t>
  </si>
  <si>
    <t>bien Se retrasa pero era de esperar</t>
  </si>
  <si>
    <t>Muy Bueno Sencillo de manejo, quizas algo complicado para entender lo de las distintas horas. Hay zonas de decoración que son algo inservibles como los cuadrantes superiores, pero muy bueno para natación. El único problema que encuentro es que no se como conseguir las correas, cuando esta se rompa pues los cloros de las piscinas le hacen daño.</t>
  </si>
  <si>
    <t>Calidad Son buenísimos, y de una calidad insuperable 👌🏽👌🏽 La última vez que los he utilizado ha sido hoy con un vicks vaporub casero !! Y ha quedado mejor mil veces que el comercial !! Recomendable 100% 👌🏽👌🏽</t>
  </si>
  <si>
    <t>Envio, talla y Precio correctos Cumple todo tal y como debe ser</t>
  </si>
  <si>
    <t>Siempre compro las mismas Son las vans de toda la vida, totalmente negras. Tienen buen agarre y la estética me gusta mucho. Volveré a comprarlas una y otra vez.</t>
  </si>
  <si>
    <t>Juan Llegó muy bien correcto como el anuncio y rapido.  No te puedes equivocar  ya que es facil por el rojo positivo y el negativo.....</t>
  </si>
  <si>
    <t>comodas  y elegantes es una zapatilla con un color bonito, son cómodas y resultan  ideal para para vestir los jóvenes que siempre usan deportivas</t>
  </si>
  <si>
    <t>. Comodísimas y no pesan nada. Estupendas para larguísimas caminatas y excursiones.  El único inconveniente es que como son de tela cuando hace mucho frío hay que usar calcetines gruesos pero, sin duda, las volvería a comprar</t>
  </si>
  <si>
    <t>Muy chulo La caja</t>
  </si>
  <si>
    <t>Buenísimo Muy bien</t>
  </si>
  <si>
    <t>A tiempo y bien Era un regalo</t>
  </si>
  <si>
    <t>Su almacenamiento Me gusta su diseño, gran capacidad de almacenamiento, paquete llego a tiempo</t>
  </si>
  <si>
    <t>Bonitas y cómodas Son preciosas y quedan super bonitas!!! La talla es la adecuada! Me encantan!</t>
  </si>
  <si>
    <t>un clasico a pesar que se escogio la talla correcta queda un poco grande y con el uso por ser de cuero y del bueno estira asi que recomiendo comprar media talla menos... de resto excelente</t>
  </si>
  <si>
    <t>ok good todo rapido y bien ok good todo rapido y bien bien buen trato y mucha ilusion por todo todo corecto y honrado ok ok ok</t>
  </si>
  <si>
    <t>Bueno producto, buen vendedor Los auriculares son comodos. Despues de emparejarlos al sacarlos de la caja ya se conectan directamente al telefono. La duracion de la bateria es de algo mas de 3,5 horas si se usan los dos auriculares; si usas solo uno (como es mi caso para escuchar la radio) puede aguantar sobre 6 horas seguidas hasta que se apaga (esto se debe a que no necesita estar sincronizado con el otro auricular y por eso usa menos bateria)</t>
  </si>
  <si>
    <t>BUEN RELOJ DIGITAL. Gran reloj digital Casio. Excelente en precio ( 20 euros) y excelente en prestaciones. Es un reloj pequeño, ligero y con muchas funciones. Cuente con hora, fecha, 5 alarmas programables (una de ellas con función despertador), cronometro adelante, cronometro cuenta regresiva, doble horario, luz led, DATA BANK  que es una funcion para almacenar 30 registros de 15 digitos ya sean numeros de telefonos o cualquier otro dato, duración de bateria 10 años,... Viene con el manual en varios idiomas incluido el español. Como única PEGA seria la correa que tiene poco grosor y no creo que dure los diez años que dura la batería. Pero eso les pasa a todos los relojes que tienen correa de resina, QUE LO PRIMERO QUE SE ROMPE ES LA CORREA. Se sustituye y problema resuelto. De todas formas no deja de ser un gran reloj por esa pequeño PEGA.</t>
  </si>
  <si>
    <t>De lo mejor Me gusta mucho porque mi bebe apenas tiene aire, pero al tener una succión lenta se queda dormidita,  cosa que prefiero ya que con otras retinas al ser tan ansiosa se atraganta.</t>
  </si>
  <si>
    <t>SE NOTA, Y ESO ES LO IMPORTANTE Se nota la diferencia con los cables convencionales blanco/negro.</t>
  </si>
  <si>
    <t>Mala ergonomia y mala calidad del audio Como los quieras para largos tiempos puestos, más vale que te mires otra cosa. La calidad del audio deja mucho que desear, los devolveré.</t>
  </si>
  <si>
    <t>Supongo que no debí triturar fruta congelada... Buen producto mientras ha durado. En mi caso la usaba un par de veces cada día y ha durado 8 meses con muy buen resultado. A lo mejor no debí usarla con fruta congelada, pero si soporta hielo supuse que también soportaría la fruta...</t>
  </si>
  <si>
    <t>Malo No es para nada lo que se describe. Tallaje grande , fuera de lo habitual en Reebook. No es lo cómodo que afirman que es.</t>
  </si>
  <si>
    <t>Timo total Desde el momento en que cayeron en mis manos supe que había hecho una pésima compra. Puse un par de calcetines a las siete de la mañana y a las siete de la tarde ya estaban rotos. Pésima calidad. Como suele decirse lo barato sale caro.</t>
  </si>
  <si>
    <t>Ligera diferencia talla Normalmente uso 90 de contorno pero se ve que esta marca talla un poco menos, debido coger mejor una 95</t>
  </si>
  <si>
    <t>Muy bonitos Tal y como en la descripción, distintos tamaños para diferentes alturas del dedo</t>
  </si>
  <si>
    <t>Buena compra Buena relación calidad precio</t>
  </si>
  <si>
    <t>Recomendado. Geniales para correr o hacer deporte en general durante el invierno. Son muy estrechas de tobillo a rodilla y van ensanchando hasta la cintura. La tanspiración es bastante buena y el tejido es de calidad. Recomiendo comprar una talla menos. Lo compré por 23€.</t>
  </si>
  <si>
    <t>Ideales para el gimnasio Al igual que la versión larga, son perfectos para entrenar y hacer fitness, no solo por su compresión, sino por la buena calidad del tejido y de las costuras. Totalmente recomendable sobre todo para primavera/verano y si entrenas en gimnasio.</t>
  </si>
  <si>
    <t>Cómodas Muy cómodas, las uso no sólo para la piscina, estoy con ellas todo el día</t>
  </si>
  <si>
    <t>Super cómodas Cómodas y muy buenas, muy buena compra</t>
  </si>
  <si>
    <t>👍 👍</t>
  </si>
  <si>
    <t>Marca garantía de éxito Comprar esta marca es garantía de éxito, sobre todo para esencias no comestibles. Todas las que compro me gustan, y tengo muchas. A día de hoy, mi favorita quizá sea la bergamota.</t>
  </si>
  <si>
    <t>Diseño bonito Me han encantado. Era un poco esceptica con los auriculares inalámbricos pero la verdad es que van de perlas. Los utilizo para trabajar y para escuchar música, tanto con el movil como con el ordenador. Ya los considero imprescindibles.La calidad de los materiales es bastante buena, no se ven unos auriculares endebles. La calidad del sonido es buena y la del micrófono es correcta también.Las instrucciones están en castellano.Por poner una pega, el cable para cargar la base podría ser más largo, pero creo que es un cable normal, por lo que imagino que podré usar alguno de las mismas características.En general, estoy encantada con este producto. Lo recomiendo. Calidad precio buena.</t>
  </si>
  <si>
    <t>Encantada Super contenta, tritura hasta dejar un pure fino y su capacidad es enorme.</t>
  </si>
  <si>
    <t>Tamaño mediano Recomendable</t>
  </si>
  <si>
    <t>Impresionante. Por lo que había oído sobre el mal sonido me tiró para atrás, pero al final lo compré. El sonido perfecto, supresión de ruido escuchando música y no escuchaba la TV encendida. los que quiera escuchar música con toda la gama de sonidos pues comprar con cables y rascarse el bolsillo, pues el BT no lo os dará. Buena compra.</t>
  </si>
  <si>
    <t>Funciona rápido y perfectamente. He instalado el SSD en mi portátil como disco de datos, después de traspasar el contenido del antiguo disco mecánico a aquél. Sin ningún problema. Funciona perfectamente y con rapidez. No es de los más rápidos, pero sí bastante que cualquier otro disco tradicional, y a buen precio. A efectos del S.O. no puedo decir nada, ya que éste se carga desde una memoria M.2 y no desde este disco; pero el acceso es igual de rápido. Uno de los motivos para instalarlo fue el consumo de batería del portátil, ya que un disco mecánico consume bastante más que otro SSD. En definitiva, bastante recomendable.</t>
  </si>
  <si>
    <t>Cómodas Son cómodas, calentitas y con buena suela. Perfectas!</t>
  </si>
  <si>
    <t>Perfecto Justo lo que buscaba, acabo de poner las letras y estamparlas en unos baberos y está perfecto. Es pequeño por lo que si queréis poner mucho texto no es vuestro producto. Yo he metido el nombre en una línea, los apellidos en la segunda y el tfno en la tercera. Para poner una dirección si es larga lo veo complicado. Yo no soy muy mañosa y no he tenido problemas en poner las letras. No he hecho lavados pero indica cuántos lavados dura par cada temperatura (10 lavados a 90 grados, 25 lavados a 60 grados y 50 lavados a 30 grados) pero también dependerá del tejido.</t>
  </si>
  <si>
    <t>Muy bien Son muy cómodas, sientan bien con todo,  tanto para vestir como para sport. Yo en playeras suelo usar un 36 y medio en adidas y es el que pedí y perfectas.</t>
  </si>
  <si>
    <t>Alivio del dolor de espalda Nada más recogerlo de correos me he tumbado un rato. Para el dolor de espalda me ha ido muy bien, pero el cuello me sigue doliendo. Pensaba que las flores de loto eran más blanditas y son de plástico duro.</t>
  </si>
  <si>
    <t>Casio de toda la vida Lo cierto es que las modas van y vienen y este CASIO es uno de ellos... Un reloj sencillo, pero que para llevar en verano es ideal, todas las chicas están enamoradas de él, por su sencillez y su resistencia.  Aguanta chapuzones, aunque yo no soy muy amigo de bajarlo a la playa puesto que la arena es mala compañera para los botones de función, así como la crema, que pringa dichos botones y deja al pobre reloj en mal lugar.  Ideal para quedar bien si tienes que hacer un regalo estas fechas.</t>
  </si>
  <si>
    <t>zapatillas baloncesto estan muy bien,de muy buena calidad...gracias</t>
  </si>
  <si>
    <t>Perfecto Maravilloso</t>
  </si>
  <si>
    <t>Seriedad Tanto en la fecha de entrega como en el producto detallado, todo perfecto.</t>
  </si>
  <si>
    <t>Eduardojorne Muy buenos</t>
  </si>
  <si>
    <t>Eficiente Gran calidad, nunca he tenido problemas con discos duros externos de WD, tenía mis dudas con un disco de 8TB pero después de un tiempo de uso estoy muy contento porque no ha dado ningún problema.</t>
  </si>
  <si>
    <t>TALLAJE PEQUEÑO, PROBLEMAS PARA DESCAMBIAR EL PRODUCTO! Estas navidades  le regalé a mi hermana ese abrigo, el color es precioso, la textura agradable pero pequeño, la talla no se corresponde. Ella tiene la S  y así lo solicité, pues bien, más pareciese una XS. Me puse en contacto con el proveedor para reclamar el dinero ya que entre lo que tardó en llegar, que le queda pequeño a mi hermana....ya no me sirve como regalo, ya que tuve que comprarle otra cosa, y todavia sigo con el proveedor para que me permita la devolución!</t>
  </si>
  <si>
    <t>Correcto No me gusta la forma en la que vienen empaquetados, ya que de forma el zapato. Calidad /precio, correcto. Y los números son justos .</t>
  </si>
  <si>
    <t>Decepcionada Más pequeño e incómodo</t>
  </si>
  <si>
    <t>, incomodos</t>
  </si>
  <si>
    <t>No engañes al cliente, La zapatilla queda muy suelta y cuando andas se sale del pie, dicen que es anti deslizante, mentira, resbala como todas, total, no compraré mas este modelo de zapatilla ya que me siento engallado por el precio y calidad que se ofrece.</t>
  </si>
  <si>
    <t>Correcto Hebilla de color negro (no se aprecia en la foto de la descripción). El color del cuerpo del reloj es ligeramente diferente del color de la correa, apreciable según las condiciones de luz (se puede observar en la propia foto de la descripción).</t>
  </si>
  <si>
    <t>Casio siempre es una buena opción Siempre recomiendo Casio, porque es mi marca de confianza, es duradera y tiene unos modelos clásicos que no pasan de moda. Este modelo concreto me pareció algo más pequeño de esfera de lo que esperaba, pero es muy bonito y espero que le guste a mi marido.</t>
  </si>
  <si>
    <t>Bien. Bien.</t>
  </si>
  <si>
    <t>Cumplen Biberón de gran capacidad, viene con tetina del 3, no se desmonta la parte de abajo como en los demás biberones de la marca</t>
  </si>
  <si>
    <t>Sencillo y bonito reloj de caballero Es un reloj sencillo pero elegante, sobrio, perfecto para un caballero de mediana edad con aires modernos.Una buena elección, sin duda.</t>
  </si>
  <si>
    <t>Muy Buenas Tienen un grosor y una calidad de plastificacion ideal para preservar documentos, incluso impresiones o diseños artisticos que se quieran proteger de la suciedad o el paso del tiempo.  Bastante satisfecho.</t>
  </si>
  <si>
    <t>Rápida y cómoda En mi casa solemos tomar té a diario y está compra me ha venido muy muy bien porque es la forma más sencilla de hervir rápidamente el agua. Lo mejor de esta jarra es la rapidez y comodidad, ya que suelo hacer varios tés al mismo tiempo para mi y para toda mi familia, y solo me tarda unos 2 minutos aproximadamente en deja el agua en el punto de ebullición de todos. También tiene la gran comodidad de hechar el agua que necesites, enchufar y listo, ya que se apaga automáticamente al empezar a hervir. Además es muy bonita y queda súper bien en la cocina, sobre todo cuando está encendida calentando el agua gracias a los Led azules que tiene. Los materiales de construcción son muy buenos para lo que cuesta, estando construida en cristal y acero inoxidable. Compra muy recomendable, buenísima calidad/precio.</t>
  </si>
  <si>
    <t>Sujetador Son comodísimos! Había tenido sujetadores de este estilo, en plan cómodos porque no tienen costura, pero de este modelo, me encantó eso de las tiras de encaje bajo el pecho que se ajustan, porque así, aun siendo cómodo, te sube un poco el pecho y no parece como si llevases una camiseta. Tiene 3 medidas de ajuste para esas tiras con los clips típicos de un sujetador. Y el detalle de encaje por las tirantas. Además las almohadillas que traen, se pueden dejar o quitar :)</t>
  </si>
  <si>
    <t>Calidad Son buenos y cumplen con lo que prometen</t>
  </si>
  <si>
    <t>Están bien Están bien</t>
  </si>
  <si>
    <t>Las de toda la vida. Un poco justas. Uso 35/36 y he cogido 35,5 y me quedan bien Aunk al principio son justas en la zona de lo dedos pero estoy acostumbrada a algo más ancho. Por lo demás perfectas y preciosas</t>
  </si>
  <si>
    <t>Muy bien Muy bonitos</t>
  </si>
  <si>
    <t>PeaZo Me gusta todo desde que lo compre no me lo quito ni para dormir xD Durisimo bonito bueno y barato Reloj para trabajos duros 💪🏼</t>
  </si>
  <si>
    <t>Muy bonitas y auténticas Como yo esperaba muy contenta tenía unas iguales y son iguales a las que tenías.</t>
  </si>
  <si>
    <t>Perfecto para trabajar y buen precio. Las llevo cerca de un mes y muy bien. Son como en la foto de bonitas y muy cómodas, llegaron incluso antes de tiempo. Llevaba unas más caras y el doble de precio y me duran un año como máximo, estás me han costado la mitad y espero me duren por lo menos 6 meses y habré ganado dinero. Muy recomendable su compra.</t>
  </si>
  <si>
    <t>Cumplen su función Muy útiles, la parte que se pega es transparente y se adhiere muy bien</t>
  </si>
  <si>
    <t>Era lo que esperaba Tenía que entregar un trabajo y todo iba para Pen, pero al final, el coste es casi el mismo y nada que ver en cuanto a rendimiento. No me ha fallado, no hace ruido y da buena imagen.</t>
  </si>
  <si>
    <t>Estupenda relación calidad/precio Muy buenos auriculares relación calidad/precio. Estoy grabando mis podcast con ellos y el resultado es muy bueno. Los recomendaría</t>
  </si>
  <si>
    <t>Potente y económica Trae dos vasos para batir y portables acabo de comenzar a utilizarla y lo que no se puede saber es la durabilidad.</t>
  </si>
  <si>
    <t>El precio más bajo con un buen sonido No es el mejor cable, desde luego. Pero como cable económico para usar en casa conectado a un pedal o para sustituciones es ideal. No tiene memoria ni se arruga, y los conectores son decentes. Suena correcto. Así que, por el precio baratísimo, es ideal.</t>
  </si>
  <si>
    <t>COMPRAR UNA TALLA MÁS yo uso 105 c y me compré la 110 c porque leí en los comentarios que quedaba un poco justo y efectivamente, se adapta ideal para hacer deporte y es comodo de poner y quitar¡¡</t>
  </si>
  <si>
    <t>Elegante, rápido y ligero Acabo de recibir este pendrive, compré 2, estoy haciendo una copia de archivos segun escribo esto, copia 5gb en 3 min aprox. lo cual no está nada mal para los usb que encuentras a día de hoy, que todos dicen ser 3.1 y ninguno va casi ni a la velocidad del 2.0, lo cual es una p... vergüenza a mi forma de ver.  Grato descubrimiento por tanto, había usado ya la versión 2.0 del mismo modelo que aun se vende, y que evidentemente era mas lenta, eso si, estaba mejor construida. Este pendrive es elegante, metalico pero parece bastante mas endeble. De cualquier modo, me ha encantado.</t>
  </si>
  <si>
    <t>Magnífico artículo. Hace la vida más facil Es tal y como se ve. Un artículo bonito que esconde por dentro un funcionamiento perfecto y preciso. Con materiales de calidad que hacen de él un calentador de 10</t>
  </si>
  <si>
    <t>No satisfecha Cogiendo una talla mas de lo que suelo usar queda muy justo y muy corto. Además es un jersey muy fino.</t>
  </si>
  <si>
    <t>avería a los 10 meses El reloj en si, está bien. Sencillo, claro y con buena calidad y mejor precio.  En mi caso empezo a atrasar y hasta llegó a pararse a los 10 meses de la compra. Contacté con CASIO y quedé muy satifecha. No supuso ningún coste para mi, al estar en garantía. Con varios correos electrónicos y sin tener que hacer ninguna llamada telefónica, me solucionarion el problema. Recogida en mi casa y entrega después de haber reparado el reloj.  Lo recomiendo.</t>
  </si>
  <si>
    <t>No llega a la velocidad anunciada. Después de dos años y varias pruebas no he conseguido nunca replicar las tasas de velocidad anunciadas. Aparte de eso genial, no me ha dado problemas.</t>
  </si>
  <si>
    <t>Sonido muy bajo y de mala calidad Ofrecen un sonido muy bajo incluso a máxima potencia. No valen para utilizar con ruido fuera. Además, la función táctil no es nada cómoda, es tan sensible que los auriculares se apagan al intentar colocarlos en la oreja. No los recomiendo.</t>
  </si>
  <si>
    <t>Rotas al mes de comprarlas Las compre el 23 de marzo. No ha pasado ni un mes y están rotas. El uso que les he dado es normal, tirando a poco. Espero que me den una solución.</t>
  </si>
  <si>
    <t>Demasiado blandas Pongo una estrella por poner algo a simple vista tienen buena pinta pero ala semana de tenerla se despega la suela sin darle motivo alguno. Para mi falta de resistencia. En un mes trabajando con ellas se despega la suela con mucha facilidad y soy conductor que no le doy demasiada tralla como por ejemplo otra profesión más de darle batalla en resumidas cuenta NO VALEN PARA NADA</t>
  </si>
  <si>
    <t>Son correctos Está bien.</t>
  </si>
  <si>
    <t>Muy brillantes, de plata y asequibles Yo soy muy de pendientes de plata, me gustan mucho más que los de oro, y si a eso sumamos el diseño de estrellas, entonces se convierten en unos de mis preferidos. Éstos que me he regalado yo misma son realmente preciosos. Es verdad que me los esperaba un poco más grandes, pero hay que tener en cuenta que son de plata, y para mantener un precio ajustado, el tamaño tiene que ser moderado. El diseño es muy favorecedor, además de juvenil. Combina a la perfección la plata con las circonitas, y esto hace que sean muy brillantes. La manera en como quedan puestos me encantan, sobretodo cuando llevo el  cabello recogido, pues es así como más lucen. Estoy muy contenta con ellos.</t>
  </si>
  <si>
    <t>Bien hecha Calentita y de buen material. Esta bien comida y rematada</t>
  </si>
  <si>
    <t>Casi perfecto Me gusta y lo uso mucho, me gustan los aceites esenciales.</t>
  </si>
  <si>
    <t>precioso no me lo esperaba tan grande y bonito</t>
  </si>
  <si>
    <t>Perfecto Perfecto</t>
  </si>
  <si>
    <t>Perfecto para los cables Todo perfecto, lo necesitaba para ordenar los cables del ordenador. Cumpe con su cometido, parece resistente y de buena calidad, creo que es buena compra</t>
  </si>
  <si>
    <t>Funciona perfectamente Llego perfectamente embalado en una caja de cartón con espuma en una bolsa antiestatica. Desde el primer día ha funcionado a la perfección, es silencioso y las velocidades de transferencia son buenas.</t>
  </si>
  <si>
    <t>Perfectas Un poco caras pero de calidad. Llegaron en perfecto estado, la talla perfecta y sin ninguna imperfección. Las recomiendo mucho.</t>
  </si>
  <si>
    <t>tal como esperaba Está bien. No la uso de manera muy frecuente pero es más que suficiente y de potencia también.  Ningún problema...</t>
  </si>
  <si>
    <t>Buen artículo Cadena de plata bonita y de calidad.</t>
  </si>
  <si>
    <t>Pedro Ramos Era lo que esperaba. Cumple con  todas mis expectativas. La lástima es  que no haya  el mismo  modelo  pero  para mujer.</t>
  </si>
  <si>
    <t>Fantastico Carga rapida buen diseño</t>
  </si>
  <si>
    <t>Pendrive multientorno Funciona en Mac, iphone, ipad y pc. Perfecto para utilizarlo en diferentes entornos</t>
  </si>
  <si>
    <t>Robinuchija Estan MUY bien, los volveré a comprar sin duda alguna. La calidad es bastante aceptable aunque tienden a desenroscarse bastante</t>
  </si>
  <si>
    <t>AURICULARES INALAMBRICOS MANOS LIBRES Tengo unos otros auriculares que compré para hacer deporte y he comprado estos para casa y mientras trabajo, ya que aparte de ser auriculares son manos libres. El sonido es espectacular y se acoplan perfectamente con los distintos adaptadores que vienen. Tienen una caja para guardarlos que a la vez hace de cargador. He estado utilizándolos durante casi un día y todavía seguían con carga. Además son táctiles, por lo que si escuchas música, no hace falta tocar el teléfono móvil o tablet.</t>
  </si>
  <si>
    <t>Excelente! Fue para un regalo, y quedo encantadísima, buena calidad, la verdad es que esperaba que el colgante fuese un poco más grande. Pero lo demás correcto</t>
  </si>
  <si>
    <t>Me encanta! Me encanta el bolso, es tal cuál las fotos. La única pega es que, tan solo usarlo tres días se empezó a pelar por la parte delantera. Por lo demás, magnífico y precioso.</t>
  </si>
  <si>
    <t>Excelente Excelente</t>
  </si>
  <si>
    <t>Livianisimo Excelente reloj.</t>
  </si>
  <si>
    <t>Eficaz Justo lo que quería. Lo uso para conectar un monitor a unos enchufes que están en el suelo, bajo mis pies, y que disponen de una tapa. Con el cable original del monitor, la tapa no cerraba porque la longitud del enchufe lo impedía.  Con el enchufe de este cable, al estar diseñado en ángulo, he solucionado el problema.</t>
  </si>
  <si>
    <t>Muy buen disco Desde hace muchos años utilizo discos Western Digital para mis equipos y como siempre, esta ha sido otro excelente disco duro, con muy buena relación calidad-precio. Ha llegado muy bien empacado, proveniente de un lote OEM, que como se sabe no trae el empacado retail del fabricante, pero es la misma calidad a menor precio. Muy recomendado.</t>
  </si>
  <si>
    <t>Precio-Calidad = perfecto Desde que probé estos cascos en uno de mis arrebatos consumistas no he podido deshacerme de ellos. Para una persona que no busca gastarse mucho pero sí le apetece disfrutar de la música con una mínima calidad, yo diría que estos son sus cascos. En tienda los he llegado a ver entre 40 y 50 euros. Cuando los encontré en Amazon por 20 y poco: mira, me reía. Nunca los he vuelto a comprar en tienda en físico. Los cascos vienen con sus "almohadillas" correspondientes para los oídos, portando además otros dos pares (tamaño pequeño y tamaño grande. El mediano es el que te viene puesto por defecto). El cable tiene una longitud más que aceptable. El de la derecha es más largo que el de la izquierda para colgárselo por detrás del cuello, cosa que yo he encontrado muy útil en su uso. La unión entre el jack y el cable tiene como forma de L para protegerlo y es de un material grueso. Viene, además, con una bolsita para guardarlos dentro. Son unos auriculares resistentes y muy gustosos en su uso. Se nota en seguida la calidad del audio de pasar de unos del todo a cien a estos. Yo desde que los probé no he podido evitar repetir cada vez... que se me han perdido JAJAJAJAJA Nunca los he pedido de nuevo porque se me rompiesen, la verdad.</t>
  </si>
  <si>
    <t>Se ha roto la tapa después de un año de uso Después de un año de uso, la tapa de cierre se ha roto, sin recibir ningún golpe ni nada, por lo que el sistema de seguridad que hace que el agua se apague cuando el agua ya está caliente no funciona, y encuentro super peligroso usarla así... Un desengaño total....</t>
  </si>
  <si>
    <t>Las botas estan en perfectas condiciones pero el 38 1/2 que compré corresponde a un 37. Talla muy muy pequeño. Las botas estan en perfectas condiciones pero el 38 1/2 que compré corresponde a un 37. Talla muy muy pequeño.</t>
  </si>
  <si>
    <t>Sencillo Sencillo pero por el precio no se puede pedir mas</t>
  </si>
  <si>
    <t>Falsas Son falsas. No son de piel y la suela es muy endeble.</t>
  </si>
  <si>
    <t>Hay que comprar un.adaptador para usarlos en el Xiaomi Mi A2 No lleva la entrada necesaria para los cascos del Xiaomi Mi A2 y he tenido que comprar un adaptador para poder usarlos.</t>
  </si>
  <si>
    <t>Perfecto para aparatos electrónicos Compré este producto basándome en las opiniones y por ese motivo voy a escribir la mía. Sin saber como se despegó la pantalla del reloj de Xiaomi Amafit Bip sin darle ningún tipo de golpe. Tras ver las opciones que tenía decidí probar suerte con este producto. Realicé un pegado sin exceso pero sin dejar de poner producto y sobre todo y lo que creo que es lo más importante, dejar secar durante varias horas. El resultado, perfecto y no dejo de recomendarlo para aquellos que quieran pegar partes de plástico en productos electrónicos. Recordar....dejar secar durante horas...que este no es un pegamento rápido...</t>
  </si>
  <si>
    <t>Un aparato fiable Es lo que estaba buscando , muy fácil de manejar con un funcionamiento muy básico pero preciso. Muy buena aspiración . Material de calidad Extras de calidad Muy contento</t>
  </si>
  <si>
    <t>Olor sutil y duradero Uso este producto para un hunidificador y dispensador de aromas y la verdad es que me funciona muy bien. Hay que echar poca cantidad de producto dado que su espesor es elevado y cuesta que se diluya en agua.</t>
  </si>
  <si>
    <t>SIN SORPRESAS EFECTIVO POCA SUJECCION</t>
  </si>
  <si>
    <t>Buen producto. Las compre como recambio de la originales, y sinceramente una calidad parecida, soy instalador electricista y le doy bastante uso, de momento ninguna queja</t>
  </si>
  <si>
    <t>Marins Desde luego hay que pedir una talla menos de la que usas habitualmente en deportivas, pero con la marca Converse siempre es así. Las zapatillas llegaron pronto, a buen precio y son preciosas, las recomiendo.</t>
  </si>
  <si>
    <t>Pulsera de Pandora La pulsera que venden en las tiendas original</t>
  </si>
  <si>
    <t>Tallaje perfecto ya que es ancho por la cintura En invierno me gusta mucho vestir con vestido algo sueltos y botas. Este modelo es de punto fino. Como es bastante ancho de cintura recomiendo comprar la talla que se suele usar, porque viene perfecto de tallaje. Yo por ejemplo uso una talla 36 y me viene genial la talla S, no se pega para nada al cuerpo. Otro punto por el que me decanté por este modelo es por los bolsillos, que para mí es un punto a favor.</t>
  </si>
  <si>
    <t>Muy suave Necesitaba una mantita eléctrica y me decidí por esta por su precio y sus funcionalidades. Puedes regular la temperatura con sus 6 niveles de potencia. Y también puedes preseleccionar cuanto tiempo va a funcionar por si te quedas dormido. Se puede quitar los cables y meterla en la lavadora. Es muy suave.</t>
  </si>
  <si>
    <t>Impresionante Comodad, elegantes y quedan como un guante, supersatisfecho</t>
  </si>
  <si>
    <t>calidad sonido Buenos auriculares con buena calidad de sonido. Se escuchan muy bien y tienen buena presencia.  Son faciles de transportar y parecen duraderos.</t>
  </si>
  <si>
    <t>Buena calidad Muy buenos, creía que serían más malillos por el precio pero le han salido muy buenos</t>
  </si>
  <si>
    <t>Cable balanceado De calidad aceptable Por lo que vale, no hay nada mejor. te sirve tanto para instrumentos como para Monitores de estudio. yo los tengo con mis KRK ROkit 5 y habia probadoi antes con una salida RCA y el ruido era bastantye molesto. conesto lo solucionas al ser balanceado y solo escuchas el sonido de la funte de alimentacion en el caso de tener unos monitores activos. PD. LLego en menos de 24H, alucinante.</t>
  </si>
  <si>
    <t>Buena calidad Bueno calidad precio</t>
  </si>
  <si>
    <t>100%recomendable CHAnclas perfectas, comodas, buena calidad, sirven para llevar a la playa para estar en casa o para ir a la piscina. Muy contento con este producto.</t>
  </si>
  <si>
    <t>Magnífico agarre y estupenda amortiguación. He adquirido estas zapatillas de la marca Salomon, concretamente el nuevo modelo ALPHACROSS GTX en su versión “Verde Castor Gray Ebony Black”. Salomon es una marca especializada en la fabricación de un extenso catálogo de productos deportivos: calzado, ropa, artículos de equipaje, artículos de protección, gafas, mochilas, equipos de esquí, accesorios, etc.. y cuenta con una gran tradición y prestigio en el sector.  Se trata de unas zapatillas de Trail running, pensadas para correr en plena naturaleza por senderos de montaña, caminos, cerros, valles, cruzando arroyos, terrenos embarrados, en terrenos que presentan desnivel durante el recorrido, etc... Sin embargo, aunque estén especialmente diseñadas para correr en montaña también la puedes utilizar en terrenos menos exigentes ya que aunque su tracción es agresiva, también es ligera y lo suficientemente cómoda y estable como para correr todos los días en cualquier parte. Las zapatillas se ajustan perfectamente al pie y después de probarlas tengo que reconocer que estas zapatillas te permiten correr en terrenos difíciles de forma segura y cómoda.  ✅ Entre las características más interesantes: ✔️ Magnífico agarre. Su suela con tracción Contragrip crea un agarre máximo sobre superficies difíciles y resbaladizas para que tu pisada sea firme en cualquier terreno y condición climática en superficies tanto húmedas como secas. Está conformada por tacos profundos con diseño de espiga repartidos a lo largo de toda la suela. ✔️ Estupenda Amortiguación. Cuenta un sistema de amortiguación que mitiga el impacto de la pisada y responde de forma activa para una transición fluida. ✔️ La zapatilla está reforzada en puntos estratégicos para proporcionarnos mayor protección. Estas protecciones además de permitirnos movernos con agilidad, no influyen demasiado en el peso total de la zapatilla (355 gramos en el número 43 1/3). Esto nos ayuda por tanto a correr de forma más segura y sin miedo a sufrir una lesión o herida por punción de rocas afiladas u otros objetos. ✔️ Gran resistencia de los materiales. La zapatilla está fabricada 🏭 en fibra sintética, goma y tela y tienen una estructura rígida que no le resta comodidad y que nos va a ayudar a superar las dificultades y variaciones del terreno. ✔️ Niveles de impermeabilidad y transpirabilidad GORO-TEX. La membrana impide la entrada de la lluvia y la nieve, a la vez que facilita la evacuación del sudor con el objeto de que mantengas tus pies secos y frescos en cualquier situación.</t>
  </si>
  <si>
    <t>Recomendable. Barta, buena, resistente. Por primera vez una batidora de vaso me ha durado más de un año, siemdo esta, casualmente, en la que menos dinero he gastado.</t>
  </si>
  <si>
    <t>Perfecto Me gusta mucho en todo</t>
  </si>
  <si>
    <t>Elena Le encantóa mí hermana, es preciosa y de buea calidad. Fue el regalo que le hice en mi boda.  La recomiendo.</t>
  </si>
  <si>
    <t>Encaja perfectamente y cumple su funcion Rompí sin querer la antena wifi de mi ipad al cambiarle la batería, por lo que tuve que comprar esta. Viene con sus pegatinas y todo lo necesario para que quede bien encajada en su sitio como la original. Por supuesto que ademas cumple perfectamente su funcion y la recepcion de señal es correcta en el ipad. Recomiendo su compra</t>
  </si>
  <si>
    <t>perfectos Los pedí para mi hija que va a clase de baile. Entrega en un día, y le quedan genial, tal vez un pelín grandes, pero así mejor. Una compra perfecta, y más barata y de mejor calidad que en cualquier chino.</t>
  </si>
  <si>
    <t>Sin fallos He grabado una actuación de los niños en el cole para 40 familias y ninguno de ellos me ha dado problemas. Buena calidad.</t>
  </si>
  <si>
    <t>Geniales Compré estas zapatillas de la 42 porque según el modelo necesito un número u otro,me van a la perfección y son súper cómodas,las volvería a comprar</t>
  </si>
  <si>
    <t>Muy cómodas Este es el tercer par de Skechers que compro, son lo más cómodo que se puede comprar. Al ser negras van bien con todo. Muy contenta con la compra</t>
  </si>
  <si>
    <t>Anillos Los anillos no son igual al de la foto. No se ven tan bonitos como los de la foto.. Pero son parecidos.</t>
  </si>
  <si>
    <t>Falta las instrucciones Llego todo bien y antes de tiempo. Echo en falta el libro/ folleto de instrucciones. Ahora iré probando para ver como funciona.</t>
  </si>
  <si>
    <t>Tamaño. En sí el reloj está bien, pero a mi parecer deberían poner el tamaño. Es más pequeño de lo que pensaba.</t>
  </si>
  <si>
    <t>Imposible de sincronizar los dos, y muy poca potencia. Decepcionante! El producto me ha decepcionado mucho. A diferencia de otros auriculares bluetooth, es complicado de sincronizar con el móvil. Sólo una vez logré que se sincronizaran los dos botones. Nunca más lo logré. El otro ha sido imposible de sincronizar. He seguido las instrucciones al pie de la letra, y nada. Y la potencia es mínima. El volumen máximo que permite es muy inferior al  de cualquier auricular tradicional,  Una decepción, porque no entiendo cómo tiene tantísimas recomendaciones positivas.</t>
  </si>
  <si>
    <t>Se rompe al poco tiempo Son una birria, funcionan de maravilla un tiempo limitado. Al cabo de unas semanas dejó de escucharse un auricular y luego dejó de escucharse el otro. Ya me pasó una vez y lo devolví porque fallaron a los 3 días. Pensé que era un fallo puntual y por eso los compré de nuevo. Ahora no puedo devolverlos y se han vuelto a romper. No lo recomiendo o habrás tirado el dinero al completo.</t>
  </si>
  <si>
    <t>Recomiendo su compra Perfectas! Precio/calidad excelente, como pega decir que para el disparo en rafaga no son las más rápidas que he probado. Una me salio falluca pero Amazon como siempre excelente en su servicio post venta, tengo 3</t>
  </si>
  <si>
    <t>Triturar En lineas generales está todo muy bien.  Relación calidad precio muy bien</t>
  </si>
  <si>
    <t>Correcto Es un pendrive típico, ni grande ni minimalista con velocidad USB 3.0, fiabilidad SanDisk, es interesante el programa que viene en casi todos los dispositivos de la marca SanDiskSecureAccessV3, para poder encriptar carpetas, documentos etc. Si nunca ha de guardar información "sensible", da un plus de tranquilidad y seguridad.</t>
  </si>
  <si>
    <t>perfecto Cumple con su función. Color negro, doble filtro, plástico duro, flexo de 36 cm aproximadamente y la abrazadera tornillo. Llego en perfectas condiciones.</t>
  </si>
  <si>
    <t>Bonito y barato La relación calidad precio es buena. PD:Los dígitos y líneas blancas no se ven tan claros como en las fotos.</t>
  </si>
  <si>
    <t>Perfectas Todo bien. Cómodas y duraderas.</t>
  </si>
  <si>
    <t>Pen para niños Este pen es muy muy mono me encanta su forma es suabe y esta muy vien yo lo compre para mi sobrino</t>
  </si>
  <si>
    <t>Hojas perfectas Lo esperado, pequeño paquete con hojas para plastificar. Son de calidad, no hacen burbujas ni quedan arrugadas como otras marcas. Y muy buen precio las compre por 3,24.</t>
  </si>
  <si>
    <t>Buena calidad y fiabilidad La compré para la cama de mi hija de 4 años. El cable es bastante largo , 1,5 mts . Se puede desconectar para lavar el calienta camas . Se apaga a las 8 horas automáticamente. Gasto energético irrisorio de 50 watt . Calienta perfectamente la cama en la posición 1 , un día la puse al 3 y a la media hora estaba la niña sudando a mares jajaja,se la tuve que bajar. Marca super fiable y muy barata para ser AEG . Gran compra</t>
  </si>
  <si>
    <t>Mi mujer encantada Comprado para mi mujer y está súper contenta. Lo usaba en diciembre-marzo y le ayudó mucho, pues sin ello siempre tenía los pies helados. Con esto está mucho más cómoda. Yo también estoy contento por el hecho de que se apaga automáticamente después de....no me acuerdo pero me parece que era 1 hora. También si se caliente lo suficiente se apaga. Además no consume mucha luz...</t>
  </si>
  <si>
    <t>Perfecto Igual que en la imagen, todo bien!</t>
  </si>
  <si>
    <t>Buena calidad Material de buena calidad. Un poco incómoda hasta que te acostumbras pero es normal en este tipo de tejido.</t>
  </si>
  <si>
    <t>BUEN PRODUCTO ERA PARA UN REGALO Y HA GUSTADO MUCHO</t>
  </si>
  <si>
    <t>Bonito y buena calidad Genial, muy buena calidad</t>
  </si>
  <si>
    <t>Cazadora deportiva Llego rápido y el producto  está muy bien .</t>
  </si>
  <si>
    <t>Se ajusta a la perfección Muy bonita. El cierre es fantástico, se ajusta a la perfección. Es muy cómoda</t>
  </si>
  <si>
    <t>Justo lo que iba buscando Cómoda, con muchos bolsillos y el tamaño perfecto para diario o llevarla de viaje.</t>
  </si>
  <si>
    <t>Un buen sujetador deportivo. Perfecto como siempre.</t>
  </si>
  <si>
    <t>Buena calidad Buen acabado, tal y como se aprecia en la foto.</t>
  </si>
  <si>
    <t>Perfectas Perfectas, antes utilizaba de una marca blanca y no tienen nada que ver con estas, la otra es como si no le echase nada a la lavadora. Ya son las que siempre uso</t>
  </si>
  <si>
    <t>No pesa nada Comodo</t>
  </si>
  <si>
    <t>Buen producto Estan hechos de un buen material. Se escuchan muy bien y ademas viene muy bien presentado. Está tambien muy bien la caja redonda con cremallera donde vienen, ya que cuando no se usen se pueden guardar ahi los cascos. Yo no los uso solo para hacer deporte, también los uso cuando viajo en transporte publico o en casa, ya que me parecen mas comodos por el tema de que no tiene cables y va por Bluetooth. Ademas viene recambio de las gomas de los auriculares.</t>
  </si>
  <si>
    <t>Todo bien. Perfectas. Envío muy rápido.</t>
  </si>
  <si>
    <t>No para chicas Para chica demasiado ancho y largo. Se las regalé a mi padre</t>
  </si>
  <si>
    <t>LO QUE MI HIJA QUERÍA Y MEJOR DE PRECIO Es la masilla que mi hija quería para poder poner sus fotos y demás pegadas en la pared y en el mobiliario de su habitación. La ventaja es que no estropea nada y se puede pegar y despegar. Todo un acierto. Gracias. LLegó en fecha un 10 en el envío.</t>
  </si>
  <si>
    <t>Muy bonitas pero no son las gtx Me gusta mucho este modelo pero recomiendo pedir media talla más por lo menos. Mi problema es que el modelo descrito supuestamente es el gtx pero después de enviarlas por segunda vez me vuelven a mandar el modelo sin Gore-Tex</t>
  </si>
  <si>
    <t>Decepcionante Velocidad de transferencia irrisoria (alrededor de 10/15 mb/segundo) para ser un 3.1, lo compré para llenarlo de musica para el coche y si pasas mas de 10 archivos (no carpetas) se bloquea, se calienta mucho y la velocidad de lectura no es para echar cohetes, en fin, lo barato siempre acaba saliendo caro.</t>
  </si>
  <si>
    <t>elegantes El dorado es bonito y la altura del talón también. Un poco estrechas de la punta para el confort de los dedos</t>
  </si>
  <si>
    <t>Muy bueno por el precio que tiene Estaba buscando un reloj con carga solar desde hace tiempo, y he encontrado este Casio, que tiene algunas funciones muy útiles, como la hora mundial. Sin embrago, las alarmas sólo duran 10 segundos, con lo que no sirve de despertador si tienes el sueño profundo.  Otra pequeña pega es que la carcasa es de plástico, y la correa metálica.</t>
  </si>
  <si>
    <t>LA TETINA NO VALE PARA PAPILLA Esta opción de Medela no sirve si lo que buscas es que coma ya un poco espeso. La tetina es talla M y para agua, leche... OK pero para echar cereales... Les cuesta a los pobres una guerra poder comer. Yo lo compré para un bebé de 6 meses y "No da la talla" .La calidad de la tetina excelente eso sí, silicona de muy buena calidad que tarda un montón en desgastarse. Por el precio que venden las tetinas de este tamaño por separado, aquí te compras el biberón entero desde luego...</t>
  </si>
  <si>
    <t>Collar niñas Todo correcto</t>
  </si>
  <si>
    <t>Nueva vida para mi ordenador... Velocidad de arranque impresionante. Mi ordenador es de muy buena marca pero cuenta ya con 5 años de antigüedad... pues bien, ahora tiene una nueva vida... me he olvidado de los más de 90 segundos de carga del sistema operativo para poder funcionar, cambiándolos por unos 15 segundos en total... Es impresionante la velocidad de este disco duro... Además, esa velocidad se nota absolutamente para todo lo que hagas, sobretodo para comprimir, descomprimir y resto de operaciones como carga de aplicaciones pesadas, etc. Notarás que lo que tarda una aplicación de diseño, por ejemplo, o un juego, es una pequeña fracción del tiempo que tardaba con tu disco duro convencional. De la marca ni que decir tiene que es símbolo de calidad y prestigio, de ahí que crea que no se necesitan fotos... No le pongo las 5 estrellas en primer lugar porque no es un disco duro barato en comparación con otras marcas con las mismas prestaciones pero busco lo mejor; y en segundo lugar porque el buen funcionamiento del disco, fiabilidad y durabilidad, sólo pueden evaluarse con el paso del tiempo y no es de extrañar, que aún siendo una buena marca, pueda presentar algún fallo en las primeras semanas de uso... Aún así, es uno de los mejores discos SSD.</t>
  </si>
  <si>
    <t>Mejores que algunos mas caros En primer lugar me ha gustado el acabado en general del producto, la caja de carga tiene unas dimensiones muy comedidas y es muy ligera en la mano, por la parte de atrás tiene tres led que marcan la batería que les queda, los auriculares son muy ergonómicos en la oreja tienen un pequeño led que indican que están encendidos y emparejados.  El sonido es bastante bueno y sobre todo estable yo diría que a una distancia de entorno a los 10 metros del móvil siguen funcionando bien y la batería dura un montón, a demás como cada vez que los guardas en la caja se cargan solos es una cosa de la que te puedes despreocupar.  Lo que mas me ha gustado, es que una vez los has emparejado por primera vez, cada vez que abres la caja se encienden y emparejan automáticamente, de tal manera que cuando te los pones solo tienes que darle al play en el móvil para empezar a escuchar música.</t>
  </si>
  <si>
    <t>Acerté Tenía que hacer un regalo y me decante por esta batidora por su estilo elegante que queda bien en cualquier cocina. A mi prima le ha encantado, con esta potencia es ideal no solo para hacer smoothies sino también cremas y gazpachos. Tiene una buena capacidad y no se recalienta con el uso. Menos ruidosa que otros modelos y con la garantía de Moulinex. Ideal para el día a día. He acertado de pleno!!!! 😄</t>
  </si>
  <si>
    <t>Reloj hombre elegante Reloj elegante y sofisticado. Muy preciso. Además del tiempo te indica el día del mes. Correa metálica ajustable y bonita. Perfecto para traje o para ir más informal.</t>
  </si>
  <si>
    <t>Perfecto Lo compré porque tiene los números algo más grande que los casio normales, el iluminator funciona bien, da la luz justa.</t>
  </si>
  <si>
    <t>No se desprenden Una maravilla para agrupar un centenar de cables</t>
  </si>
  <si>
    <t>Recomendable Funciona perfectamente y aromatiza el piso completo de una habitación</t>
  </si>
  <si>
    <t>Imprescindible en tu sitio de estudio o trabajo Me llego en morado, lo pedí en azul creo recordar, aun asi estoy satisfecho. Viene con muchos clips, y lo bueno es que se pegan gracias a un iman que tiene en la parte alta.</t>
  </si>
  <si>
    <t>Un clásico Que se puede decir de este reloj que no se haya dicho en tantas y tantas reseñas....pues que es un clásico. Es fiable, preciso, duradero,  robusto pero bien acabado y encima, económico. Hay quien dice que la pulsera es regular, yo no lo veo así, es duradera sin ser muy rígida, se hace cómoda al momento. Lo recomiendo si te gusta la estética diver. Durante mucho tiempo se dejó de fabricar o de distribuir, lo desconozco, pero ahora es posible tenerlo.</t>
  </si>
  <si>
    <t>pendientes Quedan preciosos puestos muy elegante puesto le va muy bien con el colgante que compre,lo recomiendo y de precio muy bien , gracias</t>
  </si>
  <si>
    <t>Bueno bonito y barato Perfecto para diario</t>
  </si>
  <si>
    <t>Comodidad Buena calidad, quedan bien, y muy comodas. El color como esperaba y la talla también.</t>
  </si>
  <si>
    <t>Muy buen filtro Cumple su función, por 8 euros esta muy bien la verdad. Lo uso para las covers y va bastante bien</t>
  </si>
  <si>
    <t>Son un guante Merrel es una marca que nunca falla. Es importante que sepas para qué vas a utilizar el calzado para saber cuál comprar. La talla la conozco porque no son las primeras merrel que compro pero la talla coincide con la que uso normalmente en otras deportivas. Son verdaderamente un guante: puedo hacer todo tipo de movimientos y la suela vibrant te ayuda a no escurrirte. Además, el servicio postventa es maravilloso.</t>
  </si>
  <si>
    <t>:-) Muy bien!</t>
  </si>
  <si>
    <t>Ideales para zonas  comprometidas. Estas zapatillas son ideales si tienes que pisar campo a traves, yo tengo drones y cuando caen tengo que meterme en sitios muy comprometidos (zarzales, zonas de agua, zonas densas de matorrales altos, etc) y unas zapatillas como estas ayudan mucho. Por cierto no son tan calurosas las uso en verano en una de las zonas mas calurosas de España sin problemas.</t>
  </si>
  <si>
    <t>Excelente producto Excelente producto</t>
  </si>
  <si>
    <t>Buena calidad Lo uso habitualmente para llevar algunos objetos personales y in iPad Pro. Es cómodo de lleva y el contenido va suficientemente protegido. Ante lluvia fuerte se podría calar porque es textil. En resumen util, práctico y con buenos acabados.</t>
  </si>
  <si>
    <t>Muy buena calidad Excelentes auriculares, se quedan buen sujetos en las orejas sin que duelan como me ha pasado con otros. Son cómodos y el sonido es muy bueno. Los uso a diario para ir al trabajo y sin duda es una buena compra. Recomiendo el producto.</t>
  </si>
  <si>
    <t>Calidad 10 Son super comomodas merece la pena parece que no llevas las zapatillas .adoro está marca ,todo lo que he comprado siempre es de 10</t>
  </si>
  <si>
    <t>Sorpresa El mío vino con una pieza negra (la que abrocha la correa) que no pinta nada en el reloj rosa. Me hubiera gustado saber ese detalle de antemano.</t>
  </si>
  <si>
    <t>Pesa poco Son cómodas pero son un poco grandes en el aspecto dejan el pie muy ancho</t>
  </si>
  <si>
    <t>Es bonito Esta bien, no sé si vale lo que cuesta pero me gusta</t>
  </si>
  <si>
    <t>se quemó el motor al 4 uso fracaso total!!! todo muy bien con 4 frutas y mucho líquido para que vaya fluida. En el momento que he intentado hacer un puré de patata con verduras, añadiendo suficiente líquido... adiós, se paró, ni un litro de mezcla. empezó a oler a motor quemado. Ya no funcina, evide temente</t>
  </si>
  <si>
    <t>Probe de 2a. mano y fue un desastre Llego roto y devolvi</t>
  </si>
  <si>
    <t>Lo barato sale caro Mala calidad, la punta es una pieza dura y se desplaza, aparte la tela es de mala calidad, no está apenas cosida o pegada a la suela.</t>
  </si>
  <si>
    <t>Se ajusta a lo esperado Se ajusta a lo esperado,  igual que en la foto pero esperaba que fuera más grande. Todo bien y cumpliendo con las expectativas</t>
  </si>
  <si>
    <t>Correctas Gasto un 44 de zapatos y he pedido el 45 1/3. Me están un pelin grandes pero mejor para cuando el pie está hinchado o vas cuesta abajo. He compado estas para sustituir mi Salomon que ya estaban bastante desgastadas. Hasta ahora pienso que las Salomon son más cómodas. Estas adidas tienen un diseño más bonito (para mi) y tampoco puedo decir que sean incómodas porque no lo son pero están un escalón por debajo de las Salomon. Ya me he metido entre el barro y la membrana goretex ha protegido como me lo esperaba. No le doy 5 estrellas por la comodidad pero aún así están muy bien.</t>
  </si>
  <si>
    <t>Buena calidad precio Muy buena calidad precio. Muy cómodas y calzan bien. No le doy 5 estrellas porque acabamos de extremar las y no podemos predecir su resultado a mas largo plazo</t>
  </si>
  <si>
    <t>Correctos Tal vez un poco prietos por la licra pero no por el tamaño.</t>
  </si>
  <si>
    <t>Muy cómoda Facil y cómoda</t>
  </si>
  <si>
    <t>Util El producto es muy cómodo y útil,  ánimo a la gente a comprarselo. El único incivenirte es que se calienta cuando lleva mucho uso en el teléfono móvil. Y personalmente le pondría una funda al puerto USB</t>
  </si>
  <si>
    <t>Con CASIO no hay ninguna duda. Llevo años utilizando relojes digitales CASIO y siempre satisfecho con ellos. Este modelo cumple para mi lo que yo esperaba. Reloj muy funcional que llevo puesto en todo momento y jamás quito de mi muñeca. Cuando se rompe debido al uso que le doy, adquiero otro sin dudarlo.</t>
  </si>
  <si>
    <t>Calidad precio genial Buen producto,de calidad y diseño actual. Zapatilla  comoda y de orma amplia asi que los pies grandes 😉ya no teneis problema. Ahh y muy importante, el precio genial👍</t>
  </si>
  <si>
    <t>Mejoras sobre antecesoras Han mejorado el modelo en la costura de punteras la cual es más "minimal", y también ha modificado el tejido de protección interna de talón y aquiles, aunque esta por ver todavía si mejora la durabilidad o no de esta parte.</t>
  </si>
  <si>
    <t>Preciosos Bien</t>
  </si>
  <si>
    <t>Genial Reloj perfecto lo mires por donde lo mires, sincroniza perfectamente la hora todas las noches, no pesa nada y es muy cómodo de llevar aunque sea grande, creo que no hay nada mejor en el mercado relación calidad precio, un acierto, lo recomiendo al 100%.</t>
  </si>
  <si>
    <t>Tamaño y calidad Tiene un buen tamaño para llevar el móvil, la cartera y las llaves de la casa y el coche. Un par de bolígrafos y algo más. Me gusta porque no es muy grande y los materiales son de calidad</t>
  </si>
  <si>
    <t>Comodidad Para las presentaciones en la universidad viene muy bien el puntero láser. Puedes pasar las diapositivas sin tener que estar pendiente del ordenador. Mayor comodidad.</t>
  </si>
  <si>
    <t>precio inbatible bonito y barato</t>
  </si>
  <si>
    <t>Me encanta Lo había visto anteriormente en otras tiendas pero el precio era más elevado Lo recibí ayer y la verdad que genial, la caja es monísima y el producto de momento no lo he probado Os lo recomiendo el precio esta muy bien</t>
  </si>
  <si>
    <t>Comodo Lo utilízo en mis clases y va muy bien, cómodo de llevar y durabilidad de la batería.</t>
  </si>
  <si>
    <t>Muy bien para su precio Muy buena</t>
  </si>
  <si>
    <t>Muy cómodos para uso diario Son comodísimos, se ajustan perfectamente y tienen la buena calidad de la marca. El color resulta un poco verdoso, en mi opinión, más que gris</t>
  </si>
  <si>
    <t>Un producto superior Una buena compra, deja las sartenes impecables. Totalmente recomendable</t>
  </si>
  <si>
    <t>No lo aconsejo, tela de mala calidad... No parece un jersey Tela de mala calidad</t>
  </si>
  <si>
    <t>Abrigat Me salvó la vida en Edimburgo. Para una 38 es la talla M.</t>
  </si>
  <si>
    <t>Perfecto Calidad a la vista</t>
  </si>
  <si>
    <t>Correcto Cumple con las espectativas... Eché en falta una guia porque tardé un buen rato en ponerla en función. Tan solo hay que ponerla en la ranura 2 de la PS2. Te ahorra un gran trabajo la tarjeta, enhorabuena por el producto.</t>
  </si>
  <si>
    <t>Producto de bastante mala calidad. Producto con muy poca potencia, no es capaz de picar hielo, y huelo a quemado al hacer un smothie.</t>
  </si>
  <si>
    <t>Bien La tela parece más o menos buena, pero son muy anchas.... no sé si voy a acabar utilizándolas como esperaba</t>
  </si>
  <si>
    <t>Crocs actualizadas como siempre a menos calidad Usuaria de crocs desde su aparición en el mercado tengo dos modelos que me han durado más de una década. Al renovar las “crocs baya veo que la correspondencia de tallas ha cambiado y la anterior M6W8 es exactamente las mismas dimensiones que la M7W9 actual. Además el producto (sin medirlo con pie de rey ) es a ojo de menor grosor. Espero que no afecte en durabilidad (aunque con la lógica del mercado actual seguro que no dura ni la mitad). Es un producto caro para lo que es , pero como lo he más que amortizado confío en que esta renovación merezca la pena la inversión, pues son cómodas y funcionales para quienes tenemos pies cansados y complicados con el calZado.</t>
  </si>
  <si>
    <t>2/3 DEFECTUOSOS En un par de meses he comprado hasta 3 discos del mismo modelo para renobar los que tenia en sendos pc. Uno aun no lo he recibido. Al principio todo bien: el funcionamiento es el esperado y el nivel de ruido es bueno. Los discos vienen empaquetados en unabolsa anti estatica aparentemente como nuevo. A los pocos dias de haberlo utilizado y haber grabado la info empiezan los fallos y cuelgues extraños. Uno de ellos empezó a hacer gruñidos como si el cabezal rozara tras un par de dias instalado. Primero uno cada bastante tiempo, luego fue in crescendo hasta hacerse constante. El otro simplemente desaparecio del sistema. Tras demontarlos y usando un banco externo de HDD conectado mediante USB,  los he podido revisar con diferentes utilidades y ambos presentan fallos en el sistema de asignacion de archivos. Tras repararlos y hacer varios analisis de superficie, la unidad parece recuperarse, aunque en uno de ellos sigue dando un error 'desconocido' en algun sector. Me parece curioso que el numero de horas de encendido que registra el disco es muy superior al que deberia ser si fuera completamente nuevo. No quiero arriesgarme a que vuelvan a fallar en poco tiempo asi que los devolvere. En ese aspecto nada que decir de Amazon de momento. El tema es que no hace tiempo compre uno de la marca Toshiba y se produjeron el mismo tipo de fallos, lo devolvi y el de sustitucion le paso lo mismo y tambien lo tuve que devolver. Me pregunto si o bien se venden partidas defectuosas o bien el transporte o embalaje no son los adecuados para este tipo de producto tan 'delicado', ya que la estadistica me parece demoledora. Creo que en adelante optaré por comprar los siguientes en alguna tienda fisica donde quizas se garantice mejor el transporte de las unidades. La diferencia de precio seguro, si es que la hay, que no compensa el tiempo perdido.</t>
  </si>
  <si>
    <t>Fallo sonido Son el tercer par de cascos que compro y los 3 han acabado fallando el audio en ambos audífonos.</t>
  </si>
  <si>
    <t>Bien 🤗 😶🤗</t>
  </si>
  <si>
    <t>Lo puedes colocar donde se pueda Me gusta que se fija bien a los sitio y que lo puedes mover por doquier te da la facilidad pera moverlo donde desees, lo único malo es que la el agarre es muy pequeño hay que colocarlo en una superficie pequeña pero por lo demás muy bien</t>
  </si>
  <si>
    <t>Pronto para opinar No ha padado demasuado tuempo para ver los resultados, llegó rapido y oarece de buena calidad</t>
  </si>
  <si>
    <t>Muy completa Es una bandeja muy práctica , es una de las compras que más contento me ha dejado,la recomiendo para todo aquel que tenga un negocio</t>
  </si>
  <si>
    <t>Comodidad y precio A priori, muy buena pinta y cómodas, talla algo justa pero imagino que algo cederán. Muy contento.</t>
  </si>
  <si>
    <t>Joyas Bohemia declaración collares mujeres Rhinestone joya colgante Collar Muy barato y muy bonito...vino antes de la fecha prevista...me encanta...gracias</t>
  </si>
  <si>
    <t>Todo muy bien El material es bastante bueno ... para el frio viene muy bien y la talla perfecta, algo entallado pero no demasiado</t>
  </si>
  <si>
    <t>Práctica Justo para móvil cartera y pitillera</t>
  </si>
  <si>
    <t>Perfectos Perfectos. Muy buenos acabados</t>
  </si>
  <si>
    <t>Muy bonitas Muy bien, iguales a la foto. Y comodisimas</t>
  </si>
  <si>
    <t>Buen artículo Es un buen reloj ya que llevo con el varios años y es el tercero que tengo. Para mi es muy bueno.</t>
  </si>
  <si>
    <t>Las mejores que he tenido en mi vida Las mejores zapatillas de trabajo que he tenido en mi vida. Llevo más de 5 años usando a diario calzado de seguridad y con todos he tenido problemas en los pies tanto dolores como callos. Desde que uso estos hace unos meses he dejado de tener dolor de pies. Si tengo que poner algo desfavorable es que se han manchado un poco de grasa en el empeine y como es de rejilla es muy complicado limpiarlo. Por lo demás ni problemas de costuras ni de despegarse ni nada. Seguramente repetiré con ellas.</t>
  </si>
  <si>
    <t>Son cojonudos Para hacer deporte son perfectos por que apenas los notas , la calidad del sonido se podría mejorar ya que los graves son un poco malos pero por el precio que tiene son lo esperado , también la batería te puede durar para tres días de uso intensivo al menos es lo que me a durado a mí</t>
  </si>
  <si>
    <t>Bueno bonito y muy barato Cómodo, bonito, resistente.... perfecto para el trote del trabajo diario y también sirve para llevarlo a cualquier sitio. Por ese precio no tiene ni un  pero!! Además de marca Casio con lo que eso lleva consigo: fiabilidad</t>
  </si>
  <si>
    <t>Calcetines adidas Todo perfecto</t>
  </si>
  <si>
    <t>Calidad y precio Me parece monísima y de alta calidad para el precio que pague por ella y además viene muy bien empaquetado perfecto si lo quieres para regalar.</t>
  </si>
  <si>
    <t>Zapatillas buena calidad Todo bien.</t>
  </si>
  <si>
    <t>Inmejorable calidad+precio Disco silencioso, y lo más destacable la posibilidad de introducir una contraseña para impedir la utilización de otras personas (en caso de robo).</t>
  </si>
  <si>
    <t>sustitución intel optane Lo use para sustituir el intel optane, funciona muy bien por calidad precio es una buena elección.</t>
  </si>
  <si>
    <t>Precioso Precioso le ha encantado</t>
  </si>
  <si>
    <t>Llego antes de lo que esperaba Ha llegado rápido y funciona bien. Muy bien de precio y tamaño. Muy contento.</t>
  </si>
  <si>
    <t>Buen pegamento Muy buen pegamento para uniones dificiles</t>
  </si>
  <si>
    <t>bien cumplen su funcion..  se me quedan pequeñas de largo pero eso es fallo mio jajaja  para para recoger cables normalitos esta genial...</t>
  </si>
  <si>
    <t>Malo Un ruido terrible para lo poco que tritura!!</t>
  </si>
  <si>
    <t>Buena zapatilla para Bicicleta de Carretera, NO para BTT Las he devuelto porque buscaba unas zapatillas de BTT y el material exterior "tipo Charol" o plástico brillante me parece poco resistente al corte para piedras y terrenos accidentados. Creo que no debería salir en el buscador como "zapatilla_BTT" Sin lugar a dudas una buena y elegante zapatilla para ciclismo carretera.</t>
  </si>
  <si>
    <t>Función calor insuficiente y masaje adecuada. El producto tiene una buena relación calidad precio. Los materiales son de buena calidad y tiene un tamaño adecuado. Lo más notable a destacar es que se anuncia como calentador además de masajeador, y en lo que al calor respecta es insuficiente. El calor que emite es leve y para nada llega a la temperatura que indica en el anuncio. Como masejador desempeña bien su función y dispone de vibración además de distintos modos de rotación del mecanismo que proporciona el masaje a un nivel moderado tanto en la espalda como en los pies.  En conclusión lo recomendaría comprar destinado a utilizarse como masajeador pero no como calentador de pies.</t>
  </si>
  <si>
    <t>IMITACIÓN DE LOS MUZILI Además de recibirlos con signos de haber sido usados, son exactamente los mismos que los MUZILI.  La caja donde van y que proporciona algunas cargas extras, no es pequeña y molesta en el bolsillo. Para la batería que incluye, le sobre espacios vacíos.</t>
  </si>
  <si>
    <t>Es malísimo el producto Es bisutería mala,es para un solo uso. Es pésimo el producto.</t>
  </si>
  <si>
    <t>Con un estilazo y muy funcional Robot de cocina, elegante y muy fácil de usar. Es una mezcla de batidora y picadora, con un precioso color rojo. Tiene 850 W de potencia, no está nada mal, y 2 velocidades. Una función "pulse" que es como un turbo, hace que vaya a mucha mas velocidad.  Incluye un manual de instrucciones, que para mi es demasiado corto en sus explicaciones, pero el robot es muy sencillo de usar, no tendrás porblema.  Incluye un vaso de 1,5 litros que incorpora la cuchilla. Además incluye multitud de accesorios para cortar, rallar, batir, amasar, etc. No hace excesivo ruido, eso yo lo agradezco mucho. El bol procesador tiene capacidad para 1,7 litros y viene equipada con una tapa de seguridad que se agradece.  Un detalle muy chulo es que trae 4 ventosas en su base para que no se mueve como una loca cuando la pones a trabajar a tope. Se desmonta totalmente y se puede lavar en el lavavajillas.  Una pega que le puedo ver, es que las cuchillas son algo pequeñas para mi gusto, eso no quita que trabaje bien y realice su función correctamente, pero es algo personal que a mi me parece que se podría mejorar.  Ocupa bastante espacio en la cocina, vi robots menos voluminosos, pero a su favor gana el color tan chulo y el diseño retro que hará que todas tus visitas se fijen en él.  Después de haberlo probado, estoy encantada, me hace de todo y me ayuda bastante en mis labores de cocina. El precio lo veo en la media de este tipo de productos.</t>
  </si>
  <si>
    <t>Me encantan Son muy bonitos y actuales. Merece la pena</t>
  </si>
  <si>
    <t>Bueno 👍 Muy bueno para copias de seguridad de móvil...</t>
  </si>
  <si>
    <t>Comodas Las compré para mi hijo. Está contento</t>
  </si>
  <si>
    <t>Buena camiseta y comoda Es una muy buena camiseta pero no tiene tanto efecto slim fit como a mi me gusta por eso la devolvi.</t>
  </si>
  <si>
    <t>baytan todo perfecto</t>
  </si>
  <si>
    <t>Micro SD Sandisk Extreme Pro ORIGINAL Probada sobradamente en un  S10 funciona a las mil maravillas capacidad y prestaciones perfectas, recomendable, recibida pronto.</t>
  </si>
  <si>
    <t>Auriculares Todoterreno Son super cómodos de llevar, los uso tanto en el gimnasio, cuando salgo a correr o voy por la calle a diario. Vienen con 3 juegos de almohadillas para adaptarse según el tamaño de tu oreja. Fáciles de vincular con dispositivos como tablet Samsung, Mywigo, ZTE BLADE L3, entre otros.  Si por algún motivo no encienden o crees que no funcionan, basta con contactar con el vendedor que te ayudará a resolver cualquier tipo de problema.  Una muy buena compra a buen precio.</t>
  </si>
  <si>
    <t>Sonido singstar El sonido me ha sorprendido, suena muy fuerte además de con eco, mi hija está encantada con el micrófono. Lo utiliza para llamarnos así no levanta la voz dice. El micrófono es de un tamaño normal de alto para un micrófono inalámbrico, lo único que gana en anchura por los altavoces. La calidad de los materiales está muy bien, los controles son fáciles. El funcionamiento es muy intuitivo lo cual se agradece, cuando lo usan niños de 8 años como mi nena. El precio que lo he comprado es correcto y ajustado para las terminaciones que tiene. Producto recomendable para usarlo solo o acompañado, ya te puedes hacer tu propio singstar en casa o fuera.</t>
  </si>
  <si>
    <t>Son como los k-72 pero en dorado Para úso cotidiano, aunque cuidandolos a mí experiencia fallan a cada 8 o 9 meses un oído. Aún así por lo comodos que son y su calidad precio, los vuelvo a comprar.</t>
  </si>
  <si>
    <t>Chollazo Tras casi 3 años sellando con la tinta que venía de serie ya casi se ha secado. Ahora con estos recambios, que vienen 2, llegamos casi hasta el instituto!!.</t>
  </si>
  <si>
    <t>seriedad en el envio y en el producto es lo que queria</t>
  </si>
  <si>
    <t>La colada sin químicos. Un imprescindible a partir de ahora en nuestra casa. Sale súper rentable, económico, ecológico y vegano.  Son perfectas para pieles sensibles y/o alérgicas, por ejemplo en la ropa interior y en las sábanas.   En las instrucciones pone que se pueden reusar las nueces durante 3 o 4 lavados, pero hasta 10 veces hemos comprobado que también.  Trae dentro 2 bolsitas de tela con cremallera para meter las nueces en el tambor y así luego encontrarlas más facilmente.  No hace falta usar suavizante con ellas. Tenemos amigos que ponen aceites esenciales en el cajetín para dar olor  a algo en concreto, tipo mandarina, limón, eucalipto, etc.  No quitan las manchas, hay que pretratar antes la ropa.</t>
  </si>
  <si>
    <t>La comodidad Súper ligeras y muy cómodas para mis paseos diarios. No las cambio por nada.</t>
  </si>
  <si>
    <t>Potente en succión con ruido aceptable Perfecto. Más capacidad de succión de lo que esperaba. Cómoda, no pesa demasiado, ruido aceptable y sobre todo limpia genial y se limpia también muy bien. La he usado para colchones, sofás, coche y estoy muy contenta con resultado.</t>
  </si>
  <si>
    <t>Versátiles con buenísima relación calidad/precio Estaba buscando justo algo así, para utilizarlos a la hora de salir en bicicleta (aquí es donde le doy el uso para la música), como manos libres y como auriculares para tener sonido sin molestar a nadie PC de la oficina. La calidad de sonido no está nada mal, aunque no son de alta definición y para mi gusto faltan bajos, están bien. Suenan MUY fuerte y son muy cómodos, era bastante escéptico con la sujeción, pero se adaptan perfectamente y no se mueve, casi ni los notas que los llevas puestos. Recomiendo su compra, pero si es para escuchar música con más calidad me iría a otros, quizás los pro</t>
  </si>
  <si>
    <t>Excelente calidad y variedad! Excelentes estos aceites esenciales, buenos olores y de calidad. Buena variedad floral. Lo uso con mi humidificador para que mi piso huela bien y lo logra. A mi esposa, que es asmática, le encantan. Recomendado!</t>
  </si>
  <si>
    <t>BUEN PRODUCTO Es un producto muy eficaz y con muy buen precio.</t>
  </si>
  <si>
    <t>Apenas suena, buen aparato Creo que es un gran producto, siempre he sido muy partidario de WD, tengo 3 discos más de la marca y los llevo usando muchos años con 0 problemas (espero que este no sea la excepción xD). Tasa de transferencia buena, no es un pepino, pero va muy bien. Probado a pasar más de 1tb en archivos (grandes y pequeños) a la vez y no llega a los 10 min. No vuela, pero pasando ficheros de 5mb y de 20gb creo que es razonable.  Pros: -Apenas hace ruido, estando solo en casa y a las 3:00 de la mañana casi no se nota que está encendido. -Tasa de transferencia razonable. -Buena ventilación.  Contras: -Para mi gusto un pelín caro, en cuanto al funcionamiento, de momento 0 pegas.</t>
  </si>
  <si>
    <t>Energía todo el día Hace años que uso gestagyn lactancia, primero para después del embarazo y ahora porqué me da  energía, si dejo de tomarlo me noto más baja,lo recomiendo al 100%. El servicio de Amazon còmo siempre impecable e impoluto, una maravilla.</t>
  </si>
  <si>
    <t>Comodisimas Elegí Salomon porque para montaña siempre he usado esta marca, las ultimas que he tenido son las speedcross 3, que he estado muy contenta con ellas pero ahora que he probado las speedcross4 me han parecido muy comodas y han mejorado muchisimo en amortiguación y estabilidad. las recomiendo.</t>
  </si>
  <si>
    <t>ok ok</t>
  </si>
  <si>
    <t>La mejor bota para la nieve y el frio La mejor bota para la nieve y el frío sin duda alguna. Las de piel son más resistentes y  calientes pero pesan más y este modelo sintético es más ligero y comodo sin dejar de ser super calientes. Calzan un poco grandes quizás medio número o 1 número. Hay que probarlas antes. Muy recomendable.</t>
  </si>
  <si>
    <t>Bueno, practico y varato No se trata de un reloj para vestir la muñeca, sin embargo como reloj, lo tiene todo: hora, minutos y segundos; día de la semana; hora 12 ò 24h.; mes y día del mes; año; luz de cortesía; tres alarmas y además impermeable. Satisfecho.</t>
  </si>
  <si>
    <t>Malísimo es barato quizá en el chino los hay mejors Ni es como lo describen son pequeños son cristales dan brilló con el sol pero sin colores</t>
  </si>
  <si>
    <t>Camilla muy comoda Se la regale a un colega que es tatuador y la verdad que es bastante cómoda por lo que me ha dicho. Es perfecta para montar y llevar y no ocupa mucho sitio. El unico punto malo es que cuando llevas mucho tiempo empieza hacer un poco de ruido las patas y tal pero por lo demas perfecto</t>
  </si>
  <si>
    <t>Un poco grande Yo suelo utilizar una talla s-m, 36 de pantalon y tengo cartucheras, peroa un asi he considerado que me va un poquito grande de la parte de detras de la espalda... Lo bueno es que es bonito. Mido 1.60</t>
  </si>
  <si>
    <t>Practico Va muy bien, lo que ocurre que no se si es un mal funcionamiento de mi unidad o es general, da corriente en la mano al usarlo, es incomodo, no puedes subir mucho el nivel, te da schock en la mano</t>
  </si>
  <si>
    <t>Mala calidad , no lo recomiendo No se parecen a la foto, mucha peor calidad de lo que parece. En una semana se me rompieron. No lo recomiendo en absoluto. Escribo la reseña para que no os pase.</t>
  </si>
  <si>
    <t>Me gustan Son unas zapatillas cómodas y al mismo tiempo fuertes y fiables. Se ve que son de calidad y tienen un precio razonables. Sin duda, un buen producto. No le pongo 5 estrellas porqué aún no las he llevado lo suficiente.</t>
  </si>
  <si>
    <t>Adiós viento molesto Realmente soluciona en la medida de lo que es capaz el horrible ruido del viento. Gran micro unidireccional.</t>
  </si>
  <si>
    <t>Perfectos, justo lo que buscaba Llevaba tiempo buscando unos auriculares alámbricos, cerrados y de diadema para sutituir a otros que hacía tiempo que pedían relevo.  Después de desechar algunas marcas conocidas, como los Sennheiser (sonido demasiado bajo y cable superfino de fácil rotura) y los Sony (buen sonido, pero con auriculares pequeños y cable demasiado corto) encontré estos Neewer de los que sus compradores hablaban razonablemente bien.  Los adquirí y estoy muy satisfecho. Tienen un sonido de buena calidad (no soy un melómano), los auriculares son grandes y envuelven bien la oreja. Además, disponen de un efectivo acolchado que evita el dolor por aplastamiento del cartílago del pabellón auditivo. Por último, el cable es largo, redondo (así se evita el enroscamiento) y suficientemente grueso.  No le doy cinco estrellas porque siempre se puede mejorar, pero mi nota sería un 9,5 sobre 10.</t>
  </si>
  <si>
    <t>Perfecta para una regleta de 3-5 sockets Fácil de abrir y cerrar, diseño sencillo pero perfecto para pasar desapercibido, la uso para tapar los cables del estante del  video/consolas/amplificador... etc.  Genial!</t>
  </si>
  <si>
    <t>Precio y calidad excelentes. Marca que nunca defrauda (al menos a mi). El diseño es minimalista, por lo que me gusta aún más, y su anillo hace que sea fácil llevarlo junto a las llaves.  No hay peros, la velocidad de transmisión es la que toca y el diseño impecable.  Si hubiera que poner algún pero, es que es un USB 2.0 y no 3.0, pero es un detalle (al menos para mi) sin importancia.  Muy buena compra para mi. Lo recomiendo 100%.</t>
  </si>
  <si>
    <t>Facilidad de uso Está genial</t>
  </si>
  <si>
    <t>Sudadera Es grande pero me encanta</t>
  </si>
  <si>
    <t>Muy buena Muy comoda y ha cumplida las expectativas que esperaba. Muy transparente y  flexible. Ligera y buena relacion calidad precio. Recomendable</t>
  </si>
  <si>
    <t>Comodisimas. Me ha llegado en tres días, súper bien de precio y son comodisimas , me encantan, volveré a comprarlas, las uso a diario para trabajar soy camarera y estoy muchas horas de pie, recomendable 100%.</t>
  </si>
  <si>
    <t>Muy buen producto. Estos auriculares tienen una calidad muy buena para el precio que tienen. Se adaptan a la oreja y son muy cómodos (hasta para mi, que tengo la oreja pequeña). También los he usado estando acostada y no suponen ningun problema. Estoy muy contenta con la compra.</t>
  </si>
  <si>
    <t>Bueno bonito y barato Impresionante calidad- precio</t>
  </si>
  <si>
    <t>Muy bueno pero con peros... El altavoz es una caña, lo tenemos en un pavellón y el por el tema potencia cumple sobradamente. Puntos positivos: -La conexión bluethooth funciona correctamente pero suena mas bajo que si lo conectas con el auxiliar, con usb o con sd. A pesar de que suena mas flojo con bluethoot tiene potencia de sobras. - Viene con dos micros incorporados (el de oreja y el típico, no los hemos probado para opinar de la calidad de sonido) - Va con corriente y con batería (se carga bastante rápido) - Entrega rápida  Puntos negativos: - La asa es de materiales de poca calidad, no se cuanto durará. - En el menú tiene radio fm pero cuando pulsas para entrar no funciona.</t>
  </si>
  <si>
    <t>Ok Es perfecta</t>
  </si>
  <si>
    <t>Todo bien Funciona muy bien</t>
  </si>
  <si>
    <t>puntero Va muy rápido, para realizar presentaciones está genial y no tener que desplazarse todo el rato al ordenador para cambiar de diapositiva o tener que depender de otra persona que lo haga. Lo he utilizado en Windows 10 y con Power Point y no he tenido ningún tipo de problema. Detecta rápido el usb, lo he probado a unos 5 metros y va bien, no pierde señal ni nada  No incluye pilas.</t>
  </si>
  <si>
    <t>Se puede desarmar la regleta al contrario que otras, y la calidad que tiene. Muy buena calidad y se puede apagar individualmente, lo único el botón rojo que no se para que es</t>
  </si>
  <si>
    <t>Buen parche Lo compre para parchear un puff que tenía bastante descosido, y de momento perfecto.  Al puff le doy bastante uso y los parches se mantienen perfectamente colocados.  Las instrucciones que trae son bastante claras.</t>
  </si>
  <si>
    <t>Cumple con su funcion Esta muy bien por el precio que tiene. Una grapadora sin mas. Ademas incluye unas 30 grapas si no me equivoco</t>
  </si>
  <si>
    <t>Quedan bien de talla y son muy bonitas Bien de talla y bien hechas</t>
  </si>
  <si>
    <t>Fantástico. Un 10 en calidad precio, tanto el material como los acabados están muy bien. Respecto al tamaño, es más que suficiente para llevar el móvil, la cartera y llaves. Recomiendo la compra.</t>
  </si>
  <si>
    <t>Buen producto Calidad precio muy bien.</t>
  </si>
  <si>
    <t>Top Top para fiestas y barbacoas  en piscina , suena mucho y bien , y los micrófonos se escuchan a la perfeccion</t>
  </si>
  <si>
    <t>Talla bien Genial para postoperatorio</t>
  </si>
  <si>
    <t>Poca calidad Muy pequeños y poca calidad.La rosca del cierre es muy pequeña y cuesta de poner</t>
  </si>
  <si>
    <t>Reloj pequeño El reloj parece de mujer porque es pequeño</t>
  </si>
  <si>
    <t>No corresponden con lo prometido porcel vendedor No se corresponden con la descripción del vendedor una decepción total</t>
  </si>
  <si>
    <t>Error..mi reproductor no los reconoce. Siempre e utilizado esta marca y nunca ningun problema..pero esta tarrina va a la basura..9 euros tirados..no se si seran originales o no. O si an cambiado los componentes o la manera de fabricar estos cds pero lo cierto es que mi reproductor del coche no los lee...  cuando siempre los habia utilizado y nunca habia tenido problemas. Me asuste..pense que era la grabadora....e incluso que yo habria cambiado algo en la manera de grabar..pero no..ya comprobe con otra marca de cds y funcionan bien....no se si abra sido una partida de cds malos o lo que fue...pero lo cierto que me toco perder mi tiempo y mi dinero.</t>
  </si>
  <si>
    <t>Buena compra Reloj duradero a buen precio. La calidad del reloj no es alta, acorde con el precio del precio del producto.</t>
  </si>
  <si>
    <t>Sorpresa grata La he usado para pegar papel fotográfico sobre cartón pluma, y estoy muy muy contento con el resultado. Se ve como si hubiera usado pegamento en spray, solo que sale mucho más barato. Es fácil retirar el papel y cortar la cinta con la mano, y creo que pega con mucha fuerza. Se ve de calidad. También lo he usado para pegar postales en paredes con gotelé, y funciona bien (pero solo si uso tiras muy largas). No le pongo las 5 estrellas porque el rollo es muy endeble y parece que si lo fuerzas un poco la cinta se va a salir del círculo de cartón (lo cuál sería desastroso...). Y el envoltorio es un plástico que inspira poca confianza.</t>
  </si>
  <si>
    <t>Calidad Calidad muy buena</t>
  </si>
  <si>
    <t>voz es mas bueno muy pequeño,</t>
  </si>
  <si>
    <t>Toni Va genial que el pegamento sea de color morado para que los niñ@s vean si han puesto suficiente. Una vez seco queda transparente. No me gusta que si el niño saca más pegamento no lo pueda volver a guardar. Es como si la rosca para bajar el pegamento no funcionara correctamente.</t>
  </si>
  <si>
    <t>Bien OK</t>
  </si>
  <si>
    <t>la calidad inmejorable he comprado varios productos de esta marca, son rápidos en el envío, económicos y el materia es superior, tuve que devolver una prenda e hicieron reembolso al día siguiente.</t>
  </si>
  <si>
    <t>Buena relación calidad y precio Cumple su función. Tamaño corresponde con mi numeración. Suela con buena adherencia en mojado y buen drenaje.</t>
  </si>
  <si>
    <t>Imitación madera Al ver las fotos del producto pensé que sería algo más grande de lo que es realmente, por lo que el deposito es algo más pequeño de lo que me lo imaginaba. De todas formas el funcionamiento es correcto, mejor que el otro que tenía hasta ahora. Diseño bonito imitación madera aunque sea de plástico. Tiene una función de dar más caudal o menos, aunque no he notado el cambio.</t>
  </si>
  <si>
    <t>Genial Lo tengo ya varios años y sigue en perfectas condiciones. Alguna vez he puesto algún libro de más peso y ha aguantado, aunque el material del que está hecho hace que sea para libros apuntes, documentos sueltos, etc. Lo volvería a comprar sin dudarlo</t>
  </si>
  <si>
    <t>compacto y práctico Perfecto para una casa pequeña</t>
  </si>
  <si>
    <t>Genial Muy bien</t>
  </si>
  <si>
    <t>Fácil conexión con dispositivos La conexión es muy fácil con el móvil. Leyendo el manual he descubierto que puedo conectarlo con un segundo móvil. Me ha gustado mucho el detalle del estuche con un mosquetón para engancharlo al cinturón y poder llevarlo (incluso con el cable)</t>
  </si>
  <si>
    <t>La bateria dura mucho Se sujetan muy bien en la oreja por lo que son ideales para hacer deporte. Se conectan al móvil de forma correcta, y se escucha muy bien tanto por los auriculares como por el micro, y para hacerlo más cómodo tiene un imán en la parte trasera por lo que se puede dejar colgado en el cuello y no se mueve. Por el precio te incluye un estuche duro y un cable USB para cargarlo.</t>
  </si>
  <si>
    <t>Buena calidad a un precio razonable &lt;div id="video-block-R1R3VY7WM34BVV" class="a-section a-spacing-small a-spacing-top-mini video-block"&gt;&lt;/div&gt;&lt;input type="hidden" name="" value="https://images-eu.ssl-images-amazon.com/images/I/D1wd-cPoN5S.mp4" class="video-url"&gt;&lt;input type="hidden" name="" value="https://images-eu.ssl-images-amazon.com/images/I/91BjSgCMNES.png" class="video-slate-img-url"&gt;&amp;nbsp;El artículo ha llegado en buenas condiciones y correctamente embalado. Los auriculares son metálicos y se ven bastante resistentes. El cable parece resistente, es bastante flexible y de tacto agradable. El conector de jack viene protegido por una capsula de silicona que intentaré guardar, aunque seguramente pierda. En cualquier caso, es un detalle por parte del fabricante. Son cómodos de usar y los resultados son buenos tanto con música como con llamadas. Tiene buenos graves para el tamaño que tienen y los agudos no están tampoco mal. Tiene muy buena reducción del ruido y aíslan bastante bien del exterior. Supongo que debe ser porque son metálicos y las almohadillas de silicona que parece también buenas. En este sentido incluye dos pares de repuestos de almohadillas de silicona de diferente tamaño. El micrófono está situado en el centro del cable, no en un lateral como ocurre con otros auriculares que he comprado. Para mi es importante ya que cuando lo utilizo para llamadas solo uso uno de los auriculares y con estos no tendré que estar comprobando que uso el auricular que incluye el micrófono. Junto al micrófono incluye un botón con el que pausar la reproducción, en el caso de estar escuchando música o viendo un vídeo, o para aceptar la llamada y colgar al finalizar. Quiero destacar que incluye una pequeña bolsa de polipiel donde guardar los auriculares y evitar que se estropeen. En mi caso suelo llevar los auriculares en el bolsillo y sacarlos constantemente con lo que suelo romperlos con demasiada frecuencia. Seguramente esta pequeña bolsa me ayudará a Para mí son de momento una buena opción de compra.</t>
  </si>
  <si>
    <t>Auriculares impresionantes por poco dinero He tenido muchos auriculares a lo largo de mi vida, algunos mucho más caros que estos, y he de reconocer que iba con miedo por algunas opiniones malas que he leído. Pero nada más lejos de la realidad.  Tras usarlos durante varios días, he de reconocer que son de los mejores auriculares que he tenido en mucho tiempo. El sonido es claro y bien definido, los graves son magníficos, no tienen un volumen brutal pero lo suficiente para oír alto.  La gente que dice que tienen mal sonido habrán usado una porquería de reproductor, en Android los hay a patadas. Yo llevo usando PowerAmp desde el primer día, y el sonido es inmejorable. El botón te permite Play/Pause, Avanzar/Retroceder Canción, y Atender/Colgar llamadas.  Si buscas unos auriculares y no quieres gastar mucho dinero, estos son la mejor opción con diferencia.</t>
  </si>
  <si>
    <t>bien todo ok</t>
  </si>
  <si>
    <t>Buena relación calidad-precio Muy cómodos, con almohadillas de distintos tamaños para elegir talla Se escucha fenomenal y el micrófono está muy bien para hablar por teléfono la otra persona te escucha perfecto</t>
  </si>
  <si>
    <t>Muy contenta Me encantan, las uso para trabajar de camarera 10 a 12 horas al día, son el calzado más cómodo que he tenido, ligeras, no me recalientan los pies y estéticamente son muy neutras, dan un aspecto pulido.</t>
  </si>
  <si>
    <t>Cómodas Como todas las de esta marca, muy cómodas</t>
  </si>
  <si>
    <t>La perfecta utilidad Es un pendrive super bueno lo primero de todo como te viene es sencillo y elegante despues yo e comprado el de 64gb para mi mucho espacio me va perfecto pero lo mejor de todo es sus esntradas puedes conectarlo tanto wn android como en apple como en el ordenado hasta te viene un adaptador para los nuevos cargadores la verdad que es super util sobretodo si te vas de viaje te pones una peli en el pendrive desde el ordenador y no hace falta que te gas ningun cable que lo adapte ni nada solo le canvias la entrada y lo conectas al mobil la verdad es que es super bueno y encima para lo que te aporta no lo veo caro</t>
  </si>
  <si>
    <t>Ha llegado antes de su fecha indicada 😊 Igual que en la foto, solo que una de ellas llegó sin el aplique para colgar el móvil. Las he usado para colgar unos vasos.</t>
  </si>
  <si>
    <t>MUY BIEN muy bonito  , calidad  y  precio  , me gusta  ,  todo  bien .</t>
  </si>
  <si>
    <t>Costuras rodilla Tiene una costura en las rodillas un tanto incómoda,queda raro</t>
  </si>
  <si>
    <t>Algo pequeña Demasiado pequeña, compre 2 la primera demasiado grande y esta segunda demasiado pequeña. Es de plata y muy bonita, la pega es el tamaño pues si le pones mas de tres abalorios adios muy buenas!! El cierre perfecto pues no se abre asi como asi lo cual es muy bueno pues asi no se pierde. Tres estrellas por el tamaño.</t>
  </si>
  <si>
    <t>Amplia y limpia En líneas generales está bien, pero: la probé para ver si funcionaba y si estaba correcta. Lo que sí he podido apreciar que con respecto a otras que he tenido en casa, el calor es bastante más suave o ligero. No calienta tanto como las que he utilizado de la marca DAGA. Me encanta que pueda separarse del cable de alimentación y que sea lavable, según las explicaciones.</t>
  </si>
  <si>
    <t>Cómodos y de tejido peniso Pedí tres en diferentes colores de la talla M y al llegar, a pesar de que los tres estaban en bolsas marcadas con talla M son visiblemente diferentes en talla. El tejido malísimo. Le salen bolas antes del primer lavado. Los utilizo para yoga y son cómodos</t>
  </si>
  <si>
    <t>FALLA Y LO PIERDES TODO! NADA RECOMENDABLE!!!! Hace un año lo compré y justo ayer dejo de funcionar. El ordenador no lo reconoce por lo que no puedo extraer la información que tengo dentro. Lo he perdido todo, y resulta que Amazon no se hace responsable, solo te ofrecen la posibilidad de cambiarlo por otro (para qué? si puede fallar igual que el anterior) pero de los datos no se hacen cargo. Contactas con el soporte técnico del fabricante y eso es mejor todavía, no solo te lo cambian por otro igual, sino que además te sacan los datos por el módico precio de 400euros!!! Supongo que cuando buscas un disco duro y no quieres gastarte mucho lo que obtienes es que la empresa vende barato pero ya se lo cobra por otro lado..... aun reconociendo que: "Al parecer se trata de una FALLA MECÁNICA" del aparato. En fin, NO LO RECOMIENDO para nada este aparato, ya que si falla como a mí lo perdeis todo y si lo quereis recuperar son 400€.</t>
  </si>
  <si>
    <t>Diferente color La talla está bien aunq  color no es el que pedí.  pedí unas playeras grises y me llegaron unas entre caqui y marrón un color raro y feo hice la devolución sin problemas .</t>
  </si>
  <si>
    <t>Tejido regular No se le puede pedir mucho más al precio que está... pero la verdad es que algo más de calidad al tejido hubiese estado bien... se desgasta demasiado pronto, de talla y demás todo bien</t>
  </si>
  <si>
    <t>Buena compra Es un poco pequeño, pero cumple</t>
  </si>
  <si>
    <t>Inversión de ahorro Después de probar marcas blancas al final en algunas cosas hay que acudir a las conocidas porque ahorras dinero.</t>
  </si>
  <si>
    <t>Buena sudadera Buena calidad aunque talla pequeño</t>
  </si>
  <si>
    <t>Perfecto Esta muy bien para el precio q tiene</t>
  </si>
  <si>
    <t>La comodidad y el confort Perfecto</t>
  </si>
  <si>
    <t>Cumple su función Muy buena calidad. Me ha gustado mucho el formato carpeta. Por poner una pega seria que las fundas transparentes son un pelin finas, pero son  muy aceptables .</t>
  </si>
  <si>
    <t>Brochas limpieza En si estoy bastante contenta con el uso que puedo dar a estos limpiadores, lo compré expresamente para limpiar el baño por la zona baja de la ducha que a veces tiende a aparecer pequeñas motitas de moho, cojo uno de los peines de el amarillo o el rojo, le pongo lejía y se va totalmente, también es cierto que con un estropajo se va pero el esfuerzo es mayor y para mi, que estoy enferma, ese ahorro de tiempo es bastante gratificante. También lo he probado para limpiar la grasa de las paredes y encimeras de la cocina, junto con un producto desengrasante, funciona correctamente, me quito bastante fácil la grasa de la misma. El taladro no viene incluido, solo son las 14 piezas de limpieza, solo hay que usar una broca universal y sirve para cualquier taladro. Por ahora estoy contenta con la relación calidad precio de los productos, tengo que probarlos más a fondo y el resto de los mismos. Para desinfectarlos después de usar, recomiendo llenar un cubo de agua con lejía pura e introducir los productos durante una hora. O una manera ecológica, llenar un cubo de agua caliente con vinagre y bicarbonato, es excelente limpiador de estas brochas.</t>
  </si>
  <si>
    <t>Buena calidad Pequeño, práctico y resistente.</t>
  </si>
  <si>
    <t>Auriculares con anulacion de ruido Muy chulos y resistentes, y lo de anulacion de ruido se puede poner y quitar incluso estando apagados, que vale para dormir en el avion por ejemplo sin ruido</t>
  </si>
  <si>
    <t>Muy bueno Producto muy bueno y vendedor muy amable.</t>
  </si>
  <si>
    <t>Bien Llevo poco con ella. Hasta ahora genial. Tritura muy bien buenos Batidos</t>
  </si>
  <si>
    <t>Amortiguan bastante Muy comodas, buen material a buen precio, vino una talla un poco justa, pedi un numero mas grande y Amazon respondio inmediatamente cambiandomelas</t>
  </si>
  <si>
    <t>GRAN CALIDAD Acabado perfecto, con multitud de bolsillos, da la sensacion de ser una bandolera de firma.. muy muy recomendable.</t>
  </si>
  <si>
    <t>Buen diseño, cómodo y resistente. Gran reloj. Ya tengo otro DW5600M con correa plastica y este esta muy bien. Comodo y diseño bonito. Es cierto que en lugares oscuros no se ve la hora bien, pero tampoco mucho menos que cualquier otro reloj.</t>
  </si>
  <si>
    <t>Excelente calidad Calidad de sonido excelente y muy buena duración de la batería, lo probé en un viaje en avión de 12 hs y debo decir que es genial, súper recomendable.</t>
  </si>
  <si>
    <t>Relajación al acabar de trabajar Buen masajeador utilizado tanto en cuello y espalda como para piernas. Muy fácil de utilizar y cómodo ya que uno mismo es el que ajusta la presión que damos al masajeador. Trae función de calor bastante agradable y los rodillos al x tiempo cambian de sentido. Se puede utilizar tanto en casa como en el coche mediante el adaptador de corriente.</t>
  </si>
  <si>
    <t>Fati Sujeta bastante bien teniendo en cuenta q llevo una talla grande y es exactamente igual q en la foto, la talla perfecta.</t>
  </si>
  <si>
    <t>Calidad extrema Sólo tengo una palabra para describir este artículo: increibles. Tienen una calidad de sonido, estetica y de cofortabilidad buenisimas y ahor que ha salido el modelo mas nuevo están a un precio inmejorable.Muy contento.</t>
  </si>
  <si>
    <t>comodisimos me gusta este modelo de Crocs porque tiene el empeine alto y se amolda muy bien a mis pies, los uso para trabajar y me van perfectos.</t>
  </si>
  <si>
    <t>Ajustan perfectamente Compré las chanclas con un poco de miedo ya que este tipo suele hacer heridas en la parte superior del pie ya que no ajustan del todo bien y resbalan, pero en en este caso, encajan a la perfección y además son muy cómodas. Totalmente recomendables.</t>
  </si>
  <si>
    <t>Preciosos Preciosos y muy prácticos para llevar en el bolso.</t>
  </si>
  <si>
    <t>Buena Cumple con las expectativas. Es muy calentita y calienta zona de hombres cuello y espalda. En el 3 a veces incluso es demasiado caliente.</t>
  </si>
  <si>
    <t>Boch Genial fantástica relación calidad precio</t>
  </si>
  <si>
    <t>Cómoda para llevar de viaje Muy bonita y cómoda, pero la puse todo el día a cargar y solo me da para hacer un batido, tengo que ponerla todo el rato a cargar...</t>
  </si>
  <si>
    <t>Bien Se ven mejor en la foto pero no estan mal ..no pesan nada parece que no los lleves ..son comodos calidad precio bien vino antes de tiempo muy bien envueltos</t>
  </si>
  <si>
    <t>Regular No me ha gustado mucho la verdad, la talla M que es la que llevo siempre me queda bien pero no como en la foto, el cuello queda raro y  no queda recta,  y para arriesgarme a pedir una talla menos no lo veo porque es corta. No repetiré.</t>
  </si>
  <si>
    <t>Sin agujero en tetina No tiene agujeros en la tetina!!! Es la primera vez q compro un biberón sin agujero. Ahora sí quiero q funcione o hago yo (artesanal) el agujero... O me gasto dinero en tetinas.... Con lo cual sale caro.</t>
  </si>
  <si>
    <t>Malísimos Si no quieres dejar la mesa negra no lo compres. Sueltan muchos hilos negros y te deja todo sucio y no enganchan bien. Yo los he tenido que tirar a la basura.</t>
  </si>
  <si>
    <t>FUNCIONAN el velcro bien, los adeshivos malos</t>
  </si>
  <si>
    <t>Buena calidad-precio Alfombrilla muy cómoda y con las características que se detalla en la descripción, altura del reposa muñeca perfecta.</t>
  </si>
  <si>
    <t>Calidad/precio muy buena. No es multifunción. El reloj está muy bien para el precio que tiene (parece un reloj bastante más caro). Las agujas pequeñas y los botones de ajuste accesorios son un adorno como es de suponer para menos de 2,50 euros. Funciona bien y  llegó antes de lo previsto. Recomendable si es lo que busacas.</t>
  </si>
  <si>
    <t>calidad-precio muy buena relación calidad precio!</t>
  </si>
  <si>
    <t>Producto esperado Cumplen con lo esperado, me gusta para lo que las uso que es para tener mis papeles organizados según el color de la carpeta y para si tienes que ir con documentos a algún sitios son la mar de prácticas Las volvería a comprar</t>
  </si>
  <si>
    <t>RELACIÓN CALIDAD-PRECIO DE LAS MAS ALTAS UNA CALIDAD MUY BUENA A UN PRECIO BASTANTE BAJO RESPECTO A LA MEDIA DE MERCADO QUE SUELE ESTAR A UNOS 2GB X EURO. ADEMÁS CON LA GARANTIA DE UNA GRAN MARCA COMO SANDISK. TAMBIÉN DESTACAR LAS DOS OPCIONES DE CONEXIÓN DE USB Y MICRO USB QUE FACILITA LA UTILIZACIÓN DIRECTA EN DIFERENTES DISPOSITIVOS. RECOMIENDO SU COMPRA.</t>
  </si>
  <si>
    <t>Una buena pieza de relojeria Un buen reloj en cuanto lo tienes en las manos ves que es una buena pieza y calidad precio mejor</t>
  </si>
  <si>
    <t>Calidad y funcionamiento perfecto . Russell hobbs está sobrevalorado pero si buscas un hervidor de calidad y original es buena compra, hierve rapidísimo.</t>
  </si>
  <si>
    <t>PERFECTO Muy bonito,a mi novia le encantó,triunfe claro</t>
  </si>
  <si>
    <t>Ideales Mas grande del numero habitual, ya lei comentarios y acerte comprando medio num menos</t>
  </si>
  <si>
    <t>Mejor de lo que esperaba Esperaba una batidora normal por el precio, pero, lo que me he encontrado es una capacidad de triturado superior a otras mas caras y conocidas (no voy a decir marcas xD) y encima mas barata. Viene con dos vasos y tres tapas, una de ellas es la que tritura y las otras son para poderte llevar el vaso a cualquier lado, perfecto para el gym, ya me los he llevado dos veces, por todo esto se lleva las 5 estrellas</t>
  </si>
  <si>
    <t>Bonita y suave Es muy Bonita la talla perfecta muy suave y el color sólido.</t>
  </si>
  <si>
    <t>Calidad Buena calidad. Calentitos.</t>
  </si>
  <si>
    <t>Es justo lo que esperaba Envío muy rápido. El humidificador es muy bonito y resulta muy util</t>
  </si>
  <si>
    <t>Correcto Correcto</t>
  </si>
  <si>
    <t>Que es igual de la imagine. El producto está bien, pero ten en cuenta que las tallas no son equal en China y Europa. El próximo vez pido una talla más.</t>
  </si>
  <si>
    <t>Cinta métrica sencilla pero fiable La cinta métrica en sí es sencilla, pero se ve robusta y fiable. Algo que esperas de una marca como STANLEY. Por el momento me ha funcionado perfectamente y no se ven holguras ni fallos.</t>
  </si>
  <si>
    <t>Contentos con la compra Buena compra, calidad precio muy bien,  para se una aspiradora se mano es ligera, tiene una buena succión, la longitud del cable normal, no nos importa cambiar el cable a meduda de que lo necesitemos, optamos por esta aspiradora, por su buen precio y por que nos la recomedaron , ya que le iba muy bien. Contentisimos con la compra, y con el servicio de amazon.</t>
  </si>
  <si>
    <t>Comodidad Tube unas Andy z hace tiempo y son exactamente iguales estoy súper feliz</t>
  </si>
  <si>
    <t>Excelente Muy bien estupenda caja por el precio que tiene es estupenda</t>
  </si>
  <si>
    <t>Económicos y comodisimos Llevaba tiempo buscando unos auriculares inalámbricos pero no me decidía por ninguno, anda que no hay marcas en el mercado. Al final me decante por estos y estoy encantada. Son super comodos y ademas economicos. Se adaptan perfectamente y no se caen con facilidad. Se emparejan muy bien entre ellos. Yo los utilizo para escuchar música mientras trabajo en la oficina y para las llamadas y el sonido es perfecto y el microfono tambien funciona perfectamente. Además vienen muy bien protegidos para el transporte y se nota que el material es resistente. En cuanto a la batería dura bastante ya que los utilizo todos los días casi 6 horas y solo los cargó dos veces a la semana y por precaución de no quedarme sin batería. Y también destacar como he dicho antes que son económicos y llegaron antes de lo previsto. En general un producto que no nos puede falta a los amantes de la informática, yo los recomiendo.</t>
  </si>
  <si>
    <t>Calidad Original, en este caso  calidad,es perfecta ya que son unos,auriculares originales.</t>
  </si>
  <si>
    <t>Calidad El producto perfecto, adecuado a la explicación, se ajusta perfectamente. El envío muy rápido, como siempre con Prime.</t>
  </si>
  <si>
    <t>Un clásico Pedazo de reloj, ademas de bonito y clásico, funciona de lujo. Para una muñeca normal de caballero queda bien , ni grande, ni pequeño, normal. Y para una muñeca de mujer queda perfecto. Este modelo es un poco más grande que el A168, que si queda pequeño para una muñeca de caballero. Sistema de ajuste de la correa es muy cómodo. Un reloj para toda la vida.Sencillo, cómodo y bonito.</t>
  </si>
  <si>
    <t>No la volveré a comprar. No me gusta que lleven marcas de agua con el nombre del fabricante.</t>
  </si>
  <si>
    <t>Muy endebles Material malo</t>
  </si>
  <si>
    <t>Practica pero ruidosa ES practica por el todo en uno. El exprimidor es bastante ruidoso y la pulpa de la naranja se queda bastante incrustada lo que lo hace un poco dificil de fregar. Al blender le cuesta deshacer nueces o uvas pasas. Sin embargo es un aparato multifuncional, no se le puede pedir mucho. Para batidos simples va bien</t>
  </si>
  <si>
    <t>Decepcionante Tras unos meses de uso, el motor parece que ha perdido potencia. Las varillas no se acoplan bien y no sirven para poner claras al punto de nieve. La jarra para cortar es muy útil pero la tras menos de 2 meses de uso no es capaz de rallar zanahoria de la misma manera que al comprarla. Una gran decepción porque era un complemente de cocina muy util, y por ese precio, esperaba que mucho más duradero.</t>
  </si>
  <si>
    <t>Duró 6 meses Vergonzoso... en 6 meses ya se ha quemado, tiene potencia, pero no está preparada para esa potencia, hecha de materiales muy débiles (adjunto foto).  El regulador de fuerza cuando la haces funcionar se mueve con la vibración de la propia batidora.</t>
  </si>
  <si>
    <t>Da algún error el sistema táctil El mecanismo táctil da fallos en alguna ocasión. Por lo demás es estética y tiene bastante capacidad para poder usarla varias horas sin reponer agua</t>
  </si>
  <si>
    <t>Bonitos. Tallas americanas Son bonitos, para mi gusto la tela es muy sintética pero como son de deporte la tela es para que se seque rápido el sudor. Son forrados por dentro tipo polar y las tallas son súper grandes (americanas) pedí un xl pero debí haber pedido un m o maximo l porque me queda grandísimo</t>
  </si>
  <si>
    <t>Justo como lo que esperaba Es como se la esparaba mi niño le queda muy bien las tallas son como bien dice. Es como la esperabamos y volvería a comprar para regalar a mis sobrinos o hermano.</t>
  </si>
  <si>
    <t>I.M El envío dentro del plazo. En cuanto al producto muy recomendable son muy útiles para recoger los cables la medida esta bien. Vienen enkNet Publicada. Escribir un comentario  una bolsa bien empaquetadas Todo correcto lo recomiendo</t>
  </si>
  <si>
    <t>Excelente relación entre calidad y precio, muy pequeño de diseño vistoso Buscaba un USB 2.0 con memoria flash de 8GB como mínimo de buena calidad para bajar el Windows 8.1 Pro 64 bit de forma segura. Investigue las evaluaciones  de USBs en un enlace alemán y esté DTSE fue el único mencionado en la lista entre los USB 3.0 (mi portátil no tiene 3.0 y tengo que conformarme con un 2.0) Comparando las ofertas en Amazon.es, este USB con 16GB resultaba más económico que el de 8GB y lo pedí. La entrega tardo más de una semana porque iba por otro canal, no por amazon, pero como no tenía prisa, no me importaba. Estoy convencida y pensando pedir uno más.</t>
  </si>
  <si>
    <t>Buen producto y a buen precio. Buen producto. Dudaba entre cogerme otro Crucial esta vez de 480GB o 500GB, o este otro modelo de SanDisk de 480GB. Vi la oferta de 128€ y me decidí por este modelo. Ya conocia la marca por su fama con tarjetas de SD, MicroSD, etc ... y conocia que también hacian SSD, así que era un punto a su favor. Tengo ya de antes dos discos SSD Crucial, montados en un MacBook y un portatil Sony Vaio, y buena experiencia. El destino de este disco SanDisk SSD es sustituir el disco HHD de un MacMini de 500GB por este Sandisk SSD de 480GB. He clonado el disco de HDD del MacMini en el Sandisk SSD, he sustituido el disco HDD, y ha arrancado el MacMini sin problemas, mucho más rápido que con el HDD convencional. Bueno ahora a ver la nueva experiencia de uso del MacMini con SanDisk SSD. Ya lo había hecho anteriormente con el MacBook, de un HDD a un SSD y fue como fuera otro ordenador. Compra recomendable y a muy buen precio.</t>
  </si>
  <si>
    <t>Calidad Muy xulas i van super bien</t>
  </si>
  <si>
    <t>Se sujetan perfectamente Espectaculares, son los primeros calcetines de este tipo (escondidos) que no se terminan colando en la zapatilla ya que tienen una ligera pero infalible sujección de silicona que no se siente al andar pero hace su función de maravilla. De las mejores compras que he hecho por su utilidad práctica. Son fantásticos, muy buena calidad, cómodos, en fin, un 10.</t>
  </si>
  <si>
    <t>Excelente La verdad que cambia  la manera de encender el ordenador por su rapidez para todo , programas y juegos, muy buena opción.  Disco rápido.</t>
  </si>
  <si>
    <t>Me encanta!! Siguiendo los consejos de las opiniones pedí la talla más grande XXL ya que uso la 44-46, y me queda perfecta. No me aprieta y el corte está bien hecho para que siente bien. El tejido lleva algo de elástico y es fino, muy agradable y cómoda. Estoy muy satisfecha con la compra.</t>
  </si>
  <si>
    <t>Sencillamente perfectas Pedí estas chanclas de crocs con un poco de miedo a que no me quedasen bién o no me gustasen, después de ser  havaiana-adicta. Pero dí en el clavo. Puedo caminar kms que mis pies y mis tobillos no sufren nada. Increibles,  además de quedar perfectas son lo más cómodo que me he puesto para caminar en verano. Talla perfecta. Las recomiendo a todo el mundo.</t>
  </si>
  <si>
    <t>Muy educativo Genial, vienen con partituras q ademas de las notas te marca ocn simbolos y colores para q cualquiera pueda tocarlo. Poco a poco aprenden la asociación. Y es facil de transportar.</t>
  </si>
  <si>
    <t>Perfecto precio-características Cumple su función perfectamente.Ligero y resistente.Un reloj con las funciones básicas de cronómetro(eso sí, ojo que no tiene cuenta atrás si es lo que estás buscando),horario dual y alarma.Lo uso en la piscina y por ahora ningún problema.Muy recomendable y económico.</t>
  </si>
  <si>
    <t>Muy practica La sudadera es muy bonita y abriga. Yo compre la negra. Para ir de esport con un punto sofisticado. Yo me la pongo un monton. La talla perfecta y llego bien y en el tiempo acordado.</t>
  </si>
  <si>
    <t>Excelente. Lo recomiendo. Muy buen precio comparado con lo que vende en grandes superficies.</t>
  </si>
  <si>
    <t>Los mejores Los mejores auriculares que he tenido, duraderos, suenan bien, bonitos... Calidad precio de lo mejor. Lo recomiendo sin dudarlo a todo el mundo</t>
  </si>
  <si>
    <t>Diseño elegante e informal El reloj tiene un acabado muy cuidado y detallado, sobre todo el interior de la Caja, y los detalles horarios, también tiene un peso razonable. Si lo usas un día entero carga lo suficiente para no pararse si te lo quitas para dormir, dura unas 15 horas en funcionamiento, además ni atrasa ni adelanta va clavado de hora. La cuestión es que he usado relojes de marcas conocidas de 300€  y de 200€ y me han dado problemas, estos por el precio que tienen me parecen perfectos, creo que compraré uno para cada día del mes jeje.</t>
  </si>
  <si>
    <t>Licuadora portátil Genial licuadora que te permite preparar un zumo, batido, etc.. . y poder llevartelo contigo, ya sea a la calle, al gym, etc.. De muy fácil manejo y muy fácil para limpiar. Material muy resistente. Capacidad individual. Muy buena compra, totalmente recomendable.</t>
  </si>
  <si>
    <t>Me encantan Son super cómodos, no se me caen de las orejas en ningún momento del entrenamiento, soportan el sudor, el sonido es muy bueno, la batería dura un montón, los que tenía me duraban nada. Lo mejor, no tener que cargarlos todos los días. Y los botones son muy intuitivos. Me encantan</t>
  </si>
  <si>
    <t>Simples, comodas y bonitas Pedi un 44 y perfecto, suela bien acolchada, no se hace grande. No es una zapatilla para correr exclusivamente, yo soy corredor y para eso comprar unas especificas, para una carrerilla valen. Perfectas para el dia a dia la verdad. Se ajustan bien y son muy comodas</t>
  </si>
  <si>
    <t>Las he usado todo el verano,y para el próximo también Las pedí para su uso en verano y muy contento con su calidad y comodidad,mientras duren ya tengo chanclas asignadas para los veranos venideros.</t>
  </si>
  <si>
    <t>Muy contento Sencillamente maravillosas. Comodas y bien acabadas responden a la publicidad. Calidad -precio geniales,Son muy cómodas y dan calor,Para uso exclusivo en invierno, dan mucho calor. Muy buena compra,Muy recomendable.</t>
  </si>
  <si>
    <t>Pendientes  pequeños Me siento engañada , los pendientes que esperaba y pedí , eran con algunos critalitos en azules y el enganche de detrás era metálico y viene de plástico .  Son demasiado pequeños , no tienen nada que ver con la foto . Tendría qué haberlos devuelto , pero me ha pillado de vacaciones y no pude .</t>
  </si>
  <si>
    <t>Correcto Cumple con su cometido</t>
  </si>
  <si>
    <t>Que todavía no se rompió. Calidad  muy sencilla,no corresponde con foto</t>
  </si>
  <si>
    <t>No se puede pedir mucho por el precio que tiene Son muy bonitas y de la medida adecuada pero se me rompieron enseguida ...se ha arrancado el palito que se introduce en la oreja</t>
  </si>
  <si>
    <t>escasa calida Solo al abrir el paquete se le cayeron cerdas del cepillo. El material plástico muy malo, se estalla y parte facilmente</t>
  </si>
  <si>
    <t>De diez Esta marca son los mejores biberones sin duda para el bebe, por su sistema anticolicos, y para evitar tratar aire y demás, los recomiendo totalmente</t>
  </si>
  <si>
    <t>Elegante y funcional. Estoy contenta con el reloj. Es tal cual se anuncia.  El diseño es bonito y espero que, en general, dure mucho. Lo que veo flojo es la luz; demasiado tenue.</t>
  </si>
  <si>
    <t>Muy útiles Se adapta muy bien al pie</t>
  </si>
  <si>
    <t>Bueno y funcional Bueno</t>
  </si>
  <si>
    <t>Recomendable Muy buen producto. Funciona perfectamente, no pesa ni abulta mucho</t>
  </si>
  <si>
    <t>Buen producto Muy potente.</t>
  </si>
  <si>
    <t>relaja mucho los pies. el masajeador de pie esta muy bien, llevo unos dias utilizando, tiene 5 modos de fuerza para masaje y se puede poner contror del tiempo, da calentito el pie. Tiene un mando tambien puede controlar.</t>
  </si>
  <si>
    <t>Perfectas Perfectas muy contenta</t>
  </si>
  <si>
    <t>Práctico y robusto Un disco duro para utilizar a modo de almacen, 6 TB los cuales dan para mucho y nos sirve como copia de seguridad de nuestros archivos. El dispositivo trae una fuente de alimentación externa y varias clavijas intercambiables por si viajamos al extranjero por lo que el disco duro es posible usarlo con su fuente de alimentación allá donde te encuentres. Este punto es MUY útil para aquellos que viven actualmente en Reino Unido pero tienen vistas a volar a Europa d enuvo, o aquellos que viajan a paises sin el encufe Europeo.  Por lo demás todo perfecto, siempre he comprado discos duros SEAGATE y no he tenido ningun problema hasta el momento.  Las 4 estrellas de durabilidad, son simplemente porque aun no se cuanto durará.  Saludos</t>
  </si>
  <si>
    <t>Comodisimas Comodisimas</t>
  </si>
  <si>
    <t>Muy contento con la compra. Es un modelo "antiguo". Logitech se ha llevado mucho tiempo sin actualizar el modelo, y el año pasado saco gama nueva completa. Este está en medio, hay uno stereo, este está en medio, es stereo conectado a consola y 7.1 conectado a pc por software y mediante el adaptador usb y hay otro modelp superior 7.1 por hardware. Lo uso en pc.... Y supercontento, hay gente que dice que suena mas bajo conectado por usb que mediante minijack 3.5 suena mas fuerte. Cierto.... Y también suena solo stereo en pc. Otra cosa, en mi pc depende de si lo conecto a los usb de la derecha o la izquierda suena mas o menos y si lo conecto a la base refrigeradora que tiene usb extra suena mas bajo aun.... Prueba en que usb suena mejor. La supresión de ruido del microfono también muy bien, si subes mucho el volumen te escucharan respirar... Tampoco es la quinta maravilla, pero si usas un volumen medio funcionanda perfectamente.</t>
  </si>
  <si>
    <t>Una buena elección Funciona y cumple su función perfectamente. Es el mejor que he probado el mango es bastante largo y permite cogerlo con las dos manos para hacer más fuerza, las varillas son flexibles aunque no mucho, las cerdas son de acero inoxidable y se mantienen como el primer día después de varios usos. Sin duda por la calidad precio repetiría su compra</t>
  </si>
  <si>
    <t>Buenas fragancias Es un buen estuche de fragancias a un buen precio, lo utilizo con un humidificador  ambientar la casa y el olor es penetrante y duradero. Estoy muy satisfecho con este kit. Ademas como extra viene un pequeño papelito donde podemos ver convinaciones de olores segun las necesidades.</t>
  </si>
  <si>
    <t>Los móviles usan sólo una ínfima parte de la capacidad de la tarjeta de memoria Todo perfecto,sin problemas. Pero no debemos creernos que al colocarla en un móvil, se puede usar su capacidad al 100%. Nada más alejado de la realidad. El sistema android usa la tarjeta sólo parcialmente; hay infinidad de apps que usan sólo la memoria del dispositivo y no tocan para nada la memoria externa. es inútil gastarse el dinero con muchos Gb, porque no serán usados en la vida.</t>
  </si>
  <si>
    <t>Bonito Es un modelo bastante rectoy largo</t>
  </si>
  <si>
    <t>Calidad precio perfec Suenan espectacular, tienen bastante volumen y se escuchan con bastante claridad sin distorsión. En resumen son unos cascos bluetooth que por el precio que tienen cumple con creces sus sspectativas. Recomiendo sin duda su compra</t>
  </si>
  <si>
    <t>bien bien</t>
  </si>
  <si>
    <t>Buena construcción, cómodas y confortables Fué un regalo para mi mujer que por cierto quedó encantada con estas botas, a falta de probarlas decir que son muy cómodas, las llevó puestas por casa toda la tarde, buenos acabados y muy bonitas, me reservo comentar cuando sean probadas, llegaron adecuadamente, en tiempo y forma, precio muy adecuado, gracias Amazon.</t>
  </si>
  <si>
    <t>Buena Inversion Las botas Timberland tienen un precio alto, pero merece la pena la inversión por su calidad, belleza y durabilidad. Es un calzado cómodo y mantendrá tus pies calientes. La talla es mas grande de la talla normal en España.</t>
  </si>
  <si>
    <t>Buen precio Estupendo para las puertas correderas</t>
  </si>
  <si>
    <t>Buen calzado,muy cómodo. A mi pareja le encantan, le resultan realmente cómodos y los usa a diario para estar por casa. Se mantienen muy bien pues los tiene desde hace tiempo y están como nuevos. Repetiremos seguro</t>
  </si>
  <si>
    <t>Perfectas Llevaba tiempo buscando unas zapatillas así, estoy encantado con la compra son comodisimas, se ponen y quitan con facilidad, mucho mejor que esas zapatillas donde se incrusta el dedo gordo, o donde haces pinza entre dedos. Muy recomendable su compra</t>
  </si>
  <si>
    <t>Una compra perfecta Una compra perfecta. No entiendo a los que dicen que se nota retardo entre guitarra y ampli.</t>
  </si>
  <si>
    <t>perfecto perfecto</t>
  </si>
  <si>
    <t>Se ha rasgado el material y no se puede arreglar. Una pena. Zapato muy cómodo. Desgraciadamente al cabo de dos meses se ha roto por la parte del cosido. Según el zapatero se ha roto de la peor manera por la parte exterior y no se puede arreglar. Una pena porque ya no lo puedo devolver.</t>
  </si>
  <si>
    <t>Muy practico por el precio que tiene Cuatro estuches por ese precio estaa genial, el diseño es normal. Tienen capacidad para almacenar bolis lapices y rotuladores juntos. El envio regular, Correos que fue la compañia que lo entrego lo dejo en porteria sin llamar a casa estando. Producto bien compañia de reparto mal.</t>
  </si>
  <si>
    <t>Propiedad Muy mala calidad, el tacón es una pieza no solidaria al zapato, lo que le hace muy incómodo. Uno de los peores zapatos que he tenido.</t>
  </si>
  <si>
    <t>un engaño en la propagandpa,no pone la medida, segun vendedor tamaño normal¿? Son tan pequeños que ni cojen casi entre los dedos, muy justos en la oreja por no decir que entran casi von calzador, engañosos con relacion a la foto de propaganda, y encima me dice el vendedor que es tamaño normal de pendientes, que lo pongo en duda</t>
  </si>
  <si>
    <t>Bonitos Son pequeños pero bonitos, para segundo agujero perfectos, el problema que le veo es que la pluma solo tiene dibujo por un lado, podia ser la pieza entera. La pluma es extraible por si la quereis poner en otro tipo de aro que tengais.</t>
  </si>
  <si>
    <t>Muy barata Si buscas algo básico para hacer te esta tetera está muy bien. Lo malo que tiene es que la resistencia está dentro de la tetera y no lo puedes meter en el lavavajillas tienes que limpiarlo con especial cuidado. También el tiempo de calentado del agua es mayor que otras terceras pero por el que se tiene cumple con su cometido</t>
  </si>
  <si>
    <t>Los pensaba un pelin mas grande Estan bien</t>
  </si>
  <si>
    <t>cumple De momento cumplir las expectativas más adelante tendré que comprobarlo con un billete falso .fácil de usar económico y lo puedes llevar encima</t>
  </si>
  <si>
    <t>No es de las mejores La batidora de mano podria ser mejor, la potencia no es mucha y a veces la batidora de inmersion se queda corta. La picadora funciona bastante bien, pero igual que la batidora de mano, siendo el mismo motor, se queda corta dependiendo de la necesidad que uno tenga.</t>
  </si>
  <si>
    <t>Volvería a comprarlo. Estoy muy contenta con este apartado. Noto el masaje y como mueve la piel. Después de más de un mes usándolo rigurosamente a diario, he notado mejoría. También es cierto que he usado aceite de abedul (que dicen que es un gran anticelulítico) así como una dieta equilibrada.</t>
  </si>
  <si>
    <t>Cambiar de talla Necesito cambiarlo de talla es 36 a 36,5 xk no le queda a mi mujer, necesito un teléfono para comunicarme ahora los teléfonos no van x favor comunicarme conmigo gracias</t>
  </si>
  <si>
    <t>Queda muy bien Queda muy bien, talla estandar</t>
  </si>
  <si>
    <t>Correcta Va bé, és maco, però als quinze dies vaig haver de canviar la pila, suposo, espero i desitjo que ha sigut mala sort que em toqués una pila descarregada</t>
  </si>
  <si>
    <t>Muy bonitos Comprados como regalo para niña de 12 años. Le han encantado son originales y muy bonitos</t>
  </si>
  <si>
    <t>PERFECTO MUY PRACTICA</t>
  </si>
  <si>
    <t>Bueno y bonito Es un top de muy buena calidad, mi favorito de entre todos los que tengo, la tela es suave, tiene buena sujeción y en la espalda queda muy bonito.</t>
  </si>
  <si>
    <t>Encantada con los bibes Estoy encantada con estos biberones. Mi bebe de 1 mes y medio no tiene colicos ni gases. Una muy buena compra</t>
  </si>
  <si>
    <t>Molt bo No m'hauria pensat mai que per aquest preu obtindria una qualitat tan bona. Per això li dono 5 estrelles. Molt bon producte.</t>
  </si>
  <si>
    <t>Increíble relación calidad-precio Un Casio muy económico y bonito.  Muy puntual. Estoy satisfecho con la compra realizada, y lo recomiendo. Por este precio no se puede pedir mas</t>
  </si>
  <si>
    <t>Ropa para el gym súper complero Para ir al gym es una pasada</t>
  </si>
  <si>
    <t>Perfectas Las botas han llegado muy rápido. Son originales, llevan el certificado en la nota izquierda.</t>
  </si>
  <si>
    <t>Muy buena relación calidad-precio. Muy buena calidad de piel y suficientes compartimentos. Sería mejor como riñonera.</t>
  </si>
  <si>
    <t>calidad por encima de todo Es muy practica por tamaño y ademas tiene una hoja con un filo muy bueno.Robusta y hecha con buenos materiales.Quizas puede parecerle cara a alguno pero es algo que te va durar un monton(lo digo porque le regale una a mi padre y otra a un familiar hace tiempo ya y estan encantados).</t>
  </si>
  <si>
    <t>Ideal Todo perfecto</t>
  </si>
  <si>
    <t>Perfecto Tal como queria</t>
  </si>
  <si>
    <t>Perfecto Me quita todos los pelos de la gata. Va muy bien</t>
  </si>
  <si>
    <t>muy comodas y bien de talla muy comodas y bien de talla</t>
  </si>
  <si>
    <t>Muy bonitos Muy bonitos</t>
  </si>
  <si>
    <t>No lo recomiendo Hace dos meses que los compre y se está despegando la suela,rompieron por dentro y me hacen daño por detrás a la altura del tobillo,los compré por la marca pero me decepcionaron...</t>
  </si>
  <si>
    <t>Acabados regular pero muy completo Las páginas vienen con sus filtros para separarlas y evitar que se dañen las fotos, todo esta muy completo en ese aspecto pero se nota que los acabados y los materiales no están muy pulidos.</t>
  </si>
  <si>
    <t>No hace nada Tras 15 días de uso lfui a ponérselo y ya no funcionaba. No lo recomiendo. Se encienden las luces pero ni se conecta ni hace nada</t>
  </si>
  <si>
    <t>Se despegan las suelas por laterales Las suelas estan despegadas por laterales en varios sitios. Falto pegamento a pegar corectamente. No lo esperaba de unos zapatos de Clarcs. Asi que lamentablemente a devolver. Y aparte la caja llego algo dañada</t>
  </si>
  <si>
    <t>Me ha llegado sin precintar Se notaba que había sido abierto. No se si ha de llevar libro de recetas, si es así este no lo lleva. Voy a devolverlo, sin embargo veo que he de pagar por ello. Un poco decepcionada.</t>
  </si>
  <si>
    <t>Muy malas! Son falsas, idénticas a las originales. Duraron hasta la primera lavadora, se despegan las partes y a pesar de lavarlas solas se destiñeron. Lo peor.</t>
  </si>
  <si>
    <t>Cómodo Me gusta por su tamaño</t>
  </si>
  <si>
    <t>Buen Precio Hierve agua rápidamente, buen diseño y tamaño. Tras varios hervidos queda marcas, aunque se utilice agua embotellada. Buen precio. Recomiendo su compra.</t>
  </si>
  <si>
    <t>Me gusta Pedí uno y me vino defectuoso pero me lo devolvieron sin problema. Lo volví a pedir y, genial. Cumple su cometido perfectamente</t>
  </si>
  <si>
    <t>Imán fuerte El imán funciona muy bien pero el adhesivo no es muy bueno se despega muy fácil, aún así estoy contenta con el producto.</t>
  </si>
  <si>
    <t>Para altavoces Correcto</t>
  </si>
  <si>
    <t>Comodidad. Bolso cómodo y práctico. Super versátil, pega con todo y sirve para lo que quieras. Buena calidad de material y de cremalleras. Lo recomiendo.</t>
  </si>
  <si>
    <t>Un aceite excelente a muy buen precio A pesar de que es aceite, no deja una sensación excesivamente pringosa en la piel. Es totalmente natura, no irrita nada e hidrata súper bien.</t>
  </si>
  <si>
    <t>Son buenas Buenas y robustas,punta metálica.Adecuadas para trabajar</t>
  </si>
  <si>
    <t>Diseño Calidad precio, es muy bonita</t>
  </si>
  <si>
    <t>Satisfecho! Genial con monitores de estudio en mi caso. Funciona como los caros. Ya usado por bastante tiempo y como el primer día.</t>
  </si>
  <si>
    <t>Confort Las zapatillas es una pasada, muy bonita y queda muy bien.</t>
  </si>
  <si>
    <t>Comodo Calidad precio espectacular, es muy pequeño para llevarlo de llavero. Por ahora funciona muy bien</t>
  </si>
  <si>
    <t>Perfecta Funciona a la perfección. Tiene suficiente fuerza para hacer gazpacho, salmorejo o purés sin problema. No la he probado para picar hielo, pero supongo que también irá bien</t>
  </si>
  <si>
    <t>Excelente Muy buen producto</t>
  </si>
  <si>
    <t>Rápida y fiable. Excelente en todos los aspectos.  Por poner un pero “la facilidad en perder los tapones”.</t>
  </si>
  <si>
    <t>Buen reloj por este precio. El casio de siempre. No falla</t>
  </si>
  <si>
    <t>Buen producto. He usado biberones de esta marca siempre y la calidad no decepciona. Y lo utilizo todos los días con el peque. Es genial, no chorrea nada de la propia botella, perfecta para el invierno para el peque no se moje al beber. El BB esta hecho de acero&amp;nbsp;inoxidable y tubos de silicona suave, ¡ojo!,No BPA que eso es lo mas importante. Trae tres tapas diferentes que se le puede servir como botella de agua, biberón aislado y taza de bebida. Funciones complejo y fácil de limpiar. En fin estoy muy satisfecho con la compra y seguro lo repetiré. Recomendable!</t>
  </si>
  <si>
    <t>Encantada Me encanta este articulo, lo uso para masejear toda la espalda entera e incluso los pies. Genial</t>
  </si>
  <si>
    <t>de lo mas barato en amazon Barato y buena marca, tengo otro igual desde hace 2 años, por indice de fallos a partir del 5 año salen estos mejor que los de 2 tb</t>
  </si>
  <si>
    <t>Calidad-precio muy buena Los auriculares tienen su base receptora donde se colocan y se recargan, y es la que transmite el sonido.  Hemos probado a movernos por toda la casa y no ha habido ninguna interferencia, el sonido es bueno y los graves , sin ser muy potentes, son decentes.  A nivel de comodidad no aprietan y se adaptan adecuadamente.  Calidad-precio ( costaron 35€) son excelentes, anteriormente tuvimos unos AKG del doble de precio que costaron casi el doble y en calidad no eran muy superiores a estos.  Recomendados si buscas fiabilidad y buen precio.</t>
  </si>
  <si>
    <t>Es grande y la luz es todo un acierto ayuda mucho Es grande , se ve muy bien el aumento, y la luz es algo muy positivo, no necesitas encender la luz de casa con la de la lupa te vale , la uso para manualidades y estoy muy contenta con ella. Además para leer algo muy pequeño la tengo a mano y la uso mucho .</t>
  </si>
  <si>
    <t>Bonitos y brillantes Los pendientes son bonitos, como en la foto. Brillantes y bien terminados, los cristales pequeñitos y muy brillantes por lo que si parecen de Swarovski. El tamaño del pendiente es más o menos como un garbanzo. A mi madre le han gustado mucho.  El tapón ajusta bien, os dejo una foto para que veáis como es la forma de engancharse.  Como era para regalo, me ha gustado la caja en la que vienen, tiene buena presencia para regalar.</t>
  </si>
  <si>
    <t>No recoge bien Sino aprietas no recoge, y hay que pasar varias veces por la misma zona. Y a veces al pasar se vierte lo que está en el interior ya recogido.</t>
  </si>
  <si>
    <t>Fácil de instalar &lt;div id="video-block-R2KMHH0RP5XXCH"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src="https://images-eu.ssl-images-amazon.com/images/I/91aMI83KOaS.mp4" style="position: absolute; left: 0px; top: 0px; overflow: hidden; height: 1px; width: 1px;"&gt;&lt;/video&gt;&lt;/div&gt;&lt;div id="airy-slate-preload" style="background-color: rgb(0, 0, 0); background-image: url(&amp;quot;https://images-eu.ssl-images-amazon.com/images/I/913799TyOgS.png&amp;quot;);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center;"&gt;0:11&lt;/div&gt;&lt;div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63.7674%;"&gt;&lt;/div&gt;&lt;div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value="https://images-eu.ssl-images-amazon.com/images/I/91aMI83KOaS.mp4" class="video-url"&gt;&lt;input type="hidden" name="" value="https://images-eu.ssl-images-amazon.com/images/I/913799TyOgS.png" class="video-slate-img-url"&gt;&amp;nbsp;Tenía muchas ganas de recibirlo porque ya apenas me quedaba memoria en el móvil y tenía alguna dificultad para descargar el contenido en el ordenador. La instalación es muy rápida y sencilla pero tarda demasiado en descargar la información. Yo tenía 1745 fotos y tardó casi 5 horas en descargarlo todo. No sé si a lo mejor hice algo mal pero me pareció demasiado lento.</t>
  </si>
  <si>
    <t>Muy bonito El charm de noche estrellada es muy bonito aunque quizás me lo esperaba un poco más grande de lo que es en realidad.</t>
  </si>
  <si>
    <t>Incomodas y no se ajustan en nada al pie En el momento de dar el paso, el talón se levanta y la sandalia queda totalmente en el suelo. Son muy incomodas. Por 20 euros hay modelos infinitamente mejor.</t>
  </si>
  <si>
    <t>Totalmente inservible El disco duro viene totalmente inservible no deja ni arrancar el ordenador y hace ruido de clickeo. Personalmente el problema ha sido de un embalaje insuficiente, venia con un plastico de burbuja muy simple y un trozo de papel que lo dejaba totalmente libre de movimiento en la caja. El efecto ha sido tramitación de la devolución.</t>
  </si>
  <si>
    <t>No es mala opción La calidad del sonido es regular, además en mi caso el micro no funciona correctamente, otro aspecto a mejorar es  la sujeción, aunque dispone  distintos tipos de gomitas para el auricular no llega a ajustar del todo y se cae con demasiada facilidad. La duración de la Batería es buena unas 5 o 6 horas. Puede llegar a ser un producto redondo mejorando algunas cosas , un 10 al servicio de atención al  Cliente, realmente cuidan los detalles.</t>
  </si>
  <si>
    <t>Bueno Si bien tengo varios discos duros de capacidad similar, es el primero que adquiero sin alimentación externa (por aquello de lo engorroso que resulta tener que moverlos). Buscaba un disco de gran capacidad con la versatilidad de los de 1~2 Tb.  Y lo he encontrado. Funcionamiento rápido, silencioso y sin lo aparatoso de la alimentación externa. No puedo puntuar la durabilidad por el poco tiempo que llevo con él... sólo espero que sea tan durable como los que tengo de 1Tb (algunos con cuatro o cinco años, muchísimos accesos y, sobre todo, desplazamientos y siguen funcionando perfectamente)</t>
  </si>
  <si>
    <t>Una buena compra La verdad es que por lo que hasta ahora la hemos usado, estamos contentos. Es una marca de garantia, (aunque parece que no viene de España, la serigrafia de la caja esta totalmente en Aleman) principalmente por eso nos decidimos. Un poco de mas potencia no le habría venido mal, pero cumple su cometido. El vaso para los batido es genial. Y si, cierra perfectamente, solo hay que ser cuidadoso y cerrarlo bien. Aunque no lo veo demasiado util para llevarlo fuera de casa, mas bien para meterlo en el frigo. Es bastante estable, puesto que las patas se pegan a la encimera de la cocina y no se mueve, tambien hace al aparato mas silencioso. Los gazpachos salen estupendos, (¿se nota que somos andaluces?) de una textura muy fina. Y no se calienta en absoluto, teniendola a plena potencia durante 3 ó 4 minutos. El unico mando es muy suave y se nota calidad en el tacto. El vaso es totalmente desmontable y eso facilita su limplieza No le damos las 5 estrellas, por ese pelin de falta de potencia y tambien porque la caja vino algo dañada, pero no asi el interior. En definitiva una buena compla y que esperemos que podamos hacer muchos... gazpachos!!</t>
  </si>
  <si>
    <t>Bonitas y cómodas! Són muy chulas, a mi marido le han encantado, pero dice que ahora en invierno pasa un poco de frio.</t>
  </si>
  <si>
    <t>bien calidad-precio Por ese precio no puedes pedir más</t>
  </si>
  <si>
    <t>Bien Bien, una grapadora, sin mas, por el precio no se puede pedir mas</t>
  </si>
  <si>
    <t>excelente Espectacular !!! 100% recomendado</t>
  </si>
  <si>
    <t>Muy contenta La talla perfecta. Tardaron unos 10 días en llegar. Son perfectas, unas converse como las que te encontrarías en cualquier tienda. Las llevo ya utilizando más de un mes y las he puesto a la lavadora, las he gastado casi diariamente, las he lavado a mano con diferentes productos... Y siguen prácticamente como el primer dia. Las recomiendo muchísimo, y no dudaré en comprar otras zapatillas a través de Amazon. Llevo ya 3 o 4 pedidos diferentes en esta web y con todos muy contenta. ;)</t>
  </si>
  <si>
    <t>Magnifica relación calidad precio Cumple fielmente lo que publicita Cómoda Ágil de poner</t>
  </si>
  <si>
    <t>Excelente cinta metrica Excelente cinta métrica, se ven muy bien los números y están muy bien señalizados los centímetros según la medida se va haciendo mas larga. ejemplo: 6, 35 mts, eso está muy bien. Esta muy bien acabado, es una buena herramienta que puedes llevar colgada del cinturón y la vas a usar con mucha frecuencia.</t>
  </si>
  <si>
    <t>Buena compra Muy comodas y fresquitas para el verano.</t>
  </si>
  <si>
    <t>Buena calidad de sonido a buen precio Los compré para tenerlos en la oficina y escuchar música en el trabajo.  Son cómodos y discretos, con una calidad de sonido más que aceptable.  Una buena compra.  Editado 16 de Noviembre 2018: Me compré estos cascos el 27 ene 2016 y hace un par de semanas ambas almohadillas (tanto el lado izquierdo como el derecho) se han roto. Creo que por el precio que tienen, aunque se hayan roto, siguen siendo una gran inversión. Los he estado usando todos los días en el trabajo (excepto vacaciones y fines de semana), a veces más horas, otras menos. El sonido sigue siendo bueno, pero se ve el relleno de la almohadilla y va a más el roto, así que no me quedará otra que tirarlos y comprar unos nuevos :(</t>
  </si>
  <si>
    <t>Por ese precio está genial El soporte y tres rollos, por menos de 9 euros. Así lo tienes siempre a mano y te ahorras además, el tener que usar unas tijeras.</t>
  </si>
  <si>
    <t>Es muy comoda y es más guapa en la mano que en foto Es exactamente como en la descripción... tiene un montón de apartados internos... a pesar de ser compacta, puede llevar un montón de cosas. Muy recomendable</t>
  </si>
  <si>
    <t>reproduce musica desde microsd, pendrive, bluetooth reproduce musica desde microsd, pendrive, bluetooth y tiene buen sonido,</t>
  </si>
  <si>
    <t>Comodidad y bonito diseño Tienen un tono verde muy bonito, muy cómodas</t>
  </si>
  <si>
    <t>Buen producto Perfectos.</t>
  </si>
  <si>
    <t>Genial Genial</t>
  </si>
  <si>
    <t>Todo perfecto Producto como la foto y rápida entrega</t>
  </si>
  <si>
    <t>su precio Mea gustado dodo es un reloj completo bonito</t>
  </si>
  <si>
    <t>Excelente calidad Creo que no hay mejores botas. Encajan perfectamente. Los pies siempre secos y calientes.  Bien cuidado duran un montón de años.  Sin duda,  se nota la excelente calidad de esta marca.</t>
  </si>
  <si>
    <t>Util Apagado</t>
  </si>
  <si>
    <t>Deportivas Muy cómodas y calentitas para el invierno</t>
  </si>
  <si>
    <t>Perfecto Calidad a muy buen precio</t>
  </si>
  <si>
    <t>No repitas carácteres que se acaban rápido! El sello en sí, cumple bién su fución. Es manejable e imprime bién. El problema que tiene es que no se tiene el número suficiente de los carácteres mas usados y esto hace que no lo puedas completar por lo que te gastas el dinero y luego te tienes que gastar el dinero en otro sello. Deberían haber mas vocales y menos duplicidad de símbolos que no los utiliza nadie. Una lástima que el fabricante no tenga en cuenta algo tan fácil de solucionar.</t>
  </si>
  <si>
    <t>graba bajo Incluso con alimentación fantasma la grabación en muy baja y como consecuencia sube mucho el nivel del ruido al normalizar el audio. No obstante la calidad de lo grabado es razonable.</t>
  </si>
  <si>
    <t>Bonito, pero pequeño En la foto se ve más grande. Se ve un poco débil el hilo, a ver cuanto dura...</t>
  </si>
  <si>
    <t>Roto Lo pruebo por primera vez y se queda atascado solo metí 8 folios. Es un timo</t>
  </si>
  <si>
    <t>Pedido incompleto Valoro con una estrella porque la descripción indica que el Paquete incluye: 1 x álbum de bricolaje 1 x caja de regalo 1 x tijera creativa 1 x Adhesivo Adhesivo Decorativo de Encaje 3 x Photo Corner 6 x postal 8 x adhesivos decorativos  Yo solo recibí el álbum, me molesta que me creen falsas expectativas</t>
  </si>
  <si>
    <t>queda un poco ajustado si coges tu talla habitual ya que es de compresión pero es normal Yo cogeria una talla mas, en mi caso en UA soy una S para camisas mas sueltas pero para compresión me cogeria una M. La calidad muy buena como de costumbre, pero este tejido es mas para amortiguar el frio debajo de un cortavientos o solo en entretiempo que para verano, que convienen mas tejidos sueltos.</t>
  </si>
  <si>
    <t>microfono no está mal. Es un micrófono con el que cantar y los niños se lo van a pasar genial. El volumen máximo no es muy elevado, no está mal para un piso... Puedes cambiar la voz con un equalizador que trae y tienes 4 voces distintas. Puedes sincronizarlo con el movil para poner la música que quieras o incluso sintonizar la radio. En definitiva, un buen producto para que los niños estén entretenidos un rato...</t>
  </si>
  <si>
    <t>Buen sonido pero algo incómodos Sonido muy bueno. Pero no se puede ajustar el tamaño. Tras 1 hora con ellos acaban haciendo daño</t>
  </si>
  <si>
    <t>Bien Cumple su funcion</t>
  </si>
  <si>
    <t>Letras muy malas Muy rápido el envío, pero la mayoría de las letras son imposible de leer, sólo las grandes</t>
  </si>
  <si>
    <t>Muy buen producto El mejor que he usado.</t>
  </si>
  <si>
    <t>Imprescindibles los tres accesorios. Llevaba tiempo buscando un conjunto que tuviera, principalmente, estos tres accesorios. Tengo en casa también batidora de vaso pero buscaba una de mano que tuviera los suficientes accesorios como para poder limitar bastante el uso de la de vaso puesto que es mucho más difícil de limpiar. Con este artículo reto conseguido, la inmensa mayoría de operaciones en la cocina las hago con el por su facilidad de limpieza y versatilidad. La de vaso la dejo ya para cosas muy específicas.</t>
  </si>
  <si>
    <t>Gran disco Un pelín caro comparado con otros discos portátiles, pero es muy rápido y funciona muy bien la protección de acceso por contraseña</t>
  </si>
  <si>
    <t>Practico Ideal para hacer zumos Ideal para hacer batidos Ligero y practico</t>
  </si>
  <si>
    <t>Cumple con lo anunciado. Cumple con lo anunciado.</t>
  </si>
  <si>
    <t>esta muy bien El producto esta muy bien las medidas muy reducidas que era lo que buscaba algo para la placa y carnet sin que ocupe medio bolsillo</t>
  </si>
  <si>
    <t>RAPIDÍSIMO y MUY FIABLE. Llevo utilizándolo más de un mes (y espero que se mantenga así en el futuro) y desde el primer momento me demostró que su rapidez no sólo eran alharacas publicitarias. Su velocidad de escritura me oscila entre 100 MB/s y 300 MB/s, según sean los ficheros y la conectividad, pero a años luz de otros productos que prometen altísimos rendimientos y quedándose al menos diez veces por debajo de lo que aquí me he encontrado. Su elevado precio - si lo que necesitas es velocidad - merece la pena... Sólo me falta verificar si se mantendrá con igual lozanía, fiabilidad y rapidez dentro de un año (o más).</t>
  </si>
  <si>
    <t>genial Muy bien el producto.</t>
  </si>
  <si>
    <t>Calidad precio perfecta! La verdad esque la he probado con varios tipos de ingredientes y va como la seda. Ningún problema muy útil y fácil de limpiar lo único que los vasos son de plástico y seguramente se deteriorarán antes pero de momento me van de lujo tengo unos de cristal que entran en el cierre igual que estos asique cuando vea que están mal los probaré con esos</t>
  </si>
  <si>
    <t>Muy comodo Lo hemos estado utilizando para andar muchos kilómetros y van super bien, lo consejo. Evita que mueves en los zapatos.</t>
  </si>
  <si>
    <t>Contento. Cómodos Buen producto a buen precio. Cómodo y lijero. El sonido no es el mejor del mundo,pero para salir a correr o para usar de camino al trabajo mas que suficiente. Lo recomiendo</t>
  </si>
  <si>
    <t>Perfecto en tamaño Me ha gustado por su tamaño..es el indicado para llevar en el coche,puesto en la radio y apenas se nota..me encanta buen tamaño.</t>
  </si>
  <si>
    <t>Buenos y recomendables. Todavía no los he probado lo suficiente como para hacer una mejor valoración,  pero debo decir que me han sorprendido, suenan bastante bien, son muy cómodos, se ajustan bien, el control de volumen que para mi es indispensable, funciona muy bien ya que es boton deslizante y que mas decir, pues que son economicos, el precio junto a su calidad lo hacen muy recomendable,  sólo falta comprobar la resistencia en el día dia ya que yo los utilizo  en el trabajo, pero este es otro capítulo. En principio estoy muy contento con esta compra.</t>
  </si>
  <si>
    <t>Bonitas y comodas Me queden genial y no pesan nada</t>
  </si>
  <si>
    <t>Es genial Funciona genial... y queda muy bien. Es algo pequeño para muñecas grandes. Pero aún así me gusta mucho. Buenos acabados.</t>
  </si>
  <si>
    <t>Son como se describen calentitos y cómodos pinto encontra, más cortos de lo que esperaba Correctos</t>
  </si>
  <si>
    <t>el micro perfecto para empezar a grabar la verdad, me lo recomendaron unos amigos y estoy encantado, es una pasada, parece las grabaciones de profesional, por el precio que tiene lo recomiendo porque yo nunca había utlilizado ningún micro y para empezar en plan amateur, no hay duda que esta a la altura, volvería a comprarlo</t>
  </si>
  <si>
    <t>Tiempo de de entrega muy puntual Todos está perfecto</t>
  </si>
  <si>
    <t>Me ha asombrado la calidad. abriga mucho es una chaqueta muy socorrida para vestir a diario. Me ha asombrado la calidad. abriga mucho es una chaqueta muy socorrida para vestir a diario. recomiendo su compra ya que es muy barato</t>
  </si>
  <si>
    <t>Buen precio, penoso embalaje El disco es correcto, con buena capacidad de almacenamiento, no es excesivamente ruidoso y calidad precio es correcto.  Milagrosamente ha llegado bien y digo esto porque ha llegado el disco sin protección alguna, literalmente suelto (dentro de su bolsa antiestatica) directamente en una caja enorme (perfectamente cabe un par de placas base en la caja de envío) sin ningún tipo de protección (papel de burbujas, relleno de papel, polespan...)  , con lo que se habrá llevado numerosos golpes durante el transporte.  Esperemos que no haya sufrido daños, el tiempo lo dirá.  En cualquier caso, un buen producto calidad precio.</t>
  </si>
  <si>
    <t>Pack de tres Vienen 3 en cada paquete. Yo me equivoqué al comprarlo y como quería 3 unidades, al final me llegaron a casa 3 paquetes de 3 unidades cada uno🤦🏻‍♀️</t>
  </si>
  <si>
    <t>el agua no está seca. La calidad es muy buena, es decir, el agua no está seca.</t>
  </si>
  <si>
    <t>Dejo de funcionar de un momento para otro. La manta cuando la compre, iba bien, sin ningún problema, cumplía su función. Pero de un momento a otro ha dejado de funcionar, es decir, enciende, pero la manta no calienta. Estoy muy decepcionado con este producto me ha durado 5 meses y ha dejado de funcionar, una chasco la verdad.</t>
  </si>
  <si>
    <t>Mala calidad . Pequeños . No me han gustado nada . Pequeños , material barato y de mala calidad . Más de 2 euros no pagaría por ellos . Así que los he devuelto .</t>
  </si>
  <si>
    <t>Gran capacidad Esta bien, porque es grande y para viajar una noche o dos, va genial, me cabe un portátil de 15" sin problemas, pero debo decir que encuentro a faltar compartimentos interiores, cuando debes sacar el portátil, debes hacerlo abriendo la única cremallera existente, faltaría una cremallera, para poder separar "herramientas de Trabajo" de "ropa y enseres personales".</t>
  </si>
  <si>
    <t>Sirve para lo que sirve No esperes un time force esto es un reloj para lo justo aunque es bonito, es lo que tiene su precio</t>
  </si>
  <si>
    <t>buen producto bota para terrenos duros, resistente y que se adapta a mis necesidades. Su duració es la incògnita actual mas importante</t>
  </si>
  <si>
    <t>Cómodos Quizá son un poco anchos para las personas que tenemos el pie estrecho.</t>
  </si>
  <si>
    <t>El producto viene muy completo y la calidad de sonido es bastante aceptable La calidad del producto es bastante aceptable y viene muy completo con su funda y demás adaptadores. En mi caso ha venido defectuoso el botón de volumen pero entiendo que habrá sido un problema puntual de comprobación de montaje. La calidad de sonido es bastante buena para el importe de la compra. Espero poder volver a comprar el producto sin ningún tipo de defecto; pues por ello no le pongo cinco estrellas. El envío muy rápido. Producto recomendado. Gracias.</t>
  </si>
  <si>
    <t>Buena para deporte El tipo de tejido y la comodidad.</t>
  </si>
  <si>
    <t>Muy bonita He recibido la tetera en tiempo y plazo. Es de porcelana, asi como la tapa, que tiene una zona de paso de seguridad que impide que se abra al servvir. Por dentro, la tetera en sí es (en construccion) hueca por debajo, donde lleva la resistencia que calienta el agua. Esta, el agua, se calienta rapidisimo y el interruptor salta al estar a 100º. La base electrica no se calienta nadaa y la tetera, como es de porcelana, mantiene bastante tiempo el calor. La recomiendo.</t>
  </si>
  <si>
    <t>Las volvería a comprar sin dudarlo Estas zapatillas son súper cómodas y están muy bien de precio. Las volvería a comprar sin dudarlo. Muy recomendable para todo aquel que quiera unas zapatillas de deporte asequibles, cómodas y bonitas.</t>
  </si>
  <si>
    <t>Recomendable. Tiene buen tacto, aguantan como dicen una compra recomendable, por sacarle una pega sería el elástico porque depende de cómo tengas de grande el final de gemelos apretará un poco pero con bajar los calcetines un poco está solucionado.</t>
  </si>
  <si>
    <t>Isabel Bonitos e igual que en la foto. No se han puesto negros. Precio bueno y el producto llego perfecto. Fue un regali para mi hermana y esta encantada</t>
  </si>
  <si>
    <t>Buen producto Buen producto</t>
  </si>
  <si>
    <t>Perfecto Todo muy bien</t>
  </si>
  <si>
    <t>Máxima capacidad en mínimo espacio Excelente relación calidad, capacidad y precio. Ideal para transporte por su tamaño reducido. No necesita alimentación adicional y su rendimiento es excepcional</t>
  </si>
  <si>
    <t>Comodo Cumple perfectamente su función, la muñeca se queda apoyada en el saliente que es bastante suave, lo necesitaba para un ratón óptico que utilizo en mesa de cristal. Calidad/precio excelente.</t>
  </si>
  <si>
    <t>Me ha gustado Buen producto</t>
  </si>
  <si>
    <t>Ideal para el verano Ideal para el verano, para ser disfrutado sin preocupaciones en playa y piscina. Grande, muy ligero, con multitud de funciones y bien fabricado. Al ser solar puedes accionar alarmas y luz tanto como necesites sin preocuparte de la pila. Ademas después del verano, por lo que has costado, se lo puedes regalar a algún sobrinito para que farde con sus compis de clase. Un compra redonda</t>
  </si>
  <si>
    <t>Cumple su función Llevaba tiempo queriendo comprar este cable que no encontraba. Es perfecto pero debería ser algo más largo</t>
  </si>
  <si>
    <t>Cómoda, amplia y práctica. La mochila es lo que quería, cómoda y lo suficientemente amplia como para poder llevar lo de siempre, y algo más si se diera el caso. Se accede fácilmente a todos los bolsillos, y tiene un acolchado tanto en la correa como en la parte que va pegada al cuerpo que la hacen muy cómoda de llevar. Por poner un pero, yo le hubiera puesto dos bolsillos en la parte frontal de la mochila en lugar de uno, para que no se mezquen el móvi y las llaves, por ejemplo, como es mi caso.</t>
  </si>
  <si>
    <t>Buena calidad por poco dinero Mucho más bonito de lo que esperaba. Buena calidad Lo volveré a comprar</t>
  </si>
  <si>
    <t>Estupenda relación calidad d precio Muy cómoda, de calidad y a un precio justo, es + grande de lo habitual, para el trabajo va estupenda</t>
  </si>
  <si>
    <t>Ideales Igual que entienda con la gran diferencia que por aquí salen mucho mas baratas! Las compraria otra vez y de otros colores</t>
  </si>
  <si>
    <t>Tal como esperaba Perfecto</t>
  </si>
  <si>
    <t>A LOS  9 MESES EL PEDAL ROTO Y AHORA A PELEARME PARA QUE ME DEN OTRA SE LO COMPRE A MIS PADRES QUE VIVEN EN OTRA CIUDAD DISTINTA A LA QUE YO ME ENCUENTRO Y TIENEN 93 AÑOS  .AHORA SE ROMPE Y ME DICEN QUE LO LLEVEN A CORREOS Y LO METAN EN LA CAJA --  JAJAJAJAJA -- DSPUES DE 9 MESES VAN A TENER LA CAJA  GUARDADA CON LO QUE OCUPA Y NO SALEN NI AL MEDICO Y VAN AI IR A CORREOS.. PARA NO VOLVER A COMPRAR EN AMAZON.</t>
  </si>
  <si>
    <t>Me gusta No es la original pero encaja perfectamente, por el precio que tiene vale la pena. Haber cuánto dura</t>
  </si>
  <si>
    <t>La correa No funciona la pila,tiene saltado el esmaltado al lado de la rosca...lo único bueno la correa</t>
  </si>
  <si>
    <t>el reloj no va bien el reloj se resetea solo los numeos digitales todo se pone en cero las abujas van bien</t>
  </si>
  <si>
    <t>No dura nada Eb 2 meses estropeado, ni humidifica ni funciona la luz de la vela</t>
  </si>
  <si>
    <t>Gran producto Para el precio que tiene no esperaba encontrarme con tan buena calidad. Se escuchan perfectamente, se doblan para guardarlos mejor, pesa poco, calidad de sonido, son duros... Resultan muy buenos. La única pega que le pongo es que los auriculares son un poco pequeños, porque se ajustan mucho a mis pequeñas orejas.</t>
  </si>
  <si>
    <t>Genial Como nuevos después de varios meses de uso. Edito, una de las tetinas no consigo quitarle unas manchas internas de leche. Y me da apuro seguir usándola.</t>
  </si>
  <si>
    <t>Producto que cumple las expectativas La esterilla cumple las expectativas y por un precio bastante asequible. Se puede lavar sin problemas. Volvería a comprarla. La recomiendo.</t>
  </si>
  <si>
    <t>correcto Todo ha llegado bien,está en buen estado y la edición es bonita, no es un libro barato para ser de bolsillo pero tiene buenos detalles, como la carátula y la ilustración del mapa bien detallado.</t>
  </si>
  <si>
    <t>Pantalones chándal Es la segunda compra de oddji que hago, si tienes en cuenta que DEBES COMPRAR 2 TALLAS MÁS de la habitual estarás satisfech@.la calidad está muy bien y los acabados también</t>
  </si>
  <si>
    <t>Me gustan Son cómodos y fácil de usar, el móvil los detecta en cuanto los saco de la caja. Para este tipo de cascos me ha gustado la duración de la batería. El volumen máximo un poco bajo.</t>
  </si>
  <si>
    <t>Vicky Zapatillas super cómodas que esteriliza la pierna. Muy atractivas y mantienen el brillo. El inconveniente es que si te suda mucho los pies tienes que poner unas plantillas de piel. Son geniales.</t>
  </si>
  <si>
    <t>Calidad Buenísima cálidad contento</t>
  </si>
  <si>
    <t>Muy buena compra Estoy encantado con el funciona muy bien</t>
  </si>
  <si>
    <t>Me ha gustado Buena relación calidad precio. Me gusta y la llevo a gusto.</t>
  </si>
  <si>
    <t>apolonia Buen producto. Quita el dolor en pocos minutos, masaje previo en la zona dolorida. Lo volveré a comprar cuando se me termine</t>
  </si>
  <si>
    <t>comodidad total Aunque el precio es bastante elevado, recomiendo su compra. Son unas zapatillas de diario, pero tienen muy buena calidad y super cómodas. La plantilla interior tiene la forma del arco del pie y hace que sean super confortables. No he sentido rozaduras en ningún momento. Yo calzo un 40 y ese es el número que compré, yo no recomiendo un número más. Por ponerles una pega, son algo más pesadas de lo que estoy acostumbrada, pero tampoco es algo que luego se note al caminar.</t>
  </si>
  <si>
    <t>Perfectas Perfectas</t>
  </si>
  <si>
    <t>Útil, reutilizable y limpio Tan fácil como desenrollar, medir y pegar en la pared. Se acabaron los dibujitos por las paredes, ahora por lo menos mis hijas ya tienen un sitio donde pintar sin estropear nada, lo borran con cualquier papel o trapo y vuelta a empezar</t>
  </si>
  <si>
    <t>Calidad espaciosa y agradable. Mi hermano y yo compramos esto para mi padre por su cumpleaños. Necesitaba algo para poner sus lentes, medicina, biblia, papeles, etc. cuando va a lugares como la iglesia. Le encanta, ya que tiene el asa que puede llevar con el que prefiere sobre la correa. Muy contento de que tenemos esto para él. Lo llamamos su murse 'monedero hombre'.</t>
  </si>
  <si>
    <t>FIABLE MUY BUENA</t>
  </si>
  <si>
    <t>Resistente y completo Del reloj me ha gustado, primero, que no es un smartwatch, de manera que no se va a quedar anticuado en unos años. Además, es muy preciso y ligero. Lo he utilizado en navegación oceánica por su función de compás y barómetro, así como, obviamente, reloj y alarmas. Soporta mojaduras y humedades, también arañazos. Para navegar es mucho mejor que un reloj de buceo (se espera, en navegación, que no vas a bucear, con suerte...). Así que aunque se anuncia para monte y trekking, para navegantes es mucho más útil que un reloj de buceo,o uno de regata, funciones que no son necesarias, como digo, para navegaciones oceánicas.</t>
  </si>
  <si>
    <t>Perfectos y comodos Están muy bien de precio ya que vienen 2 por el precio de uno. El sonido es muy bueno y aísla bien los ruidos del exterior. Trae control de volumen y micrófono, muy buena compra  Sin duda, por el precio que tienen son unos grandes cascos. Sonido nitido. Volumen perfectoPuedes pasar de cancion y pausar la musica con los botones que estan en los auriculares。  puedo exigir más y de  momento los uso a diario y van bien.</t>
  </si>
  <si>
    <t>Las clásicas Converse originales Son las converse originales de toda la vida. Pedí las zapatillas negras, talla 39.5 que es la que suelo usar en todas mis zapatillas de esta marca. Como referencia, en otros zapatos y zapatillas siempre suelo andar entre la 39 y 40, más 39 que 40 en la mayoría de los casos. No se puede decir mucho más de estas zapatillas, son bonitas, muy cómodas y a mi me encantan.</t>
  </si>
  <si>
    <t>Genial! Estoy encantada con este reloj! Hacía tiempo que me llamaba la atención, lo miré por aquí y el precio me pareció correcto. No me lo quito para nada y me va perfecto. Me llegó muy bien presentado y diría que es original, no es una copia. Funciona perfectamente!</t>
  </si>
  <si>
    <t>LLEVO AÑOS UTILIZANDO ESTOS DISCOS DUROS SIN NINGUN PROBLEMA ¡RECOMIENDO COMPRA! Hace varios años que utilizo estos discos duros (WD ELEMENTS) ya que no me han dado ningún problema de momento. Tienen grandes capacidades, buena calidad de construcción, buenas velociddades y uno de los precios más competitivos, que año tras año cada vez es más bajo, lo cual se agradece, ya que cada tanto tengo que comprar alguno para guardar todos mis archivos de foto y video y hace back ups, que no son pocos. Recomiendo su compra sin duda.</t>
  </si>
  <si>
    <t>Se acabo el calentar agua en el microondas Estaba un poco cansado de usar el microondas o la vitro cerámica para los tés y para los fideos instantáneos así que me puse a buscar un aparatito de estos.  Es una buena compra porque funciona francamente bien y me quita de enmedio la radiación que produce el microondas o el estar sacando cazos.  Muy recomendable para amantes del ramen jajaja.</t>
  </si>
  <si>
    <t>Calidad y ejecución Buena calidad y perfecta para los cereales y líquidos espesos</t>
  </si>
  <si>
    <t>No me gustan Primero no dejan pasar correctamente el aire y el bebé debe abrir la boca para que entre aire. Segundo, fácilmente se pueden enroscar mal (de lado) y entonces cae toda la leche.  Mala compra.</t>
  </si>
  <si>
    <t>producto que esta bien producto de muy buena calidad ha llegado en el tiempo previsto y todo correctamente es muy recomendable para quien quiera insonorizar un cuarto</t>
  </si>
  <si>
    <t>NO SE PUEDE ESCRIBIR SOBRE ELLOS Me ha gustado el tamaño y el material, pero pone q se puede escribir sobre ellos y a mi no se me queda, con boli no se marca y con rotulador se borrs</t>
  </si>
  <si>
    <t>Tallaje pequeño Por las opiniones entendí que elntallaje era grande y cogí el número correcto... recomiendo  coger uno mas</t>
  </si>
  <si>
    <t>Las he devuelto No ajustan bien, me vinieron deformadas y las he devuelto, no me convencieron</t>
  </si>
  <si>
    <t>Enfadada Me llego una pulsera roja...</t>
  </si>
  <si>
    <t>Buenos cables Muy buen precio, envío muy rápido. Los conectores muy robustos. La única pega que le pondría es que el cable en sí es algo fino, lo que hace que aumente un poco la resistencia, y con ella se genera un poco de ruido de fondo. Aunque cualquier pedalera estándar tiene un Noise Gate para eliminarlo.</t>
  </si>
  <si>
    <t>mallas super cómodas. excesivamente transparentes en entrepierna mallas super cómodas. excesivamente transparentes en entrepierna Yo las uso como malla-boxer interior bajo una malla larga de invierno Si no tienes verguenza :) se pueden usar en verano como malla corta y ligera</t>
  </si>
  <si>
    <t>no tan bien como esperaba El color muy bonito pero me compré el año pasado unas en EEUU y el material y acabados me parecen mejor las de EEUU y tallan un poco mas amplias</t>
  </si>
  <si>
    <t>plantilla de base suelta desprendida. La plantilla de fondo donde asienta el pie dentro del zapato está como suelta y es más grande que la medida del zapato, no ajusta del todo bien.</t>
  </si>
  <si>
    <t>Muy bueno El envío rapidísimo por parte del vendedor. El cable tiene muy buena pinta y parece robusto. La única pega sería que el jack C7 es un poco “largo” en cmts, por lo que sobresale bastante con respecto al equipo y me habría gustado que fuese más corto. De resto, fenomenal.</t>
  </si>
  <si>
    <t>Calidad sorprendentemente buena para el precio No me imaginaba poder comprar algo de semejante calidad por ese precio.  Acostumbrado a ver en muchas tiendas otras opciones más pequeñas, feas, y de peor calidad por precios más elevados, me tuve que dejar guiar por las opiniones aquí descritas y animarme.  El tamaño me parece perfecto para el uso que le doy. Evidentemente esto no es una mochila escolar o un maletín de trabajo. Se trata de un bolso auxiliar para ir al trabajo, de paseo, al centro comercial, etc, y llevar encima contigo lo necesario sin tener que ir con los bolsillos explotando o incómodo.  Dispone de una cantidad de bolsillos sorprendente, por todos lados, y es muy práctico y accesible.  La calidad del material muy por encima de la media.  Diseño elegante a la vez que casual y deportivo, sirve para llevarlo a cualquier sitio.</t>
  </si>
  <si>
    <t>Volveré a comprarlo Excelente. Olor agradable, y el tacto en la piel suave.</t>
  </si>
  <si>
    <t>Buena calidad Tal y como apareceven la foto. Muy cómodas. Son pequeñas, por eso pedí un número más.</t>
  </si>
  <si>
    <t>Comodas y Livianas Las compre mas que nada porque al ser Goodyear entiendo que son como los neumáticos 100x100 fiables, La verdad que no me confundí para nada, son muy cómodas y lo mas importante para los que frecuentamos con unas cargas horarias de mas de 8 horas de trabajo flexibles y livianas. Las recomiendo sin ningún limite.  Atte. Daniel Auffray</t>
  </si>
  <si>
    <t>Calidad de sonido y comodidad Son buenos,  la calidad de sonido es buena y son muy cómodos. Si tuvieran los botones en un lateral para cambiar fácilmente cuando corres o haces baile o deporte serían los cascos perfectos. Su imagen es exactamente igual a la fotografía y no pesan nada. Muy buena compra.</t>
  </si>
  <si>
    <t>Cumple con mis expectativas. Buenos materiales y el cable es bastante largo.</t>
  </si>
  <si>
    <t>Ok Todo perfecto</t>
  </si>
  <si>
    <t>PERFECTO INDISPENSABLE EN TU BOTIQUIN SI PADECES LUMBALGIAS.</t>
  </si>
  <si>
    <t>Buena compra Va perfecto , hecho de menos alguna bolsa para transportarlo y guárdalo, pero va genial para el cuello sobre todo que es mi caso</t>
  </si>
  <si>
    <t>Muy vistoso Muy boniti</t>
  </si>
  <si>
    <t>Eficaz y facil de limpiar De momento lo he usado tres veces, rinde muy bien. Gazpacho y salsa, ha funcionado muy bien</t>
  </si>
  <si>
    <t>100% calidad Super producto</t>
  </si>
  <si>
    <t>muy bien Todo perfecto. Una encuadernadora práctica. Una sugerencia para los complementos: Me gustaría que viniera o que se vendieran las espirales en un pack con varios grosores, ya que de lo contrario me obliga a comprar cantidades de varios grosores que a lo mejor no voy a necesitar.</t>
  </si>
  <si>
    <t>zapatillas spinning me encanta el color (fucsia) y el material, muy comodas para hacer spinning</t>
  </si>
  <si>
    <t>Mi fregona Siempre me gustó esta fregona por como se mete por debajo de sillas y mesas, es muy recomendable.</t>
  </si>
  <si>
    <t>muy buen sonido tengo un defecto y es que mi pabellon auditivo tiene forma rara y soy incapaz de mantener en la oreja cualquier tipo de auricular, da igual el tamaño de almohadillas que le ponga. Creo que puedo afirmar con seguridad que son los mejores auriculares que nunca he tenido porque se escuchan como ninguno, pero es que se me caen de las orejas! estoy un poco cabreado pero conmigo porque ya os digo que el sonido se asemeja a los frends que valen casi 100euros</t>
  </si>
  <si>
    <t>Excelente Tras usarlo varios meses, es una hervido "top": muy rápido, y con mucho volumen. Vale la pena la inversión: bueno, bonito (en su estética plástico-blanco y acero), y a muy buen precio. Lo único: Es bastante grande, mas de lo que parece ene la foto; es porque el diámetro es importante. Pero es lógico, si se busca volumen de líquido.</t>
  </si>
  <si>
    <t>Ideal para hacer ejercicio Ideales por el precio que tienen la calidad del sonido es perfecta, y la batería no está nada mal ,la verdad es que por el precio que tienen no se puede pedir más</t>
  </si>
  <si>
    <t>Comoda Tamaño perfecto parq un escritorio medio grande. Suave y agradable al tacto.</t>
  </si>
  <si>
    <t>Malo para slime Lo compramos para hacer slime o blandi blub. No va bien, no espesa lo suficiente para que la mezcla quede con la viscosidad necesaria.</t>
  </si>
  <si>
    <t>Jose Las zapatillas son como se anuncian 1 pelin pequeñas y las plantillas demasiado grandes tendre q devolverlas xq no hay talla mas grande del 45</t>
  </si>
  <si>
    <t>No m ha gustado Muy poco olor duravilidad y x lo tanto algo caro...para mi gusto</t>
  </si>
  <si>
    <t>Baja, calidad. Me han decepcionado mucho. No me han durado más, de 1,año,la goma se ha partido</t>
  </si>
  <si>
    <t>Excelente resultado Buscaba un hervidor que además pudiera hacer infusiones. Estoy encantada, calienta casi 2 litros en menos de dos minutos, La Luz azul la hace muy original. Hace ruido como todos los hervidores. Algo negativo por decir algo el tamaño los casi dos litros me parece mucho para una persona que vive sola, pero bien</t>
  </si>
  <si>
    <t>Hermoso Lindo diseño. Perfecto para las pulseras</t>
  </si>
  <si>
    <t>No esta mal, pero.... El microfono en si esta muy bien y todos los accesorios que trae igul, pero tiene un pequeño fallo, el anclaje a la mesa del brazo es un tornillo con una chapita, pues puedes estar apretando el tornillo 4 dias que no deja de girar y a consecuencia empieza a hacer un pequeño boquete a la mesa, pero en si apretando un poco el anclaje se queda bien fijo, por lo demas un buen microfono a un buen precio</t>
  </si>
  <si>
    <t>Comodos y finos Los calcetines estan bien. Pero, ojo que son finos. Asi que por un lado son suaves, lo cual es bueno, pero por otro lado olvidalos si piensas pasar frio. De momento los recomiendo</t>
  </si>
  <si>
    <t>Alibia el dolor y es practica. Es muy practica y realmente te calma el dolor de espalda. Es una buena compra.</t>
  </si>
  <si>
    <t>Relacion calidad-precio. Llevo ya tiempo con ella y estoy muy contenta con esta compra. Supera a lo que esperaba y volvería a repetir</t>
  </si>
  <si>
    <t>Originales y buenas Buen producto, lo de siempre con Vans.</t>
  </si>
  <si>
    <t>Comodidad máxima El calzado más cómodo que he usado nunca.</t>
  </si>
  <si>
    <t>Zumos y batidos para toda la familia He comprado esta batidora de vaso después de años de estar pensando si hacerlo pero la verdad que ya son muy baratas, no es como antes que eran mucho más caras y había que pensárselo dos veces; hoy en día merece la pena.  Mi hijo no es de comer fruta y a Le hago batido completo cada día. Yo quiero bajar algo de peso y me preparo batidos de verduras riquísimos.  Se limpia facilisimo y lo mejor de todo es que preparo la ración justa en cada recipiente.  Tiene 3 potencias diferentes pero yo con la primera ya me arreglo muy bien. He pasado puerros y vainas y ha quedado perfecto, sin los típicos hilitos que me quedaban con la batidora de siempre y eso que era de un marca reconocida y no era nada barata  Tambien es muy importante a la hora de guardarla el tamaño y es que tiene un tamaño perfecto para guardarla en cualquier rincóncito.  Trae unas pequeñas ventosas que se adhieren muchísimo a la superficie por lo que facilita mucho su uso.  Totalmente recomendable</t>
  </si>
  <si>
    <t>Bueno Lo tuve que devolver porque me quedaba algo justo, la verdad era muy bonito, parecía cómodo y resistente al agua. Las costuras van cosidas no plastificadas, es ligero y queda bien</t>
  </si>
  <si>
    <t>espectacular son bonitas, comodas, y sobretodo me encantan porque tiene un color muy bonito y una forma elegante para poder ir con ellaas sinproblema</t>
  </si>
  <si>
    <t>Regalo Fue un regalo y la persona que lo recibió estuvo encantada con la pulsera.</t>
  </si>
  <si>
    <t>El precio perfecto Todo perfecto es ideal, muy bonito</t>
  </si>
  <si>
    <t>Parecen buenas Buscaba unas botas buenas y de calidad que aguantar en el invierno de mi ciudad de lluvia constante. De momento le he dado unos pocos usos y la verdad que bastante bien el tamaño es correcto, y sin duda alguna se siente que es un calzado bien hecho y que tiene cuerpo. como única nota negativa diría que es importante engrasar los bastante frecuentemente más de lo que esperaba en un principio pero no deja de ser un detalle</t>
  </si>
  <si>
    <t>Bolso caballero bandolera Cómodo fácil de llevar ligero. Bien.</t>
  </si>
  <si>
    <t>Perfect Excellent</t>
  </si>
  <si>
    <t>Tejido precioso chandal el que le he regalado a mi señora, el tejido es muy suave el tacto es expectacular y la calidad del chandal es tremenda, segun dice mi mujer es muy suave y comodo cuando lo lleva puesto que creo que es algo esencial para que una prenda guste</t>
  </si>
  <si>
    <t>Reloj cuarzo diseño con calidad Encantado con el reloj, expectacular con mucha calidad y precio. Buen fabricante y buen vendedor.</t>
  </si>
  <si>
    <t>XCELENTE RELOJ!!! Me encanta.Cumple su funcion.La correa es ajustable,funcionado perfectamente y mantiene la hora con precisión.Es analógico,tiene la esfera negra completamente y la correa tambien.En definitiva,lo recomiendo.</t>
  </si>
  <si>
    <t>Ideal y práctico Está genial porque no ocupa mucho espacio, es muy fácil de usar y se puede limpiar "solo" echando unas gotas de jabón y un poco de agua y poniéndolo a funcionar.  Sirve tanto para hacer batidos de frutas como para triturar cualquier cosa. Es cierto que tritura hielo pero yo intentaría no meter las típicas piedras de hielo grandes, más bien el hielo que haces tú en el congelador o que te hace la nevera.</t>
  </si>
  <si>
    <t>Buen precio Buen precio</t>
  </si>
  <si>
    <t>buen producto buen producto, facil de limpiar y de utilizar, las calidades se ven aceptables, y más teniendo en cuenta su precio. lo recomiendo.</t>
  </si>
  <si>
    <t>Espectacular micrófono con brazo Este micrófono es espectacular aparte de bonito (yo cogí el dorado y luce espectacular). Lo tiene todo: el brazo, el filtro, el micrófono... Lo uso con una interfaz de audio conectada al PC y tiene una calidad excelente. De hecho su rango es bestial ya que me coge hasta el audio del salón...</t>
  </si>
  <si>
    <t>Muy Duro El acabado y la calidad muy bien, pero la suela una vez que andas es extremadamente dura. Al final del día acabas con dolor en la planta de los pies. Muy incomodos.</t>
  </si>
  <si>
    <t>Producto flojo "Esta bien", pero esperaba que calentara  mas, para mi gusto, pones la maximma potencia, y es escasa no la reconmendaria</t>
  </si>
  <si>
    <t>A Cumple su fucion bastante bien</t>
  </si>
  <si>
    <t>Se ha averiado en menos de 4 meses La plancha ha funcionado correctamente, hasta que un día deja de calentar, se le cae el agua por la superficie de planchado...muy mala experiencia. Tampoco quita bien las arrugas a pesar de la potencia. Para devolverla.</t>
  </si>
  <si>
    <t>Jose Malísima experiencia con esta tienda. El reloj viene en una bolsita de plástico cutre, sin instrucciones, sin film protector en la esfera y puesto de cualquier manera, es decir, sin su debido soporte de plástico. Este reloj era de todo menos nuevo.</t>
  </si>
  <si>
    <t>Perfecto. Justo lo que esperaba de un producto así, o quizás más. Cumple perfectamente con las necesidades de lo que se busca en un teclado así. Perfecto para conectar vía pc con instrumentos vst o en módulos y cumple exactamente igual que un teclado midi de más precio.</t>
  </si>
  <si>
    <t>Comodidad Trabajo</t>
  </si>
  <si>
    <t>Lo pedido Me gusto la rapidez del servicio y cumplió con mis expectativas.</t>
  </si>
  <si>
    <t>La relación calidad precio Me gusta que es todo negro, con la esfera grande,  se ve bien y rápido, y la correa comoda.</t>
  </si>
  <si>
    <t>Sonido perfecto Una pasada... sonido perfecto sin interferencias.  Fácil de conectar con movil.  Buen diseño. Lo recomiendo 100x100.</t>
  </si>
  <si>
    <t>calidad Perfecto, comodidad y calidad a precio de ganga</t>
  </si>
  <si>
    <t>Me encanta Ya tenía el anterior y me encantaba pero se me rompió y por eso me decidí a comprarlo. Me gusta muchísimo, se limpia muy rápido todo el suelo de casa.</t>
  </si>
  <si>
    <t>Perfectos Lo ke esperaba!!</t>
  </si>
  <si>
    <t>Perfecta Me encanta es justo el tamaño que esperaba es muy suave y muy cómoda. El diseño me gusta mucho, muy moderna para gente joven. Viene con capucha y cordones ajustables. Las costuras muy bien acabadas es de buena calidad. No es ni demasiado fina ni demasiado gorda. Es una buena compra. Recomendable 100%</t>
  </si>
  <si>
    <t>Originales 100% Converse originales, vienen con su caja original. El tallaje es el correcto,no queda ni muy grande ni pequeño. Totalmente recomendadas</t>
  </si>
  <si>
    <t>Elegantes, cómodos y muy buen sonido Díselo elegante y de muy buena Calidad, se escucha muy nítido muy buen volumen y sobre todo me encanta lo elegantes y cómodos que son, no se notan en el oído. Trato estupendo con el vendedor envío muy rápido y sin problemas, muy recomendable por el buen sonido que tienen.</t>
  </si>
  <si>
    <t>Muy bien Perfectos, cómodos y bonitos. Sientan muy bien y el tejido es de buena calidad y muy agradable. Son muy recomendables!!</t>
  </si>
  <si>
    <t>Contentisima Son muy buenos, estoy contenta con ellos.</t>
  </si>
  <si>
    <t>Para cualquier tipo de pan Buen tostador, grandes ranuras para todo tipo de pan. Muy buena calidad, compra acertadisima</t>
  </si>
  <si>
    <t>Me encantaron . Son excelentes para caminar .</t>
  </si>
  <si>
    <t>Buena tarjeta Buena tarjeta sd clase 10, la mejor, velocidad de almacenamiento y procesado muy rapidos; en resumen una tarjeta sd muy buena</t>
  </si>
  <si>
    <t>Excelente Me encanta</t>
  </si>
  <si>
    <t>Perfecto Se lo compre a mi pareja y le ha encantado, lo único es que no es de cuerda, es con pilas, aunque ya está en la descripción. No ha traído ningún defecto.</t>
  </si>
  <si>
    <t>Perfecto Muy bien</t>
  </si>
  <si>
    <t>Suave y cálido Es perfecto y calentito aunque hay que pedir una talla más.</t>
  </si>
  <si>
    <t>Cumple expectativas, muy bueno Ponia que llegaba en 6 dias y acabo llegando a los 2 dias, plazo de entrega excelente en mi caso. De momento llevo usandola una semana y va bastante bien, cumple con las expectativas; obviamente no es una licuadora top para hacer grandes cantidades, igualmente te tritura hielo y alimentos asi de duros como si nada, y para una sola persona y llevartelo arriba y abajo esta muy bien y mas por el precio que pagas, la verdad que si lo recomiendo.</t>
  </si>
  <si>
    <t>AMAZON, TODO COMO ESPERABA Gracias Amazon, todo perfecto.</t>
  </si>
  <si>
    <t>Calidad precio buena. Good.</t>
  </si>
  <si>
    <t>Camino rara, no me siento comoda Camino rara</t>
  </si>
  <si>
    <t>Funciona con las velocidades comentadas en otras opiniones, pero... ... no me gusta como se comporta respecto a los ciclos de carga/descarga, pues el recuento del valor SMART C1 se eleva con mayor "alegría" a como lo hacía un ST2000DM001 reemplazado por el ST2000DM006 ahora comentado (sin llegar a la locura de la que hicieron gala los WD Green Caviar de antaño).  Por lo demás el disco opera correctamente y en general coincido con los comentarios positivos de otros usuarios. En mi caso ha sido mejor compra que un ST2000DM008 del que cursé devolución (en la ficha de ese producto dejé comentarios al respecto).  El disco se adquirió a Amazon, por 61,50€ al final del 2018, vino nuevo, precintado y en perfectas condiciones de embalaje (no dejó lugar a dudas de su integridad durante el transporte).  En los últimos 15 años habré usado unos 12 discos Seagate de distintos tamaños en mis dos estaciones de trabajo y lo he hecho con elevado grado de satisfacción (especialmente con unos SSHD) pero visto como se comporta ahora el indicador C1 en este disco, más lo visto en el ST2000DM008 ya devuelto, con toda probabilidad en la próxima compra pruebe otra marca de discos mecánicos, Toshiba o Hitachi para modelos de 7200rpm o WD para 5400rpm (todo sea que cuando lo haga me lleve un decepción y vuelva al "malo conocido"); para SSD, hay otras marcas consolidadas.</t>
  </si>
  <si>
    <t>Comodo Se lo regale a mi marido, primero me equivoque y pedí la talla de niño, luego pedí la talla de adulto, es estrecho y cómodo, tejido fino. aunque tiene el tiro muy largo como si fuesen pantalones cargados, pero, a mi marido le gustó tanto que en lugar de devolverlo lo llevo a la modista para que le acortasen un trozo en la cintura. Mi marido mide 1.83 y le queda bien la L.</t>
  </si>
  <si>
    <t>La entrega Se puede usar sin mando. Por acaso si te viene en mal estado.</t>
  </si>
  <si>
    <t>Velocidad de escritura muy lenta y además falla! El diseño me encanta pero me ha decepcionado mucho. Justo lo que más me importa en una memoria USB es la velocidad de lectura y escritura. La de lectura no la he comprobado bien. La de escritura, al menos en mi PC, bajísima, al punto de llegar a pararse (ver imagen). Hoy he recibido otro de similares características marca samsung ¡Nada que ver! Se escribe mucho más rápido y no falla</t>
  </si>
  <si>
    <t>todo bien buen producto, calidad buena y envío como siempre rápido y eficaz por parte amazon. viene en su caja de casio junto con la garantía y un manual en distintos idiomas que es bastante orientativo, en definitiva por el precio que tiene seria una locura no recomendarlo</t>
  </si>
  <si>
    <t>Àngels C. Sencilla y rústica pero funcional, por el precio no se puede pedir más, los bordes por dentro venían despellejados, por eso no le doy 5🌟, pero por lo demás, genial.</t>
  </si>
  <si>
    <t>zapatilla tela muy comodas , el numero corresponde al mio de siempre, perfecto</t>
  </si>
  <si>
    <t>Bien Justo lo que se ve. Para mi gusto son un poco grandes y brillan mucho pero no están mal. nn</t>
  </si>
  <si>
    <t>Todo perfecto excepto los controles Funcionan muy bien pero los controles de volumen no lo hacen. Si apretas una vez para subir se sube al máximo, y lo mismo para bajar el volumen. Pero sinceramente, para lo que los necesito (ordenador) está más que bien y que lo controlo con el teclado.</t>
  </si>
  <si>
    <t>Muy completo El conjunto esta completo y he batido diferentes tipos de comida y las dos velocidades muy práctico, relacion calidad precio excelente,recomendable.</t>
  </si>
  <si>
    <t>Reloj Muy fiel a la foto</t>
  </si>
  <si>
    <t>Muy buen producto No engrasa y de gran eficacia para el acné. Viene con una pipeta para mejor dispensación. Muy recomendable. Volveré a comprar</t>
  </si>
  <si>
    <t>bonito y efectivo Es precioso, su estilo retro le da un aire diferente. Mide unos 25 cm de altura con la tapadera incluida. Gracias a su diseño sirve de decoración y ya que no es demasiado grande es ideal para colocarlo en la encimera de la cocina o en la oficina.  Como dice el vendedor, es capaz de de hervir una taza/vaso de agua en menos de un minuto, cuando se llena el depósito tarda unos 4 minutos en que hierva. En la parte delantera muestra la temperatura a la que está el líquido que está en su interior. Su funcionamiento es bien sencillo, se le echa el agua y se le da a la palanca de encendido. Se va viendo en el termómetro cómo va subiendo la temperatura. Al llegar a los 100ºC se para solo. También se puede parar anter, simplemente al levantar el hervidor y separarlo de la base. El asa es aislante y no se calienta, y es muy cómoda de agarrar. Funcionamiento sencillo y rápido para un preparar infusiones o calentar el agua para sopas. Me ha parecido un buen producto, bonito y efectivo.</t>
  </si>
  <si>
    <t>Excelente Llegó días antes de lo previsto, con su garantía sellada y en perfecto estado, no había ni una mota de polvo. Además, venía muy bien envuelto para regalo, con la bolsa de la propia joyeria, lo que es perfecto para regalarlo. Totalmente recomendable, muy buen servicio, gracias!!</t>
  </si>
  <si>
    <t>Rapida y fiable Es una tarjeta con una relación calidad-precio muy buena. Es rápida, no solo en lectura, también en escritura. Hasta ahora vengo usando esta marca y nunca me ha dado el mínimo problema. No puedo decir lo mismo de lexar, no solo me dio problemas, si no que las velocidades anunciadas son picos de lectura, cayendo muchísimo en escritura. En definitiva, muy recomendable, sobretodo para vídeo 4k.</t>
  </si>
  <si>
    <t>Increíbles Increíbles totalmente iguales que la foto, yo me probé el número antes en tienda ya que calzo distinto dependiendo del zapato (37 o 38), en este caso mi talla era una 37 así que decidí pedirlas por aquí. Todo genial, la talla, el aspecto, absolutamente todo. Contentísima con ellas, volvería a comprarlas mil veces mas.</t>
  </si>
  <si>
    <t>Perfecto para presentaciones en sala Tenía ya otro algo más grande y no recargable pero tenía el problema de quedarme sin pila. Con este modelo no me ha pasado, va perfecto y aún no lo he vuelto a cargar, después de ya varias charlas donde lo he usado. Se conecta al instante al pc. La luz verde además es más potente que la roja y enfoca perfectamente. Totalmente recomendable.</t>
  </si>
  <si>
    <t>Calidad a 7cent/funda No entiendo cómo hay gente que no le da 5 estrellas. Son realmente finas pero de excelente calidad. En cada funda cabe una decente cantidad de DinA4 sin que se deforme. Calidad precio espectacular</t>
  </si>
  <si>
    <t>Tarjeta Micro SD Hace un año aproximadamente, compre otra igual, La uso para una cámara de fotos y no me ha dado ningún problema.  Por eso repito. Creo que tienen una buena calidad-precio</t>
  </si>
  <si>
    <t>El primer hervidor y encantados Este es nuestro primer hervidor y no sabemos que era de nuestra vida antes. Todo el día conectado para infusiones, agua para las comidas y el suelo para limpieza. Lleno termina en 5 minutos, en Sevilla y verano algo menos, y para las infusiones no te da ni tiempo de preparar las hiervas cuando ya ha terminado. Eso sí, no intentarlo con leche.</t>
  </si>
  <si>
    <t>Una chulada Chanclas suela gruesa, super cómodas. Preciosas</t>
  </si>
  <si>
    <t>Me ha gustado Me encanta lo acabo de recibir y es tal cual está en la foto la única pega por poner algo malo que los cierres son difíciles de abrir y cerrar. Para mi es perfecta</t>
  </si>
  <si>
    <t>Doble función Reloj precioso, analógico y digital a la vez y el calor rosa dorado, muy original</t>
  </si>
  <si>
    <t>Silenciosa Gran producto. Vengo de un Roomba con 5 años y tenia miedo que no diese resultado. Es muy silenciosa, fácil de usar, muy buena aspiración, fácil de limpiar y mantener. El modo mopa deja el suelo bastante bien.</t>
  </si>
  <si>
    <t>Cómodos y buen sonido Justo lo que se espera del producto.  Son ergonómicos y perfectos para ir al gimnasio o hacer cualquier deporte, que es por la razón que los compré. Sobre el sonido, se escuchan bastante bien.  La conexión por Bluetooth es rápida y no se corta en ningún momento.</t>
  </si>
  <si>
    <t>Practico Muy practico, aunque por su forma para limpiarlo hace falta un cepillo de boberones, podrian incuirlo en el paquete.</t>
  </si>
  <si>
    <t>Ideal para generar humedad en la habitación de mi niño Diseño ideal para niños. Muy silencioso. Lo puedes poner con o sin luz. Duradero.</t>
  </si>
  <si>
    <t>Súper elegantes Muy buenos auriculares, cómodos, fáciles de vincular, cargan en el estuche -pequeño y muy elegante- y con un gran sonido tanto al escuchar música como al hablar por teléfono. Disponen de control táctil. Compra recomendada.</t>
  </si>
  <si>
    <t>Producto sin calidad Definiría el producto "para un apaño" como el que se compra uno de los chinos hasta que pueda ir a una tienda y comprarse unos buenos. En sonidos altos se escucha demasiado ruido y incluso en bajos notas el sonido raro, como artificial. Eso sí el micrófono va bien.</t>
  </si>
  <si>
    <t>Calidad pero prefiero los Audio Technica. En mi caso encontré los siguientes inconvenientes:  Cable muy largo que no tienes opción de recogerlo y poder usar comadamente en la calle.  Soporte de lq cabeza (si sois cabezones) no muy cómodo en mi caso.  Volumen no tal alto.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</si>
</sst>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5.0</v>
      </c>
      <c r="B2" s="1" t="s">
        <v>3</v>
      </c>
      <c r="C2" t="str">
        <f>IFERROR(__xludf.DUMMYFUNCTION("GOOGLETRANSLATE(B2, ""es"", ""en"")"),"Very good Excellent article")</f>
        <v>Very good Excellent article</v>
      </c>
    </row>
    <row r="3">
      <c r="A3" s="1">
        <v>5.0</v>
      </c>
      <c r="B3" s="1" t="s">
        <v>4</v>
      </c>
      <c r="C3" t="str">
        <f>IFERROR(__xludf.DUMMYFUNCTION("GOOGLETRANSLATE(B3, ""es"", ""en"")"),"Very light Good value for money, although sometimes when I stop to take ....")</f>
        <v>Very light Good value for money, although sometimes when I stop to take ....</v>
      </c>
    </row>
    <row r="4">
      <c r="A4" s="1">
        <v>5.0</v>
      </c>
      <c r="B4" s="1" t="s">
        <v>5</v>
      </c>
      <c r="C4" t="str">
        <f>IFERROR(__xludf.DUMMYFUNCTION("GOOGLETRANSLATE(B4, ""es"", ""en"")"),"Perfect moment very nice and comfortable, it is doing very well with them. The only problem that much, or that feeling gives dirty, although it is a matter of color")</f>
        <v>Perfect moment very nice and comfortable, it is doing very well with them. The only problem that much, or that feeling gives dirty, although it is a matter of color</v>
      </c>
    </row>
    <row r="5">
      <c r="A5" s="1">
        <v>5.0</v>
      </c>
      <c r="B5" s="1" t="s">
        <v>6</v>
      </c>
      <c r="C5" t="str">
        <f>IFERROR(__xludf.DUMMYFUNCTION("GOOGLETRANSLATE(B5, ""es"", ""en"")"),"Ideal perfect Va.")</f>
        <v>Ideal perfect Va.</v>
      </c>
    </row>
    <row r="6">
      <c r="A6" s="1">
        <v>2.0</v>
      </c>
      <c r="B6" s="1" t="s">
        <v>7</v>
      </c>
      <c r="C6" t="str">
        <f>IFERROR(__xludf.DUMMYFUNCTION("GOOGLETRANSLATE(B6, ""es"", ""en"")"),"Regular things first. The articles have an annoying odor synthetic material, probably in many other cases, the manufacturing material. Then the keyboard pad is cut to a standard keyboard, unforgivable. The mat is ok, does the job. Fluffy is good and not a"&amp;"nnoying.")</f>
        <v>Regular things first. The articles have an annoying odor synthetic material, probably in many other cases, the manufacturing material. Then the keyboard pad is cut to a standard keyboard, unforgivable. The mat is ok, does the job. Fluffy is good and not annoying.</v>
      </c>
    </row>
    <row r="7">
      <c r="A7" s="1">
        <v>3.0</v>
      </c>
      <c r="B7" s="1" t="s">
        <v>8</v>
      </c>
      <c r="C7" t="str">
        <f>IFERROR(__xludf.DUMMYFUNCTION("GOOGLETRANSLATE(B7, ""es"", ""en"")"),"If this fits well what I asked.")</f>
        <v>If this fits well what I asked.</v>
      </c>
    </row>
    <row r="8">
      <c r="A8" s="1">
        <v>3.0</v>
      </c>
      <c r="B8" s="1" t="s">
        <v>9</v>
      </c>
      <c r="C8" t="str">
        <f>IFERROR(__xludf.DUMMYFUNCTION("GOOGLETRANSLATE(B8, ""es"", ""en"")"),"For own use and not for gift Good and elegant, the package is not suitable for gift.")</f>
        <v>For own use and not for gift Good and elegant, the package is not suitable for gift.</v>
      </c>
    </row>
    <row r="9">
      <c r="A9" s="1">
        <v>1.0</v>
      </c>
      <c r="B9" s="1" t="s">
        <v>10</v>
      </c>
      <c r="C9" t="str">
        <f>IFERROR(__xludf.DUMMYFUNCTION("GOOGLETRANSLATE(B9, ""es"", ""en"")"),"PESIMO WITHOUT ME CAME current transformers, microphones go well but we had to seek life to use them as we urged FOR OUR REPRESENTATION.")</f>
        <v>PESIMO WITHOUT ME CAME current transformers, microphones go well but we had to seek life to use them as we urged FOR OUR REPRESENTATION.</v>
      </c>
    </row>
    <row r="10">
      <c r="A10" s="1">
        <v>1.0</v>
      </c>
      <c r="B10" s="1" t="s">
        <v>11</v>
      </c>
      <c r="C10" t="str">
        <f>IFERROR(__xludf.DUMMYFUNCTION("GOOGLETRANSLATE(B10, ""es"", ""en"")"),"I want what cambiais Hello mo pending nut put my bad has roto.muy")</f>
        <v>I want what cambiais Hello mo pending nut put my bad has roto.muy</v>
      </c>
    </row>
    <row r="11">
      <c r="A11" s="1">
        <v>4.0</v>
      </c>
      <c r="B11" s="1" t="s">
        <v>12</v>
      </c>
      <c r="C11" t="str">
        <f>IFERROR(__xludf.DUMMYFUNCTION("GOOGLETRANSLATE(B11, ""es"", ""en"")"),"quality USB perfect size, neither too big nor tiny, without accessories or ornaments which I appreciate. Fast and high capacity")</f>
        <v>quality USB perfect size, neither too big nor tiny, without accessories or ornaments which I appreciate. Fast and high capacity</v>
      </c>
    </row>
    <row r="12">
      <c r="A12" s="1">
        <v>4.0</v>
      </c>
      <c r="B12" s="1" t="s">
        <v>13</v>
      </c>
      <c r="C12" t="str">
        <f>IFERROR(__xludf.DUMMYFUNCTION("GOOGLETRANSLATE(B12, ""es"", ""en"")"),"It does its function I did not like the appearance and ostentation of the typical anti pop circular filter, because in my set up, there was aesthetically very well. So look for alternatives and found this type of filter. This particular one, I have instal"&amp;"led, I've tried it and it works perfectly.")</f>
        <v>It does its function I did not like the appearance and ostentation of the typical anti pop circular filter, because in my set up, there was aesthetically very well. So look for alternatives and found this type of filter. This particular one, I have installed, I've tried it and it works perfectly.</v>
      </c>
    </row>
    <row r="13">
      <c r="A13" s="1">
        <v>4.0</v>
      </c>
      <c r="B13" s="1" t="s">
        <v>14</v>
      </c>
      <c r="C13" t="str">
        <f>IFERROR(__xludf.DUMMYFUNCTION("GOOGLETRANSLATE(B13, ""es"", ""en"")"),"NUMBER ONE LESS I have spent almost a month with them and are super comfortable but I have to put double sock me because I get something great, next time when you ask me another color scoundrel A number less than mine.")</f>
        <v>NUMBER ONE LESS I have spent almost a month with them and are super comfortable but I have to put double sock me because I get something great, next time when you ask me another color scoundrel A number less than mine.</v>
      </c>
    </row>
    <row r="14">
      <c r="A14" s="1">
        <v>4.0</v>
      </c>
      <c r="B14" s="1" t="s">
        <v>15</v>
      </c>
      <c r="C14" t="str">
        <f>IFERROR(__xludf.DUMMYFUNCTION("GOOGLETRANSLATE(B14, ""es"", ""en"")"),"clean very clean very well")</f>
        <v>clean very clean very well</v>
      </c>
    </row>
    <row r="15">
      <c r="A15" s="1">
        <v>4.0</v>
      </c>
      <c r="B15" s="1" t="s">
        <v>16</v>
      </c>
      <c r="C15" t="str">
        <f>IFERROR(__xludf.DUMMYFUNCTION("GOOGLETRANSLATE(B15, ""es"", ""en"")"),"Apple is heard quite well. But they are expensive. There headphones cheaper with higher quality.")</f>
        <v>Apple is heard quite well. But they are expensive. There headphones cheaper with higher quality.</v>
      </c>
    </row>
    <row r="16">
      <c r="A16" s="1">
        <v>5.0</v>
      </c>
      <c r="B16" s="1" t="s">
        <v>17</v>
      </c>
      <c r="C16" t="str">
        <f>IFERROR(__xludf.DUMMYFUNCTION("GOOGLETRANSLATE(B16, ""es"", ""en"")"),"Product functional and high quality. Since they came to market Apple headphones've been looking for someone who would give good performance without being so expensive, I knew I could find and I have done. At the beginning I was not sure with this type of "&amp;"headphones securing them and the battery life to being so small, but have a use per charge of about 3 hours but the saving in case they come turn to charge for less than a couple of times, so you can use them without problems during the day. As for the lo"&amp;"ad itself, you know when loaded by a light warning, and no matter if you are in motion because also be loaded and adhere to the charging base magnetically. Pairing with mobile easy and simple to use. I am very satisfied with the purchase.")</f>
        <v>Product functional and high quality. Since they came to market Apple headphones've been looking for someone who would give good performance without being so expensive, I knew I could find and I have done. At the beginning I was not sure with this type of headphones securing them and the battery life to being so small, but have a use per charge of about 3 hours but the saving in case they come turn to charge for less than a couple of times, so you can use them without problems during the day. As for the load itself, you know when loaded by a light warning, and no matter if you are in motion because also be loaded and adhere to the charging base magnetically. Pairing with mobile easy and simple to use. I am very satisfied with the purchase.</v>
      </c>
    </row>
    <row r="17">
      <c r="A17" s="1">
        <v>5.0</v>
      </c>
      <c r="B17" s="1" t="s">
        <v>18</v>
      </c>
      <c r="C17" t="str">
        <f>IFERROR(__xludf.DUMMYFUNCTION("GOOGLETRANSLATE(B17, ""es"", ""en"")"),"Good tape. Good tape. It sticks well and will not break.")</f>
        <v>Good tape. Good tape. It sticks well and will not break.</v>
      </c>
    </row>
    <row r="18">
      <c r="A18" s="1">
        <v>5.0</v>
      </c>
      <c r="B18" s="1" t="s">
        <v>19</v>
      </c>
      <c r="C18" t="str">
        <f>IFERROR(__xludf.DUMMYFUNCTION("GOOGLETRANSLATE(B18, ""es"", ""en"")"),"Impeccable a good price Magnificent sweatshirt, fine and good quality touch, I asked me a size L height 1.80 and weight 80 kg. and I really like a glove, great! I am very happy, the sweatshirt is like in the description and as in stores, but much cheaper."&amp;" It is well worth buying when sales point.")</f>
        <v>Impeccable a good price Magnificent sweatshirt, fine and good quality touch, I asked me a size L height 1.80 and weight 80 kg. and I really like a glove, great! I am very happy, the sweatshirt is like in the description and as in stores, but much cheaper. It is well worth buying when sales point.</v>
      </c>
    </row>
    <row r="19">
      <c r="A19" s="1">
        <v>5.0</v>
      </c>
      <c r="B19" s="1" t="s">
        <v>20</v>
      </c>
      <c r="C19" t="str">
        <f>IFERROR(__xludf.DUMMYFUNCTION("GOOGLETRANSLATE(B19, ""es"", ""en"")"),"It is well bigger than I thought. The material is plastic and it seems to last a lot. The aromas that come are like menthol and intense.")</f>
        <v>It is well bigger than I thought. The material is plastic and it seems to last a lot. The aromas that come are like menthol and intense.</v>
      </c>
    </row>
    <row r="20">
      <c r="A20" s="1">
        <v>5.0</v>
      </c>
      <c r="B20" s="1" t="s">
        <v>21</v>
      </c>
      <c r="C20" t="str">
        <f>IFERROR(__xludf.DUMMYFUNCTION("GOOGLETRANSLATE(B20, ""es"", ""en"")"),"you can not buy anything with best value for money I am fond of watches and prices have all but this watch is amazing. Comfortable, nice and you watch more accurate than I have. For certain occasions is the ideal clock. After 8 months of use I can not be "&amp;"more pleased.")</f>
        <v>you can not buy anything with best value for money I am fond of watches and prices have all but this watch is amazing. Comfortable, nice and you watch more accurate than I have. For certain occasions is the ideal clock. After 8 months of use I can not be more pleased.</v>
      </c>
    </row>
    <row r="21">
      <c r="A21" s="1">
        <v>5.0</v>
      </c>
      <c r="B21" s="1" t="s">
        <v>22</v>
      </c>
      <c r="C21" t="str">
        <f>IFERROR(__xludf.DUMMYFUNCTION("GOOGLETRANSLATE(B21, ""es"", ""en"")"),"Simply a great compliment recommended that brightens the calendar, and notes to the fridge with the task list. My favorite mold plastic figures. Highly recommended.")</f>
        <v>Simply a great compliment recommended that brightens the calendar, and notes to the fridge with the task list. My favorite mold plastic figures. Highly recommended.</v>
      </c>
    </row>
    <row r="22">
      <c r="A22" s="1">
        <v>5.0</v>
      </c>
      <c r="B22" s="1" t="s">
        <v>23</v>
      </c>
      <c r="C22" t="str">
        <f>IFERROR(__xludf.DUMMYFUNCTION("GOOGLETRANSLATE(B22, ""es"", ""en"")"),"I liked comfort for comfort and fits perfectly to the foot. I decided this type of shoes because others had already bought this brand and are very comfortable, they are also of good quality.")</f>
        <v>I liked comfort for comfort and fits perfectly to the foot. I decided this type of shoes because others had already bought this brand and are very comfortable, they are also of good quality.</v>
      </c>
    </row>
    <row r="23">
      <c r="A23" s="1">
        <v>5.0</v>
      </c>
      <c r="B23" s="1" t="s">
        <v>24</v>
      </c>
      <c r="C23" t="str">
        <f>IFERROR(__xludf.DUMMYFUNCTION("GOOGLETRANSLATE(B23, ""es"", ""en"")"),"Comfortable shoes and beautiful woman, very comfortable and eye-catching style and original.Son spring shoes-shoes-verano.He bought another pair over another success color.Un this brand for comfort to walk long distances or stand for long periods of time.")</f>
        <v>Comfortable shoes and beautiful woman, very comfortable and eye-catching style and original.Son spring shoes-shoes-verano.He bought another pair over another success color.Un this brand for comfort to walk long distances or stand for long periods of time.</v>
      </c>
    </row>
    <row r="24">
      <c r="A24" s="1">
        <v>5.0</v>
      </c>
      <c r="B24" s="1" t="s">
        <v>25</v>
      </c>
      <c r="C24" t="str">
        <f>IFERROR(__xludf.DUMMYFUNCTION("GOOGLETRANSLATE(B24, ""es"", ""en"")"),"Nice looking")</f>
        <v>Nice looking</v>
      </c>
    </row>
    <row r="25">
      <c r="A25" s="1">
        <v>5.0</v>
      </c>
      <c r="B25" s="1" t="s">
        <v>26</v>
      </c>
      <c r="C25" t="str">
        <f>IFERROR(__xludf.DUMMYFUNCTION("GOOGLETRANSLATE(B25, ""es"", ""en"")"),"It is very powerful very powerful expected, exceeded my expectations, it is perfect for summer juices.")</f>
        <v>It is very powerful very powerful expected, exceeded my expectations, it is perfect for summer juices.</v>
      </c>
    </row>
    <row r="26">
      <c r="A26" s="1">
        <v>5.0</v>
      </c>
      <c r="B26" s="1" t="s">
        <v>27</v>
      </c>
      <c r="C26" t="str">
        <f>IFERROR(__xludf.DUMMYFUNCTION("GOOGLETRANSLATE(B26, ""es"", ""en"")"),"Vans Great Value and very fast shipping")</f>
        <v>Vans Great Value and very fast shipping</v>
      </c>
    </row>
    <row r="27">
      <c r="A27" s="1">
        <v>5.0</v>
      </c>
      <c r="B27" s="1" t="s">
        <v>28</v>
      </c>
      <c r="C27" t="str">
        <f>IFERROR(__xludf.DUMMYFUNCTION("GOOGLETRANSLATE(B27, ""es"", ""en"")"),"No Disappoint After a couple disappointments with similar products, was reluctant to buy these, but the large number of positive comments have made me encouraging me to try. These sound really good, maybe someone could say that low are boosted, but I part"&amp;"icularly like it. The duration of the battery is more than correct, have endured me perfectly morning cleaning. I tried to run and even jump and I have not fallen. Timing is immediate and smooth. Runs may have several ways, one of them is interesting that"&amp;" is to share. Handsfree mode works correctly without further problems. The charger is small and Supports multiple load cycles headphones without having to recharge. The feeling of all in-ear headphones mind being under water is rampant in all, and these t"&amp;"oo. To me I have convinced me.")</f>
        <v>No Disappoint After a couple disappointments with similar products, was reluctant to buy these, but the large number of positive comments have made me encouraging me to try. These sound really good, maybe someone could say that low are boosted, but I particularly like it. The duration of the battery is more than correct, have endured me perfectly morning cleaning. I tried to run and even jump and I have not fallen. Timing is immediate and smooth. Runs may have several ways, one of them is interesting that is to share. Handsfree mode works correctly without further problems. The charger is small and Supports multiple load cycles headphones without having to recharge. The feeling of all in-ear headphones mind being under water is rampant in all, and these too. To me I have convinced me.</v>
      </c>
    </row>
    <row r="28">
      <c r="A28" s="1">
        <v>5.0</v>
      </c>
      <c r="B28" s="1" t="s">
        <v>29</v>
      </c>
      <c r="C28" t="str">
        <f>IFERROR(__xludf.DUMMYFUNCTION("GOOGLETRANSLATE(B28, ""es"", ""en"")"),"Excellent quality is just what I expected, excellent quality, one thing that particularly do not like, for my height is something cuts the ribbon for hanging fabric.")</f>
        <v>Excellent quality is just what I expected, excellent quality, one thing that particularly do not like, for my height is something cuts the ribbon for hanging fabric.</v>
      </c>
    </row>
    <row r="29">
      <c r="A29" s="1">
        <v>5.0</v>
      </c>
      <c r="B29" s="1" t="s">
        <v>30</v>
      </c>
      <c r="C29" t="str">
        <f>IFERROR(__xludf.DUMMYFUNCTION("GOOGLETRANSLATE(B29, ""es"", ""en"")"),"To listen and make good device for both listening to cassette tapes of old to move them to mp3 in a convenient and simple way.")</f>
        <v>To listen and make good device for both listening to cassette tapes of old to move them to mp3 in a convenient and simple way.</v>
      </c>
    </row>
    <row r="30">
      <c r="A30" s="1">
        <v>5.0</v>
      </c>
      <c r="B30" s="1" t="s">
        <v>31</v>
      </c>
      <c r="C30" t="str">
        <f>IFERROR(__xludf.DUMMYFUNCTION("GOOGLETRANSLATE(B30, ""es"", ""en"")"),"I like the smell I love, not super oily and fulfills its function anti stretch marks.")</f>
        <v>I like the smell I love, not super oily and fulfills its function anti stretch marks.</v>
      </c>
    </row>
    <row r="31">
      <c r="A31" s="1">
        <v>5.0</v>
      </c>
      <c r="B31" s="1" t="s">
        <v>32</v>
      </c>
      <c r="C31" t="str">
        <f>IFERROR(__xludf.DUMMYFUNCTION("GOOGLETRANSLATE(B31, ""es"", ""en"")"),"/ Super Value Perfect for home use")</f>
        <v>/ Super Value Perfect for home use</v>
      </c>
    </row>
    <row r="32">
      <c r="A32" s="1">
        <v>5.0</v>
      </c>
      <c r="B32" s="1" t="s">
        <v>33</v>
      </c>
      <c r="C32" t="str">
        <f>IFERROR(__xludf.DUMMYFUNCTION("GOOGLETRANSLATE(B32, ""es"", ""en"")"),"It maintains this speed worth over cheaper ones. It maintains a good rate of read / write. Recommendable.")</f>
        <v>It maintains this speed worth over cheaper ones. It maintains a good rate of read / write. Recommendable.</v>
      </c>
    </row>
    <row r="33">
      <c r="A33" s="1">
        <v>5.0</v>
      </c>
      <c r="B33" s="1" t="s">
        <v>34</v>
      </c>
      <c r="C33" t="str">
        <f>IFERROR(__xludf.DUMMYFUNCTION("GOOGLETRANSLATE(B33, ""es"", ""en"")"),"Perfectes. Good grip, good Sensacions.")</f>
        <v>Perfectes. Good grip, good Sensacions.</v>
      </c>
    </row>
    <row r="34">
      <c r="A34" s="1">
        <v>5.0</v>
      </c>
      <c r="B34" s="1" t="s">
        <v>35</v>
      </c>
      <c r="C34" t="str">
        <f>IFERROR(__xludf.DUMMYFUNCTION("GOOGLETRANSLATE(B34, ""es"", ""en"")"),"Practical and lightweight It has a lot of power to a portable device and not too heavy.")</f>
        <v>Practical and lightweight It has a lot of power to a portable device and not too heavy.</v>
      </c>
    </row>
    <row r="35">
      <c r="A35" s="1">
        <v>2.0</v>
      </c>
      <c r="B35" s="1" t="s">
        <v>36</v>
      </c>
      <c r="C35" t="str">
        <f>IFERROR(__xludf.DUMMYFUNCTION("GOOGLETRANSLATE(B35, ""es"", ""en"")"),"Disappointed I was disappointed the sound came from a cheaper Philips these and sounded much better and more comfortable, so I'll buy philips")</f>
        <v>Disappointed I was disappointed the sound came from a cheaper Philips these and sounded much better and more comfortable, so I'll buy philips</v>
      </c>
    </row>
    <row r="36">
      <c r="A36" s="1">
        <v>3.0</v>
      </c>
      <c r="B36" s="1" t="s">
        <v>37</v>
      </c>
      <c r="C36" t="str">
        <f>IFERROR(__xludf.DUMMYFUNCTION("GOOGLETRANSLATE(B36, ""es"", ""en"")"),"fairer size than it seems. Is nice fabric, very casual. The size is very fair for 14 "", it is not convenient to insert and remove the device.")</f>
        <v>fairer size than it seems. Is nice fabric, very casual. The size is very fair for 14 ", it is not convenient to insert and remove the device.</v>
      </c>
    </row>
    <row r="37">
      <c r="A37" s="1">
        <v>1.0</v>
      </c>
      <c r="B37" s="1" t="s">
        <v>38</v>
      </c>
      <c r="C37" t="str">
        <f>IFERROR(__xludf.DUMMYFUNCTION("GOOGLETRANSLATE(B37, ""es"", ""en"")"),"Discontent I suffer enough feet and I should not buy some sneakers online, said that are very uncomfortable and of poor quality, I already had a puma bought in store for a similar price and quality was not good and I lasted little over a year but even hal"&amp;"f they are broken were comfortable so I think they are not original puma")</f>
        <v>Discontent I suffer enough feet and I should not buy some sneakers online, said that are very uncomfortable and of poor quality, I already had a puma bought in store for a similar price and quality was not good and I lasted little over a year but even half they are broken were comfortable so I think they are not original puma</v>
      </c>
    </row>
    <row r="38">
      <c r="A38" s="1">
        <v>1.0</v>
      </c>
      <c r="B38" s="1" t="s">
        <v>39</v>
      </c>
      <c r="C38" t="str">
        <f>IFERROR(__xludf.DUMMYFUNCTION("GOOGLETRANSLATE(B38, ""es"", ""en"")"),"A bit old fashioned and old-fashioned rough")</f>
        <v>A bit old fashioned and old-fashioned rough</v>
      </c>
    </row>
    <row r="39">
      <c r="A39" s="1">
        <v>4.0</v>
      </c>
      <c r="B39" s="1" t="s">
        <v>40</v>
      </c>
      <c r="C39" t="str">
        <f>IFERROR(__xludf.DUMMYFUNCTION("GOOGLETRANSLATE(B39, ""es"", ""en"")"),"Value for money unbeatable Do not be guided by the pictures ... the design is a bit more modern and has USB, no micro mini. The sound quality is very good and very advanced features for such a small thing. If you want quality pocket lake good enough for a"&amp;"ny YouTube video or podcast, with this you have enough.")</f>
        <v>Value for money unbeatable Do not be guided by the pictures ... the design is a bit more modern and has USB, no micro mini. The sound quality is very good and very advanced features for such a small thing. If you want quality pocket lake good enough for any YouTube video or podcast, with this you have enough.</v>
      </c>
    </row>
    <row r="40">
      <c r="A40" s="1">
        <v>4.0</v>
      </c>
      <c r="B40" s="1" t="s">
        <v>41</v>
      </c>
      <c r="C40" t="str">
        <f>IFERROR(__xludf.DUMMYFUNCTION("GOOGLETRANSLATE(B40, ""es"", ""en"")"),"this good many nice-size pockets and good quality to have such aging")</f>
        <v>this good many nice-size pockets and good quality to have such aging</v>
      </c>
    </row>
    <row r="41">
      <c r="A41" s="1">
        <v>4.0</v>
      </c>
      <c r="B41" s="1" t="s">
        <v>42</v>
      </c>
      <c r="C41" t="str">
        <f>IFERROR(__xludf.DUMMYFUNCTION("GOOGLETRANSLATE(B41, ""es"", ""en"")"),"Practice. Its size is medium. It can take you from day to day. A PoweBank. Sunglasses, keys, wallet a small bottle of water. I 2 or 3 things more size but small as clinex package of snuff etc ... The USB to charge of running mobile works, but does not loa"&amp;"d as fast as connecting the cable directly to the powerbank.")</f>
        <v>Practice. Its size is medium. It can take you from day to day. A PoweBank. Sunglasses, keys, wallet a small bottle of water. I 2 or 3 things more size but small as clinex package of snuff etc ... The USB to charge of running mobile works, but does not load as fast as connecting the cable directly to the powerbank.</v>
      </c>
    </row>
    <row r="42">
      <c r="A42" s="1">
        <v>4.0</v>
      </c>
      <c r="B42" s="1" t="s">
        <v>43</v>
      </c>
      <c r="C42" t="str">
        <f>IFERROR(__xludf.DUMMYFUNCTION("GOOGLETRANSLATE(B42, ""es"", ""en"")"),"Very resultona bracelet is a beautiful and elegant bracelet. In addition it is open as it adapts very well to the arm. Recently I have it and not know what will result if ugly will soon")</f>
        <v>Very resultona bracelet is a beautiful and elegant bracelet. In addition it is open as it adapts very well to the arm. Recently I have it and not know what will result if ugly will soon</v>
      </c>
    </row>
    <row r="43">
      <c r="A43" s="1">
        <v>4.0</v>
      </c>
      <c r="B43" s="1" t="s">
        <v>44</v>
      </c>
      <c r="C43" t="str">
        <f>IFERROR(__xludf.DUMMYFUNCTION("GOOGLETRANSLATE(B43, ""es"", ""en"")"),"10 luxury Smells 👏👏")</f>
        <v>10 luxury Smells 👏👏</v>
      </c>
    </row>
    <row r="44">
      <c r="A44" s="1">
        <v>5.0</v>
      </c>
      <c r="B44" s="1" t="s">
        <v>45</v>
      </c>
      <c r="C44" t="str">
        <f>IFERROR(__xludf.DUMMYFUNCTION("GOOGLETRANSLATE(B44, ""es"", ""en"")"),"Lemon grass or lemon grass. Good product. The dispenser works perfectly, is that this should be normal, but not always is. Oil flows without obturated, controlling the dose without problems. The aroma is what has to be, herbaceous and refreshing. Its text"&amp;"ure is perfect. Bring indications the Spanish, which is appreciated. Oil for external use. Very good for use in humidifier, as the skin.")</f>
        <v>Lemon grass or lemon grass. Good product. The dispenser works perfectly, is that this should be normal, but not always is. Oil flows without obturated, controlling the dose without problems. The aroma is what has to be, herbaceous and refreshing. Its texture is perfect. Bring indications the Spanish, which is appreciated. Oil for external use. Very good for use in humidifier, as the skin.</v>
      </c>
    </row>
    <row r="45">
      <c r="A45" s="1">
        <v>5.0</v>
      </c>
      <c r="B45" s="1" t="s">
        <v>46</v>
      </c>
      <c r="C45" t="str">
        <f>IFERROR(__xludf.DUMMYFUNCTION("GOOGLETRANSLATE(B45, ""es"", ""en"")"),"Perfect for sports are the perfect headphones for sports. They have a very low weight which makes them very comfortable because it has the feeling of not carrying anything. Gum surrounding the ear is quite nice and comfortable and also brings a second rub"&amp;"ber to change a strong green color and gives an even sportier look. And the sound quality is pretty good and has noise removal.")</f>
        <v>Perfect for sports are the perfect headphones for sports. They have a very low weight which makes them very comfortable because it has the feeling of not carrying anything. Gum surrounding the ear is quite nice and comfortable and also brings a second rubber to change a strong green color and gives an even sportier look. And the sound quality is pretty good and has noise removal.</v>
      </c>
    </row>
    <row r="46">
      <c r="A46" s="1">
        <v>5.0</v>
      </c>
      <c r="B46" s="1" t="s">
        <v>47</v>
      </c>
      <c r="C46" t="str">
        <f>IFERROR(__xludf.DUMMYFUNCTION("GOOGLETRANSLATE(B46, ""es"", ""en"")"),"Perfect size already had this make and model in two colors and I love them! They hold much and are super comfortable! hit insurance")</f>
        <v>Perfect size already had this make and model in two colors and I love them! They hold much and are super comfortable! hit insurance</v>
      </c>
    </row>
    <row r="47">
      <c r="A47" s="1">
        <v>5.0</v>
      </c>
      <c r="B47" s="1" t="s">
        <v>48</v>
      </c>
      <c r="C47" t="str">
        <f>IFERROR(__xludf.DUMMYFUNCTION("GOOGLETRANSLATE(B47, ""es"", ""en"")"),"Perfect for winter is ideal truth, has to turn off and on. It is very soft and large")</f>
        <v>Perfect for winter is ideal truth, has to turn off and on. It is very soft and large</v>
      </c>
    </row>
    <row r="48">
      <c r="A48" s="1">
        <v>5.0</v>
      </c>
      <c r="B48" s="1" t="s">
        <v>49</v>
      </c>
      <c r="C48" t="str">
        <f>IFERROR(__xludf.DUMMYFUNCTION("GOOGLETRANSLATE(B48, ""es"", ""en"")"),"Excellent organizer cable management Cables. It has a good length, at any given time can be cut. A material good and strong. Very happy with this purchase. Fully recommended.")</f>
        <v>Excellent organizer cable management Cables. It has a good length, at any given time can be cut. A material good and strong. Very happy with this purchase. Fully recommended.</v>
      </c>
    </row>
    <row r="49">
      <c r="A49" s="1">
        <v>5.0</v>
      </c>
      <c r="B49" s="1" t="s">
        <v>50</v>
      </c>
      <c r="C49" t="str">
        <f>IFERROR(__xludf.DUMMYFUNCTION("GOOGLETRANSLATE(B49, ""es"", ""en"")"),"Everything OK! The bottle is strong, but so far has not befallen us. The sheath protects well but could be somewhat thicker. It washable and is an advantage.")</f>
        <v>Everything OK! The bottle is strong, but so far has not befallen us. The sheath protects well but could be somewhat thicker. It washable and is an advantage.</v>
      </c>
    </row>
    <row r="50">
      <c r="A50" s="1">
        <v>5.0</v>
      </c>
      <c r="B50" s="1" t="s">
        <v>51</v>
      </c>
      <c r="C50" t="str">
        <f>IFERROR(__xludf.DUMMYFUNCTION("GOOGLETRANSLATE(B50, ""es"", ""en"")"),"Comfortable and safe are very comfortable")</f>
        <v>Comfortable and safe are very comfortable</v>
      </c>
    </row>
    <row r="51">
      <c r="A51" s="1">
        <v>5.0</v>
      </c>
      <c r="B51" s="1" t="s">
        <v>52</v>
      </c>
      <c r="C51" t="str">
        <f>IFERROR(__xludf.DUMMYFUNCTION("GOOGLETRANSLATE(B51, ""es"", ""en"")"),"Original gift I was surprised by the quality and aesthetics of vouchers. A gift for couples Exceeded. In addition to the vouchers already designed it includes 5 to customize")</f>
        <v>Original gift I was surprised by the quality and aesthetics of vouchers. A gift for couples Exceeded. In addition to the vouchers already designed it includes 5 to customize</v>
      </c>
    </row>
    <row r="52">
      <c r="A52" s="1">
        <v>5.0</v>
      </c>
      <c r="B52" s="1" t="s">
        <v>53</v>
      </c>
      <c r="C52" t="str">
        <f>IFERROR(__xludf.DUMMYFUNCTION("GOOGLETRANSLATE(B52, ""es"", ""en"")"),"casio watch very good quality for money.")</f>
        <v>casio watch very good quality for money.</v>
      </c>
    </row>
    <row r="53">
      <c r="A53" s="1">
        <v>5.0</v>
      </c>
      <c r="B53" s="1" t="s">
        <v>54</v>
      </c>
      <c r="C53" t="str">
        <f>IFERROR(__xludf.DUMMYFUNCTION("GOOGLETRANSLATE(B53, ""es"", ""en"")"),"sUPER")</f>
        <v>sUPER</v>
      </c>
    </row>
    <row r="54">
      <c r="A54" s="1">
        <v>5.0</v>
      </c>
      <c r="B54" s="1" t="s">
        <v>55</v>
      </c>
      <c r="C54" t="str">
        <f>IFERROR(__xludf.DUMMYFUNCTION("GOOGLETRANSLATE(B54, ""es"", ""en"")"),"100% recommended is very nice, vintage style .Calienta fast, for me it was importante.Parece pretty tough and very handy, because the material, painting ... quality is appreciated.")</f>
        <v>100% recommended is very nice, vintage style .Calienta fast, for me it was importante.Parece pretty tough and very handy, because the material, painting ... quality is appreciated.</v>
      </c>
    </row>
    <row r="55">
      <c r="A55" s="1">
        <v>5.0</v>
      </c>
      <c r="B55" s="1" t="s">
        <v>56</v>
      </c>
      <c r="C55" t="str">
        <f>IFERROR(__xludf.DUMMYFUNCTION("GOOGLETRANSLATE(B55, ""es"", ""en"")"),"This pretty nice price and quality")</f>
        <v>This pretty nice price and quality</v>
      </c>
    </row>
    <row r="56">
      <c r="A56" s="1">
        <v>5.0</v>
      </c>
      <c r="B56" s="1" t="s">
        <v>57</v>
      </c>
      <c r="C56" t="str">
        <f>IFERROR(__xludf.DUMMYFUNCTION("GOOGLETRANSLATE(B56, ""es"", ""en"")"),"Large capacity at a great price I found no 64Gb memory card for the price of this. The quality is very good, I use a sports camera, type ""GoPro"" and the recording quality is impeccable. Speed ​​transmission with computer files is fast. For me a purchase"&amp;" excellent.")</f>
        <v>Large capacity at a great price I found no 64Gb memory card for the price of this. The quality is very good, I use a sports camera, type "GoPro" and the recording quality is impeccable. Speed ​​transmission with computer files is fast. For me a purchase excellent.</v>
      </c>
    </row>
    <row r="57">
      <c r="A57" s="1">
        <v>5.0</v>
      </c>
      <c r="B57" s="1" t="s">
        <v>58</v>
      </c>
      <c r="C57" t="str">
        <f>IFERROR(__xludf.DUMMYFUNCTION("GOOGLETRANSLATE(B57, ""es"", ""en"")"),"Solomon great Very happy. And with the price more. The Gotcha on offer for 70 €. A shoe with Goretex and not at that price almost never. He had other similar brand and repeat. Other people may be a little hard at the beginning but I love them")</f>
        <v>Solomon great Very happy. And with the price more. The Gotcha on offer for 70 €. A shoe with Goretex and not at that price almost never. He had other similar brand and repeat. Other people may be a little hard at the beginning but I love them</v>
      </c>
    </row>
    <row r="58">
      <c r="A58" s="1">
        <v>5.0</v>
      </c>
      <c r="B58" s="1" t="s">
        <v>59</v>
      </c>
      <c r="C58" t="str">
        <f>IFERROR(__xludf.DUMMYFUNCTION("GOOGLETRANSLATE(B58, ""es"", ""en"")"),"warm, comfortable and beautiful are the lifetime, the shoe typical deal, my grandparents 50 years ago, saw Reconditioned products and found my number 43 because I had a few years ago and did not know what was It is intended them throughout Spain who knows"&amp;" where. you should always take a size more, but I do not care, because using are giving and ultimately is the last of the shoemaker, and not change, will be the inheritance of my son.")</f>
        <v>warm, comfortable and beautiful are the lifetime, the shoe typical deal, my grandparents 50 years ago, saw Reconditioned products and found my number 43 because I had a few years ago and did not know what was It is intended them throughout Spain who knows where. you should always take a size more, but I do not care, because using are giving and ultimately is the last of the shoemaker, and not change, will be the inheritance of my son.</v>
      </c>
    </row>
    <row r="59">
      <c r="A59" s="1">
        <v>5.0</v>
      </c>
      <c r="B59" s="1" t="s">
        <v>60</v>
      </c>
      <c r="C59" t="str">
        <f>IFERROR(__xludf.DUMMYFUNCTION("GOOGLETRANSLATE(B59, ""es"", ""en"")"),"Very right it has fulfilled all my expectations. Collects audio surprisingly clean, without saturating to environments where, for example, loud music. Totally satisfied.")</f>
        <v>Very right it has fulfilled all my expectations. Collects audio surprisingly clean, without saturating to environments where, for example, loud music. Totally satisfied.</v>
      </c>
    </row>
    <row r="60">
      <c r="A60" s="1">
        <v>5.0</v>
      </c>
      <c r="B60" s="1" t="s">
        <v>61</v>
      </c>
      <c r="C60" t="str">
        <f>IFERROR(__xludf.DUMMYFUNCTION("GOOGLETRANSLATE(B60, ""es"", ""en"")"),"Soft and pretty. An excellent mouse keyboard and mouse. It's huge, nothing is moving once set and sliding the mouse to perfección.Es covers practically the table and not only is comfortable to work with the mouse and keyboard, but also helps protect hands"&amp;".")</f>
        <v>Soft and pretty. An excellent mouse keyboard and mouse. It's huge, nothing is moving once set and sliding the mouse to perfección.Es covers practically the table and not only is comfortable to work with the mouse and keyboard, but also helps protect hands.</v>
      </c>
    </row>
    <row r="61">
      <c r="A61" s="1">
        <v>5.0</v>
      </c>
      <c r="B61" s="1" t="s">
        <v>62</v>
      </c>
      <c r="C61" t="str">
        <f>IFERROR(__xludf.DUMMYFUNCTION("GOOGLETRANSLATE(B61, ""es"", ""en"")"),"Good buy. The shoes arrived on time and fairly comfortable. Just as I expected no surprises, good product, I recommend.")</f>
        <v>Good buy. The shoes arrived on time and fairly comfortable. Just as I expected no surprises, good product, I recommend.</v>
      </c>
    </row>
    <row r="62">
      <c r="A62" s="1">
        <v>5.0</v>
      </c>
      <c r="B62" s="1" t="s">
        <v>63</v>
      </c>
      <c r="C62" t="str">
        <f>IFERROR(__xludf.DUMMYFUNCTION("GOOGLETRANSLATE(B62, ""es"", ""en"")"),"very satisfied very practical and have fulfilled my expectativa.Los recomuendo.Son very useful and well adapted to the foot. The recomuedo. Easy to put on.")</f>
        <v>very satisfied very practical and have fulfilled my expectativa.Los recomuendo.Son very useful and well adapted to the foot. The recomuedo. Easy to put on.</v>
      </c>
    </row>
    <row r="63">
      <c r="A63" s="1">
        <v>2.0</v>
      </c>
      <c r="B63" s="1" t="s">
        <v>64</v>
      </c>
      <c r="C63" t="str">
        <f>IFERROR(__xludf.DUMMYFUNCTION("GOOGLETRANSLATE(B63, ""es"", ""en"")"),"the loop is exiting above Using it several times always white curler just getting away from the plastic holder, a little cumbersome but it does its function.")</f>
        <v>the loop is exiting above Using it several times always white curler just getting away from the plastic holder, a little cumbersome but it does its function.</v>
      </c>
    </row>
    <row r="64">
      <c r="A64" s="1">
        <v>3.0</v>
      </c>
      <c r="B64" s="1" t="s">
        <v>65</v>
      </c>
      <c r="C64" t="str">
        <f>IFERROR(__xludf.DUMMYFUNCTION("GOOGLETRANSLATE(B64, ""es"", ""en"")"),"For the price you can not ask for more. For the price you can not ask for much more, but the mesh pretty hooked on clothing so you can not put delicate garments.")</f>
        <v>For the price you can not ask for more. For the price you can not ask for much more, but the mesh pretty hooked on clothing so you can not put delicate garments.</v>
      </c>
    </row>
    <row r="65">
      <c r="A65" s="1">
        <v>3.0</v>
      </c>
      <c r="B65" s="1" t="s">
        <v>66</v>
      </c>
      <c r="C65" t="str">
        <f>IFERROR(__xludf.DUMMYFUNCTION("GOOGLETRANSLATE(B65, ""es"", ""en"")"),"Low weight and media practice everyday capacidad.Para genial.Gracias.")</f>
        <v>Low weight and media practice everyday capacidad.Para genial.Gracias.</v>
      </c>
    </row>
    <row r="66">
      <c r="A66" s="1">
        <v>1.0</v>
      </c>
      <c r="B66" s="1" t="s">
        <v>67</v>
      </c>
      <c r="C66" t="str">
        <f>IFERROR(__xludf.DUMMYFUNCTION("GOOGLETRANSLATE(B66, ""es"", ""en"")"),"You do not purchase an scam I feel cheated because it has no capacity for 250 photos 300 as promised")</f>
        <v>You do not purchase an scam I feel cheated because it has no capacity for 250 photos 300 as promised</v>
      </c>
    </row>
    <row r="67">
      <c r="A67" s="1">
        <v>1.0</v>
      </c>
      <c r="B67" s="1" t="s">
        <v>68</v>
      </c>
      <c r="C67" t="str">
        <f>IFERROR(__xludf.DUMMYFUNCTION("GOOGLETRANSLATE(B67, ""es"", ""en"")"),"Default The shoe is ideal for cold days. Maybe a little uncomfortable to carry all day. The problem is that within one month have bought, and after having used a few times, is docolarando the portion between the gum and the Goretex leather lining.")</f>
        <v>Default The shoe is ideal for cold days. Maybe a little uncomfortable to carry all day. The problem is that within one month have bought, and after having used a few times, is docolarando the portion between the gum and the Goretex leather lining.</v>
      </c>
    </row>
    <row r="68">
      <c r="A68" s="1">
        <v>1.0</v>
      </c>
      <c r="B68" s="1" t="s">
        <v>69</v>
      </c>
      <c r="C68" t="str">
        <f>IFERROR(__xludf.DUMMYFUNCTION("GOOGLETRANSLATE(B68, ""es"", ""en"")"),"Nothing fails quite recommended. I will not repeat. I bought two have given me problems, I lost two jobs using this card. I will not repeat, I had three cards and I only have one that will not be used for fear of losing my job. Shame about the truth.")</f>
        <v>Nothing fails quite recommended. I will not repeat. I bought two have given me problems, I lost two jobs using this card. I will not repeat, I had three cards and I only have one that will not be used for fear of losing my job. Shame about the truth.</v>
      </c>
    </row>
    <row r="69">
      <c r="A69" s="1">
        <v>4.0</v>
      </c>
      <c r="B69" s="1" t="s">
        <v>70</v>
      </c>
      <c r="C69" t="str">
        <f>IFERROR(__xludf.DUMMYFUNCTION("GOOGLETRANSLATE(B69, ""es"", ""en"")"),"Penoso transport on the product, very pleased, even surprised, but with the carrier SEUR ... and is already the second time, and the latter with a delay of 6 days and I had to go look !!! Anyway, very unhappy with last orders ... To passarse competition")</f>
        <v>Penoso transport on the product, very pleased, even surprised, but with the carrier SEUR ... and is already the second time, and the latter with a delay of 6 days and I had to go look !!! Anyway, very unhappy with last orders ... To passarse competition</v>
      </c>
    </row>
    <row r="70">
      <c r="A70" s="1">
        <v>4.0</v>
      </c>
      <c r="B70" s="1" t="s">
        <v>71</v>
      </c>
      <c r="C70" t="str">
        <f>IFERROR(__xludf.DUMMYFUNCTION("GOOGLETRANSLATE(B70, ""es"", ""en"")"),"Very cool I would recommend it to everyone who wants to start recording and look for something with good quality / price ratio. Thank you")</f>
        <v>Very cool I would recommend it to everyone who wants to start recording and look for something with good quality / price ratio. Thank you</v>
      </c>
    </row>
    <row r="71">
      <c r="A71" s="1">
        <v>4.0</v>
      </c>
      <c r="B71" s="1" t="s">
        <v>72</v>
      </c>
      <c r="C71" t="str">
        <f>IFERROR(__xludf.DUMMYFUNCTION("GOOGLETRANSLATE(B71, ""es"", ""en"")"),"I'm glad good quality, subject well and is comfortable, all they chose the size ES: 115B (EU 100B) and I have some great, because I have a size of corsetry 115 B, but I do not care.")</f>
        <v>I'm glad good quality, subject well and is comfortable, all they chose the size ES: 115B (EU 100B) and I have some great, because I have a size of corsetry 115 B, but I do not care.</v>
      </c>
    </row>
    <row r="72">
      <c r="A72" s="1">
        <v>4.0</v>
      </c>
      <c r="B72" s="1" t="s">
        <v>73</v>
      </c>
      <c r="C72" t="str">
        <f>IFERROR(__xludf.DUMMYFUNCTION("GOOGLETRANSLATE(B72, ""es"", ""en"")"),"Overall sound quality price is right, it is a bit awkward and does not fit well to the ear")</f>
        <v>Overall sound quality price is right, it is a bit awkward and does not fit well to the ear</v>
      </c>
    </row>
    <row r="73">
      <c r="A73" s="1">
        <v>4.0</v>
      </c>
      <c r="B73" s="1" t="s">
        <v>74</v>
      </c>
      <c r="C73" t="str">
        <f>IFERROR(__xludf.DUMMYFUNCTION("GOOGLETRANSLATE(B73, ""es"", ""en"")"),"Quality security sports right price. Carve large.")</f>
        <v>Quality security sports right price. Carve large.</v>
      </c>
    </row>
    <row r="74">
      <c r="A74" s="1">
        <v>5.0</v>
      </c>
      <c r="B74" s="1" t="s">
        <v>75</v>
      </c>
      <c r="C74" t="str">
        <f>IFERROR(__xludf.DUMMYFUNCTION("GOOGLETRANSLATE(B74, ""es"", ""en"")"),"They are very inexpensive and are very comfortable great listen and listen well, you can not ask for more and are very comfortable")</f>
        <v>They are very inexpensive and are very comfortable great listen and listen well, you can not ask for more and are very comfortable</v>
      </c>
    </row>
    <row r="75">
      <c r="A75" s="1">
        <v>5.0</v>
      </c>
      <c r="B75" s="1" t="s">
        <v>76</v>
      </c>
      <c r="C75" t="str">
        <f>IFERROR(__xludf.DUMMYFUNCTION("GOOGLETRANSLATE(B75, ""es"", ""en"")"),"Fantastic value Kettles One of the best I've had. I use it every day several times a day and still works perfectly after nearly three years of use. It is small but gives inlcuso to fill a hot water. In addition, by design and material (I have the silver),"&amp;" it looks great in the kitchen. Oh, and in my opinion it is quite fast. Super happy with the purchase, repeat without hesitation.")</f>
        <v>Fantastic value Kettles One of the best I've had. I use it every day several times a day and still works perfectly after nearly three years of use. It is small but gives inlcuso to fill a hot water. In addition, by design and material (I have the silver), it looks great in the kitchen. Oh, and in my opinion it is quite fast. Super happy with the purchase, repeat without hesitation.</v>
      </c>
    </row>
    <row r="76">
      <c r="A76" s="1">
        <v>5.0</v>
      </c>
      <c r="B76" s="1" t="s">
        <v>77</v>
      </c>
      <c r="C76" t="str">
        <f>IFERROR(__xludf.DUMMYFUNCTION("GOOGLETRANSLATE(B76, ""es"", ""en"")"),"brutal !! This brutal performance hard drive, currently one of the fastest in the market.")</f>
        <v>brutal !! This brutal performance hard drive, currently one of the fastest in the market.</v>
      </c>
    </row>
    <row r="77">
      <c r="A77" s="1">
        <v>5.0</v>
      </c>
      <c r="B77" s="1" t="s">
        <v>78</v>
      </c>
      <c r="C77" t="str">
        <f>IFERROR(__xludf.DUMMYFUNCTION("GOOGLETRANSLATE(B77, ""es"", ""en"")"),"Wow !! I super love is beautiful !!! I just got and I'm asking for a new one to give away ... It is beautiful !!!! THANKS")</f>
        <v>Wow !! I super love is beautiful !!! I just got and I'm asking for a new one to give away ... It is beautiful !!!! THANKS</v>
      </c>
    </row>
    <row r="78">
      <c r="A78" s="1">
        <v>5.0</v>
      </c>
      <c r="B78" s="1" t="s">
        <v>79</v>
      </c>
      <c r="C78" t="str">
        <f>IFERROR(__xludf.DUMMYFUNCTION("GOOGLETRANSLATE(B78, ""es"", ""en"")"),"Good works perfect only thing is that the washing must take care")</f>
        <v>Good works perfect only thing is that the washing must take care</v>
      </c>
    </row>
    <row r="79">
      <c r="A79" s="1">
        <v>5.0</v>
      </c>
      <c r="B79" s="1" t="s">
        <v>80</v>
      </c>
      <c r="C79" t="str">
        <f>IFERROR(__xludf.DUMMYFUNCTION("GOOGLETRANSLATE(B79, ""es"", ""en"")"),"All right very satisfied")</f>
        <v>All right very satisfied</v>
      </c>
    </row>
    <row r="80">
      <c r="A80" s="1">
        <v>5.0</v>
      </c>
      <c r="B80" s="1" t="s">
        <v>81</v>
      </c>
      <c r="C80" t="str">
        <f>IFERROR(__xludf.DUMMYFUNCTION("GOOGLETRANSLATE(B80, ""es"", ""en"")"),"The Best Headphones of the market after passing marks enough, I'll take these headphones for their value. Are as shown in the picture, they are robust while beautiful. For me the Sennheiser are the best on the market. I recommend them to 100%")</f>
        <v>The Best Headphones of the market after passing marks enough, I'll take these headphones for their value. Are as shown in the picture, they are robust while beautiful. For me the Sennheiser are the best on the market. I recommend them to 100%</v>
      </c>
    </row>
    <row r="81">
      <c r="A81" s="1">
        <v>5.0</v>
      </c>
      <c r="B81" s="1" t="s">
        <v>82</v>
      </c>
      <c r="C81" t="str">
        <f>IFERROR(__xludf.DUMMYFUNCTION("GOOGLETRANSLATE(B81, ""es"", ""en"")"),"Comfort Very comfortable and weigh nothing .. For the reviews I read ordered a number over which I use regularly and well.")</f>
        <v>Comfort Very comfortable and weigh nothing .. For the reviews I read ordered a number over which I use regularly and well.</v>
      </c>
    </row>
    <row r="82">
      <c r="A82" s="1">
        <v>5.0</v>
      </c>
      <c r="B82" s="1" t="s">
        <v>83</v>
      </c>
      <c r="C82" t="str">
        <f>IFERROR(__xludf.DUMMYFUNCTION("GOOGLETRANSLATE(B82, ""es"", ""en"")"),"High quality perfect as expected in this branding, I'm using to make mountain races and I have impressed")</f>
        <v>High quality perfect as expected in this branding, I'm using to make mountain races and I have impressed</v>
      </c>
    </row>
    <row r="83">
      <c r="A83" s="1">
        <v>5.0</v>
      </c>
      <c r="B83" s="1" t="s">
        <v>84</v>
      </c>
      <c r="C83" t="str">
        <f>IFERROR(__xludf.DUMMYFUNCTION("GOOGLETRANSLATE(B83, ""es"", ""en"")"),"Very good and nice I really like the 14 modes from soccer to tennis because they are the most popular sports, you have one thing I do not like much is that only reaches 2m for 1 hour under water and that's bad now in summer, though is nice, it fits the wr"&amp;"ist and lasts a long battery life and fast charging. Very good")</f>
        <v>Very good and nice I really like the 14 modes from soccer to tennis because they are the most popular sports, you have one thing I do not like much is that only reaches 2m for 1 hour under water and that's bad now in summer, though is nice, it fits the wrist and lasts a long battery life and fast charging. Very good</v>
      </c>
    </row>
    <row r="84">
      <c r="A84" s="1">
        <v>5.0</v>
      </c>
      <c r="B84" s="1" t="s">
        <v>85</v>
      </c>
      <c r="C84" t="str">
        <f>IFERROR(__xludf.DUMMYFUNCTION("GOOGLETRANSLATE(B84, ""es"", ""en"")"),"Good shoes and good shoes are durable are very hard as always and original old skool tiempp with them and take good money super-perfect")</f>
        <v>Good shoes and good shoes are durable are very hard as always and original old skool tiempp with them and take good money super-perfect</v>
      </c>
    </row>
    <row r="85">
      <c r="A85" s="1">
        <v>5.0</v>
      </c>
      <c r="B85" s="1" t="s">
        <v>86</v>
      </c>
      <c r="C85" t="str">
        <f>IFERROR(__xludf.DUMMYFUNCTION("GOOGLETRANSLATE(B85, ""es"", ""en"")"),"Not very useful for large files If you put those wanting movies, photo albums whole, complete discographies music, etc, sorry to tell you that there are other much better options. If on the other hand are like me and want, very light and useful to use at "&amp;"work, in class or even for personal use, congratulations, economical something will come of luxury. The good: + good / great price + Come 3 USB + Easy to transport The bad: -Speed ​​read / write mejorable They're cheap plastic, perhaps eventually deterior"&amp;"ate -16GB storage, which in 2019 falls a bit short")</f>
        <v>Not very useful for large files If you put those wanting movies, photo albums whole, complete discographies music, etc, sorry to tell you that there are other much better options. If on the other hand are like me and want, very light and useful to use at work, in class or even for personal use, congratulations, economical something will come of luxury. The good: + good / great price + Come 3 USB + Easy to transport The bad: -Speed ​​read / write mejorable They're cheap plastic, perhaps eventually deteriorate -16GB storage, which in 2019 falls a bit short</v>
      </c>
    </row>
    <row r="86">
      <c r="A86" s="1">
        <v>5.0</v>
      </c>
      <c r="B86" s="1" t="s">
        <v>87</v>
      </c>
      <c r="C86" t="str">
        <f>IFERROR(__xludf.DUMMYFUNCTION("GOOGLETRANSLATE(B86, ""es"", ""en"")"),"Source of economic power yperfecta This power supply, for the price it is perfect. Compact and does not create interference with the microphone. It is ideal for home recording studios")</f>
        <v>Source of economic power yperfecta This power supply, for the price it is perfect. Compact and does not create interference with the microphone. It is ideal for home recording studios</v>
      </c>
    </row>
    <row r="87">
      <c r="A87" s="1">
        <v>5.0</v>
      </c>
      <c r="B87" s="1" t="s">
        <v>88</v>
      </c>
      <c r="C87" t="str">
        <f>IFERROR(__xludf.DUMMYFUNCTION("GOOGLETRANSLATE(B87, ""es"", ""en"")"),"Psoriasis The truth is that the use I give to the superglue is not the most orthodox, and I use it to close the wounds that appear in my hands because of the psoriasis. The truth is that this particular superglue it works perfectly, because it dries quick"&amp;"ly but has a little more flexibility, which is suitable for my use. Otherwise is superglue, the final glue, and unlike other models I've had, this package has not remained stuck the tape to the tube, so fetén.")</f>
        <v>Psoriasis The truth is that the use I give to the superglue is not the most orthodox, and I use it to close the wounds that appear in my hands because of the psoriasis. The truth is that this particular superglue it works perfectly, because it dries quickly but has a little more flexibility, which is suitable for my use. Otherwise is superglue, the final glue, and unlike other models I've had, this package has not remained stuck the tape to the tube, so fetén.</v>
      </c>
    </row>
    <row r="88">
      <c r="A88" s="1">
        <v>5.0</v>
      </c>
      <c r="B88" s="1" t="s">
        <v>89</v>
      </c>
      <c r="C88" t="str">
        <f>IFERROR(__xludf.DUMMYFUNCTION("GOOGLETRANSLATE(B88, ""es"", ""en"")"),"They deliver what they advertised. 100% recommendable. It meets all the expectations they say. It has a separate scope of the mobile about 15-20 steps without obstacles. Lasts between 3-4 hours depending on the volume you put. Looks good quality, it is ro"&amp;"bust and very comfortable. Do not loose your ear plugs because it brings. I used the smallest. The sound is pretty good even at high volume. Aislan much of the environment, sometimes I have not heard the phone in the office and that I have him at arm's le"&amp;"ngth. In my case it can be a problem if you ask a colleague as they do not hear. This is because they are in-ear headphones. Lost on occasion to sync with the phone, but I've gotten back into the box and get them back, synchronizes perfectly in 2 seconds."&amp;" (This has happened to me a few times) I use daily and I just loaded the box 1x charge so surely those 8 times she says. I have not taken to the limit. I consider it a good buy for money, and that cost me a lot to choose which handset to buy because of th"&amp;"e bad reviews that have similar products. I recommend this model to 100%.")</f>
        <v>They deliver what they advertised. 100% recommendable. It meets all the expectations they say. It has a separate scope of the mobile about 15-20 steps without obstacles. Lasts between 3-4 hours depending on the volume you put. Looks good quality, it is robust and very comfortable. Do not loose your ear plugs because it brings. I used the smallest. The sound is pretty good even at high volume. Aislan much of the environment, sometimes I have not heard the phone in the office and that I have him at arm's length. In my case it can be a problem if you ask a colleague as they do not hear. This is because they are in-ear headphones. Lost on occasion to sync with the phone, but I've gotten back into the box and get them back, synchronizes perfectly in 2 seconds. (This has happened to me a few times) I use daily and I just loaded the box 1x charge so surely those 8 times she says. I have not taken to the limit. I consider it a good buy for money, and that cost me a lot to choose which handset to buy because of the bad reviews that have similar products. I recommend this model to 100%.</v>
      </c>
    </row>
    <row r="89">
      <c r="A89" s="1">
        <v>5.0</v>
      </c>
      <c r="B89" s="1" t="s">
        <v>90</v>
      </c>
      <c r="C89" t="str">
        <f>IFERROR(__xludf.DUMMYFUNCTION("GOOGLETRANSLATE(B89, ""es"", ""en"")"),"It works well works well")</f>
        <v>It works well works well</v>
      </c>
    </row>
    <row r="90">
      <c r="A90" s="1">
        <v>5.0</v>
      </c>
      <c r="B90" s="1" t="s">
        <v>91</v>
      </c>
      <c r="C90" t="str">
        <f>IFERROR(__xludf.DUMMYFUNCTION("GOOGLETRANSLATE(B90, ""es"", ""en"")"),"Ideal for any exercise is perfect for any sport, especialmentesi exercises beams of high intensity interval training (HIIT) because sweat does not stick or smell remains, you can be several days of using them training and no smell or moistened as a normal"&amp;" it is super comfortable and feel with very nice skin. Very satisfied, very good quality / price.")</f>
        <v>Ideal for any exercise is perfect for any sport, especialmentesi exercises beams of high intensity interval training (HIIT) because sweat does not stick or smell remains, you can be several days of using them training and no smell or moistened as a normal it is super comfortable and feel with very nice skin. Very satisfied, very good quality / price.</v>
      </c>
    </row>
    <row r="91">
      <c r="A91" s="1">
        <v>5.0</v>
      </c>
      <c r="B91" s="1" t="s">
        <v>92</v>
      </c>
      <c r="C91" t="str">
        <f>IFERROR(__xludf.DUMMYFUNCTION("GOOGLETRANSLATE(B91, ""es"", ""en"")"),"Highly recommended! &lt;Div id = ""video-block-R3C81GQN2GJDIM"" class = ""a-section a-spacing-small a-spacing-top mini video-block""&gt; &lt;/ div&gt; &lt;input type = ""hidden"" name = """" value = ""https://images-na.ssl-images-amazon.com/images/I/91MLpthpqfS.mp4"" cl"&amp;"ass = ""video-url""&gt; &lt;input type = ""hidden"" name = """" value = ""https: //images-na.ssl-images-amazon.com/images/I/71cIfJ2xp9S.png ""class ="" video-slate-img-url ""&gt; &amp; nbsp; fine and dandy, even thought it will be bigger think it's a perfect size .Ver"&amp;"y happy with the purchase.")</f>
        <v>Highly recommended! &lt;Div id = "video-block-R3C81GQN2GJDIM" class = "a-section a-spacing-small a-spacing-top mini video-block"&gt; &lt;/ div&gt; &lt;input type = "hidden" name = "" value = "https://images-na.ssl-images-amazon.com/images/I/91MLpthpqfS.mp4" class = "video-url"&gt; &lt;input type = "hidden" name = "" value = "https: //images-na.ssl-images-amazon.com/images/I/71cIfJ2xp9S.png "class =" video-slate-img-url "&gt; &amp; nbsp; fine and dandy, even thought it will be bigger think it's a perfect size .Very happy with the purchase.</v>
      </c>
    </row>
    <row r="92">
      <c r="A92" s="1">
        <v>2.0</v>
      </c>
      <c r="B92" s="1" t="s">
        <v>93</v>
      </c>
      <c r="C92" t="str">
        <f>IFERROR(__xludf.DUMMYFUNCTION("GOOGLETRANSLATE(B92, ""es"", ""en"")"),"The shoes are slightly defective those in the picture, but the inside is not properly attached, it comes loose medium with glue and sticky, poorly sealed. I do not know if you return them and ask others or stay with them, because the truth is that they ar"&amp;"e at a good price.")</f>
        <v>The shoes are slightly defective those in the picture, but the inside is not properly attached, it comes loose medium with glue and sticky, poorly sealed. I do not know if you return them and ask others or stay with them, because the truth is that they are at a good price.</v>
      </c>
    </row>
    <row r="93">
      <c r="A93" s="1">
        <v>3.0</v>
      </c>
      <c r="B93" s="1" t="s">
        <v>94</v>
      </c>
      <c r="C93" t="str">
        <f>IFERROR(__xludf.DUMMYFUNCTION("GOOGLETRANSLATE(B93, ""es"", ""en"")"),"What is needed apart! Hello! I ace missing apart from the microphone phantom power supply and sound card! Nothing for the help")</f>
        <v>What is needed apart! Hello! I ace missing apart from the microphone phantom power supply and sound card! Nothing for the help</v>
      </c>
    </row>
    <row r="94">
      <c r="A94" s="1">
        <v>3.0</v>
      </c>
      <c r="B94" s="1" t="s">
        <v>95</v>
      </c>
      <c r="C94" t="str">
        <f>IFERROR(__xludf.DUMMYFUNCTION("GOOGLETRANSLATE(B94, ""es"", ""en"")"),"Proper good pool, good for sport, good precio`por if you assail, to go carefree and you even give the time and day; more can you ask for .... thanks")</f>
        <v>Proper good pool, good for sport, good precio`por if you assail, to go carefree and you even give the time and day; more can you ask for .... thanks</v>
      </c>
    </row>
    <row r="95">
      <c r="A95" s="1">
        <v>1.0</v>
      </c>
      <c r="B95" s="1" t="s">
        <v>96</v>
      </c>
      <c r="C95" t="str">
        <f>IFERROR(__xludf.DUMMYFUNCTION("GOOGLETRANSLATE(B95, ""es"", ""en"")"),"BUG SOLVED NO From the earliest days of using the robot out the message system failure and stopped. At the beginning it was once. Then two and so on until five times !! He was sent to the manufacturer, after contact with them. We stayed almost two weeks w"&amp;"ithout him while they found the problem and repaired. Apparently we solved it was returned. However, when he was supposed repaired and tested and put it into operation in less than thirty minutes he had gone out again the ruling system. If we add that mes"&amp;"sage should say and do not ... we have to give one star because zero does not. A real disaster. We proceed to its return.")</f>
        <v>BUG SOLVED NO From the earliest days of using the robot out the message system failure and stopped. At the beginning it was once. Then two and so on until five times !! He was sent to the manufacturer, after contact with them. We stayed almost two weeks without him while they found the problem and repaired. Apparently we solved it was returned. However, when he was supposed repaired and tested and put it into operation in less than thirty minutes he had gone out again the ruling system. If we add that message should say and do not ... we have to give one star because zero does not. A real disaster. We proceed to its return.</v>
      </c>
    </row>
    <row r="96">
      <c r="A96" s="1">
        <v>1.0</v>
      </c>
      <c r="B96" s="1" t="s">
        <v>97</v>
      </c>
      <c r="C96" t="str">
        <f>IFERROR(__xludf.DUMMYFUNCTION("GOOGLETRANSLATE(B96, ""es"", ""en"")"),"Or similar. Or like the photo.")</f>
        <v>Or similar. Or like the photo.</v>
      </c>
    </row>
    <row r="97">
      <c r="A97" s="1">
        <v>4.0</v>
      </c>
      <c r="B97" s="1" t="s">
        <v>98</v>
      </c>
      <c r="C97" t="str">
        <f>IFERROR(__xludf.DUMMYFUNCTION("GOOGLETRANSLATE(B97, ""es"", ""en"")"),"perfect is a good product joes home, works perfectly for tubeless I only use this brand so reliable it is, perfect delivery.")</f>
        <v>perfect is a good product joes home, works perfectly for tubeless I only use this brand so reliable it is, perfect delivery.</v>
      </c>
    </row>
    <row r="98">
      <c r="A98" s="1">
        <v>4.0</v>
      </c>
      <c r="B98" s="1" t="s">
        <v>99</v>
      </c>
      <c r="C98" t="str">
        <f>IFERROR(__xludf.DUMMYFUNCTION("GOOGLETRANSLATE(B98, ""es"", ""en"")"),"Very quiet very quiet and very nice aroma reaches almost the whole house, I do not put him 5 stars because it's been about 4 months and led no longer funcioan as they should, the green (which was precisely the one I liked) no longer works, in addition to "&amp;"failing green colred fail some more, but hey, being made in China just hope I last few years even without light.")</f>
        <v>Very quiet very quiet and very nice aroma reaches almost the whole house, I do not put him 5 stars because it's been about 4 months and led no longer funcioan as they should, the green (which was precisely the one I liked) no longer works, in addition to failing green colred fail some more, but hey, being made in China just hope I last few years even without light.</v>
      </c>
    </row>
    <row r="99">
      <c r="A99" s="1">
        <v>4.0</v>
      </c>
      <c r="B99" s="1" t="s">
        <v>100</v>
      </c>
      <c r="C99" t="str">
        <f>IFERROR(__xludf.DUMMYFUNCTION("GOOGLETRANSLATE(B99, ""es"", ""en"")"),"If you have important data can be very useful This base IXAND can back up multiple devices using a single SD card. Ie you can make backups of multiple iPhone or iPads because the detected base are different devices and makes a separate backup for each on "&amp;"the same card. All you need is to install the app on each device to which a backup will want to do. Once each device has the app installed to connect to the base is concerned with making a different backup for each. In the brings box • base iXpand • charg"&amp;"er Fast charging with microUSB connection for European plug • SD SanDisk different capacity depending on the model base and charger are the same for all models, what changes is the card. The base works with any SD card, so if at any time the card is short"&amp;" you can change it with one of greater capacity without problems. QUICK LOAD: If you prefer to use the base without quick charging only have to use any standard charger with micro USB socket instead of next to the base. COPYING IN A COMPUTER: backup of th"&amp;"e base iXpand is fully compatible with Mac computers and Windows from Windows 8. To move files to a computer • take out the SD card base and get into the card slot of the • or connect your computer directly to your computer based with a USB cable you can "&amp;"view saved files (photos, videos and contacts) directly on the computer and make a copy on your computer. Even in Windows. This is something that other backup systems will not let you do. LIMITATIONS: There are three things that this base not let you do t"&amp;"hat if you can do with skewer Drive iXpand the same brand 1) Save files other than photos, video and contacts. If you have PDFs and similar files in the memory of your iPhone / iPad not going to save power in the backup or copy them from the base to a com"&amp;"puter. With iXpand if you can skewer 2) Moving files from the computer to the base or to the card and then open them in the iPhone / iPad. The app that manages the base does not leave you. This is something that if you can do with skewer iXpand Drive beca"&amp;"use it works with a different application 3) Sort your photos and videos into folders to get together for example all beach photos in a single folder. It's something that if you can do with skewer iXpand and is very useful when you have a large volume of "&amp;"photos and videos you want to have sorted by topic. In the backup of only basis they are sorted into folders by file type (photo, video, contact) and by date. So if you need a system that allows you to do these tasks in addition to the backup, you should "&amp;"buy skewer iXpand more iPhone / iPad or have both, the base plus skewer.")</f>
        <v>If you have important data can be very useful This base IXAND can back up multiple devices using a single SD card. Ie you can make backups of multiple iPhone or iPads because the detected base are different devices and makes a separate backup for each on the same card. All you need is to install the app on each device to which a backup will want to do. Once each device has the app installed to connect to the base is concerned with making a different backup for each. In the brings box • base iXpand • charger Fast charging with microUSB connection for European plug • SD SanDisk different capacity depending on the model base and charger are the same for all models, what changes is the card. The base works with any SD card, so if at any time the card is short you can change it with one of greater capacity without problems. QUICK LOAD: If you prefer to use the base without quick charging only have to use any standard charger with micro USB socket instead of next to the base. COPYING IN A COMPUTER: backup of the base iXpand is fully compatible with Mac computers and Windows from Windows 8. To move files to a computer • take out the SD card base and get into the card slot of the • or connect your computer directly to your computer based with a USB cable you can view saved files (photos, videos and contacts) directly on the computer and make a copy on your computer. Even in Windows. This is something that other backup systems will not let you do. LIMITATIONS: There are three things that this base not let you do that if you can do with skewer Drive iXpand the same brand 1) Save files other than photos, video and contacts. If you have PDFs and similar files in the memory of your iPhone / iPad not going to save power in the backup or copy them from the base to a computer. With iXpand if you can skewer 2) Moving files from the computer to the base or to the card and then open them in the iPhone / iPad. The app that manages the base does not leave you. This is something that if you can do with skewer iXpand Drive because it works with a different application 3) Sort your photos and videos into folders to get together for example all beach photos in a single folder. It's something that if you can do with skewer iXpand and is very useful when you have a large volume of photos and videos you want to have sorted by topic. In the backup of only basis they are sorted into folders by file type (photo, video, contact) and by date. So if you need a system that allows you to do these tasks in addition to the backup, you should buy skewer iXpand more iPhone / iPad or have both, the base plus skewer.</v>
      </c>
    </row>
    <row r="100">
      <c r="A100" s="1">
        <v>4.0</v>
      </c>
      <c r="B100" s="1" t="s">
        <v>101</v>
      </c>
      <c r="C100" t="str">
        <f>IFERROR(__xludf.DUMMYFUNCTION("GOOGLETRANSLATE(B100, ""es"", ""en"")"),"Good capacity good price. From time works well, it's not the fastest, but it does perfectly.")</f>
        <v>Good capacity good price. From time works well, it's not the fastest, but it does perfectly.</v>
      </c>
    </row>
    <row r="101">
      <c r="A101" s="1">
        <v>5.0</v>
      </c>
      <c r="B101" s="1" t="s">
        <v>102</v>
      </c>
      <c r="C101" t="str">
        <f>IFERROR(__xludf.DUMMYFUNCTION("GOOGLETRANSLATE(B101, ""es"", ""en"")"),"Hello Hello arrive in time arrived in time is a piece that is it has a good price with excellent ability ""okay""")</f>
        <v>Hello Hello arrive in time arrived in time is a piece that is it has a good price with excellent ability "okay"</v>
      </c>
    </row>
    <row r="102">
      <c r="A102" s="1">
        <v>5.0</v>
      </c>
      <c r="B102" s="1" t="s">
        <v>103</v>
      </c>
      <c r="C102" t="str">
        <f>IFERROR(__xludf.DUMMYFUNCTION("GOOGLETRANSLATE(B102, ""es"", ""en"")"),"The perfect gift, in this case I've done it myself After having other type Airpod have impressed me this, quality is expected, the charging system is perfect, for me a 10 certainly would buy and recommend .")</f>
        <v>The perfect gift, in this case I've done it myself After having other type Airpod have impressed me this, quality is expected, the charging system is perfect, for me a 10 certainly would buy and recommend .</v>
      </c>
    </row>
    <row r="103">
      <c r="A103" s="1">
        <v>5.0</v>
      </c>
      <c r="B103" s="1" t="s">
        <v>104</v>
      </c>
      <c r="C103" t="str">
        <f>IFERROR(__xludf.DUMMYFUNCTION("GOOGLETRANSLATE(B103, ""es"", ""en"")"),"Very good I saw it and I bought it because my wife always liked this style pants that are carved and above indicate that these have slimming effects. Of sizing perfectly corresponds to that usually it takes at other times in other clothes.")</f>
        <v>Very good I saw it and I bought it because my wife always liked this style pants that are carved and above indicate that these have slimming effects. Of sizing perfectly corresponds to that usually it takes at other times in other clothes.</v>
      </c>
    </row>
    <row r="104">
      <c r="A104" s="1">
        <v>5.0</v>
      </c>
      <c r="B104" s="1" t="s">
        <v>105</v>
      </c>
      <c r="C104" t="str">
        <f>IFERROR(__xludf.DUMMYFUNCTION("GOOGLETRANSLATE(B104, ""es"", ""en"")"),"Great for gift necklace has a very nice case, and that no detail has a missing bag if you do not want to use the kit, ideal for traveling. It is a bit smaller than I imagined, but is ideal for a gift to a girl 10 years. It has bright colors and crystals g"&amp;"ive a very nice and elegant touch. I hope you like it as much this gift as you liked my daughter. A very good buy")</f>
        <v>Great for gift necklace has a very nice case, and that no detail has a missing bag if you do not want to use the kit, ideal for traveling. It is a bit smaller than I imagined, but is ideal for a gift to a girl 10 years. It has bright colors and crystals give a very nice and elegant touch. I hope you like it as much this gift as you liked my daughter. A very good buy</v>
      </c>
    </row>
    <row r="105">
      <c r="A105" s="1">
        <v>5.0</v>
      </c>
      <c r="B105" s="1" t="s">
        <v>106</v>
      </c>
      <c r="C105" t="str">
        <f>IFERROR(__xludf.DUMMYFUNCTION("GOOGLETRANSLATE(B105, ""es"", ""en"")"),"Well still it has not given me a long time to see the effects, but it looks good at the moment and I think it goes well. To see if the work time. The small size is ideal for footwear.")</f>
        <v>Well still it has not given me a long time to see the effects, but it looks good at the moment and I think it goes well. To see if the work time. The small size is ideal for footwear.</v>
      </c>
    </row>
    <row r="106">
      <c r="A106" s="1">
        <v>5.0</v>
      </c>
      <c r="B106" s="1" t="s">
        <v>107</v>
      </c>
      <c r="C106" t="str">
        <f>IFERROR(__xludf.DUMMYFUNCTION("GOOGLETRANSLATE(B106, ""es"", ""en"")"),"The good product used to glue the LEDs on the inside of a closet. All great, clean, good adhesion to the problem without removing as it does not stain.")</f>
        <v>The good product used to glue the LEDs on the inside of a closet. All great, clean, good adhesion to the problem without removing as it does not stain.</v>
      </c>
    </row>
    <row r="107">
      <c r="A107" s="1">
        <v>5.0</v>
      </c>
      <c r="B107" s="1" t="s">
        <v>108</v>
      </c>
      <c r="C107" t="str">
        <f>IFERROR(__xludf.DUMMYFUNCTION("GOOGLETRANSLATE(B107, ""es"", ""en"")"),"Nice sound quality headphones are not bad")</f>
        <v>Nice sound quality headphones are not bad</v>
      </c>
    </row>
    <row r="108">
      <c r="A108" s="1">
        <v>5.0</v>
      </c>
      <c r="B108" s="1" t="s">
        <v>109</v>
      </c>
      <c r="C108" t="str">
        <f>IFERROR(__xludf.DUMMYFUNCTION("GOOGLETRANSLATE(B108, ""es"", ""en"")"),"Very cool very cool. A loved child. It is sufficiently thick and smooth. The measure is fine for keyboard and mouse and protects the table surface. The detail of the map, pretty good. recommendable")</f>
        <v>Very cool very cool. A loved child. It is sufficiently thick and smooth. The measure is fine for keyboard and mouse and protects the table surface. The detail of the map, pretty good. recommendable</v>
      </c>
    </row>
    <row r="109">
      <c r="A109" s="1">
        <v>5.0</v>
      </c>
      <c r="B109" s="1" t="s">
        <v>110</v>
      </c>
      <c r="C109" t="str">
        <f>IFERROR(__xludf.DUMMYFUNCTION("GOOGLETRANSLATE(B109, ""es"", ""en"")"),"Very comfortable in the ear. Synchronized with the mobile work with autodescolgar to the second tone. I've been with the 1 week and still not discharge the battery. Very comfortable position at the ear and sound very crisp.")</f>
        <v>Very comfortable in the ear. Synchronized with the mobile work with autodescolgar to the second tone. I've been with the 1 week and still not discharge the battery. Very comfortable position at the ear and sound very crisp.</v>
      </c>
    </row>
    <row r="110">
      <c r="A110" s="1">
        <v>5.0</v>
      </c>
      <c r="B110" s="1" t="s">
        <v>111</v>
      </c>
      <c r="C110" t="str">
        <f>IFERROR(__xludf.DUMMYFUNCTION("GOOGLETRANSLATE(B110, ""es"", ""en"")"),"Your comfort fit very well to the steps of my feet, and how comfortable they are")</f>
        <v>Your comfort fit very well to the steps of my feet, and how comfortable they are</v>
      </c>
    </row>
    <row r="111">
      <c r="A111" s="1">
        <v>5.0</v>
      </c>
      <c r="B111" s="1" t="s">
        <v>112</v>
      </c>
      <c r="C111" t="str">
        <f>IFERROR(__xludf.DUMMYFUNCTION("GOOGLETRANSLATE(B111, ""es"", ""en"")"),"Cool Well")</f>
        <v>Cool Well</v>
      </c>
    </row>
    <row r="112">
      <c r="A112" s="1">
        <v>5.0</v>
      </c>
      <c r="B112" s="1" t="s">
        <v>113</v>
      </c>
      <c r="C112" t="str">
        <f>IFERROR(__xludf.DUMMYFUNCTION("GOOGLETRANSLATE(B112, ""es"", ""en"")"),"Continuafo its use helps a lot to correct muscle injuries. A very useful product for athletes and elderly people suffering from muscle pain.")</f>
        <v>Continuafo its use helps a lot to correct muscle injuries. A very useful product for athletes and elderly people suffering from muscle pain.</v>
      </c>
    </row>
    <row r="113">
      <c r="A113" s="1">
        <v>5.0</v>
      </c>
      <c r="B113" s="1" t="s">
        <v>114</v>
      </c>
      <c r="C113" t="str">
        <f>IFERROR(__xludf.DUMMYFUNCTION("GOOGLETRANSLATE(B113, ""es"", ""en"")"),"Perfectly fulfills the function A support for micros, has not much more, it supports micro and filter-pop not bad")</f>
        <v>Perfectly fulfills the function A support for micros, has not much more, it supports micro and filter-pop not bad</v>
      </c>
    </row>
    <row r="114">
      <c r="A114" s="1">
        <v>5.0</v>
      </c>
      <c r="B114" s="1" t="s">
        <v>115</v>
      </c>
      <c r="C114" t="str">
        <f>IFERROR(__xludf.DUMMYFUNCTION("GOOGLETRANSLATE(B114, ""es"", ""en"")"),"Genial very good for my daughter who is starting with mixes and tracks to sing")</f>
        <v>Genial very good for my daughter who is starting with mixes and tracks to sing</v>
      </c>
    </row>
    <row r="115">
      <c r="A115" s="1">
        <v>5.0</v>
      </c>
      <c r="B115" s="1" t="s">
        <v>116</v>
      </c>
      <c r="C115" t="str">
        <f>IFERROR(__xludf.DUMMYFUNCTION("GOOGLETRANSLATE(B115, ""es"", ""en"")"),"He used PS4 Installation is very simple and after formatting for PS4 system works great. Reading very fast and not too noisy. I would buy if necessary")</f>
        <v>He used PS4 Installation is very simple and after formatting for PS4 system works great. Reading very fast and not too noisy. I would buy if necessary</v>
      </c>
    </row>
    <row r="116">
      <c r="A116" s="1">
        <v>5.0</v>
      </c>
      <c r="B116" s="1" t="s">
        <v>117</v>
      </c>
      <c r="C116" t="str">
        <f>IFERROR(__xludf.DUMMYFUNCTION("GOOGLETRANSLATE(B116, ""es"", ""en"")"),"Comfort'm super happy, because they are super nice and are very cool. The perfect number. I always use 37 and have no problems. And these shoes are super good and are very comfortable because they have a comfortable insole. Cool!")</f>
        <v>Comfort'm super happy, because they are super nice and are very cool. The perfect number. I always use 37 and have no problems. And these shoes are super good and are very comfortable because they have a comfortable insole. Cool!</v>
      </c>
    </row>
    <row r="117">
      <c r="A117" s="1">
        <v>5.0</v>
      </c>
      <c r="B117" s="1" t="s">
        <v>118</v>
      </c>
      <c r="C117" t="str">
        <f>IFERROR(__xludf.DUMMYFUNCTION("GOOGLETRANSLATE(B117, ""es"", ""en"")"),"He has not given me problems to date all the times I've had to use has not given me problems. It is also lighter than other cables I have used and saved just as easy.")</f>
        <v>He has not given me problems to date all the times I've had to use has not given me problems. It is also lighter than other cables I have used and saved just as easy.</v>
      </c>
    </row>
    <row r="118">
      <c r="A118" s="1">
        <v>5.0</v>
      </c>
      <c r="B118" s="1" t="s">
        <v>119</v>
      </c>
      <c r="C118" t="str">
        <f>IFERROR(__xludf.DUMMYFUNCTION("GOOGLETRANSLATE(B118, ""es"", ""en"")"),"Very good quality very good buy. If there were a but, it is that they are a great Pelin. I use size 41 and spare me a little. But really very good")</f>
        <v>Very good quality very good buy. If there were a but, it is that they are a great Pelin. I use size 41 and spare me a little. But really very good</v>
      </c>
    </row>
    <row r="119">
      <c r="A119" s="1">
        <v>5.0</v>
      </c>
      <c r="B119" s="1" t="s">
        <v>120</v>
      </c>
      <c r="C119" t="str">
        <f>IFERROR(__xludf.DUMMYFUNCTION("GOOGLETRANSLATE(B119, ""es"", ""en"")"),"They fit well to the body and not transparent in a non-di beginning with size and opacity, but with the change to another size and color me great fit as desired, the seams are reinforced and good quality fabric. The product is as described in the descript"&amp;"ion.")</f>
        <v>They fit well to the body and not transparent in a non-di beginning with size and opacity, but with the change to another size and color me great fit as desired, the seams are reinforced and good quality fabric. The product is as described in the description.</v>
      </c>
    </row>
    <row r="120">
      <c r="A120" s="1">
        <v>2.0</v>
      </c>
      <c r="B120" s="1" t="s">
        <v>121</v>
      </c>
      <c r="C120" t="str">
        <f>IFERROR(__xludf.DUMMYFUNCTION("GOOGLETRANSLATE(B120, ""es"", ""en"")"),"Difficult to fit the blades generally works well but the system of fixing the blades is very poor. Before using the glass I have to check whether or not water lost.")</f>
        <v>Difficult to fit the blades generally works well but the system of fixing the blades is very poor. Before using the glass I have to check whether or not water lost.</v>
      </c>
    </row>
    <row r="121">
      <c r="A121" s="1">
        <v>3.0</v>
      </c>
      <c r="B121" s="1" t="s">
        <v>122</v>
      </c>
      <c r="C121" t="str">
        <f>IFERROR(__xludf.DUMMYFUNCTION("GOOGLETRANSLATE(B121, ""es"", ""en"")"),"Good value for money, speed is not so high The bought for my cameras. The class chose to be 10 and the high speed data load is supposed to have. The speed does not seem so high, to the fire burst the board takes to load. The good thing is the price.")</f>
        <v>Good value for money, speed is not so high The bought for my cameras. The class chose to be 10 and the high speed data load is supposed to have. The speed does not seem so high, to the fire burst the board takes to load. The good thing is the price.</v>
      </c>
    </row>
    <row r="122">
      <c r="A122" s="1">
        <v>3.0</v>
      </c>
      <c r="B122" s="1" t="s">
        <v>123</v>
      </c>
      <c r="C122" t="str">
        <f>IFERROR(__xludf.DUMMYFUNCTION("GOOGLETRANSLATE(B122, ""es"", ""en"")"),"Basic is one of those basic clocks that gives you the time and day / month .In terms of quality, is lightweight, virtually not you realize you're wearing a watch .Contras: light, very very faint, weak, limited in case you need to see the time at night, yo"&amp;"u'll have difficulties, on the other hand is a light that does not set a second remains are those buttons that do not follow squeezing the light does not follow pinned.")</f>
        <v>Basic is one of those basic clocks that gives you the time and day / month .In terms of quality, is lightweight, virtually not you realize you're wearing a watch .Contras: light, very very faint, weak, limited in case you need to see the time at night, you'll have difficulties, on the other hand is a light that does not set a second remains are those buttons that do not follow squeezing the light does not follow pinned.</v>
      </c>
    </row>
    <row r="123">
      <c r="A123" s="1">
        <v>1.0</v>
      </c>
      <c r="B123" s="1" t="s">
        <v>124</v>
      </c>
      <c r="C123" t="str">
        <f>IFERROR(__xludf.DUMMYFUNCTION("GOOGLETRANSLATE(B123, ""es"", ""en"")"),"Wrong is not for co what I came")</f>
        <v>Wrong is not for co what I came</v>
      </c>
    </row>
    <row r="124">
      <c r="A124" s="1">
        <v>1.0</v>
      </c>
      <c r="B124" s="1" t="s">
        <v>125</v>
      </c>
      <c r="C124" t="str">
        <f>IFERROR(__xludf.DUMMYFUNCTION("GOOGLETRANSLATE(B124, ""es"", ""en"")"),"Fragil too fragile for the price it has")</f>
        <v>Fragil too fragile for the price it has</v>
      </c>
    </row>
    <row r="125">
      <c r="A125" s="1">
        <v>4.0</v>
      </c>
      <c r="B125" s="1" t="s">
        <v>126</v>
      </c>
      <c r="C125" t="str">
        <f>IFERROR(__xludf.DUMMYFUNCTION("GOOGLETRANSLATE(B125, ""es"", ""en"")"),"very nice watch the casio watch has a great relationship between quality and price. A very good style for a watch with a classic look.")</f>
        <v>very nice watch the casio watch has a great relationship between quality and price. A very good style for a watch with a classic look.</v>
      </c>
    </row>
    <row r="126">
      <c r="A126" s="1">
        <v>4.0</v>
      </c>
      <c r="B126" s="1" t="s">
        <v>127</v>
      </c>
      <c r="C126" t="str">
        <f>IFERROR(__xludf.DUMMYFUNCTION("GOOGLETRANSLATE(B126, ""es"", ""en"")"),"This well is cheaper than the competition ... but no comfort, no prodding to see what haha")</f>
        <v>This well is cheaper than the competition ... but no comfort, no prodding to see what haha</v>
      </c>
    </row>
    <row r="127">
      <c r="A127" s="1">
        <v>4.0</v>
      </c>
      <c r="B127" s="1" t="s">
        <v>128</v>
      </c>
      <c r="C127" t="str">
        <f>IFERROR(__xludf.DUMMYFUNCTION("GOOGLETRANSLATE(B127, ""es"", ""en"")"),"Great. Value very good, and the aesthetics of the jacket is not bad")</f>
        <v>Great. Value very good, and the aesthetics of the jacket is not bad</v>
      </c>
    </row>
    <row r="128">
      <c r="A128" s="1">
        <v>4.0</v>
      </c>
      <c r="B128" s="1" t="s">
        <v>129</v>
      </c>
      <c r="C128" t="str">
        <f>IFERROR(__xludf.DUMMYFUNCTION("GOOGLETRANSLATE(B128, ""es"", ""en"")"),"This fine, but it takes a lot Gift")</f>
        <v>This fine, but it takes a lot Gift</v>
      </c>
    </row>
    <row r="129">
      <c r="A129" s="1">
        <v>4.0</v>
      </c>
      <c r="B129" s="1" t="s">
        <v>130</v>
      </c>
      <c r="C129" t="str">
        <f>IFERROR(__xludf.DUMMYFUNCTION("GOOGLETRANSLATE(B129, ""es"", ""en"")"),"Practical The holder itself is fine, design and aluminum give a touch of quality. The system for driving rolls of transparent film and not so much silver. The cut is not always good and you have to make two passes. The back is plastic and has sufficient b"&amp;"asis to put double-sided tape if you do not want to make holes.")</f>
        <v>Practical The holder itself is fine, design and aluminum give a touch of quality. The system for driving rolls of transparent film and not so much silver. The cut is not always good and you have to make two passes. The back is plastic and has sufficient basis to put double-sided tape if you do not want to make holes.</v>
      </c>
    </row>
    <row r="130">
      <c r="A130" s="1">
        <v>5.0</v>
      </c>
      <c r="B130" s="1" t="s">
        <v>131</v>
      </c>
      <c r="C130" t="str">
        <f>IFERROR(__xludf.DUMMYFUNCTION("GOOGLETRANSLATE(B130, ""es"", ""en"")"),"Ok perfect")</f>
        <v>Ok perfect</v>
      </c>
    </row>
    <row r="131">
      <c r="A131" s="1">
        <v>5.0</v>
      </c>
      <c r="B131" s="1" t="s">
        <v>132</v>
      </c>
      <c r="C131" t="str">
        <f>IFERROR(__xludf.DUMMYFUNCTION("GOOGLETRANSLATE(B131, ""es"", ""en"")"),"Meets expectations. No doubt we are very satisfied with the purchase, the item meets expectations and is able to make a spectacular coffee. Although it may seem expensive entry is a long SAVINGS compared to capsules. Needless to say that if you like coffe"&amp;"e should have a coffee as God intended and stop taking that they sell us coffee in capsule form. By putting a minus, the coffee consume a lot of water in the cleaning process and pre-heated when it is turned on and off, otherwise I assure you will not reg"&amp;"ret the purchase.")</f>
        <v>Meets expectations. No doubt we are very satisfied with the purchase, the item meets expectations and is able to make a spectacular coffee. Although it may seem expensive entry is a long SAVINGS compared to capsules. Needless to say that if you like coffee should have a coffee as God intended and stop taking that they sell us coffee in capsule form. By putting a minus, the coffee consume a lot of water in the cleaning process and pre-heated when it is turned on and off, otherwise I assure you will not regret the purchase.</v>
      </c>
    </row>
    <row r="132">
      <c r="A132" s="1">
        <v>5.0</v>
      </c>
      <c r="B132" s="1" t="s">
        <v>133</v>
      </c>
      <c r="C132" t="str">
        <f>IFERROR(__xludf.DUMMYFUNCTION("GOOGLETRANSLATE(B132, ""es"", ""en"")"),"It is very comfortable and elegant Love")</f>
        <v>It is very comfortable and elegant Love</v>
      </c>
    </row>
    <row r="133">
      <c r="A133" s="1">
        <v>5.0</v>
      </c>
      <c r="B133" s="1" t="s">
        <v>134</v>
      </c>
      <c r="C133" t="str">
        <f>IFERROR(__xludf.DUMMYFUNCTION("GOOGLETRANSLATE(B133, ""es"", ""en"")"),"Great comfort assured, very comfortable.")</f>
        <v>Great comfort assured, very comfortable.</v>
      </c>
    </row>
    <row r="134">
      <c r="A134" s="1">
        <v>5.0</v>
      </c>
      <c r="B134" s="1" t="s">
        <v>135</v>
      </c>
      <c r="C134" t="str">
        <f>IFERROR(__xludf.DUMMYFUNCTION("GOOGLETRANSLATE(B134, ""es"", ""en"")"),"Very beautiful and very warm warm. In addition quite original")</f>
        <v>Very beautiful and very warm warm. In addition quite original</v>
      </c>
    </row>
    <row r="135">
      <c r="A135" s="1">
        <v>5.0</v>
      </c>
      <c r="B135" s="1" t="s">
        <v>136</v>
      </c>
      <c r="C135" t="str">
        <f>IFERROR(__xludf.DUMMYFUNCTION("GOOGLETRANSLATE(B135, ""es"", ""en"")"),"Good power and grind them all. Basically use it for sauces or to grind food, but also make smoothies and chopping food that interests me, very good power, several ways to acoplarte what you need, the glass seems to be from because it seems puny, but so fa"&amp;"r he has endured and I am happy. Met I expected.")</f>
        <v>Good power and grind them all. Basically use it for sauces or to grind food, but also make smoothies and chopping food that interests me, very good power, several ways to acoplarte what you need, the glass seems to be from because it seems puny, but so far he has endured and I am happy. Met I expected.</v>
      </c>
    </row>
    <row r="136">
      <c r="A136" s="1">
        <v>5.0</v>
      </c>
      <c r="B136" s="1" t="s">
        <v>137</v>
      </c>
      <c r="C136" t="str">
        <f>IFERROR(__xludf.DUMMYFUNCTION("GOOGLETRANSLATE(B136, ""es"", ""en"")"),"exelente I have no problem, has served me very helpful, I would buy without hesitation. All good, Greetings.")</f>
        <v>exelente I have no problem, has served me very helpful, I would buy without hesitation. All good, Greetings.</v>
      </c>
    </row>
    <row r="137">
      <c r="A137" s="1">
        <v>5.0</v>
      </c>
      <c r="B137" s="1" t="s">
        <v>138</v>
      </c>
      <c r="C137" t="str">
        <f>IFERROR(__xludf.DUMMYFUNCTION("GOOGLETRANSLATE(B137, ""es"", ""en"")"),"Super comfortable !!! Perfect size and good stuff")</f>
        <v>Super comfortable !!! Perfect size and good stuff</v>
      </c>
    </row>
    <row r="138">
      <c r="A138" s="1">
        <v>5.0</v>
      </c>
      <c r="B138" s="1" t="s">
        <v>139</v>
      </c>
      <c r="C138" t="str">
        <f>IFERROR(__xludf.DUMMYFUNCTION("GOOGLETRANSLATE(B138, ""es"", ""en"")"),"Good value for money +++ +++ Positive Battery life (two days + - 5% consumption per day), with notifications and continuously monitor heart rate about 15-20 days. imposing (large size, reduced thickness). Good quality materials (steel, ceramic bezel and p"&amp;"lastic bottom) good screen with good resolution. (Amoled) Good accuracy of its sensors. (In other much more expensive, people complain a lot imprecise measurements). Water-resistant to 50 meters. Negative ---- ---- Operating System, unpolished, though not"&amp;"hing more connect, received four updates and works very well, I hope you will update. Not to store and play music (to me anyway, but who greatly values). It does not have access (for my irrelevant). No NFC to make payments with the clock (for me too irrel"&amp;"evant) has no speaker. No microphone. can not be answered messages. You may have more options changing sphere (I guess that eventually will be added). Conclusions If you're looking for a smartwatch, with the best battery life (that I know) with a display "&amp;"quality that has nothing to envy the Samsung and you care not do without music, wifi, nfc, speaker, microphone and reply on the clock, this is the perfect smartwatch at a very reasonable price. If you are looking for an environment ""android wear"" with t"&amp;"he ability to incorporate applications, you do not mind charging the watch every one or two days and everything I've said before that this does not, look elsewhere. Regards.")</f>
        <v>Good value for money +++ +++ Positive Battery life (two days + - 5% consumption per day), with notifications and continuously monitor heart rate about 15-20 days. imposing (large size, reduced thickness). Good quality materials (steel, ceramic bezel and plastic bottom) good screen with good resolution. (Amoled) Good accuracy of its sensors. (In other much more expensive, people complain a lot imprecise measurements). Water-resistant to 50 meters. Negative ---- ---- Operating System, unpolished, though nothing more connect, received four updates and works very well, I hope you will update. Not to store and play music (to me anyway, but who greatly values). It does not have access (for my irrelevant). No NFC to make payments with the clock (for me too irrelevant) has no speaker. No microphone. can not be answered messages. You may have more options changing sphere (I guess that eventually will be added). Conclusions If you're looking for a smartwatch, with the best battery life (that I know) with a display quality that has nothing to envy the Samsung and you care not do without music, wifi, nfc, speaker, microphone and reply on the clock, this is the perfect smartwatch at a very reasonable price. If you are looking for an environment "android wear" with the ability to incorporate applications, you do not mind charging the watch every one or two days and everything I've said before that this does not, look elsewhere. Regards.</v>
      </c>
    </row>
    <row r="139">
      <c r="A139" s="1">
        <v>5.0</v>
      </c>
      <c r="B139" s="1" t="s">
        <v>140</v>
      </c>
      <c r="C139" t="str">
        <f>IFERROR(__xludf.DUMMYFUNCTION("GOOGLETRANSLATE(B139, ""es"", ""en"")"),"Nice and comfortable as it is in the picture. very comfortable T-shirt, I love it. da size")</f>
        <v>Nice and comfortable as it is in the picture. very comfortable T-shirt, I love it. da size</v>
      </c>
    </row>
    <row r="140">
      <c r="A140" s="1">
        <v>5.0</v>
      </c>
      <c r="B140" s="1" t="s">
        <v>141</v>
      </c>
      <c r="C140" t="str">
        <f>IFERROR(__xludf.DUMMYFUNCTION("GOOGLETRANSLATE(B140, ""es"", ""en"")"),"Fantastic headphones at a great price Headsets great! I had already several because I run every day with them and subdue much ground trot. These are super comfortable, bring a lot of olives so it can adapt well to your ear. They bring even a couple of sma"&amp;"ll foams to isolate all you like to the outside. With normal luxury van. The cable is behind the head and hooks are well suited to the pinna. I have wet with sweat running and with a rainstorm that hit me yesterday during the race. They are heard well. An"&amp;"d very well I'd say. They have a very balanced bass and treble. You can make and receive calls without problems. In the handset on the right you have volume controls also serve to pass or rewind songs. The center button is very convenient to receive calls"&amp;" and pause. Pairing with mobile takes no more than 15 seconds the first time, and then do it alone. Microusb is loaded by a PC or any mobile charger. 4 days ago I received the full charge and still have not had to bear. Altogether I will have used I think"&amp;" about 7 hours, which goes luxury. Bring a box with zipper to keep it very cool and I arrived in less than 24 hours at home. For this price I did not get any better. It is amazing.")</f>
        <v>Fantastic headphones at a great price Headsets great! I had already several because I run every day with them and subdue much ground trot. These are super comfortable, bring a lot of olives so it can adapt well to your ear. They bring even a couple of small foams to isolate all you like to the outside. With normal luxury van. The cable is behind the head and hooks are well suited to the pinna. I have wet with sweat running and with a rainstorm that hit me yesterday during the race. They are heard well. And very well I'd say. They have a very balanced bass and treble. You can make and receive calls without problems. In the handset on the right you have volume controls also serve to pass or rewind songs. The center button is very convenient to receive calls and pause. Pairing with mobile takes no more than 15 seconds the first time, and then do it alone. Microusb is loaded by a PC or any mobile charger. 4 days ago I received the full charge and still have not had to bear. Altogether I will have used I think about 7 hours, which goes luxury. Bring a box with zipper to keep it very cool and I arrived in less than 24 hours at home. For this price I did not get any better. It is amazing.</v>
      </c>
    </row>
    <row r="141">
      <c r="A141" s="1">
        <v>5.0</v>
      </c>
      <c r="B141" s="1" t="s">
        <v>142</v>
      </c>
      <c r="C141" t="str">
        <f>IFERROR(__xludf.DUMMYFUNCTION("GOOGLETRANSLATE(B141, ""es"", ""en"")"),"!! It's what I expected as photos !!! It is very comfortable and I like the fabric is the expected size and color every perfect Gx")</f>
        <v>!! It's what I expected as photos !!! It is very comfortable and I like the fabric is the expected size and color every perfect Gx</v>
      </c>
    </row>
    <row r="142">
      <c r="A142" s="1">
        <v>5.0</v>
      </c>
      <c r="B142" s="1" t="s">
        <v>143</v>
      </c>
      <c r="C142" t="str">
        <f>IFERROR(__xludf.DUMMYFUNCTION("GOOGLETRANSLATE(B142, ""es"", ""en"")"),"Speed ​​and easy connection Easy and fast connection, comfortable to the ear and a good sound. The box is quite thick which protects headphones good addition to the battery indicator headphones.")</f>
        <v>Speed ​​and easy connection Easy and fast connection, comfortable to the ear and a good sound. The box is quite thick which protects headphones good addition to the battery indicator headphones.</v>
      </c>
    </row>
    <row r="143">
      <c r="A143" s="1">
        <v>5.0</v>
      </c>
      <c r="B143" s="1" t="s">
        <v>144</v>
      </c>
      <c r="C143" t="str">
        <f>IFERROR(__xludf.DUMMYFUNCTION("GOOGLETRANSLATE(B143, ""es"", ""en"")"),"They are equal to the description of the right thickness, they had asked us at school of the child, pretty fast shipping. All right")</f>
        <v>They are equal to the description of the right thickness, they had asked us at school of the child, pretty fast shipping. All right</v>
      </c>
    </row>
    <row r="144">
      <c r="A144" s="1">
        <v>5.0</v>
      </c>
      <c r="B144" s="1" t="s">
        <v>145</v>
      </c>
      <c r="C144" t="str">
        <f>IFERROR(__xludf.DUMMYFUNCTION("GOOGLETRANSLATE(B144, ""es"", ""en"")"),"I was looking for a good USB functionality for the car and this fits perfectly with my need. Connection and transfer files on your computer is good. The car recognizes all content. Very happy")</f>
        <v>I was looking for a good USB functionality for the car and this fits perfectly with my need. Connection and transfer files on your computer is good. The car recognizes all content. Very happy</v>
      </c>
    </row>
    <row r="145">
      <c r="A145" s="1">
        <v>5.0</v>
      </c>
      <c r="B145" s="1" t="s">
        <v>146</v>
      </c>
      <c r="C145" t="str">
        <f>IFERROR(__xludf.DUMMYFUNCTION("GOOGLETRANSLATE(B145, ""es"", ""en"")"),"correct size very nice and comfortable and very correct size it expected good very happy with the purchase price Repetire buy ten at all")</f>
        <v>correct size very nice and comfortable and very correct size it expected good very happy with the purchase price Repetire buy ten at all</v>
      </c>
    </row>
    <row r="146">
      <c r="A146" s="1">
        <v>5.0</v>
      </c>
      <c r="B146" s="1" t="s">
        <v>147</v>
      </c>
      <c r="C146" t="str">
        <f>IFERROR(__xludf.DUMMYFUNCTION("GOOGLETRANSLATE(B146, ""es"", ""en"")"),"It HAS RECEIVED VERY FAST is as shown in the forum. All very well")</f>
        <v>It HAS RECEIVED VERY FAST is as shown in the forum. All very well</v>
      </c>
    </row>
    <row r="147">
      <c r="A147" s="1">
        <v>5.0</v>
      </c>
      <c r="B147" s="1" t="s">
        <v>148</v>
      </c>
      <c r="C147" t="str">
        <f>IFERROR(__xludf.DUMMYFUNCTION("GOOGLETRANSLATE(B147, ""es"", ""en"")"),"my daughter loves I charm to my daughter, I came fairly quickly, very happy.")</f>
        <v>my daughter loves I charm to my daughter, I came fairly quickly, very happy.</v>
      </c>
    </row>
    <row r="148">
      <c r="A148" s="1">
        <v>5.0</v>
      </c>
      <c r="B148" s="1" t="s">
        <v>149</v>
      </c>
      <c r="C148" t="str">
        <f>IFERROR(__xludf.DUMMYFUNCTION("GOOGLETRANSLATE(B148, ""es"", ""en"")"),"Super comfortable I love these shoes are very comfortable, I use 40 and I bought a size 40 because I was far less fair. 100% recommended.")</f>
        <v>Super comfortable I love these shoes are very comfortable, I use 40 and I bought a size 40 because I was far less fair. 100% recommended.</v>
      </c>
    </row>
    <row r="149">
      <c r="A149" s="1">
        <v>2.0</v>
      </c>
      <c r="B149" s="1" t="s">
        <v>150</v>
      </c>
      <c r="C149" t="str">
        <f>IFERROR(__xludf.DUMMYFUNCTION("GOOGLETRANSLATE(B149, ""es"", ""en"")"),"Things that happen. &lt;Div id = ""video-block-R1EOGNXCFPMDI9"" class = ""section a-a-a-spacing-small spacing-top-video mini-block""&gt; &lt;div tabindex = ""0"" class = ""airy airy-svg vmin- supported airy-skin-beacon ""style ="" background-color: rgb (0, 0, 0) p"&amp;"osition: relative; width: 100%; height: 100%; font-size: 0px; overflow: hidden; outline: none ; ""&gt; &lt;div class ="" airy-renderer-container ""style ="" position: relative; height: 100%; width: 100%; ""&gt; &lt;video id ="" 21 ""preload ="" auto ""src ="" https: "&amp;"//images-eu.ssl-images-amazon.com/images/I/A1eEcoL2Z5S.mp4 ""style ="" position: absolute; left: 0px; top: 0px; overflow: hidden; height: 1px; width: 1px; "" &gt; &lt;/ video&gt; &lt;/ div&gt; &lt;div id = ""airy-slate-preload"" style = ""background-color: rgb (0, 0, 0); b"&amp;"ackground-image: url (&amp; quot; https: // images- eu.ssl-images-amazon.com/images/I/91fVg3vR-LS.png&amp;quot;); background-size: Contain; background-position: center center; background-repeat: no-repeat; position: absolute; top: 0px ; left: 0px; visibility: vis"&amp;"ible; width: 100%; height: 100%; ""&gt; &lt;/ div&gt; &lt;iframe scrolling ="" no ""frameborder = ""0"" src = ""about: blank"" style = ""display: none;""&gt; &lt;/ iframe&gt; &lt;div tabindex = ""- 1"" class = ""airy-controls-container"" style = ""opacity: 0; visibility: hidden;"&amp;" ""&gt; &lt;div tabindex ="" - 1 ""class ="" airy-screen-size-toggle airy-fullscreen ""&gt; &lt;/ div&gt; &lt;div tabindex ="" - 1 ""class ="" airy-container-bottom "" &gt; &lt;div tabindex = ""- 1"" class = ""airy-track-bar-spacer-left"" style = ""width: 11px;""&gt; &lt;/ div&gt; &lt;div t"&amp;"abindex = ""- 1"" class = ""airy-play- airy toggle-play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Scrubber-bar ""style ="" height: 85%; ""&gt; &lt;/ div&gt; &lt;div tabindex ="" - 1 ""class ="" airy-audio-scrubber ""style ="" height: 12px; bottom 85% ""&gt; &lt;/ div&gt; &lt;/ div&gt; &lt;/ div&gt; &lt;/ div&gt; &lt;div tabindex ="" - 1 ""class ="" airy-duration-label ""style ="" float: "&amp;"right; width: 26px; margin-right: 4px; text-align: center; ""&gt; 0:22 &lt;/ div&gt; &lt;div tabindex ="" - 1 ""class ="" airy-track-bar-spacer-right ""style ="" float: right; width: 11px; ""&gt; &lt;/ div&gt; &lt;div tabindex ="" - 1 ""class ="" airy-track-bar-container ""style"&amp;" ="" margin-left: 35px; margin-right: 75px; ""&gt; &lt;div tabindex ="" - 1 ""class ="" airy-airy-track-bar vertically-centering-table ""&gt; &lt;div tabindex ="" - 1 ""class ="" airy-Vertical-centering- table-cell ""&gt; &lt;div tabindex ="" - 1 ""class ="" airy-track bar"&amp;"-elements ""&gt; &lt;div tabindex ="" - 1 ""class ="" airy-progress bar ""style ="" width: 100%; ""&gt; &lt;/ div&gt; &lt;div tabindex ="" - 1 ""class ="" airy-scrubber-bar ""&gt; &lt;/ div&gt; &lt;div tabindex ="" - 1 ""class ="" airy-scrubber ""&gt; &lt;div tabindex ="" - 1 ""class ="" ai"&amp;"ry-scrubber-icon ""&gt; &lt;/ div&gt; &lt;div tabindex ="" - 1 ""class ="" airy-adjusted-AUI-tooltip ""style ="" opacity: 0; visibility: hidden; ""&gt; &lt;div tabindex ="" - 1 ""class ="" airy-adjusted-aui-tooltip-inner ""&gt; &lt;div tabindex ="" - 1 ""class ="" airy-current-t"&amp;"ime-label ""&gt; 0: 00 &lt;/ div&gt; &lt;/ div&gt; &lt;div tabindex = ""- 1"" class = ""airy-adjusted-AUI-arrow-border""&gt; &lt;div tabindex = ""- 1"" class = ""airy-adjusted-AUI-arrow"" &gt; &lt;/ div&gt; &lt;/ div&gt; &lt;/ div&gt; &lt;/ div&gt; &lt;/ div&gt; &lt;/ div&gt; &lt;/ div&gt; &lt;/ div&gt; &lt;/ div&gt; &lt;/ div&gt; &lt;div tabi"&amp;"ndex = ""- 1"" class = ""airy-age-gate airy-stage airy-Vertical-centering-table airy-dialog"" style = ""opacity: 0; visibility: hidden; ""&gt; &lt;div tabindex ="" - 1 ""class ="" airy-age-gate-Vertical-centering-table-cell airy-Vertical-centering-table-cell """&amp;"&gt; &lt;div tabindex ="" - 1 ""class = ""airy-Vertical-centering-wrapper airy-age-gate-elements-wrapper""&gt; &lt;div tabindex = ""- 1"" class = ""airy-age-gate-elements airy-dialog-elements""&gt; &lt;div tabindex = "" -1 ""class ="" airy-age-gate-prompt ""&gt; This video is"&amp;" not Intended for all audiences What date were you born &lt;/ div&gt; &lt;div tabindex =.?"" - 1 ""class ="" airy-age-gate -inputs airy-dialog-inner-elements ""&gt; &lt;select tabindex ="" - 1 ""class ="" airy-age-gate-month ""&gt; &lt;option value ="" 1 ""&gt; January &lt;/ option"&amp;"&gt; &lt;option value ="" 2 ""&gt; February &lt;/ option&gt; &lt;option value ="" 3 ""&gt; March &lt;/ option&gt; &lt;option value ="" 4 ""&gt; April &lt;/ option&gt; &lt;option value ="" 5 ""&gt; May &lt;/ option&gt; &lt;option value = ""6""&gt; June &lt;/ option&gt; &lt;option value = ""7""&gt; July &lt;/ option&gt; &lt;option va"&amp;"lue = ""8""&gt; August &lt;/ option&gt; &lt;option value = ""9""&gt; September &lt;/ option&gt; &lt;option value = ""10""&gt; October &lt;/ option&gt; &lt;option value = ""11""&gt; November &lt;/ option&gt; &lt;option value = ""12""&gt; December &lt;/ option&gt; &lt;/ select&gt; &lt;select tabindex = ""- 1"" class = ""a"&amp;"iry-age-gate-day""&gt; &lt;opti on value = ""1""&gt; 1 &lt;/ option&gt; &lt;option value = ""2""&gt; 2 &lt;/ option&gt; &lt;option value = ""3""&gt; 3 &lt;/ option&gt; &lt;option value = ""4""&gt; 4 &lt;/ option &gt; &lt;option value = ""5""&gt; 5 &lt;/ option&gt; &lt;option value = ""6""&gt; 6 &lt;/ option&gt; &lt;option value = "&amp;"""7""&gt; 7 &lt;/ option&gt; &lt;option value = ""8""&gt; 8 &lt; / option&gt; &lt;option value = ""9""&gt; 9 &lt;/ option&gt; &lt;option value = ""10""&gt; 10 &lt;/ option&gt; &lt;option value = ""11""&gt; 11 &lt;/ option&gt; &lt;option value = ""12""&gt; 12 &lt;/ option&gt; &lt;option value = ""13""&gt; 13 &lt;/ option&gt; &lt;option va"&amp;"lue = ""14""&gt; 14 &lt;/ option&gt; &lt;option value = ""15""&gt; 15 &lt;/ option&gt; &lt;option value = ""16 ""&gt; 16 &lt;/ option&gt; &lt;option value ="" 17 ""&gt; 17 &lt;/ option&gt; &lt;option value ="" 18 ""&gt; 18 &lt;/ option&gt; &lt;option value ="" 19 ""&gt; 19 &lt;/ option&gt; &lt;option value = ""20""&gt; 20 &lt;/ opt"&amp;"ion&gt; &lt;option value = ""21""&gt; 21 &lt;/ option&gt; &lt;option value = ""22""&gt; 22 &lt;/ option&gt; &lt;option value = ""23""&gt; 23 &lt;/ option&gt; &lt;option value = ""24""&gt; 24 &lt;/ option&gt; &lt;option value = ""25""&gt; 25 &lt;/ option&gt; &lt;option value = ""26""&gt; 26 &lt;/ option&gt; &lt;option value = ""27"""&amp;"&gt; 27 &lt;/ option&gt; &lt;option value = ""28""&gt; 28 &lt;/ option&gt; &lt;option value = ""29""&gt; 29 &lt;/ option&gt; &lt;option value = ""30""&gt; 30 &lt;/ option&gt; &lt;option value = ""31""&gt; 31 &lt;/ option&gt; &lt;/ select&gt; &lt;select tabindex = ""- 1"" class = ""airy-age-gate-year""&gt; &lt;option value = "&amp;"""2019""&gt; 2019 &lt;/ option&gt; &lt; option value = ""2018""&gt; 2018 &lt;/ option&gt; &lt;option value = ""2017""&gt; 2017 &lt;/ option&gt; &lt;option value = ""2016""&gt; ​​2016 &lt;/ option&gt; &lt;option value = ""2015""&gt; 2015 &lt;/ option &gt; &lt;option value = ""2014""&gt; 2014 &lt;/ option&gt; &lt;option value ="&amp;" ""2013""&gt; 2013 &lt;/ option&gt; &lt;option value = ""2012""&gt; 2012 &lt;/ option&gt; &lt;option value = ""2011""&gt; 2011 &lt; / option&gt; &lt;option value = ""2010""&gt; 2010 &lt;/ option&gt; &lt;option value = ""2009""&gt; 2009 &lt;/ option&gt; &lt;option value = ""2008""&gt; 2008 &lt;/ option&gt; &lt;option value = "&amp;"""2007""&gt;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19"&amp;"89 ""&gt; 1989 &lt;/ option&gt; &lt;option value ="" 1988 ""&gt; 1988 &lt;/ option&gt; &lt;option value ="" 1987 ""&gt; 1987 &lt;/ option&gt; &lt;option value ="" 1986 ""&gt; 1986 &lt;/ option&gt; &lt;value option = ""1985""&gt; 1985 &lt;/ option&gt; &lt;option value = ""1984""&gt; 1984 &lt;/ option&gt; &lt;option value = ""1"&amp;"983""&gt; 1983 &lt;/ option&gt; &lt;option value = ""1982""&gt; 1982 &lt;/ option&gt; &lt; option value = ""1981""&gt; 1981 &lt;/ option&gt; &lt;option value = ""1980""&gt; 1980 &lt;/ option&gt; &lt;option value = ""1979""&gt; 1979 &lt;/ option&gt; &lt;option value = ""1978""&gt; 1978 &lt;/ option &gt; &lt;option value = ""19"&amp;"77""&gt;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"&amp;"""&gt; 1965 &lt;/ option&gt; &lt;option value ="" 1964 ""&gt; 1964 &lt;/ option&gt; &lt;option value ="" 1963 ""&gt; 1963 &lt;/ option&gt; &lt;option value = ""1962""&gt; 1962 &lt;/ option&gt; &lt;option value = ""1961""&gt; 1961 &lt;/ option&gt; &lt;option value = ""1960""&gt; 1960 &lt;/ op tion&gt; &lt;option value = ""1959"&amp;"""&gt; 1959 &lt;/ option&gt; &lt;option value = ""1958""&gt; 1958 &lt;/ option&gt; &lt;option value = ""1957""&gt; 1957 &lt;/ option&gt; &lt;option value = ""1956""&gt; 1956 &lt;/ option&gt; &lt;option value = ""1955""&gt; 1955 &lt;/ option&gt; &lt;option value = ""1954""&gt; 1954 &lt;/ option&gt; &lt;option value = ""1953""&gt;"&amp;" 1953 &lt;/ option&gt; &lt;option value = ""1952"" &gt; 1952 &lt;/ option&gt; &lt;option value = ""1951""&gt; 1951 &lt;/ option&gt; &lt;option value = ""1950""&gt; 1950 &lt;/ option&gt; &lt;option value = ""1949""&gt; 1949 &lt;/ option&gt; &lt;option value = "" 1948 ""&gt; 1948 &lt;/ option&gt; &lt;option value ="" 1947 """&amp;"&gt; 1947 &lt;/ option&gt; &lt;option value ="" 1946 ""&gt; 1946 &lt;/ option&gt; &lt;option value ="" 1945 ""&gt; 1945 &lt;/ option&gt; &lt;value option = ""1944""&gt; 1944 &lt;/ option&gt; &lt;option value = ""1943""&gt; 1943 &lt;/ option&gt; &lt;option value = ""1942""&gt; 1942 &lt;/ option&gt; &lt;option value = ""1941""&gt;"&amp;" 1941 &lt;/ option&gt; &lt; option value = ""1940""&gt; 1940 &lt;/ option&gt; &lt;option value = ""1939""&gt; 1939 &lt;/ option&gt; &lt;option value = ""1938""&gt; 1938 &lt;/ option&gt; &lt;option value = ""1937""&gt; 1937 &lt;/ option &gt; &lt;option value = ""1936""&gt; 1936 &lt;/ option&gt; &lt;option value = ""1935""&gt; "&amp;"1935 &lt;/ option&gt; &lt;option value = ""1934""&gt; 1934 &lt;/ option&gt; &lt;option value = ""1933""&gt; 1933 &lt; / option&gt; &lt;option value = ""1932""&gt; 1932 &lt;/ option&gt; &lt;option value = ""1931""&gt; 1931 &lt;/ option&gt; &lt;option v alue = ""1930""&gt; 1930 &lt;/ option&gt; &lt;option value = ""1929""&gt; 1"&amp;"929 &lt;/ option&gt; &lt;option value = ""1928""&gt; 1928 &lt;/ option&gt; &lt;option value = ""1927""&gt; 1927 &lt;/ option&gt; &lt;option value = ""1926""&gt; 1926 &lt;/ option&gt; &lt;option value = ""1925""&gt; 1925 &lt;/ option&gt; &lt;option value = ""1924""&gt; 1924 &lt;/ option&gt; &lt;option value = ""1923""&gt; 1923"&amp;" &lt;/ option&gt; &lt;option value = ""1922""&gt; 1922 &lt;/ option&gt; &lt;option value = ""1921""&gt; 1921 &lt;/ option&gt; &lt;option value = ""1920""&gt; 1920 &lt;/ option&gt; &lt;option value = ""1919""&gt; 1919 &lt;/ option&gt; &lt;option value = ""1918""&gt; 1918 &lt;/ option&gt; &lt;option value = ""1917""&gt; 1917 &lt;/"&amp;" option&gt; &lt;option value = ""1916""&gt; 1916 &lt;/ option&gt; &lt;option value = ""1915"" &gt; 1915 &lt;/ option&gt; &lt;option value = ""1914""&gt; 1914 &lt;/ option&gt; &lt;option value = ""1913""&gt; 1913 &lt;/ option&gt; &lt;option value = ""1912""&gt; 1912 &lt;/ option&gt; &lt;option value = "" 1911 ""&gt; 1911 &lt;/"&amp;" option&gt; &lt;option value ="" 1910 ""&gt; 1910 &lt;/ option&gt; &lt;option value ="" 1909 ""&gt; 1909 &lt;/ option&gt; &lt;option value ="" 1908 ""&gt; 1908 &lt;/ option&gt; &lt;value option = ""1907""&gt; 1907 &lt;/ option&gt; &lt;option value = ""1906""&gt; 1906 &lt;/ option&gt; &lt;option value = ""1905""&gt; 1905 &lt;/"&amp;" option&gt; &lt;option value = ""1904""&gt; 1904 &lt;/ option&gt; &lt; option value = ""1903""&gt; 1903 &lt;/ option&gt; &lt;option value = ""1902""&gt; 1902 &lt;/ option&gt; &lt;option value = ""1901""&gt; 19 01 &lt;/ option&gt; &lt;option value = ""1900""&gt; 1900 &lt;/ option&gt; &lt;/ select&gt; &lt;div tabindex = ""- 1"""&amp;" class = ""airy-age-gate-submit airy-submit-button airy airy-submit- disabled ""&gt; Submit &lt;/ div&gt; &lt;/ div&gt; &lt;/ div&gt; &lt;/ div&gt; &lt;/ div&gt; &lt;/ div&gt; &lt;div tabindex ="" - 1 ""class ="" airy-install-flash-dialog airy-stage airy -vertical-centering-table-dialog airy airy"&amp;"-denied ""style ="" opacity: 0; visibility: hidden; ""&gt; &lt;div tabindex ="" - 1 ""class ="" airy-install-flash-Vertical-centering-table-cell airy-Vertical-centering-table-cell ""&gt; &lt;div tabindex ="" - 1 ""class = ""airy-Vertical-centering-wrapper airy-instal"&amp;"l-flash-elements-wrapper""&gt; &lt;div tabindex = ""- 1"" class = ""airy-install-flash-elements airy-dialog-elements""&gt; &lt;div tabindex = "" -1 ""class ="" airy-install-flash-prompt ""&gt; Adobe Flash Player is required to watch this video &lt;/ div&gt; &lt;div tabindex =."""&amp;" - 1 ""class ="" airy-install-flash-button-wrapper airy -dialog-inner-elements ""&gt; &lt;div tabindex ="" - 1 ""class ="" airy-install-flash-button airy-button ""&gt; install Flash Player &lt;/ div&gt; &lt;/ div&gt; &lt;/ div&gt; &lt;/ div&gt; &lt;/ div&gt; &lt;/ div&gt; &lt;div tabindex = ""- 1"" cla"&amp;"ss = ""airy-video-unsupported-dialog airy-stage airy-Vertical-centering-table airy-dialog airy-denied"" style = ""opacity: 0; visibility: hidden; ""&gt; &lt;div tabindex ="" - 1 ""class ="" airy-video-unsupported-Vertical-centering-table-cell airy-Vertical-cent"&amp;"ering-table-cell ""&gt; &lt;div tabindex ="" - 1 ""class = ""airy-Vertical-centering-wrapper airy-video-unsupported-elements-wrapper""&gt; &lt;div tabindex = ""- 1"" class = ""airy-video-unsupported-elements airy-dialog-elements""&gt; &lt;div tabindex = "" -1 ""class ="" a"&amp;"iry-video-unsupported-prompt ""&gt; &lt;/ div&gt; &lt;/ div&gt; &lt;/ div&gt; &lt;/ div&gt; &lt;/ div&gt; &lt;div tabindex ="" - 1 ""class ="" airy-loading- spinner-stage airy-stage ""&gt; &lt;div tabindex ="" - 1 ""class ="" airy-loading-spinner-Vertical-centering-table-cell airy-Vertical-center"&amp;"ing-table-cell ""&gt; &lt;div tabindex ="" - 1 ""class ="" airy-loading-spinner-container airy-scalable-hint-container ""&gt; &lt;div tabindex ="" - 1 ""class ="" airy-loading-spinner-dummy airy-scalable-dummy ""&gt; &lt;/ div&gt; &lt; div tabindex = ""- 1"" class = ""airy-loadi"&amp;"ng-spinner airy-hint"" style = ""visibility: hidden;""&gt; &lt;/ div&gt; &lt;/ div&gt; &lt;/ div&gt; &lt;/ div&gt; &lt;div tabindex = ""- 1 ""class ="" airy-ads-screen-size-toggle airy-screen-size-toggle-fullscreen airy ""style ="" visibility: hidden; ""&gt; &lt;/ div&gt; &lt;div tabindex = ""-1"&amp;""" class = ""airy-ad-prompt-container"" style = ""visibility: hidden;""&gt; &lt;div tabindex = ""- 1"" class = ""airy-ad-prompt-Vertical-centering-table-vertically airy centering-table ""&gt; &lt;div tabindex ="" - 1 ""class ="" airy-ad-prompt-Vertical-centering-tabl"&amp;"e-cell airy-Vertical-centering-table-cell ""&gt; &lt;div tabindex ="" - 1 ""class = ""airy-ad-prompt-label""&gt; &lt;/ div&gt; &lt;/ div&gt; &lt;/ div&gt; &lt;/ div&gt; &lt;div tabindex = ""- 1"" class = ""airy-ads-controls-container"" style = ""visibility: hidden; ""&gt; &lt;div tabindex ="" - 1"&amp;" ""class ="" airy-ads-audio-toggle airy-audio-toggle airy-on ""style ="" visibility: hidden; ""&gt; &lt;/ div&gt; &lt;div tabindex ="" - 1 ""class ="" airy-time-remaining-label-container ""&gt; &lt;div tabindex ="" - 1 ""class ="" airy-time-remaining-Vertical-centering-tab"&amp;"le airy-Vertical-centering-table ""&gt; &lt;div tabindex = ""- 1"" class = ""airy-time-remaining-Vertical-centering-table-cell airy-Vertical-centering-table-cell""&gt; &lt;div tabindex = ""- 1"" class = ""airy-Vertical-centering-wrapper airy-time-remaining-label-wrap"&amp;"per ""&gt; &lt;div tabindex ="" - 1 ""class ="" airy-time-remaining-label ""style ="" visibility: hidden; ""&gt; &lt;/ div&gt; &lt;div tabi ndex = ""- 1"" class = ""airy-ad-skip"" style = ""visibility: hidden;""&gt; &lt;/ div&gt; &lt;div tabindex = ""- 1"" class = ""airy-ad-end"" styl"&amp;"e = ""visibility: hidden ""&gt; &lt;/ div&gt; &lt;/ div&gt; &lt;/ div&gt; &lt;/ div&gt; &lt;/ div&gt; &lt;div tabindex ="" - 1 ""class ="" airy-learn-more ""style ="" visibility: hidden; ""&gt; &lt;/ div&gt; &lt;/ div&gt; &lt;div tabindex = ""- 1"" class = ""airy-play-toggle-hint-stage airy-stage airy-cursor"&amp;"""&gt; &lt;div tabindex = ""- 1"" class = ""airy-play -toggle-hint-Vertical-centering-table-cell airy-Vertical-centering-table-cell airy-cursor ""&gt; &lt;div tabindex ="" - 1 ""class ="" airy-play-toggle-hint-container airy-scalable- Hint-container ""&gt; &lt;div tabindex"&amp;" ="" - 1 ""class ="" airy-play-toggle-hint-dummy airy-scalable-dummy ""&gt; &lt;/ div&gt; &lt;div tabindex ="" - 1 ""class ="" airy-play -toggle-hint hint airy-airy-play-hint ""style ="" opacity: 1; visibility: visible; ""&gt; &lt;/ div&gt; &lt;/ div&gt; &lt;/ div&gt; &lt;/ div&gt; &lt;div tabind"&amp;"ex ="" - 1 ""class ="" airy-replay-hint-stage airy-stage ""style ="" visibility: hidden ; ""&gt; &lt;div tabindex ="" - 1 ""class ="" airy-replay-hint-Vertical-centering-table-cell airy-Vertical-centering-table-cell airy-cursor ""&gt; &lt;div tabindex ="" - 1 ""class"&amp;" = ""airy-replay-hint-container airy-scalable-hint-container""&gt; &lt;div tabindex = ""- 1"" class = ""airy-replay-hint-dummy airy-scalable-dummy""&gt; &lt;/ div&gt; &lt;div tabindex = ""- 1"" class = ""airy-replay-hint airy-hint""&gt; &lt;/ div&gt; &lt;/ div&gt; &lt;/ div&gt; &lt;/ div&gt; &lt;div ta"&amp;"bindex = ""- 1"" class = ""airy-autoplay-hint -stage airy-stage ""style ="" visibility: hidden; ""&gt; &lt;div tabindex ="" - 1 ""class ="" airy-autoplay-hint-Vertical-centering-table-cell airy-Vertical-centering-table-cell airy- cursor ""&gt; &lt;div tabindex ="" - "&amp;"1 ""class ="" autoplay airy-airy-hint-container-scalable-hint-container ""&gt; &lt;div tabindex ="" - 1 ""class ="" airy-autoplay-hint-dummy airy- scalable-dummy ""&gt; &lt;/ div&gt; &lt;/ div&gt; &lt;/ div&gt; &lt;/ div&gt; &lt;/ div&gt; &lt;/ div&gt; &lt;input type ="" hidden ""name ="" ""value ="" h"&amp;"ttps: // images-eu .ssl-images-amazon.com / images / I / A1eEcoL2Z5S.mp4 ""Class ="" video-url ""&gt; &lt;input type ="" hidden ""name ="" ""value ="" https://images-eu.ssl-images-amazon.com/images/I/91fVg3vR-LS.png ""class = ""video-slate-img-url""&gt; &amp; nbsp; do"&amp;" not like giving me silly opinions as many people who exaggerate the comments made, but I do not like these things happen (is a bummer return). At the take the glass and check it was with some yellow drops, then I lost heart a bit but my husband said it m"&amp;"ay be some lubricant and good thought I wash and already, but oh surprise the engine did not work and then put into the box and returned. I think q may mistakenly sent one that would have been returned. I buy a 60-odd worth. More expensive, but I know the"&amp;" brand for many years. Luck.")</f>
        <v>Things that happen. &lt;Div id = "video-block-R1EOGNXCFPMDI9" class = "section a-a-a-spacing-small spacing-top-video mini-block"&gt;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21 "preload =" auto "src =" https: //images-eu.ssl-images-amazon.com/images/I/A1eEcoL2Z5S.mp4 "style =" position: absolute; left: 0px; top: 0px; overflow: hidden; height: 1px; width: 1px; " &gt; &lt;/ video&gt; &lt;/ div&gt; &lt;div id = "airy-slate-preload" style = "background-color: rgb (0, 0, 0); background-image: url (&amp; quot; https: // images- eu.ssl-images-amazon.com/images/I/91fVg3vR-LS.png&amp;quot;);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0:22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A1eEcoL2Z5S.mp4 "Class =" video-url "&gt; &lt;input type =" hidden "name =" "value =" https://images-eu.ssl-images-amazon.com/images/I/91fVg3vR-LS.png "class = "video-slate-img-url"&gt; &amp; nbsp; do not like giving me silly opinions as many people who exaggerate the comments made, but I do not like these things happen (is a bummer return). At the take the glass and check it was with some yellow drops, then I lost heart a bit but my husband said it may be some lubricant and good thought I wash and already, but oh surprise the engine did not work and then put into the box and returned. I think q may mistakenly sent one that would have been returned. I buy a 60-odd worth. More expensive, but I know the brand for many years. Luck.</v>
      </c>
    </row>
    <row r="150">
      <c r="A150" s="1">
        <v>3.0</v>
      </c>
      <c r="B150" s="1" t="s">
        <v>151</v>
      </c>
      <c r="C150" t="str">
        <f>IFERROR(__xludf.DUMMYFUNCTION("GOOGLETRANSLATE(B150, ""es"", ""en"")"),"Well Product arrived on the date indicated. The collector does not hold up, it is a little bent.")</f>
        <v>Well Product arrived on the date indicated. The collector does not hold up, it is a little bent.</v>
      </c>
    </row>
    <row r="151">
      <c r="A151" s="1">
        <v>3.0</v>
      </c>
      <c r="B151" s="1" t="s">
        <v>152</v>
      </c>
      <c r="C151" t="str">
        <f>IFERROR(__xludf.DUMMYFUNCTION("GOOGLETRANSLATE(B151, ""es"", ""en"")"),"Sweatshirt Champions, stamping little set I think a good product of Champions brand, could not say whether it is original or not because I have no knowledge of how to distinguish it, all I can say is that the lyrics are like a kind of ""sticker with relie"&amp;"f""")</f>
        <v>Sweatshirt Champions, stamping little set I think a good product of Champions brand, could not say whether it is original or not because I have no knowledge of how to distinguish it, all I can say is that the lyrics are like a kind of "sticker with relief"</v>
      </c>
    </row>
    <row r="152">
      <c r="A152" s="1">
        <v>1.0</v>
      </c>
      <c r="B152" s="1" t="s">
        <v>153</v>
      </c>
      <c r="C152" t="str">
        <f>IFERROR(__xludf.DUMMYFUNCTION("GOOGLETRANSLATE(B152, ""es"", ""en"")"),"Does not work The lock did not work")</f>
        <v>Does not work The lock did not work</v>
      </c>
    </row>
    <row r="153">
      <c r="A153" s="1">
        <v>1.0</v>
      </c>
      <c r="B153" s="1" t="s">
        <v>154</v>
      </c>
      <c r="C153" t="str">
        <f>IFERROR(__xludf.DUMMYFUNCTION("GOOGLETRANSLATE(B153, ""es"", ""en"")"),"They not functioned not connected together. So do not let me use it in stereo mode, only individually not recommend")</f>
        <v>They not functioned not connected together. So do not let me use it in stereo mode, only individually not recommend</v>
      </c>
    </row>
    <row r="154">
      <c r="A154" s="1">
        <v>4.0</v>
      </c>
      <c r="B154" s="1" t="s">
        <v>155</v>
      </c>
      <c r="C154" t="str">
        <f>IFERROR(__xludf.DUMMYFUNCTION("GOOGLETRANSLATE(B154, ""es"", ""en"")"),"I have tasted good today, I have oily skin. I leave it very clean and smooth and has a pleasant smell. although I am stung me a bit to having it on. you have to put a thin layer and leave only a 10 min but was too dry and difficult to remove.")</f>
        <v>I have tasted good today, I have oily skin. I leave it very clean and smooth and has a pleasant smell. although I am stung me a bit to having it on. you have to put a thin layer and leave only a 10 min but was too dry and difficult to remove.</v>
      </c>
    </row>
    <row r="155">
      <c r="A155" s="1">
        <v>4.0</v>
      </c>
      <c r="B155" s="1" t="s">
        <v>156</v>
      </c>
      <c r="C155" t="str">
        <f>IFERROR(__xludf.DUMMYFUNCTION("GOOGLETRANSLATE(B155, ""es"", ""en"")"),"I like has been the product that you wanted to buy but size does not correspond exactly to the picture but overall I like it.")</f>
        <v>I like has been the product that you wanted to buy but size does not correspond exactly to the picture but overall I like it.</v>
      </c>
    </row>
    <row r="156">
      <c r="A156" s="1">
        <v>4.0</v>
      </c>
      <c r="B156" s="1" t="s">
        <v>157</v>
      </c>
      <c r="C156" t="str">
        <f>IFERROR(__xludf.DUMMYFUNCTION("GOOGLETRANSLATE(B156, ""es"", ""en"")"),"Very good product I liked, have different lenses graduation. Perfect for work applying eyelash extensions, the only downside that I can put it that does not bring batteries.")</f>
        <v>Very good product I liked, have different lenses graduation. Perfect for work applying eyelash extensions, the only downside that I can put it that does not bring batteries.</v>
      </c>
    </row>
    <row r="157">
      <c r="A157" s="1">
        <v>4.0</v>
      </c>
      <c r="B157" s="1" t="s">
        <v>158</v>
      </c>
      <c r="C157" t="str">
        <f>IFERROR(__xludf.DUMMYFUNCTION("GOOGLETRANSLATE(B157, ""es"", ""en"")"),"The drive works fine pen works well in both computer and mobile, the body is made of metal and plastic and not too overheated other pen drive, if you have not tried water resistance.")</f>
        <v>The drive works fine pen works well in both computer and mobile, the body is made of metal and plastic and not too overheated other pen drive, if you have not tried water resistance.</v>
      </c>
    </row>
    <row r="158">
      <c r="A158" s="1">
        <v>4.0</v>
      </c>
      <c r="B158" s="1" t="s">
        <v>159</v>
      </c>
      <c r="C158" t="str">
        <f>IFERROR(__xludf.DUMMYFUNCTION("GOOGLETRANSLATE(B158, ""es"", ""en"")"),"Falla box I bought it for a gift and I've been a little disappointed with the box. Sleezy, tatty. They should take care of this. There are much cheaper watches that come with a box much more decent. Otherwise, the clock is very nice and the brand gives me"&amp;" confidence. I hope you like to the honoree.")</f>
        <v>Falla box I bought it for a gift and I've been a little disappointed with the box. Sleezy, tatty. They should take care of this. There are much cheaper watches that come with a box much more decent. Otherwise, the clock is very nice and the brand gives me confidence. I hope you like to the honoree.</v>
      </c>
    </row>
    <row r="159">
      <c r="A159" s="1">
        <v>5.0</v>
      </c>
      <c r="B159" s="1" t="s">
        <v>160</v>
      </c>
      <c r="C159" t="str">
        <f>IFERROR(__xludf.DUMMYFUNCTION("GOOGLETRANSLATE(B159, ""es"", ""en"")"),"Earrings Very nice")</f>
        <v>Earrings Very nice</v>
      </c>
    </row>
    <row r="160">
      <c r="A160" s="1">
        <v>5.0</v>
      </c>
      <c r="B160" s="1" t="s">
        <v>161</v>
      </c>
      <c r="C160" t="str">
        <f>IFERROR(__xludf.DUMMYFUNCTION("GOOGLETRANSLATE(B160, ""es"", ""en"")"),"Very good as any product of this brand, excellent")</f>
        <v>Very good as any product of this brand, excellent</v>
      </c>
    </row>
    <row r="161">
      <c r="A161" s="1">
        <v>5.0</v>
      </c>
      <c r="B161" s="1" t="s">
        <v>162</v>
      </c>
      <c r="C161" t="str">
        <f>IFERROR(__xludf.DUMMYFUNCTION("GOOGLETRANSLATE(B161, ""es"", ""en"")"),"Watch very accomplished Nice design, casual and the elegant, well-being in the office to leave. 45 mm size, but begins to be large and must be taken into account if you like rather small clocks, I is offset by the lightness of the design. The price is ver"&amp;"y good for a rechargeable battery and watch quality quartz movement Citizen. Five stars.")</f>
        <v>Watch very accomplished Nice design, casual and the elegant, well-being in the office to leave. 45 mm size, but begins to be large and must be taken into account if you like rather small clocks, I is offset by the lightness of the design. The price is very good for a rechargeable battery and watch quality quartz movement Citizen. Five stars.</v>
      </c>
    </row>
    <row r="162">
      <c r="A162" s="1">
        <v>5.0</v>
      </c>
      <c r="B162" s="1" t="s">
        <v>163</v>
      </c>
      <c r="C162" t="str">
        <f>IFERROR(__xludf.DUMMYFUNCTION("GOOGLETRANSLATE(B162, ""es"", ""en"")"),"Precious Love, perfect number, I use 38 and 39 took me xq had read that gave little size, I am delighted with NB")</f>
        <v>Precious Love, perfect number, I use 38 and 39 took me xq had read that gave little size, I am delighted with NB</v>
      </c>
    </row>
    <row r="163">
      <c r="A163" s="1">
        <v>5.0</v>
      </c>
      <c r="B163" s="1" t="s">
        <v>164</v>
      </c>
      <c r="C163" t="str">
        <f>IFERROR(__xludf.DUMMYFUNCTION("GOOGLETRANSLATE(B163, ""es"", ""en"")"),"Good buy Warms quickly. It makes some noise.")</f>
        <v>Good buy Warms quickly. It makes some noise.</v>
      </c>
    </row>
    <row r="164">
      <c r="A164" s="1">
        <v>5.0</v>
      </c>
      <c r="B164" s="1" t="s">
        <v>165</v>
      </c>
      <c r="C164" t="str">
        <f>IFERROR(__xludf.DUMMYFUNCTION("GOOGLETRANSLATE(B164, ""es"", ""en"")"),"Valeriy Very good product! The quality of this brand corresponds If using normal, it may take some time. Thank you.")</f>
        <v>Valeriy Very good product! The quality of this brand corresponds If using normal, it may take some time. Thank you.</v>
      </c>
    </row>
    <row r="165">
      <c r="A165" s="1">
        <v>5.0</v>
      </c>
      <c r="B165" s="1" t="s">
        <v>166</v>
      </c>
      <c r="C165" t="str">
        <f>IFERROR(__xludf.DUMMYFUNCTION("GOOGLETRANSLATE(B165, ""es"", ""en"")"),"very soft very happy is a product, covers the entire back and neck. Heated enough, it was an excellent buy")</f>
        <v>very soft very happy is a product, covers the entire back and neck. Heated enough, it was an excellent buy</v>
      </c>
    </row>
    <row r="166">
      <c r="A166" s="1">
        <v>5.0</v>
      </c>
      <c r="B166" s="1" t="s">
        <v>167</v>
      </c>
      <c r="C166" t="str">
        <f>IFERROR(__xludf.DUMMYFUNCTION("GOOGLETRANSLATE(B166, ""es"", ""en"")"),"Speed ​​and reliability took a while looking for cards that allowed me to record and process RAW video from my camera in the shortest possible time and, with this card, I have succeeded. At first glance it is that the connectors are different from other c"&amp;"ards class 10, giving a higher write speed. In my experience, the values ​​that brands are very optimistic, but this card has given me the reliability needed to achieve timelapse without annoying jumps.")</f>
        <v>Speed ​​and reliability took a while looking for cards that allowed me to record and process RAW video from my camera in the shortest possible time and, with this card, I have succeeded. At first glance it is that the connectors are different from other cards class 10, giving a higher write speed. In my experience, the values ​​that brands are very optimistic, but this card has given me the reliability needed to achieve timelapse without annoying jumps.</v>
      </c>
    </row>
    <row r="167">
      <c r="A167" s="1">
        <v>5.0</v>
      </c>
      <c r="B167" s="1" t="s">
        <v>168</v>
      </c>
      <c r="C167" t="str">
        <f>IFERROR(__xludf.DUMMYFUNCTION("GOOGLETRANSLATE(B167, ""es"", ""en"")"),"Soni are very good, I like. I only see a failure ... has very few seeds, a few more would be much better and would maintain more heat")</f>
        <v>Soni are very good, I like. I only see a failure ... has very few seeds, a few more would be much better and would maintain more heat</v>
      </c>
    </row>
    <row r="168">
      <c r="A168" s="1">
        <v>5.0</v>
      </c>
      <c r="B168" s="1" t="s">
        <v>169</v>
      </c>
      <c r="C168" t="str">
        <f>IFERROR(__xludf.DUMMYFUNCTION("GOOGLETRANSLATE(B168, ""es"", ""en"")"),"Very good quality shoes Mustang.")</f>
        <v>Very good quality shoes Mustang.</v>
      </c>
    </row>
    <row r="169">
      <c r="A169" s="1">
        <v>5.0</v>
      </c>
      <c r="B169" s="1" t="s">
        <v>170</v>
      </c>
      <c r="C169" t="str">
        <f>IFERROR(__xludf.DUMMYFUNCTION("GOOGLETRANSLATE(B169, ""es"", ""en"")"),"Nice and comfortable Material very nice, comfortable leather easy to clean. They look good with everything, combine everything. Order a larger number than usual because the New Balance carved small")</f>
        <v>Nice and comfortable Material very nice, comfortable leather easy to clean. They look good with everything, combine everything. Order a larger number than usual because the New Balance carved small</v>
      </c>
    </row>
    <row r="170">
      <c r="A170" s="1">
        <v>5.0</v>
      </c>
      <c r="B170" s="1" t="s">
        <v>171</v>
      </c>
      <c r="C170" t="str">
        <f>IFERROR(__xludf.DUMMYFUNCTION("GOOGLETRANSLATE(B170, ""es"", ""en"")"),"Very comfortable very comfortable Son, the piece of sauna is quite noticeable. Just a piece of sauna in the gut everything else without lycra. They are strong not typical that are transparent")</f>
        <v>Very comfortable very comfortable Son, the piece of sauna is quite noticeable. Just a piece of sauna in the gut everything else without lycra. They are strong not typical that are transparent</v>
      </c>
    </row>
    <row r="171">
      <c r="A171" s="1">
        <v>5.0</v>
      </c>
      <c r="B171" s="1" t="s">
        <v>172</v>
      </c>
      <c r="C171" t="str">
        <f>IFERROR(__xludf.DUMMYFUNCTION("GOOGLETRANSLATE(B171, ""es"", ""en"")"),"It comodisima Fantastica, and makes you sweat a lot in three days and I mi.barriguita down.")</f>
        <v>It comodisima Fantastica, and makes you sweat a lot in three days and I mi.barriguita down.</v>
      </c>
    </row>
    <row r="172">
      <c r="A172" s="1">
        <v>5.0</v>
      </c>
      <c r="B172" s="1" t="s">
        <v>173</v>
      </c>
      <c r="C172" t="str">
        <f>IFERROR(__xludf.DUMMYFUNCTION("GOOGLETRANSLATE(B172, ""es"", ""en"")"),"All very comfortable and cool")</f>
        <v>All very comfortable and cool</v>
      </c>
    </row>
    <row r="173">
      <c r="A173" s="1">
        <v>5.0</v>
      </c>
      <c r="B173" s="1" t="s">
        <v>174</v>
      </c>
      <c r="C173" t="str">
        <f>IFERROR(__xludf.DUMMYFUNCTION("GOOGLETRANSLATE(B173, ""es"", ""en"")"),"It works well good quality reasonable price")</f>
        <v>It works well good quality reasonable price</v>
      </c>
    </row>
    <row r="174">
      <c r="A174" s="1">
        <v>5.0</v>
      </c>
      <c r="B174" s="1" t="s">
        <v>175</v>
      </c>
      <c r="C174" t="str">
        <f>IFERROR(__xludf.DUMMYFUNCTION("GOOGLETRANSLATE(B174, ""es"", ""en"")"),"Simply wonderful. Nice to say, was torn between this and the Blue Yeti, and after seeing some American decision was the best reviews. Excellent sound, I would say professional. I use it to Youtube and jump with whom he had previously is abysmal. I recomme"&amp;"nd encarecidamente.Además incorporates a filter of the same brand, largísimo tripod and a USB cable. I use the OBS to record and I recommend that you use the muffs filter, which you will hear no outside noise than your voice.")</f>
        <v>Simply wonderful. Nice to say, was torn between this and the Blue Yeti, and after seeing some American decision was the best reviews. Excellent sound, I would say professional. I use it to Youtube and jump with whom he had previously is abysmal. I recommend encarecidamente.Además incorporates a filter of the same brand, largísimo tripod and a USB cable. I use the OBS to record and I recommend that you use the muffs filter, which you will hear no outside noise than your voice.</v>
      </c>
    </row>
    <row r="175">
      <c r="A175" s="1">
        <v>5.0</v>
      </c>
      <c r="B175" s="1" t="s">
        <v>176</v>
      </c>
      <c r="C175" t="str">
        <f>IFERROR(__xludf.DUMMYFUNCTION("GOOGLETRANSLATE(B175, ""es"", ""en"")"),"One of the best sounds in the First range wireless headphones UMI to prove after having read many different opinions of previous models. Taken out of the box, the first thing you notice is that the plastic that covers the loader and box have the desired p"&amp;"resence. In addition, the color is too garish and visually tired. This is not something too positive, but there is relativized if we consider that its current price is around 30 €. Things change when you put them in your ears and you link with a mobile so"&amp;"und source. In my case MP3 music stored on a Samsung A5 2017. The link is fast and trouble-free. The volume control can be a bit vague and unintuitive. But executes the orders given no problem. And meanwhile plastic stands out for being metallic. Sound wi"&amp;"thin your price range, I found excellent. Well above other headphones up to 60 € I have had the opportunity to use in recent years. These UMI stand out especially for its sound quality and balance between bass, mid and treble. Perfect for use with mobile "&amp;"and calls. Ideal for giving your daughter or your girlfriend if you are in the pink. For other tastes, UMI's also offered in black and white.")</f>
        <v>One of the best sounds in the First range wireless headphones UMI to prove after having read many different opinions of previous models. Taken out of the box, the first thing you notice is that the plastic that covers the loader and box have the desired presence. In addition, the color is too garish and visually tired. This is not something too positive, but there is relativized if we consider that its current price is around 30 €. Things change when you put them in your ears and you link with a mobile sound source. In my case MP3 music stored on a Samsung A5 2017. The link is fast and trouble-free. The volume control can be a bit vague and unintuitive. But executes the orders given no problem. And meanwhile plastic stands out for being metallic. Sound within your price range, I found excellent. Well above other headphones up to 60 € I have had the opportunity to use in recent years. These UMI stand out especially for its sound quality and balance between bass, mid and treble. Perfect for use with mobile and calls. Ideal for giving your daughter or your girlfriend if you are in the pink. For other tastes, UMI's also offered in black and white.</v>
      </c>
    </row>
    <row r="176">
      <c r="A176" s="1">
        <v>5.0</v>
      </c>
      <c r="B176" s="1" t="s">
        <v>177</v>
      </c>
      <c r="C176" t="str">
        <f>IFERROR(__xludf.DUMMYFUNCTION("GOOGLETRANSLATE(B176, ""es"", ""en"")"),"Good product. &lt;Div id = ""video-block-R1HGSBL3JKEN2Y"" class = ""a-section a-spacing-small a-spacing-top mini video-block""&gt; &lt;/ div&gt; &lt;input type = ""hidden"" name = """" value = ""https://images-eu.ssl-images-amazon.com/images/I/C1qm+QyPncS.mp4"" class = "&amp;"""video-url""&gt; &lt;input type = ""hidden"" name = """" value = "" https://images-eu.ssl-images-amazon.com/images/I/811t7PItP-S.png ""class ="" video-slate-img-url ""&gt; &amp; nbsp; are great organic lenses exchanged very ease. LED light is powerful and can be orie"&amp;"nted. You can also switch between the pin and an elastic headband.")</f>
        <v>Good product. &lt;Div id = "video-block-R1HGSBL3JKEN2Y" class = "a-section a-spacing-small a-spacing-top mini video-block"&gt; &lt;/ div&gt; &lt;input type = "hidden" name = "" value = "https://images-eu.ssl-images-amazon.com/images/I/C1qm+QyPncS.mp4" class = "video-url"&gt; &lt;input type = "hidden" name = "" value = " https://images-eu.ssl-images-amazon.com/images/I/811t7PItP-S.png "class =" video-slate-img-url "&gt; &amp; nbsp; are great organic lenses exchanged very ease. LED light is powerful and can be oriented. You can also switch between the pin and an elastic headband.</v>
      </c>
    </row>
    <row r="177">
      <c r="A177" s="1">
        <v>2.0</v>
      </c>
      <c r="B177" s="1" t="s">
        <v>178</v>
      </c>
      <c r="C177" t="str">
        <f>IFERROR(__xludf.DUMMYFUNCTION("GOOGLETRANSLATE(B177, ""es"", ""en"")"),"The photos are not convinced engañana since it is actually much smaller and digital information virtually unseen. The buttons do not work very well. Overall I think it was a bad buy.")</f>
        <v>The photos are not convinced engañana since it is actually much smaller and digital information virtually unseen. The buttons do not work very well. Overall I think it was a bad buy.</v>
      </c>
    </row>
    <row r="178">
      <c r="A178" s="1">
        <v>3.0</v>
      </c>
      <c r="B178" s="1" t="s">
        <v>179</v>
      </c>
      <c r="C178" t="str">
        <f>IFERROR(__xludf.DUMMYFUNCTION("GOOGLETRANSLATE(B178, ""es"", ""en"")"),"On wooden table moves in our case it is placed on a wooden table and ffne you look closely at the table and moves.")</f>
        <v>On wooden table moves in our case it is placed on a wooden table and ffne you look closely at the table and moves.</v>
      </c>
    </row>
    <row r="179">
      <c r="A179" s="1">
        <v>1.0</v>
      </c>
      <c r="B179" s="1" t="s">
        <v>180</v>
      </c>
      <c r="C179" t="str">
        <f>IFERROR(__xludf.DUMMYFUNCTION("GOOGLETRANSLATE(B179, ""es"", ""en"")"),"Paloma is a hoax. Loose hairs and does not fit well into the grooves on the radiator. Attaches to the out. I think honestly theft")</f>
        <v>Paloma is a hoax. Loose hairs and does not fit well into the grooves on the radiator. Attaches to the out. I think honestly theft</v>
      </c>
    </row>
    <row r="180">
      <c r="A180" s="1">
        <v>1.0</v>
      </c>
      <c r="B180" s="1" t="s">
        <v>181</v>
      </c>
      <c r="C180" t="str">
        <f>IFERROR(__xludf.DUMMYFUNCTION("GOOGLETRANSLATE(B180, ""es"", ""en"")"),"Nothing carvings is traca: each brand is different. I bought size M and measure 1.80 and weight 80 kg. I still correct long, but wide to fill the back of Kardasian necessary. Poorly done, is almost a bloomers.")</f>
        <v>Nothing carvings is traca: each brand is different. I bought size M and measure 1.80 and weight 80 kg. I still correct long, but wide to fill the back of Kardasian necessary. Poorly done, is almost a bloomers.</v>
      </c>
    </row>
    <row r="181">
      <c r="A181" s="1">
        <v>1.0</v>
      </c>
      <c r="B181" s="1" t="s">
        <v>182</v>
      </c>
      <c r="C181" t="str">
        <f>IFERROR(__xludf.DUMMYFUNCTION("GOOGLETRANSLATE(B181, ""es"", ""en"")"),"Throwing money right out of the bag already left an earring. They are very weak and huge, ugly.")</f>
        <v>Throwing money right out of the bag already left an earring. They are very weak and huge, ugly.</v>
      </c>
    </row>
    <row r="182">
      <c r="A182" s="1">
        <v>4.0</v>
      </c>
      <c r="B182" s="1" t="s">
        <v>183</v>
      </c>
      <c r="C182" t="str">
        <f>IFERROR(__xludf.DUMMYFUNCTION("GOOGLETRANSLATE(B182, ""es"", ""en"")"),"Well I got problems with my laptop jack is microphone and headphone in uno.Por otherwise fine.")</f>
        <v>Well I got problems with my laptop jack is microphone and headphone in uno.Por otherwise fine.</v>
      </c>
    </row>
    <row r="183">
      <c r="A183" s="1">
        <v>4.0</v>
      </c>
      <c r="B183" s="1" t="s">
        <v>184</v>
      </c>
      <c r="C183" t="str">
        <f>IFERROR(__xludf.DUMMYFUNCTION("GOOGLETRANSLATE(B183, ""es"", ""en"")"),"Great! Ideal! As they described. Good power, great for smoothies, shred meat, grind coffee, or whatever you want.")</f>
        <v>Great! Ideal! As they described. Good power, great for smoothies, shred meat, grind coffee, or whatever you want.</v>
      </c>
    </row>
    <row r="184">
      <c r="A184" s="1">
        <v>4.0</v>
      </c>
      <c r="B184" s="1" t="s">
        <v>185</v>
      </c>
      <c r="C184" t="str">
        <f>IFERROR(__xludf.DUMMYFUNCTION("GOOGLETRANSLATE(B184, ""es"", ""en"")"),"I recommend good buy and gives a lot of heat")</f>
        <v>I recommend good buy and gives a lot of heat</v>
      </c>
    </row>
    <row r="185">
      <c r="A185" s="1">
        <v>4.0</v>
      </c>
      <c r="B185" s="1" t="s">
        <v>186</v>
      </c>
      <c r="C185" t="str">
        <f>IFERROR(__xludf.DUMMYFUNCTION("GOOGLETRANSLATE(B185, ""es"", ""en"")"),"Okay! I find it a bit pricey for what comes but cucas things, my daughter loves, of course.")</f>
        <v>Okay! I find it a bit pricey for what comes but cucas things, my daughter loves, of course.</v>
      </c>
    </row>
    <row r="186">
      <c r="A186" s="1">
        <v>5.0</v>
      </c>
      <c r="B186" s="1" t="s">
        <v>187</v>
      </c>
      <c r="C186" t="str">
        <f>IFERROR(__xludf.DUMMYFUNCTION("GOOGLETRANSLATE(B186, ""es"", ""en"")"),"It was classic that disappoints a gift for my husband. He loved it. (And me too). As it is seen in the photo. Resistant (my husband has fallen several times and it has not happened anything). Good performance. Undeniable quality price. Delivery on time an"&amp;"d in good condition.")</f>
        <v>It was classic that disappoints a gift for my husband. He loved it. (And me too). As it is seen in the photo. Resistant (my husband has fallen several times and it has not happened anything). Good performance. Undeniable quality price. Delivery on time and in good condition.</v>
      </c>
    </row>
    <row r="187">
      <c r="A187" s="1">
        <v>5.0</v>
      </c>
      <c r="B187" s="1" t="s">
        <v>188</v>
      </c>
      <c r="C187" t="str">
        <f>IFERROR(__xludf.DUMMYFUNCTION("GOOGLETRANSLATE(B187, ""es"", ""en"")"),"Good buy is the third bottle I buy this brand. The anti colic system has always worked for us. This was for a gift")</f>
        <v>Good buy is the third bottle I buy this brand. The anti colic system has always worked for us. This was for a gift</v>
      </c>
    </row>
    <row r="188">
      <c r="A188" s="1">
        <v>5.0</v>
      </c>
      <c r="B188" s="1" t="s">
        <v>189</v>
      </c>
      <c r="C188" t="str">
        <f>IFERROR(__xludf.DUMMYFUNCTION("GOOGLETRANSLATE(B188, ""es"", ""en"")"),"Almudena Morís These bottles are wonderful, do not know what is colic, something that often happens with breastfeeding formula, 100% recommended, excellent value for money and quality service impeccable amazon, as usual.")</f>
        <v>Almudena Morís These bottles are wonderful, do not know what is colic, something that often happens with breastfeeding formula, 100% recommended, excellent value for money and quality service impeccable amazon, as usual.</v>
      </c>
    </row>
    <row r="189">
      <c r="A189" s="1">
        <v>5.0</v>
      </c>
      <c r="B189" s="1" t="s">
        <v>190</v>
      </c>
      <c r="C189" t="str">
        <f>IFERROR(__xludf.DUMMYFUNCTION("GOOGLETRANSLATE(B189, ""es"", ""en"")"),"Preciosa perfect quality and twice I bought article, I love !!!")</f>
        <v>Preciosa perfect quality and twice I bought article, I love !!!</v>
      </c>
    </row>
    <row r="190">
      <c r="A190" s="1">
        <v>5.0</v>
      </c>
      <c r="B190" s="1" t="s">
        <v>191</v>
      </c>
      <c r="C190" t="str">
        <f>IFERROR(__xludf.DUMMYFUNCTION("GOOGLETRANSLATE(B190, ""es"", ""en"")"),"The service. Well, everything perfect.")</f>
        <v>The service. Well, everything perfect.</v>
      </c>
    </row>
    <row r="191">
      <c r="A191" s="1">
        <v>5.0</v>
      </c>
      <c r="B191" s="1" t="s">
        <v>192</v>
      </c>
      <c r="C191" t="str">
        <f>IFERROR(__xludf.DUMMYFUNCTION("GOOGLETRANSLATE(B191, ""es"", ""en"")"),"Good product fulfills its function")</f>
        <v>Good product fulfills its function</v>
      </c>
    </row>
    <row r="192">
      <c r="A192" s="1">
        <v>5.0</v>
      </c>
      <c r="B192" s="1" t="s">
        <v>193</v>
      </c>
      <c r="C192" t="str">
        <f>IFERROR(__xludf.DUMMYFUNCTION("GOOGLETRANSLATE(B192, ""es"", ""en"")"),"all right all very well")</f>
        <v>all right all very well</v>
      </c>
    </row>
    <row r="193">
      <c r="A193" s="1">
        <v>5.0</v>
      </c>
      <c r="B193" s="1" t="s">
        <v>194</v>
      </c>
      <c r="C193" t="str">
        <f>IFERROR(__xludf.DUMMYFUNCTION("GOOGLETRANSLATE(B193, ""es"", ""en"")"),"Pretty Good morning and good price, the product came before the set time. The number of the shoe is perfect nor are larger or smaller than other brands. They are nice and at a good price.")</f>
        <v>Pretty Good morning and good price, the product came before the set time. The number of the shoe is perfect nor are larger or smaller than other brands. They are nice and at a good price.</v>
      </c>
    </row>
    <row r="194">
      <c r="A194" s="1">
        <v>5.0</v>
      </c>
      <c r="B194" s="1" t="s">
        <v>195</v>
      </c>
      <c r="C194" t="str">
        <f>IFERROR(__xludf.DUMMYFUNCTION("GOOGLETRANSLATE(B194, ""es"", ""en"")"),"Ideal for sports and trusted brand Ideal for sports, very complete. And I got it at a good price. Already had another equal and repeat")</f>
        <v>Ideal for sports and trusted brand Ideal for sports, very complete. And I got it at a good price. Already had another equal and repeat</v>
      </c>
    </row>
    <row r="195">
      <c r="A195" s="1">
        <v>5.0</v>
      </c>
      <c r="B195" s="1" t="s">
        <v>196</v>
      </c>
      <c r="C195" t="str">
        <f>IFERROR(__xludf.DUMMYFUNCTION("GOOGLETRANSLATE(B195, ""es"", ""en"")"),"Ideal functionality for contractures and small lesions")</f>
        <v>Ideal functionality for contractures and small lesions</v>
      </c>
    </row>
    <row r="196">
      <c r="A196" s="1">
        <v>5.0</v>
      </c>
      <c r="B196" s="1" t="s">
        <v>197</v>
      </c>
      <c r="C196" t="str">
        <f>IFERROR(__xludf.DUMMYFUNCTION("GOOGLETRANSLATE(B196, ""es"", ""en"")"),"Fast and easy to clean &lt;div id = ""video-block-RWL7Z0C7P0C1S"" class = ""a-section a-spacing-small a-spacing-top mini video-block""&gt; &lt;div tabindex = ""0"" class = ""airy airy-svg vmin-supported airy-skin-beacon ""style ="" background-color: rgb (0, 0, 0) "&amp;"position: relative; width: 100%; height: 100%; font-size: 0px; overflow: hidden; outline: none; ""&gt; &lt;div class ="" airy-renderer-container ""style ="" position: relative; height: 100%; width: 100%; ""&gt; &lt;video id ="" 53 ""preload ="" auto "" src = ""https:"&amp;"//images-eu.ssl-images-amazon.com/images/I/B1mEhgqsTmS.mp4"" style = ""position: absolute; left: 0px; top: 0px; overflow: hidden; height: 1px; width: 1px; ""&gt; &lt;/ video&gt; &lt;/ div&gt; &lt;div id ="" airy-slate-preload ""style ="" background-color: rgb (0, 0, 0); ba"&amp;"ckground-image: url (&amp; quot; https : //images-eu.ssl-images-amazon.com/images/I/A1gYwewJKYS.png&amp;quot;); background-size: Contain; background-position: center center; background-repeat: no-repeat; position: absolute; top: 0px; left: 0px; visibility: visibl"&amp;"e; width: 100%; height: 100%; ""&gt; &lt;/ div&gt; &lt;iframe scrolling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""airy-track-bar-spacer-left"" style = ""width: 11px;""&gt; &lt;/ div&gt; &lt;div ta"&amp;"bindex = ""- 1"" class = ""airy-play- airy toggle-play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Scrubber-bar ""style ="" height: 85%; ""&gt; &lt;/ div&gt; &lt;div tabindex ="" - 1 ""class ="" airy-audio-scrubber ""style ="" height: 12px; bottom 85% ""&gt; &lt;/ div&gt; &lt;/ div&gt; &lt;/ div&gt; &lt;/ div&gt; &lt;div tabindex ="" - 1 ""class ="" airy-duration-label ""style ="" float: r"&amp;"ight; width: 26px; margin-right: 4px; text-align: center; ""&gt; 1:00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airy-track-bar-"&amp;"elements ""&gt; &lt;div tabindex ="" - 1 ""class ="" airy-progress-bar ""style ="" width: 4.80165%; ""&gt; &lt;/ div&gt; &lt;div tabindex ="" - 1 ""class ="" airy-scrubber-bar ""&gt; &lt;/ div&gt; &lt;div tabindex ="" - 1 ""class ="" airy-scrubber ""&gt; &lt;div tabindex ="" - 1 ""class ="""&amp;" airy-scrubber-icon ""&gt; &lt;/ div&gt; &lt;div tabindex ="" - 1 ""class ="" airy-adjusted-AUI-tooltip ""style ="" opacity: 0; visibility: hidden; ""&gt; &lt;div tabindex ="" - 1 ""class ="" airy-adjusted-aui-tooltip-inner ""&gt; &lt;div tabindex ="" - 1 ""class ="" airy-curren"&amp;"t-time-label ""&gt; 0: 00 &lt;/ div&gt; &lt;/ div&gt; &lt;div tabindex = ""- 1"" class = ""airy-adjusted-AUI-arrow-border""&gt; &lt;div tabindex = ""- 1"" class = ""airy-adjusted-AUI-arrow"" &gt; &lt;/ div&gt; &lt;/ div&gt; &lt;/ div&gt; &lt;/ div&gt; &lt;/ div&gt; &lt;/ div&gt; &lt;/ div&gt; &lt;/ div&gt; &lt;/ div&gt; &lt;/ div&gt; &lt;div t"&amp;"abindex = ""- 1"" class = ""airy-age-gate airy-stage airy-Vertical-centering-table airy-dialog"" style = ""opacity: 0; visibility: hidden; ""&gt; &lt;div tabindex ="" - 1 ""class ="" airy-age-gate-Vertical-centering-table-cell airy-Vertical-centering-table-cell"&amp;" ""&gt; &lt;div tabindex ="" - 1 ""class = ""airy-Vertical-centering-wrapper airy-age-gate-elements-wrapper""&gt; &lt;div tabindex = ""- 1"" class = ""airy-age-gate-elements airy-dialog-elements""&gt; &lt;div tabindex = "" -1 ""class ="" airy-age-gate-prompt ""&gt; This video"&amp;" is not Intended for all audiences What date were you born &lt;/ div&gt; &lt;div tabindex =.?"" - 1 ""class ="" airy-age-gate -inputs airy-dialog-inner-elements ""&gt; &lt;select tabindex ="" - 1 ""class ="" airy-age-gate-month ""&gt; &lt;option value ="" 1 ""&gt; January &lt;/ opt"&amp;"ion&gt; &lt;option value ="" 2 ""&gt; February &lt;/ option&gt; &lt;option value ="" 3 ""&gt; March &lt;/ option&gt; &lt;option value ="" 4 ""&gt; April &lt;/ option&gt; &lt;option value ="" 5 ""&gt; May &lt;/ option&gt; &lt;option value = ""6""&gt; June &lt;/ option&gt; &lt;option value = ""7""&gt; July &lt;/ option&gt; &lt;option"&amp;" value = ""8""&gt; August &lt;/ option&gt; &lt;option value = ""9""&gt; September &lt;/ option&gt; &lt;option value = ""10""&gt; October &lt;/ option&gt; &lt;option value = ""11""&gt; November &lt;/ option&gt; &lt;option value = ""12""&gt; December &lt;/ option&gt; &lt;/ select&gt; &lt;select tabindex = ""- 1"" class = "&amp;"""airy-age-gate-day""&gt; &lt;opti on value = ""1""&gt; 1 &lt;/ option&gt; &lt;option value = ""2""&gt; 2 &lt;/ option&gt; &lt;option value = ""3""&gt; 3 &lt;/ option&gt; &lt;option value = ""4""&gt; 4 &lt;/ option &gt; &lt;option value = ""5""&gt; 5 &lt;/ option&gt; &lt;option value = ""6""&gt; 6 &lt;/ option&gt; &lt;option value "&amp;"= ""7""&gt; 7 &lt;/ option&gt; &lt;option value = ""8""&gt; 8 &lt; / option&gt; &lt;option value = ""9""&gt; 9 &lt;/ option&gt; &lt;option value = ""10""&gt; 10 &lt;/ option&gt; &lt;option value = ""11""&gt; 11 &lt;/ option&gt; &lt;option value = ""12""&gt; 12 &lt;/ option&gt; &lt;option value = ""13""&gt; 13 &lt;/ option&gt; &lt;option "&amp;"value = ""14""&gt; 14 &lt;/ option&gt; &lt;option value = ""15""&gt; 15 &lt;/ option&gt; &lt;option value = ""16 ""&gt; 16 &lt;/ option&gt; &lt;option value ="" 17 ""&gt; 17 &lt;/ option&gt; &lt;option value ="" 18 ""&gt; 18 &lt;/ option&gt; &lt;option value ="" 19 ""&gt; 19 &lt;/ option&gt; &lt;option value = ""20""&gt; 20 &lt;/ o"&amp;"ption&gt; &lt;option value = ""21""&gt; 21 &lt;/ option&gt; &lt;option value = ""22""&gt; 22 &lt;/ option&gt; &lt;option value = ""23""&gt; 23 &lt;/ option&gt; &lt;option value = ""24""&gt; 24 &lt;/ option&gt; &lt;option value = ""25""&gt; 25 &lt;/ option&gt; &lt;option value = ""26""&gt; 26 &lt;/ option&gt; &lt;option value = ""27"&amp;"""&gt; 27 &lt;/ option&gt; &lt;option value = ""28""&gt; 28 &lt;/ option&gt; &lt;option value = ""29""&gt; 29 &lt;/ option&gt; &lt;option value = ""30""&gt; 30 &lt;/ option&gt; &lt;option value = ""31""&gt; 31 &lt;/ option&gt; &lt;/ select&gt; &lt;select tabindex = ""- 1"" class = ""airy-age-gate-year""&gt; &lt;option value ="&amp;" ""2019""&gt; 2019 &lt;/ option&gt; &lt; option value = ""2018""&gt; 2018 &lt;/ option&gt; &lt;option value = ""2017""&gt; 2017 &lt;/ option&gt; &lt;option value = ""2016""&gt; ​​2016 &lt;/ option&gt; &lt;option value = ""2015""&gt; 2015 &lt;/ option &gt; &lt;option value = ""2014""&gt; 2014 &lt;/ option&gt; &lt;option value "&amp;"= ""2013""&gt; 2013 &lt;/ option&gt; &lt;option value = ""2012""&gt; 2012 &lt;/ option&gt; &lt;option value = ""2011""&gt; 2011 &lt; / option&gt; &lt;option value = ""2010""&gt; 2010 &lt;/ option&gt; &lt;option value = ""2009""&gt; 2009 &lt;/ option&gt; &lt;option value = ""2008""&gt; 2008 &lt;/ option&gt; &lt;option value = "&amp;"""2007""&gt;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19"&amp;"89 ""&gt; 1989 &lt;/ option&gt; &lt;option value ="" 1988 ""&gt; 1988 &lt;/ option&gt; &lt;option value ="" 1987 ""&gt; 1987 &lt;/ option&gt; &lt;option value ="" 1986 ""&gt; 1986 &lt;/ option&gt; &lt;value option = ""1985""&gt; 1985 &lt;/ option&gt; &lt;option value = ""1984""&gt; 1984 &lt;/ option&gt; &lt;option value = ""1"&amp;"983""&gt; 1983 &lt;/ option&gt; &lt;option value = ""1982""&gt; 1982 &lt;/ option&gt; &lt; option value = ""1981""&gt; 1981 &lt;/ option&gt; &lt;option value = ""1980""&gt; 1980 &lt;/ option&gt; &lt;option value = ""1979""&gt; 1979 &lt;/ option&gt; &lt;option value = ""1978""&gt; 1978 &lt;/ option &gt; &lt;option value = ""19"&amp;"77""&gt;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"&amp;"""&gt; 1965 &lt;/ option&gt; &lt;option value ="" 1964 ""&gt; 1964 &lt;/ option&gt; &lt;option value ="" 1963 ""&gt; 1963 &lt;/ option&gt; &lt;option value = ""1962""&gt; 1962 &lt;/ option&gt; &lt;option value = ""1961""&gt; 1961 &lt;/ option&gt; &lt;option value = ""1960""&gt; 1960 &lt;/ op tion&gt; &lt;option value = ""1959"&amp;"""&gt; 1959 &lt;/ option&gt; &lt;option value = ""1958""&gt; 1958 &lt;/ option&gt; &lt;option value = ""1957""&gt; 1957 &lt;/ option&gt; &lt;option value = ""1956""&gt; 1956 &lt;/ option&gt; &lt;option value = ""1955""&gt; 1955 &lt;/ option&gt; &lt;option value = ""1954""&gt; 1954 &lt;/ option&gt; &lt;option value = ""1953""&gt;"&amp;" 1953 &lt;/ option&gt; &lt;option value = ""1952"" &gt; 1952 &lt;/ option&gt; &lt;option value = ""1951""&gt; 1951 &lt;/ option&gt; &lt;option value = ""1950""&gt; 1950 &lt;/ option&gt; &lt;option value = ""1949""&gt; 1949 &lt;/ option&gt; &lt;option value = "" 1948 ""&gt; 1948 &lt;/ option&gt; &lt;option value ="" 1947 """&amp;"&gt; 1947 &lt;/ option&gt; &lt;option value ="" 1946 ""&gt; 1946 &lt;/ option&gt; &lt;option value ="" 1945 ""&gt; 1945 &lt;/ option&gt; &lt;value option = ""1944""&gt; 1944 &lt;/ option&gt; &lt;option value = ""1943""&gt; 1943 &lt;/ option&gt; &lt;option value = ""1942""&gt; 1942 &lt;/ option&gt; &lt;option value = ""1941""&gt;"&amp;" 1941 &lt;/ option&gt; &lt; option value = ""1940""&gt; 1940 &lt;/ option&gt; &lt;option value = ""1939""&gt; 1939 &lt;/ option&gt; &lt;option value = ""1938""&gt; 1938 &lt;/ option&gt; &lt;option value = ""1937""&gt; 1937 &lt;/ option &gt; &lt;option value = ""1936""&gt; 1936 &lt;/ option&gt; &lt;option value = ""1935""&gt; "&amp;"1935 &lt;/ option&gt; &lt;option value = ""1934""&gt; 1934 &lt;/ option&gt; &lt;option value = ""1933""&gt; 1933 &lt; / option&gt; &lt;option value = ""1932""&gt; 1932 &lt;/ option&gt; &lt;option value = ""1931""&gt; 1931 &lt;/ option&gt; &lt;option v alue = ""1930""&gt; 1930 &lt;/ option&gt; &lt;option value = ""1929""&gt; 1"&amp;"929 &lt;/ option&gt; &lt;option value = ""1928""&gt; 1928 &lt;/ option&gt; &lt;option value = ""1927""&gt; 1927 &lt;/ option&gt; &lt;option value = ""1926""&gt; 1926 &lt;/ option&gt; &lt;option value = ""1925""&gt; 1925 &lt;/ option&gt; &lt;option value = ""1924""&gt; 1924 &lt;/ option&gt; &lt;option value = ""1923""&gt; 1923"&amp;" &lt;/ option&gt; &lt;option value = ""1922""&gt; 1922 &lt;/ option&gt; &lt;option value = ""1921""&gt; 1921 &lt;/ option&gt; &lt;option value = ""1920""&gt; 1920 &lt;/ option&gt; &lt;option value = ""1919""&gt; 1919 &lt;/ option&gt; &lt;option value = ""1918""&gt; 1918 &lt;/ option&gt; &lt;option value = ""1917""&gt; 1917 &lt;/"&amp;" option&gt; &lt;option value = ""1916""&gt; 1916 &lt;/ option&gt; &lt;option value = ""1915"" &gt; 1915 &lt;/ option&gt; &lt;option value = ""1914""&gt; 1914 &lt;/ option&gt; &lt;option value = ""1913""&gt; 1913 &lt;/ option&gt; &lt;option value = ""1912""&gt; 1912 &lt;/ option&gt; &lt;option value = "" 1911 ""&gt; 1911 &lt;/"&amp;" option&gt; &lt;option value ="" 1910 ""&gt; 1910 &lt;/ option&gt; &lt;option value ="" 1909 ""&gt; 1909 &lt;/ option&gt; &lt;option value ="" 1908 ""&gt; 1908 &lt;/ option&gt; &lt;value option = ""1907""&gt; 1907 &lt;/ option&gt; &lt;option value = ""1906""&gt; 1906 &lt;/ option&gt; &lt;option value = ""1905""&gt; 1905 &lt;/"&amp;" option&gt; &lt;option value = ""1904""&gt; 1904 &lt;/ option&gt; &lt; option value = ""1903""&gt; 1903 &lt;/ option&gt; &lt;option value = ""1902""&gt; 1902 &lt;/ option&gt; &lt;option value = ""1901""&gt; 19 01 &lt;/ option&gt; &lt;option value = ""1900""&gt; 1900 &lt;/ option&gt; &lt;/ select&gt; &lt;div tabindex = ""- 1"""&amp;" class = ""airy-age-gate-submit airy-submit-button airy airy-submit- disabled ""&gt; Submit &lt;/ div&gt; &lt;/ div&gt; &lt;/ div&gt; &lt;/ div&gt; &lt;/ div&gt; &lt;/ div&gt; &lt;div tabindex ="" - 1 ""class ="" airy-install-flash-dialog airy-stage airy -vertical-centering-table-dialog airy airy"&amp;"-denied ""style ="" opacity: 0; visibility: hidden; ""&gt; &lt;div tabindex ="" - 1 ""class ="" airy-install-flash-Vertical-centering-table-cell airy-Vertical-centering-table-cell ""&gt; &lt;div tabindex ="" - 1 ""class = ""airy-Vertical-centering-wrapper airy-instal"&amp;"l-flash-elements-wrapper""&gt; &lt;div tabindex = ""- 1"" class = ""airy-install-flash-elements airy-dialog-elements""&gt; &lt;div tabindex = "" -1 ""class ="" airy-install-flash-prompt ""&gt; Adobe Flash Player is required to watch this video &lt;/ div&gt; &lt;div tabindex =."""&amp;" - 1 ""class ="" airy-install-flash-button-wrapper airy -dialog-inner-elements ""&gt; &lt;div tabindex ="" - 1 ""class ="" airy-install-flash-button airy-button ""&gt; install Flash Player &lt;/ div&gt; &lt;/ div&gt; &lt;/ div&gt; &lt;/ div&gt; &lt;/ div&gt; &lt;/ div&gt; &lt;div tabindex = ""- 1"" cla"&amp;"ss = ""airy-video-unsupported-dialog airy-stage airy-Vertical-centering-table airy-dialog airy-denied"" style = ""opacity: 0; visibility: hidden; ""&gt; &lt;div tabindex ="" - 1 ""class ="" airy-video-unsupported-Vertical-centering-table-cell airy-Vertical-cent"&amp;"ering-table-cell ""&gt; &lt;div tabindex ="" - 1 ""class = ""airy-Vertical-centering-wrapper airy-video-unsupported-elements-wrapper""&gt; &lt;div tabindex = ""- 1"" class = ""airy-video-unsupported-elements airy-dialog-elements""&gt; &lt;div tabindex = "" -1 ""class ="" a"&amp;"iry-video-unsupported-prompt ""&gt; &lt;/ div&gt; &lt;/ div&gt; &lt;/ div&gt; &lt;/ div&gt; &lt;/ div&gt; &lt;div tabindex ="" - 1 ""class ="" airy-loading- spinner-stage airy-stage ""&gt; &lt;div tabindex ="" - 1 ""class ="" airy-loading-spinner-Vertical-centering-table-cell airy-Vertical-center"&amp;"ing-table-cell ""&gt; &lt;div tabindex ="" - 1 ""class ="" airy-loading-spinner-container airy-scalable-hint-container ""&gt; &lt;div tabindex ="" - 1 ""class ="" airy-loading-spinner-dummy airy-scalable-dummy ""&gt; &lt;/ div&gt; &lt; div tabindex = ""- 1"" class = ""airy-loadi"&amp;"ng-spinner airy-hint"" style = ""visibility: hidden;""&gt; &lt;/ div&gt; &lt;/ div&gt; &lt;/ div&gt; &lt;/ div&gt; &lt;div tabindex = ""- 1 ""class ="" airy-ads-screen-size-toggle airy-screen-size-toggle-fullscreen airy ""style ="" visibility: hidden; ""&gt; &lt;/ div&gt; &lt;div tabindex = ""-1"&amp;""" class = ""airy-ad-prompt-container"" style = ""visibility: hidden;""&gt; &lt;div tabindex = ""- 1"" class = ""airy-ad-prompt-Vertical-centering-table-vertically airy centering-table ""&gt; &lt;div tabindex ="" - 1 ""class ="" airy-ad-prompt-Vertical-centering-tabl"&amp;"e-cell airy-Vertical-centering-table-cell ""&gt; &lt;div tabindex ="" - 1 ""class = ""airy-ad-prompt-label""&gt; &lt;/ div&gt; &lt;/ div&gt; &lt;/ div&gt; &lt;/ div&gt; &lt;div tabindex = ""- 1"" class = ""airy-ads-controls-container"" style = ""visibility: hidden; ""&gt; &lt;div tabindex ="" - 1"&amp;" ""class ="" airy-ads-audio-toggle airy-audio-toggle airy-on ""style ="" visibility: hidden; ""&gt; &lt;/ div&gt; &lt;div tabindex ="" - 1 ""class ="" airy-time-remaining-label-container ""&gt; &lt;div tabindex ="" - 1 ""class ="" airy-time-remaining-Vertical-centering-tab"&amp;"le airy-Vertical-centering-table ""&gt; &lt;div tabindex = ""- 1"" class = ""airy-time-remaining-Vertical-centering-table-cell airy-Vertical-centering-table-cell""&gt; &lt;div tabindex = ""- 1"" class = ""airy-Vertical-centering-wrapper airy-time-remaining-label-wrap"&amp;"per ""&gt; &lt;div tabindex ="" - 1 ""class ="" airy-time-remaining-label ""style ="" visibility: hidden; ""&gt; &lt;/ div&gt; &lt;div tabi ndex = ""- 1"" class = ""airy-ad-skip"" style = ""visibility: hidden;""&gt; &lt;/ div&gt; &lt;div tabindex = ""- 1"" class = ""airy-ad-end"" styl"&amp;"e = ""visibility: hidden ""&gt; &lt;/ div&gt; &lt;/ div&gt; &lt;/ div&gt; &lt;/ div&gt; &lt;/ div&gt; &lt;div tabindex ="" - 1 ""class ="" airy-learn-more ""style ="" visibility: hidden; ""&gt; &lt;/ div&gt; &lt;/ div&gt; &lt;div tabindex = ""- 1"" class = ""airy-play-toggle-hint-stage airy-stage airy-cursor"&amp;"""&gt; &lt;div tabindex = ""- 1"" class = ""airy-play -toggle-hint-Vertical-centering-table-cell airy-Vertical-centering-table-cell airy-cursor ""&gt; &lt;div tabindex ="" - 1 ""class ="" airy-play-toggle-hint-container airy-scalable- Hint-container ""&gt; &lt;div tabindex"&amp;" ="" - 1 ""class ="" airy-play-toggle-hint-dummy airy-scalable-dummy ""&gt; &lt;/ div&gt; &lt;div tabindex ="" - 1 ""class ="" airy-play -toggle-hint hint airy-airy-play-hint ""style ="" opacity: 1; visibility: visible; ""&gt; &lt;/ div&gt; &lt;/ div&gt; &lt;/ div&gt; &lt;/ div&gt; &lt;div tabind"&amp;"ex ="" - 1 ""class ="" airy-replay-hint-stage airy-stage ""style ="" visibility: hidden ; ""&gt; &lt;div tabindex ="" - 1 ""class ="" airy-replay-hint-Vertical-centering-table-cell airy-Vertical-centering-table-cell airy-cursor ""&gt; &lt;div tabindex ="" - 1 ""class"&amp;" = ""airy-replay-hint-container airy-scalable-hint-container""&gt; &lt;div tabindex = ""- 1"" class = ""airy-replay-hint-dummy airy-scalable-dummy""&gt; &lt;/ div&gt; &lt;div tabindex = ""- 1"" class = ""airy-replay-hint airy-hint""&gt; &lt;/ div&gt; &lt;/ div&gt; &lt;/ div&gt; &lt;/ div&gt; &lt;div ta"&amp;"bindex = ""- 1"" class = ""airy-autoplay-hint -stage airy-stage ""style ="" visibility: hidden; ""&gt; &lt;div tabindex ="" - 1 ""class ="" airy-autoplay-hint-Vertical-centering-table-cell airy-Vertical-centering-table-cell airy- cursor ""&gt; &lt;div tabindex ="" - "&amp;"1 ""class ="" autoplay airy-airy-hint-container-scalable-hint-container ""&gt; &lt;div tabindex ="" - 1 ""class ="" airy-autoplay-hint-dummy airy- scalable-dummy ""&gt; &lt;/ div&gt; &lt;/ div&gt; &lt;/ div&gt; &lt;/ div&gt; &lt;/ div&gt; &lt;/ div&gt; &lt;input type ="" hidden ""name ="" ""value ="" h"&amp;"ttps: // images-eu .ssl-images-amazon.com / images / I / B1mEhgqsTmS.mp4 ""Class ="" video-url ""&gt; &lt;input type ="" hidden ""name ="" ""value ="" https://images-eu.ssl-images-amazon.com/images/I/A1gYwewJKYS.png ""class ="" video-slate-img-url ""&gt; &amp; nbsp; I"&amp;" was pleasantly surprised. It has two sizes of glass, but I always use the greatest, really. We took using a week, even make milkshakes for after the gym and even preparing some sauces. We have used also to make biscuits, and so far works perfectly and is"&amp;" quite fast. It has a small size, so we have always kept in the closet and not occupy too. Yes, you make sure you are well screwed or you leave some sauce ... The first time we used had to clean the kitchen for half an hour at the least, heh heh heh.")</f>
        <v>Fast and easy to clean &lt;div id = "video-block-RWL7Z0C7P0C1S" class = "a-section a-spacing-small a-spacing-top mini video-block"&gt; &lt;div tabindex = "0" class = "airy airy-svg vmin-supported airy-skin-beacon "style =" background-color: rgb (0, 0, 0) position: relative; width: 100%; height: 100%; font-size: 0px; overflow: hidden; outline: none; "&gt; &lt;div class =" airy-renderer-container "style =" position: relative; height: 100%; width: 100%; "&gt; &lt;video id =" 53 "preload =" auto " src = "https://images-eu.ssl-images-amazon.com/images/I/B1mEhgqsTmS.mp4" style = "position: absolute; left: 0px; top: 0px; overflow: hidden; height: 1px; width: 1px; "&gt; &lt;/ video&gt; &lt;/ div&gt; &lt;div id =" airy-slate-preload "style =" background-color: rgb (0, 0, 0); background-image: url (&amp; quot; https : //images-eu.ssl-images-amazon.com/images/I/A1gYwewJKYS.png&amp;quot;); background-size: Contain; background-position: center center; background-repeat: no-repeat; position: absolute; top: 0px; left: 0px; visibility: visible; width: 100%; height: 100%; "&gt; &lt;/ div&gt; &lt;iframe scrolling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1:00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"style =" width: 4.80165%;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B1mEhgqsTmS.mp4 "Class =" video-url "&gt; &lt;input type =" hidden "name =" "value =" https://images-eu.ssl-images-amazon.com/images/I/A1gYwewJKYS.png "class =" video-slate-img-url "&gt; &amp; nbsp; I was pleasantly surprised. It has two sizes of glass, but I always use the greatest, really. We took using a week, even make milkshakes for after the gym and even preparing some sauces. We have used also to make biscuits, and so far works perfectly and is quite fast. It has a small size, so we have always kept in the closet and not occupy too. Yes, you make sure you are well screwed or you leave some sauce ... The first time we used had to clean the kitchen for half an hour at the least, heh heh heh.</v>
      </c>
    </row>
    <row r="197">
      <c r="A197" s="1">
        <v>5.0</v>
      </c>
      <c r="B197" s="1" t="s">
        <v>198</v>
      </c>
      <c r="C197" t="str">
        <f>IFERROR(__xludf.DUMMYFUNCTION("GOOGLETRANSLATE(B197, ""es"", ""en"")"),"Terrific Monika")</f>
        <v>Terrific Monika</v>
      </c>
    </row>
    <row r="198">
      <c r="A198" s="1">
        <v>5.0</v>
      </c>
      <c r="B198" s="1" t="s">
        <v>199</v>
      </c>
      <c r="C198" t="str">
        <f>IFERROR(__xludf.DUMMYFUNCTION("GOOGLETRANSLATE(B198, ""es"", ""en"")"),"Very good value for money. 👌🏽")</f>
        <v>Very good value for money. 👌🏽</v>
      </c>
    </row>
    <row r="199">
      <c r="A199" s="1">
        <v>5.0</v>
      </c>
      <c r="B199" s="1" t="s">
        <v>200</v>
      </c>
      <c r="C199" t="str">
        <f>IFERROR(__xludf.DUMMYFUNCTION("GOOGLETRANSLATE(B199, ""es"", ""en"")"),"glad perfect for what it is.")</f>
        <v>glad perfect for what it is.</v>
      </c>
    </row>
    <row r="200">
      <c r="A200" s="1">
        <v>5.0</v>
      </c>
      <c r="B200" s="1" t="s">
        <v>201</v>
      </c>
      <c r="C200" t="str">
        <f>IFERROR(__xludf.DUMMYFUNCTION("GOOGLETRANSLATE(B200, ""es"", ""en"")"),"Vans quality and style. Comfortable, nice ... Not much else to say. Bien..y you are writing this review with them on!")</f>
        <v>Vans quality and style. Comfortable, nice ... Not much else to say. Bien..y you are writing this review with them on!</v>
      </c>
    </row>
    <row r="201">
      <c r="A201" s="1">
        <v>5.0</v>
      </c>
      <c r="B201" s="1" t="s">
        <v>202</v>
      </c>
      <c r="C201" t="str">
        <f>IFERROR(__xludf.DUMMYFUNCTION("GOOGLETRANSLATE(B201, ""es"", ""en"")"),"Wonderful are very comfortable, very good, they are great")</f>
        <v>Wonderful are very comfortable, very good, they are great</v>
      </c>
    </row>
    <row r="202">
      <c r="A202" s="1">
        <v>5.0</v>
      </c>
      <c r="B202" s="1" t="s">
        <v>203</v>
      </c>
      <c r="C202" t="str">
        <f>IFERROR(__xludf.DUMMYFUNCTION("GOOGLETRANSLATE(B202, ""es"", ""en"")"),"Wonderful is Beautiful")</f>
        <v>Wonderful is Beautiful</v>
      </c>
    </row>
    <row r="203">
      <c r="A203" s="1">
        <v>5.0</v>
      </c>
      <c r="B203" s="1" t="s">
        <v>204</v>
      </c>
      <c r="C203" t="str">
        <f>IFERROR(__xludf.DUMMYFUNCTION("GOOGLETRANSLATE(B203, ""es"", ""en"")"),"Good gift and elegant. Ideal gift for the missus. It was a gift to go to a wedding and has been very nice and elegant. The material is of good quality and shines brightly together with the collar of the same vendor is very good. I recommend this purchase."&amp;" For the price it is very good.")</f>
        <v>Good gift and elegant. Ideal gift for the missus. It was a gift to go to a wedding and has been very nice and elegant. The material is of good quality and shines brightly together with the collar of the same vendor is very good. I recommend this purchase. For the price it is very good.</v>
      </c>
    </row>
    <row r="204">
      <c r="A204" s="1">
        <v>5.0</v>
      </c>
      <c r="B204" s="1" t="s">
        <v>205</v>
      </c>
      <c r="C204" t="str">
        <f>IFERROR(__xludf.DUMMYFUNCTION("GOOGLETRANSLATE(B204, ""es"", ""en"")"),"Presentanción Very good pack of esenciale oils, the presentation is perfect, smell super good and it comes with a slip of paper blends can do, highly recommended.")</f>
        <v>Presentanción Very good pack of esenciale oils, the presentation is perfect, smell super good and it comes with a slip of paper blends can do, highly recommended.</v>
      </c>
    </row>
    <row r="205">
      <c r="A205" s="1">
        <v>2.0</v>
      </c>
      <c r="B205" s="1" t="s">
        <v>206</v>
      </c>
      <c r="C205" t="str">
        <f>IFERROR(__xludf.DUMMYFUNCTION("GOOGLETRANSLATE(B205, ""es"", ""en"")"),"No sound escapes are far from closed, too escapes to study.")</f>
        <v>No sound escapes are far from closed, too escapes to study.</v>
      </c>
    </row>
    <row r="206">
      <c r="A206" s="1">
        <v>3.0</v>
      </c>
      <c r="B206" s="1" t="s">
        <v>207</v>
      </c>
      <c r="C206" t="str">
        <f>IFERROR(__xludf.DUMMYFUNCTION("GOOGLETRANSLATE(B206, ""es"", ""en"")"),"Well Installed in a few Acer Aspire 3. hoped 3000mb / s. It's not even close. She is expecting another performance. But I'ts not bad. Better than a hdd")</f>
        <v>Well Installed in a few Acer Aspire 3. hoped 3000mb / s. It's not even close. She is expecting another performance. But I'ts not bad. Better than a hdd</v>
      </c>
    </row>
    <row r="207">
      <c r="A207" s="1">
        <v>3.0</v>
      </c>
      <c r="B207" s="1" t="s">
        <v>208</v>
      </c>
      <c r="C207" t="str">
        <f>IFERROR(__xludf.DUMMYFUNCTION("GOOGLETRANSLATE(B207, ""es"", ""en"")"),"They serve for sports, but OK Well ... are about right socks, no more. The design and colors are beautiful. But the quality is very Justito. To take on the day to walk a little, well. But not you dare try to do minimally serious sport with them. If, for e"&amp;"xample, you run 8-10 kilometers with these socks, appreciate the naked eye wear on the part of the big toe of the foot. If you do it three or four times assume that the hole is more than assured. But again, not sporting use are not bad.")</f>
        <v>They serve for sports, but OK Well ... are about right socks, no more. The design and colors are beautiful. But the quality is very Justito. To take on the day to walk a little, well. But not you dare try to do minimally serious sport with them. If, for example, you run 8-10 kilometers with these socks, appreciate the naked eye wear on the part of the big toe of the foot. If you do it three or four times assume that the hole is more than assured. But again, not sporting use are not bad.</v>
      </c>
    </row>
    <row r="208">
      <c r="A208" s="1">
        <v>3.0</v>
      </c>
      <c r="B208" s="1" t="s">
        <v>209</v>
      </c>
      <c r="C208" t="str">
        <f>IFERROR(__xludf.DUMMYFUNCTION("GOOGLETRANSLATE(B208, ""es"", ""en"")"),"Regular Warms the justito.")</f>
        <v>Regular Warms the justito.</v>
      </c>
    </row>
    <row r="209">
      <c r="A209" s="1">
        <v>1.0</v>
      </c>
      <c r="B209" s="1" t="s">
        <v>210</v>
      </c>
      <c r="C209" t="str">
        <f>IFERROR(__xludf.DUMMYFUNCTION("GOOGLETRANSLATE(B209, ""es"", ""en"")"),"They give nothing odor odor in the humidifier, the only one who can smell a little cinnamon is, but you have to take 20 drops or more to give some smell. I do not recommend it")</f>
        <v>They give nothing odor odor in the humidifier, the only one who can smell a little cinnamon is, but you have to take 20 drops or more to give some smell. I do not recommend it</v>
      </c>
    </row>
    <row r="210">
      <c r="A210" s="1">
        <v>4.0</v>
      </c>
      <c r="B210" s="1" t="s">
        <v>211</v>
      </c>
      <c r="C210" t="str">
        <f>IFERROR(__xludf.DUMMYFUNCTION("GOOGLETRANSLATE(B210, ""es"", ""en"")"),"Micrograbación failed just lovely. I do not give 5 stars for a small glitch: when you put the flashlight to see the micrograbación the words are written from right to left")</f>
        <v>Micrograbación failed just lovely. I do not give 5 stars for a small glitch: when you put the flashlight to see the micrograbación the words are written from right to left</v>
      </c>
    </row>
    <row r="211">
      <c r="A211" s="1">
        <v>4.0</v>
      </c>
      <c r="B211" s="1" t="s">
        <v>212</v>
      </c>
      <c r="C211" t="str">
        <f>IFERROR(__xludf.DUMMYFUNCTION("GOOGLETRANSLATE(B211, ""es"", ""en"")"),"Warm / cool price for my profession do many crafts and use enough. To good use and correct. I do not give 5 stars because some staples are lost through bad hook. But if it's true that sometimes I use it with cardboard that may not be the necessary tool.")</f>
        <v>Warm / cool price for my profession do many crafts and use enough. To good use and correct. I do not give 5 stars because some staples are lost through bad hook. But if it's true that sometimes I use it with cardboard that may not be the necessary tool.</v>
      </c>
    </row>
    <row r="212">
      <c r="A212" s="1">
        <v>4.0</v>
      </c>
      <c r="B212" s="1" t="s">
        <v>213</v>
      </c>
      <c r="C212" t="str">
        <f>IFERROR(__xludf.DUMMYFUNCTION("GOOGLETRANSLATE(B212, ""es"", ""en"")"),"Good sound at a price adjusted A product with a very good sound; especially considering the product is (atrial OVER ear) and the price it has. Previously bought another handset of this type but with cable and recognized brand, and sound quality, this will"&amp;" overcome. Sure there are better headphones than this, but it should be noted that this type of headset is intended for a very specific audience; in my case, it is addressed to a person who can not use in-ear headset and does not like diadems; also he wan"&amp;"ted a wireless headset, so the options are much closed. I found this and was a success.")</f>
        <v>Good sound at a price adjusted A product with a very good sound; especially considering the product is (atrial OVER ear) and the price it has. Previously bought another handset of this type but with cable and recognized brand, and sound quality, this will overcome. Sure there are better headphones than this, but it should be noted that this type of headset is intended for a very specific audience; in my case, it is addressed to a person who can not use in-ear headset and does not like diadems; also he wanted a wireless headset, so the options are much closed. I found this and was a success.</v>
      </c>
    </row>
    <row r="213">
      <c r="A213" s="1">
        <v>4.0</v>
      </c>
      <c r="B213" s="1" t="s">
        <v>214</v>
      </c>
      <c r="C213" t="str">
        <f>IFERROR(__xludf.DUMMYFUNCTION("GOOGLETRANSLATE(B213, ""es"", ""en"")"),"Good product. Good product. They are not very suitable for a very hot summer but they are very good. Good quality, comfortable and with good looking.")</f>
        <v>Good product. Good product. They are not very suitable for a very hot summer but they are very good. Good quality, comfortable and with good looking.</v>
      </c>
    </row>
    <row r="214">
      <c r="A214" s="1">
        <v>4.0</v>
      </c>
      <c r="B214" s="1" t="s">
        <v>215</v>
      </c>
      <c r="C214" t="str">
        <f>IFERROR(__xludf.DUMMYFUNCTION("GOOGLETRANSLATE(B214, ""es"", ""en"")"),"Good price I've used several helmets. Q are the least comfortable that I used and d q are the same brand. It sounds good, the battery lasts a long, comes with case and spare parts and is easy to use. I use to run, I have not fallen at any time and run 20k"&amp;"m, air, hat, sunglasses .... Just go loosening the ear and gives the feeling q is going to fall and I'm all the while placing by Just in case, but actually falling, no I have never fallen, but the feeling is uncomfortable.")</f>
        <v>Good price I've used several helmets. Q are the least comfortable that I used and d q are the same brand. It sounds good, the battery lasts a long, comes with case and spare parts and is easy to use. I use to run, I have not fallen at any time and run 20km, air, hat, sunglasses .... Just go loosening the ear and gives the feeling q is going to fall and I'm all the while placing by Just in case, but actually falling, no I have never fallen, but the feeling is uncomfortable.</v>
      </c>
    </row>
    <row r="215">
      <c r="A215" s="1">
        <v>5.0</v>
      </c>
      <c r="B215" s="1" t="s">
        <v>216</v>
      </c>
      <c r="C215" t="str">
        <f>IFERROR(__xludf.DUMMYFUNCTION("GOOGLETRANSLATE(B215, ""es"", ""en"")"),"Ideal arrived in excellent condition and exact measurements, brightness and excellent quality")</f>
        <v>Ideal arrived in excellent condition and exact measurements, brightness and excellent quality</v>
      </c>
    </row>
    <row r="216">
      <c r="A216" s="1">
        <v>5.0</v>
      </c>
      <c r="B216" s="1" t="s">
        <v>217</v>
      </c>
      <c r="C216" t="str">
        <f>IFERROR(__xludf.DUMMYFUNCTION("GOOGLETRANSLATE(B216, ""es"", ""en"")"),"Perfect Perfect for car radio, good money, recommended.")</f>
        <v>Perfect Perfect for car radio, good money, recommended.</v>
      </c>
    </row>
    <row r="217">
      <c r="A217" s="1">
        <v>5.0</v>
      </c>
      <c r="B217" s="1" t="s">
        <v>218</v>
      </c>
      <c r="C217" t="str">
        <f>IFERROR(__xludf.DUMMYFUNCTION("GOOGLETRANSLATE(B217, ""es"", ""en"")"),"Very good shoes can not be more comfortable, I've been repeating this model 3 years and as soon as I'll spend the purchase.")</f>
        <v>Very good shoes can not be more comfortable, I've been repeating this model 3 years and as soon as I'll spend the purchase.</v>
      </c>
    </row>
    <row r="218">
      <c r="A218" s="1">
        <v>5.0</v>
      </c>
      <c r="B218" s="1" t="s">
        <v>219</v>
      </c>
      <c r="C218" t="str">
        <f>IFERROR(__xludf.DUMMYFUNCTION("GOOGLETRANSLATE(B218, ""es"", ""en"")"),"PERFECT protectors are high quality are very good in the iPhone 6 although compatible with the 6s and 3D touch. I liked a lot. Quality product comes with two tempered glass q is properly adjusted and various accessories to clean the screen prior to placem"&amp;"ent. 100% recommended. Well packaged and protected. Fast delivery and reception.")</f>
        <v>PERFECT protectors are high quality are very good in the iPhone 6 although compatible with the 6s and 3D touch. I liked a lot. Quality product comes with two tempered glass q is properly adjusted and various accessories to clean the screen prior to placement. 100% recommended. Well packaged and protected. Fast delivery and reception.</v>
      </c>
    </row>
    <row r="219">
      <c r="A219" s="1">
        <v>5.0</v>
      </c>
      <c r="B219" s="1" t="s">
        <v>220</v>
      </c>
      <c r="C219" t="str">
        <f>IFERROR(__xludf.DUMMYFUNCTION("GOOGLETRANSLATE(B219, ""es"", ""en"")"),"Good quality backpack")</f>
        <v>Good quality backpack</v>
      </c>
    </row>
    <row r="220">
      <c r="A220" s="1">
        <v>5.0</v>
      </c>
      <c r="B220" s="1" t="s">
        <v>221</v>
      </c>
      <c r="C220" t="str">
        <f>IFERROR(__xludf.DUMMYFUNCTION("GOOGLETRANSLATE(B220, ""es"", ""en"")"),"Good good light pointer. I have one red but green is very interesting. And it looks much better for presentations, where you call more attention. USB drives and my mac not get it right. Recommendable. Keynote also works well with PowerPoint.")</f>
        <v>Good good light pointer. I have one red but green is very interesting. And it looks much better for presentations, where you call more attention. USB drives and my mac not get it right. Recommendable. Keynote also works well with PowerPoint.</v>
      </c>
    </row>
    <row r="221">
      <c r="A221" s="1">
        <v>5.0</v>
      </c>
      <c r="B221" s="1" t="s">
        <v>222</v>
      </c>
      <c r="C221" t="str">
        <f>IFERROR(__xludf.DUMMYFUNCTION("GOOGLETRANSLATE(B221, ""es"", ""en"")"),"All right perfect except white which was very small")</f>
        <v>All right perfect except white which was very small</v>
      </c>
    </row>
    <row r="222">
      <c r="A222" s="1">
        <v>5.0</v>
      </c>
      <c r="B222" s="1" t="s">
        <v>223</v>
      </c>
      <c r="C222" t="str">
        <f>IFERROR(__xludf.DUMMYFUNCTION("GOOGLETRANSLATE(B222, ""es"", ""en"")"),"A day arrived they told me I came el.pedido already liked me")</f>
        <v>A day arrived they told me I came el.pedido already liked me</v>
      </c>
    </row>
    <row r="223">
      <c r="A223" s="1">
        <v>5.0</v>
      </c>
      <c r="B223" s="1" t="s">
        <v>224</v>
      </c>
      <c r="C223" t="str">
        <f>IFERROR(__xludf.DUMMYFUNCTION("GOOGLETRANSLATE(B223, ""es"", ""en"")"),"loving electric blanket has really surprised me a lot of quality, warmth and size of the blanket. Both sides are velvet love and the ideal size for me to use it to back.")</f>
        <v>loving electric blanket has really surprised me a lot of quality, warmth and size of the blanket. Both sides are velvet love and the ideal size for me to use it to back.</v>
      </c>
    </row>
    <row r="224">
      <c r="A224" s="1">
        <v>5.0</v>
      </c>
      <c r="B224" s="1" t="s">
        <v>225</v>
      </c>
      <c r="C224" t="str">
        <f>IFERROR(__xludf.DUMMYFUNCTION("GOOGLETRANSLATE(B224, ""es"", ""en"")"),"Everything ok, Perfecta, as described by the announcement, good quality product, just what I was looking, very useful and convenient to carry.")</f>
        <v>Everything ok, Perfecta, as described by the announcement, good quality product, just what I was looking, very useful and convenient to carry.</v>
      </c>
    </row>
    <row r="225">
      <c r="A225" s="1">
        <v>5.0</v>
      </c>
      <c r="B225" s="1" t="s">
        <v>226</v>
      </c>
      <c r="C225" t="str">
        <f>IFERROR(__xludf.DUMMYFUNCTION("GOOGLETRANSLATE(B225, ""es"", ""en"")"),"Addictive'm a fan of the diffusers, and like all that I had left in the summer house'm renewing. What I like most is that it is very very quiet, the first thing I bought when they left was super loud, but this I can have it on all night and did I find. In"&amp;" terms of capacity and dissemination doing very well too, all I have are of this size and that one not to have to fill in 4-5 days. The play of light you have is like everyone else, you can choose whether to leave or put it in a fixed mode that will be al"&amp;"ternating.")</f>
        <v>Addictive'm a fan of the diffusers, and like all that I had left in the summer house'm renewing. What I like most is that it is very very quiet, the first thing I bought when they left was super loud, but this I can have it on all night and did I find. In terms of capacity and dissemination doing very well too, all I have are of this size and that one not to have to fill in 4-5 days. The play of light you have is like everyone else, you can choose whether to leave or put it in a fixed mode that will be alternating.</v>
      </c>
    </row>
    <row r="226">
      <c r="A226" s="1">
        <v>5.0</v>
      </c>
      <c r="B226" s="1" t="s">
        <v>227</v>
      </c>
      <c r="C226" t="str">
        <f>IFERROR(__xludf.DUMMYFUNCTION("GOOGLETRANSLATE(B226, ""es"", ""en"")"),"Its cleaning efficiency. These brushes have an extraordinary drill, just clean the hubcaps of the car cleaning efficiency, you give polish to the bike, they reach every corner. Happy with purchase")</f>
        <v>Its cleaning efficiency. These brushes have an extraordinary drill, just clean the hubcaps of the car cleaning efficiency, you give polish to the bike, they reach every corner. Happy with purchase</v>
      </c>
    </row>
    <row r="227">
      <c r="A227" s="1">
        <v>5.0</v>
      </c>
      <c r="B227" s="1" t="s">
        <v>228</v>
      </c>
      <c r="C227" t="str">
        <f>IFERROR(__xludf.DUMMYFUNCTION("GOOGLETRANSLATE(B227, ""es"", ""en"")"),"Very handy handy. I bought it for a photo book and is very fast and comfortable Paste lot I assure ke no photo or paste ke and each box brings peel off stickers 500")</f>
        <v>Very handy handy. I bought it for a photo book and is very fast and comfortable Paste lot I assure ke no photo or paste ke and each box brings peel off stickers 500</v>
      </c>
    </row>
    <row r="228">
      <c r="A228" s="1">
        <v>5.0</v>
      </c>
      <c r="B228" s="1" t="s">
        <v>229</v>
      </c>
      <c r="C228" t="str">
        <f>IFERROR(__xludf.DUMMYFUNCTION("GOOGLETRANSLATE(B228, ""es"", ""en"")"),"A quickie coffee after three months of use, I can assure that it has been worthwhile. Heats up fast and is not too difficult to ñimpiar (although my hand does not fit).")</f>
        <v>A quickie coffee after three months of use, I can assure that it has been worthwhile. Heats up fast and is not too difficult to ñimpiar (although my hand does not fit).</v>
      </c>
    </row>
    <row r="229">
      <c r="A229" s="1">
        <v>5.0</v>
      </c>
      <c r="B229" s="1" t="s">
        <v>230</v>
      </c>
      <c r="C229" t="str">
        <f>IFERROR(__xludf.DUMMYFUNCTION("GOOGLETRANSLATE(B229, ""es"", ""en"")"),"Fast delivery Fast delivery and beautiful shoes.")</f>
        <v>Fast delivery Fast delivery and beautiful shoes.</v>
      </c>
    </row>
    <row r="230">
      <c r="A230" s="1">
        <v>5.0</v>
      </c>
      <c r="B230" s="1" t="s">
        <v>231</v>
      </c>
      <c r="C230" t="str">
        <f>IFERROR(__xludf.DUMMYFUNCTION("GOOGLETRANSLATE(B230, ""es"", ""en"")"),"Recommended are 100% Super cool! I love. The battery lasts much sound great and fit perfectly into the ear.")</f>
        <v>Recommended are 100% Super cool! I love. The battery lasts much sound great and fit perfectly into the ear.</v>
      </c>
    </row>
    <row r="231">
      <c r="A231" s="1">
        <v>5.0</v>
      </c>
      <c r="B231" s="1" t="s">
        <v>232</v>
      </c>
      <c r="C231" t="str">
        <f>IFERROR(__xludf.DUMMYFUNCTION("GOOGLETRANSLATE(B231, ""es"", ""en"")"),"Very comfortable and pretty comfortable and beautiful.")</f>
        <v>Very comfortable and pretty comfortable and beautiful.</v>
      </c>
    </row>
    <row r="232">
      <c r="A232" s="1">
        <v>5.0</v>
      </c>
      <c r="B232" s="1" t="s">
        <v>233</v>
      </c>
      <c r="C232" t="str">
        <f>IFERROR(__xludf.DUMMYFUNCTION("GOOGLETRANSLATE(B232, ""es"", ""en"")"),"Pendant is very nice. It was gift and was very good.")</f>
        <v>Pendant is very nice. It was gift and was very good.</v>
      </c>
    </row>
    <row r="233">
      <c r="A233" s="1">
        <v>5.0</v>
      </c>
      <c r="B233" s="1" t="s">
        <v>234</v>
      </c>
      <c r="C233" t="str">
        <f>IFERROR(__xludf.DUMMYFUNCTION("GOOGLETRANSLATE(B233, ""es"", ""en"")"),"Great Microsd for additional almacenamento d switch as extra memory I bought my Nintendo d switch and is great just put it in the console and detect the primera.sandisk is always quality assurance d.")</f>
        <v>Great Microsd for additional almacenamento d switch as extra memory I bought my Nintendo d switch and is great just put it in the console and detect the primera.sandisk is always quality assurance d.</v>
      </c>
    </row>
    <row r="234">
      <c r="A234" s="1">
        <v>2.0</v>
      </c>
      <c r="B234" s="1" t="s">
        <v>235</v>
      </c>
      <c r="C234" t="str">
        <f>IFERROR(__xludf.DUMMYFUNCTION("GOOGLETRANSLATE(B234, ""es"", ""en"")"),"Too bad the sole comfortable and lightweight but malisima sole")</f>
        <v>Too bad the sole comfortable and lightweight but malisima sole</v>
      </c>
    </row>
    <row r="235">
      <c r="A235" s="1">
        <v>3.0</v>
      </c>
      <c r="B235" s="1" t="s">
        <v>236</v>
      </c>
      <c r="C235" t="str">
        <f>IFERROR(__xludf.DUMMYFUNCTION("GOOGLETRANSLATE(B235, ""es"", ""en"")"),"They peel off peel off easily")</f>
        <v>They peel off peel off easily</v>
      </c>
    </row>
    <row r="236">
      <c r="A236" s="1">
        <v>1.0</v>
      </c>
      <c r="B236" s="1" t="s">
        <v>237</v>
      </c>
      <c r="C236" t="str">
        <f>IFERROR(__xludf.DUMMYFUNCTION("GOOGLETRANSLATE(B236, ""es"", ""en"")"),"Small sized Hoodie")</f>
        <v>Small sized Hoodie</v>
      </c>
    </row>
    <row r="237">
      <c r="A237" s="1">
        <v>1.0</v>
      </c>
      <c r="B237" s="1" t="s">
        <v>238</v>
      </c>
      <c r="C237" t="str">
        <f>IFERROR(__xludf.DUMMYFUNCTION("GOOGLETRANSLATE(B237, ""es"", ""en"")"),"Manufacturing defect, size does not correspond to the measure. I have my doubts that they were a man Eu 43.5. (Returned) I bought the same (same model and size) in a local store and I were perfect. I think they sent me, or had a manufacturing defect or we"&amp;"re women.")</f>
        <v>Manufacturing defect, size does not correspond to the measure. I have my doubts that they were a man Eu 43.5. (Returned) I bought the same (same model and size) in a local store and I were perfect. I think they sent me, or had a manufacturing defect or were women.</v>
      </c>
    </row>
    <row r="238">
      <c r="A238" s="1">
        <v>1.0</v>
      </c>
      <c r="B238" s="1" t="s">
        <v>239</v>
      </c>
      <c r="C238" t="str">
        <f>IFERROR(__xludf.DUMMYFUNCTION("GOOGLETRANSLATE(B238, ""es"", ""en"")"),"opinion not recommend to my product did not convince me part I did not come and so cheap it does not recommend this product")</f>
        <v>opinion not recommend to my product did not convince me part I did not come and so cheap it does not recommend this product</v>
      </c>
    </row>
    <row r="239">
      <c r="A239" s="1">
        <v>4.0</v>
      </c>
      <c r="B239" s="1" t="s">
        <v>240</v>
      </c>
      <c r="C239" t="str">
        <f>IFERROR(__xludf.DUMMYFUNCTION("GOOGLETRANSLATE(B239, ""es"", ""en"")"),"They seem very comfortable arrived earlier than expected, looks good quality, the test seems comfortable, is just use it continuously")</f>
        <v>They seem very comfortable arrived earlier than expected, looks good quality, the test seems comfortable, is just use it continuously</v>
      </c>
    </row>
    <row r="240">
      <c r="A240" s="1">
        <v>4.0</v>
      </c>
      <c r="B240" s="1" t="s">
        <v>241</v>
      </c>
      <c r="C240" t="str">
        <f>IFERROR(__xludf.DUMMYFUNCTION("GOOGLETRANSLATE(B240, ""es"", ""en"")"),"Fulfills its function I bought the product for making tea and the truth is I am very satisfied. Heats water quickly, and just takes up space. Has 1, 2 or 3 cups and function that takes more or less time, but still time boiling water is very short. As a pa"&amp;"ste, saying that the outside is very hot and it is likely that if you are not careful get to burn, but within minutes it cools.")</f>
        <v>Fulfills its function I bought the product for making tea and the truth is I am very satisfied. Heats water quickly, and just takes up space. Has 1, 2 or 3 cups and function that takes more or less time, but still time boiling water is very short. As a paste, saying that the outside is very hot and it is likely that if you are not careful get to burn, but within minutes it cools.</v>
      </c>
    </row>
    <row r="241">
      <c r="A241" s="1">
        <v>4.0</v>
      </c>
      <c r="B241" s="1" t="s">
        <v>242</v>
      </c>
      <c r="C241" t="str">
        <f>IFERROR(__xludf.DUMMYFUNCTION("GOOGLETRANSLATE(B241, ""es"", ""en"")"),"Originals are very original, my son loves. From the comments (which I feel very grateful) I took a rest and I was lucky number. The fabric is not very fat but wait and see q hard because the price seems not cheap, yes, the order came fast.")</f>
        <v>Originals are very original, my son loves. From the comments (which I feel very grateful) I took a rest and I was lucky number. The fabric is not very fat but wait and see q hard because the price seems not cheap, yes, the order came fast.</v>
      </c>
    </row>
    <row r="242">
      <c r="A242" s="1">
        <v>4.0</v>
      </c>
      <c r="B242" s="1" t="s">
        <v>243</v>
      </c>
      <c r="C242" t="str">
        <f>IFERROR(__xludf.DUMMYFUNCTION("GOOGLETRANSLATE(B242, ""es"", ""en"")"),"It is the ideal Alicia neither large nor small size. As it appears in the picture and description. Good value for money.")</f>
        <v>It is the ideal Alicia neither large nor small size. As it appears in the picture and description. Good value for money.</v>
      </c>
    </row>
    <row r="243">
      <c r="A243" s="1">
        <v>4.0</v>
      </c>
      <c r="B243" s="1" t="s">
        <v>244</v>
      </c>
      <c r="C243" t="str">
        <f>IFERROR(__xludf.DUMMYFUNCTION("GOOGLETRANSLATE(B243, ""es"", ""en"")"),"Without a little smaller than the size you wear usually they are somewhat small, all the rest well")</f>
        <v>Without a little smaller than the size you wear usually they are somewhat small, all the rest well</v>
      </c>
    </row>
    <row r="244">
      <c r="A244" s="1">
        <v>5.0</v>
      </c>
      <c r="B244" s="1" t="s">
        <v>245</v>
      </c>
      <c r="C244" t="str">
        <f>IFERROR(__xludf.DUMMYFUNCTION("GOOGLETRANSLATE(B244, ""es"", ""en"")"),"Perfect item arrived in 24h and in perfect condition. Please note that 1 plus size Converse size than your regular size shoes. I am a size 40.5 in sneakers but in Converse using size 39.5.")</f>
        <v>Perfect item arrived in 24h and in perfect condition. Please note that 1 plus size Converse size than your regular size shoes. I am a size 40.5 in sneakers but in Converse using size 39.5.</v>
      </c>
    </row>
    <row r="245">
      <c r="A245" s="1">
        <v>5.0</v>
      </c>
      <c r="B245" s="1" t="s">
        <v>246</v>
      </c>
      <c r="C245" t="str">
        <f>IFERROR(__xludf.DUMMYFUNCTION("GOOGLETRANSLATE(B245, ""es"", ""en"")"),"Coffee with foam Coffee with foam, very good")</f>
        <v>Coffee with foam Coffee with foam, very good</v>
      </c>
    </row>
    <row r="246">
      <c r="A246" s="1">
        <v>5.0</v>
      </c>
      <c r="B246" s="1" t="s">
        <v>247</v>
      </c>
      <c r="C246" t="str">
        <f>IFERROR(__xludf.DUMMYFUNCTION("GOOGLETRANSLATE(B246, ""es"", ""en"")"),"Very useful for marking any object ink refills necessary for the marker we buy. They arrived in perfect condition and within the time indicated.")</f>
        <v>Very useful for marking any object ink refills necessary for the marker we buy. They arrived in perfect condition and within the time indicated.</v>
      </c>
    </row>
    <row r="247">
      <c r="A247" s="1">
        <v>5.0</v>
      </c>
      <c r="B247" s="1" t="s">
        <v>248</v>
      </c>
      <c r="C247" t="str">
        <f>IFERROR(__xludf.DUMMYFUNCTION("GOOGLETRANSLATE(B247, ""es"", ""en"")"),"Highly recommended. Cheap, comfortable, quite acceptable and the case of the plus truefree heard is very nice, small and handy, you can use only one or pair both and do not perceive just latency alone but I can put it is that although isolates all outside"&amp;" sound ( that is fine) that also means that if you're exercising or eating for example hear body sounds too, but equally I feel good because I usually do not use while exercising for that purpose there are other better ... the Battery lasts between 3½ hou"&amp;"rs and 4½ hours depending, for this price can not ask for more.")</f>
        <v>Highly recommended. Cheap, comfortable, quite acceptable and the case of the plus truefree heard is very nice, small and handy, you can use only one or pair both and do not perceive just latency alone but I can put it is that although isolates all outside sound ( that is fine) that also means that if you're exercising or eating for example hear body sounds too, but equally I feel good because I usually do not use while exercising for that purpose there are other better ... the Battery lasts between 3½ hours and 4½ hours depending, for this price can not ask for more.</v>
      </c>
    </row>
    <row r="248">
      <c r="A248" s="1">
        <v>5.0</v>
      </c>
      <c r="B248" s="1" t="s">
        <v>249</v>
      </c>
      <c r="C248" t="str">
        <f>IFERROR(__xludf.DUMMYFUNCTION("GOOGLETRANSLATE(B248, ""es"", ""en"")"),"Good Product according description. fast shipping")</f>
        <v>Good Product according description. fast shipping</v>
      </c>
    </row>
    <row r="249">
      <c r="A249" s="1">
        <v>5.0</v>
      </c>
      <c r="B249" s="1" t="s">
        <v>250</v>
      </c>
      <c r="C249" t="str">
        <f>IFERROR(__xludf.DUMMYFUNCTION("GOOGLETRANSLATE(B249, ""es"", ""en"")"),"This very well recommended in relation to the benefit custo recomento")</f>
        <v>This very well recommended in relation to the benefit custo recomento</v>
      </c>
    </row>
    <row r="250">
      <c r="A250" s="1">
        <v>5.0</v>
      </c>
      <c r="B250" s="1" t="s">
        <v>251</v>
      </c>
      <c r="C250" t="str">
        <f>IFERROR(__xludf.DUMMYFUNCTION("GOOGLETRANSLATE(B250, ""es"", ""en"")"),"Small, fast and very practical is small, quick to use and easy to clean. To clean I do is that I cans with water and a drop of soap, I put into operation and then clarified. If any other remains that have left traces and dry with a brush to clean dishes i"&amp;"s removed easily. Cold containers are easy to apply and remove and keep the temperature properly. It took 1 month and the truth is that I use a lot. I recommend it.")</f>
        <v>Small, fast and very practical is small, quick to use and easy to clean. To clean I do is that I cans with water and a drop of soap, I put into operation and then clarified. If any other remains that have left traces and dry with a brush to clean dishes is removed easily. Cold containers are easy to apply and remove and keep the temperature properly. It took 1 month and the truth is that I use a lot. I recommend it.</v>
      </c>
    </row>
    <row r="251">
      <c r="A251" s="1">
        <v>5.0</v>
      </c>
      <c r="B251" s="1" t="s">
        <v>252</v>
      </c>
      <c r="C251" t="str">
        <f>IFERROR(__xludf.DUMMYFUNCTION("GOOGLETRANSLATE(B251, ""es"", ""en"")"),"Relaxes charged areas Good product, fast delivery, perfect works, is 2 to buy one for my grandfather who I loved mine, all the nights two cycles of 15 minutes and sleeping, relaxing, you can adjust the intensity of massage ,")</f>
        <v>Relaxes charged areas Good product, fast delivery, perfect works, is 2 to buy one for my grandfather who I loved mine, all the nights two cycles of 15 minutes and sleeping, relaxing, you can adjust the intensity of massage ,</v>
      </c>
    </row>
    <row r="252">
      <c r="A252" s="1">
        <v>5.0</v>
      </c>
      <c r="B252" s="1" t="s">
        <v>253</v>
      </c>
      <c r="C252" t="str">
        <f>IFERROR(__xludf.DUMMYFUNCTION("GOOGLETRANSLATE(B252, ""es"", ""en"")"),"Very good product just what I wanted and offered")</f>
        <v>Very good product just what I wanted and offered</v>
      </c>
    </row>
    <row r="253">
      <c r="A253" s="1">
        <v>5.0</v>
      </c>
      <c r="B253" s="1" t="s">
        <v>254</v>
      </c>
      <c r="C253" t="str">
        <f>IFERROR(__xludf.DUMMYFUNCTION("GOOGLETRANSLATE(B253, ""es"", ""en"")"),"Good product. It was for birthday surprises, the happy ones!")</f>
        <v>Good product. It was for birthday surprises, the happy ones!</v>
      </c>
    </row>
    <row r="254">
      <c r="A254" s="1">
        <v>5.0</v>
      </c>
      <c r="B254" s="1" t="s">
        <v>255</v>
      </c>
      <c r="C254" t="str">
        <f>IFERROR(__xludf.DUMMYFUNCTION("GOOGLETRANSLATE(B254, ""es"", ""en"")"),"Incombustible RESISTANT WATCH ready for anything If I had to give a prize to a watch for its durability worldwide, there would certainly think this would take.")</f>
        <v>Incombustible RESISTANT WATCH ready for anything If I had to give a prize to a watch for its durability worldwide, there would certainly think this would take.</v>
      </c>
    </row>
    <row r="255">
      <c r="A255" s="1">
        <v>5.0</v>
      </c>
      <c r="B255" s="1" t="s">
        <v>256</v>
      </c>
      <c r="C255" t="str">
        <f>IFERROR(__xludf.DUMMYFUNCTION("GOOGLETRANSLATE(B255, ""es"", ""en"")"),"I buy perfect is warm and pleasant, you warm the feet pretty good value for money perfect. ! 00% recommended because it has a washable inner lining.")</f>
        <v>I buy perfect is warm and pleasant, you warm the feet pretty good value for money perfect. ! 00% recommended because it has a washable inner lining.</v>
      </c>
    </row>
    <row r="256">
      <c r="A256" s="1">
        <v>5.0</v>
      </c>
      <c r="B256" s="1" t="s">
        <v>257</v>
      </c>
      <c r="C256" t="str">
        <f>IFERROR(__xludf.DUMMYFUNCTION("GOOGLETRANSLATE(B256, ""es"", ""en"")"),"Very good. Nice and helpful. It was a gift and a wise move.")</f>
        <v>Very good. Nice and helpful. It was a gift and a wise move.</v>
      </c>
    </row>
    <row r="257">
      <c r="A257" s="1">
        <v>5.0</v>
      </c>
      <c r="B257" s="1" t="s">
        <v>258</v>
      </c>
      <c r="C257" t="str">
        <f>IFERROR(__xludf.DUMMYFUNCTION("GOOGLETRANSLATE(B257, ""es"", ""en"")"),"Reebok shoes Pedi another number and left me a big tad but Qun so great. Ideally you pidierais more than the average number q usually useis. I recommend very comfortable shoes!")</f>
        <v>Reebok shoes Pedi another number and left me a big tad but Qun so great. Ideally you pidierais more than the average number q usually useis. I recommend very comfortable shoes!</v>
      </c>
    </row>
    <row r="258">
      <c r="A258" s="1">
        <v>5.0</v>
      </c>
      <c r="B258" s="1" t="s">
        <v>259</v>
      </c>
      <c r="C258" t="str">
        <f>IFERROR(__xludf.DUMMYFUNCTION("GOOGLETRANSLATE(B258, ""es"", ""en"")"),"Superlux HD668B Without being an expert, I can say that these headphones exceed the expectations of almost anyone. After reviewing several web and read the opinions of many users, I decided to buy them. The dynamic range and depth of the scene is striking"&amp;". If you listen to the songs you like, you will discover nuances that had not previously heard. A detail of thanks is that it brings two cables, one short, about 1 meter and a longer than 3 meters, this allows you to use the one that suits every time. Als"&amp;"o, plug adapter brings HIFI equipment, so it is very complete. The cost of the device, it exposes to other brands that you fold in price. It is a good purchase price rather than content.")</f>
        <v>Superlux HD668B Without being an expert, I can say that these headphones exceed the expectations of almost anyone. After reviewing several web and read the opinions of many users, I decided to buy them. The dynamic range and depth of the scene is striking. If you listen to the songs you like, you will discover nuances that had not previously heard. A detail of thanks is that it brings two cables, one short, about 1 meter and a longer than 3 meters, this allows you to use the one that suits every time. Also, plug adapter brings HIFI equipment, so it is very complete. The cost of the device, it exposes to other brands that you fold in price. It is a good purchase price rather than content.</v>
      </c>
    </row>
    <row r="259">
      <c r="A259" s="1">
        <v>5.0</v>
      </c>
      <c r="B259" s="1" t="s">
        <v>260</v>
      </c>
      <c r="C259" t="str">
        <f>IFERROR(__xludf.DUMMYFUNCTION("GOOGLETRANSLATE(B259, ""es"", ""en"")"),"Mery Cool, best, super comfortable. I bought two pairs and do not want others. Undoubtedly I recommend them. Very happy with purchase. The q repeat the test, the washing machine q can in the soles do not take off at all. They are great for me")</f>
        <v>Mery Cool, best, super comfortable. I bought two pairs and do not want others. Undoubtedly I recommend them. Very happy with purchase. The q repeat the test, the washing machine q can in the soles do not take off at all. They are great for me</v>
      </c>
    </row>
    <row r="260">
      <c r="A260" s="1">
        <v>5.0</v>
      </c>
      <c r="B260" s="1" t="s">
        <v>261</v>
      </c>
      <c r="C260" t="str">
        <f>IFERROR(__xludf.DUMMYFUNCTION("GOOGLETRANSLATE(B260, ""es"", ""en"")"),"Very good buy I've given to a family and are very please with !!! You have to name !!! While passing the mop, they take the opportunity to do other things. Fantastic!!!")</f>
        <v>Very good buy I've given to a family and are very please with !!! You have to name !!! While passing the mop, they take the opportunity to do other things. Fantastic!!!</v>
      </c>
    </row>
    <row r="261">
      <c r="A261" s="1">
        <v>5.0</v>
      </c>
      <c r="B261" s="1" t="s">
        <v>262</v>
      </c>
      <c r="C261" t="str">
        <f>IFERROR(__xludf.DUMMYFUNCTION("GOOGLETRANSLATE(B261, ""es"", ""en"")"),"you can not ask more of a blender. I have bought for gifts. Although not a new model and I'm doing great, I have it for almost 5 years giving cane with a kid making creams, baby food, crusher too much. Mahonesa part for an amazing invention that is why I "&amp;"bought not why the new model has been taken away, use it a lot to make aioli and never ever cut in 15 seconds is done. Programmable speed at 20 points a turbo button. To me, a mixer 10, or you may ask more of a blender and over with a trusted brand.")</f>
        <v>you can not ask more of a blender. I have bought for gifts. Although not a new model and I'm doing great, I have it for almost 5 years giving cane with a kid making creams, baby food, crusher too much. Mahonesa part for an amazing invention that is why I bought not why the new model has been taken away, use it a lot to make aioli and never ever cut in 15 seconds is done. Programmable speed at 20 points a turbo button. To me, a mixer 10, or you may ask more of a blender and over with a trusted brand.</v>
      </c>
    </row>
    <row r="262">
      <c r="A262" s="1">
        <v>2.0</v>
      </c>
      <c r="B262" s="1" t="s">
        <v>263</v>
      </c>
      <c r="C262" t="str">
        <f>IFERROR(__xludf.DUMMYFUNCTION("GOOGLETRANSLATE(B262, ""es"", ""en"")"),"Disappointment The battery is a scam, I do lasting less than Apple Watch. Which it comes to about day and little. The leading operating system for me is a kk.")</f>
        <v>Disappointment The battery is a scam, I do lasting less than Apple Watch. Which it comes to about day and little. The leading operating system for me is a kk.</v>
      </c>
    </row>
    <row r="263">
      <c r="A263" s="1">
        <v>3.0</v>
      </c>
      <c r="B263" s="1" t="s">
        <v>264</v>
      </c>
      <c r="C263" t="str">
        <f>IFERROR(__xludf.DUMMYFUNCTION("GOOGLETRANSLATE(B263, ""es"", ""en"")"),"They will not if they are original or not. Due to various comments from some buyers noting that some vendors were selling fakes is not whether they are authentic or not. What I can say is that your cable is rather weak, thin, I do not think they reach 2 y"&amp;"ears of life using them daily around 10h a day. The sound quality is decent in its price range. They are comfortable and fairly isolated external sound, while I fail to find out when pounding the keyboard typing. Bring three sizes of rubber, I use tights "&amp;"and fit. Buy them out of trouble, because my previous helmets me died overnight and, really do not think it was a bad buy, all I advise is that eye with outside vendors.")</f>
        <v>They will not if they are original or not. Due to various comments from some buyers noting that some vendors were selling fakes is not whether they are authentic or not. What I can say is that your cable is rather weak, thin, I do not think they reach 2 years of life using them daily around 10h a day. The sound quality is decent in its price range. They are comfortable and fairly isolated external sound, while I fail to find out when pounding the keyboard typing. Bring three sizes of rubber, I use tights and fit. Buy them out of trouble, because my previous helmets me died overnight and, really do not think it was a bad buy, all I advise is that eye with outside vendors.</v>
      </c>
    </row>
    <row r="264">
      <c r="A264" s="1">
        <v>3.0</v>
      </c>
      <c r="B264" s="1" t="s">
        <v>265</v>
      </c>
      <c r="C264" t="str">
        <f>IFERROR(__xludf.DUMMYFUNCTION("GOOGLETRANSLATE(B264, ""es"", ""en"")"),"Justito The pendant itself looks nice (though small) .. the chain if it looks bad bad quality ... but truth is that it did not cost a single euro so I can not complain ....")</f>
        <v>Justito The pendant itself looks nice (though small) .. the chain if it looks bad bad quality ... but truth is that it did not cost a single euro so I can not complain ....</v>
      </c>
    </row>
    <row r="265">
      <c r="A265" s="1">
        <v>1.0</v>
      </c>
      <c r="B265" s="1" t="s">
        <v>266</v>
      </c>
      <c r="C265" t="str">
        <f>IFERROR(__xludf.DUMMYFUNCTION("GOOGLETRANSLATE(B265, ""es"", ""en"")"),"NO PURCHASE AFTER RECEIVING ORDER THAT THERE WAS, IS VERY WIDE BY TOE AND ALSO NO WAY TO CLOSE THE BUCKLE FITS NEITHER THE PIE.")</f>
        <v>NO PURCHASE AFTER RECEIVING ORDER THAT THERE WAS, IS VERY WIDE BY TOE AND ALSO NO WAY TO CLOSE THE BUCKLE FITS NEITHER THE PIE.</v>
      </c>
    </row>
    <row r="266">
      <c r="A266" s="1">
        <v>1.0</v>
      </c>
      <c r="B266" s="1" t="s">
        <v>267</v>
      </c>
      <c r="C266" t="str">
        <f>IFERROR(__xludf.DUMMYFUNCTION("GOOGLETRANSLATE(B266, ""es"", ""en"")"),"has not lasted six months, the boiler is operating properly, it is fast and performs its function. However, six months have spoiled. I do not recommend purchase at not being a reliable product.")</f>
        <v>has not lasted six months, the boiler is operating properly, it is fast and performs its function. However, six months have spoiled. I do not recommend purchase at not being a reliable product.</v>
      </c>
    </row>
    <row r="267">
      <c r="A267" s="1">
        <v>4.0</v>
      </c>
      <c r="B267" s="1" t="s">
        <v>268</v>
      </c>
      <c r="C267" t="str">
        <f>IFERROR(__xludf.DUMMYFUNCTION("GOOGLETRANSLATE(B267, ""es"", ""en"")"),"It comes in English and Chinese arrived in his day and perfect, I like the function and which are hard plastic grips well but there is nothing in Spanish and these things should be explained well and serving each ...")</f>
        <v>It comes in English and Chinese arrived in his day and perfect, I like the function and which are hard plastic grips well but there is nothing in Spanish and these things should be explained well and serving each ...</v>
      </c>
    </row>
    <row r="268">
      <c r="A268" s="1">
        <v>4.0</v>
      </c>
      <c r="B268" s="1" t="s">
        <v>269</v>
      </c>
      <c r="C268" t="str">
        <f>IFERROR(__xludf.DUMMYFUNCTION("GOOGLETRANSLATE(B268, ""es"", ""en"")"),"Relaccion good value wanted to put on the team 2Din car, whose microphone for handsfree was pretty bad. Since I put this micro, I hear me perfectly.")</f>
        <v>Relaccion good value wanted to put on the team 2Din car, whose microphone for handsfree was pretty bad. Since I put this micro, I hear me perfectly.</v>
      </c>
    </row>
    <row r="269">
      <c r="A269" s="1">
        <v>4.0</v>
      </c>
      <c r="B269" s="1" t="s">
        <v>270</v>
      </c>
      <c r="C269" t="str">
        <f>IFERROR(__xludf.DUMMYFUNCTION("GOOGLETRANSLATE(B269, ""es"", ""en"")"),"Sneakers classic is always classic and comfortable Trotter sneaker ever. Why they continue to do the same. I am very comfortable with this model")</f>
        <v>Sneakers classic is always classic and comfortable Trotter sneaker ever. Why they continue to do the same. I am very comfortable with this model</v>
      </c>
    </row>
    <row r="270">
      <c r="A270" s="1">
        <v>4.0</v>
      </c>
      <c r="B270" s="1" t="s">
        <v>271</v>
      </c>
      <c r="C270" t="str">
        <f>IFERROR(__xludf.DUMMYFUNCTION("GOOGLETRANSLATE(B270, ""es"", ""en"")"),"Good but quite loose pants long pants pretty warm even wider than shown in the picture. I ordered a size L and measure January 85 and I still weigh 80 kilos pretty loose")</f>
        <v>Good but quite loose pants long pants pretty warm even wider than shown in the picture. I ordered a size L and measure January 85 and I still weigh 80 kilos pretty loose</v>
      </c>
    </row>
    <row r="271">
      <c r="A271" s="1">
        <v>5.0</v>
      </c>
      <c r="B271" s="1" t="s">
        <v>272</v>
      </c>
      <c r="C271" t="str">
        <f>IFERROR(__xludf.DUMMYFUNCTION("GOOGLETRANSLATE(B271, ""es"", ""en"")"),"While it is delayed but expected")</f>
        <v>While it is delayed but expected</v>
      </c>
    </row>
    <row r="272">
      <c r="A272" s="1">
        <v>5.0</v>
      </c>
      <c r="B272" s="1" t="s">
        <v>273</v>
      </c>
      <c r="C272" t="str">
        <f>IFERROR(__xludf.DUMMYFUNCTION("GOOGLETRANSLATE(B272, ""es"", ""en"")"),"Simple handling Very Good, maybe something difficult to understand what the different hours. There are areas that are somewhat useless decoration as the upper quadrants, but very good for swimming. The only problem I find is that you do not like getting s"&amp;"traps, when this is broken because the chlorine pools do harm.")</f>
        <v>Simple handling Very Good, maybe something difficult to understand what the different hours. There are areas that are somewhat useless decoration as the upper quadrants, but very good for swimming. The only problem I find is that you do not like getting straps, when this is broken because the chlorine pools do harm.</v>
      </c>
    </row>
    <row r="273">
      <c r="A273" s="1">
        <v>5.0</v>
      </c>
      <c r="B273" s="1" t="s">
        <v>274</v>
      </c>
      <c r="C273" t="str">
        <f>IFERROR(__xludf.DUMMYFUNCTION("GOOGLETRANSLATE(B273, ""es"", ""en"")"),"They are great quality, and unsurpassed quality 👌🏽👌🏽 The last time I used today was with a homemade vaporub Vicks !! And it has been a thousand times better than the commercial !! 100% recommended 👌🏽👌🏽")</f>
        <v>They are great quality, and unsurpassed quality 👌🏽👌🏽 The last time I used today was with a homemade vaporub Vicks !! And it has been a thousand times better than the commercial !! 100% recommended 👌🏽👌🏽</v>
      </c>
    </row>
    <row r="274">
      <c r="A274" s="1">
        <v>5.0</v>
      </c>
      <c r="B274" s="1" t="s">
        <v>275</v>
      </c>
      <c r="C274" t="str">
        <f>IFERROR(__xludf.DUMMYFUNCTION("GOOGLETRANSLATE(B274, ""es"", ""en"")"),"Shipping, Price correct size and fulfills everything as it should be")</f>
        <v>Shipping, Price correct size and fulfills everything as it should be</v>
      </c>
    </row>
    <row r="275">
      <c r="A275" s="1">
        <v>5.0</v>
      </c>
      <c r="B275" s="1" t="s">
        <v>276</v>
      </c>
      <c r="C275" t="str">
        <f>IFERROR(__xludf.DUMMYFUNCTION("GOOGLETRANSLATE(B275, ""es"", ""en"")"),"I always buy the same vans are lifelong, totally black. They have good grip and aesthetics I really like. I will buy again and again.")</f>
        <v>I always buy the same vans are lifelong, totally black. They have good grip and aesthetics I really like. I will buy again and again.</v>
      </c>
    </row>
    <row r="276">
      <c r="A276" s="1">
        <v>5.0</v>
      </c>
      <c r="B276" s="1" t="s">
        <v>277</v>
      </c>
      <c r="C276" t="str">
        <f>IFERROR(__xludf.DUMMYFUNCTION("GOOGLETRANSLATE(B276, ""es"", ""en"")"),"Juan came very well right as the announcement and fast. You can not go wrong as it is easy for the red positive and negative .....")</f>
        <v>Juan came very well right as the announcement and fast. You can not go wrong as it is easy for the red positive and negative .....</v>
      </c>
    </row>
    <row r="277">
      <c r="A277" s="1">
        <v>5.0</v>
      </c>
      <c r="B277" s="1" t="s">
        <v>278</v>
      </c>
      <c r="C277" t="str">
        <f>IFERROR(__xludf.DUMMYFUNCTION("GOOGLETRANSLATE(B277, ""es"", ""en"")"),"It is a comfortable and elegant shoe with a nice color, comfortable and are ideal for dressing young people who always wear sports")</f>
        <v>It is a comfortable and elegant shoe with a nice color, comfortable and are ideal for dressing young people who always wear sports</v>
      </c>
    </row>
    <row r="278">
      <c r="A278" s="1">
        <v>5.0</v>
      </c>
      <c r="B278" s="1" t="s">
        <v>279</v>
      </c>
      <c r="C278" t="str">
        <f>IFERROR(__xludf.DUMMYFUNCTION("GOOGLETRANSLATE(B278, ""es"", ""en"")"),". So comfortable and weigh nothing. Larguísimas great for walks and excursions. The only drawback is that like fabric when it's cold you have to wear thick socks but no doubt would make the purchase")</f>
        <v>. So comfortable and weigh nothing. Larguísimas great for walks and excursions. The only drawback is that like fabric when it's cold you have to wear thick socks but no doubt would make the purchase</v>
      </c>
    </row>
    <row r="279">
      <c r="A279" s="1">
        <v>5.0</v>
      </c>
      <c r="B279" s="1" t="s">
        <v>280</v>
      </c>
      <c r="C279" t="str">
        <f>IFERROR(__xludf.DUMMYFUNCTION("GOOGLETRANSLATE(B279, ""es"", ""en"")"),"Very cool box")</f>
        <v>Very cool box</v>
      </c>
    </row>
    <row r="280">
      <c r="A280" s="1">
        <v>5.0</v>
      </c>
      <c r="B280" s="1" t="s">
        <v>281</v>
      </c>
      <c r="C280" t="str">
        <f>IFERROR(__xludf.DUMMYFUNCTION("GOOGLETRANSLATE(B280, ""es"", ""en"")"),"Buenísimo Very good")</f>
        <v>Buenísimo Very good</v>
      </c>
    </row>
    <row r="281">
      <c r="A281" s="1">
        <v>5.0</v>
      </c>
      <c r="B281" s="1" t="s">
        <v>282</v>
      </c>
      <c r="C281" t="str">
        <f>IFERROR(__xludf.DUMMYFUNCTION("GOOGLETRANSLATE(B281, ""es"", ""en"")"),"A good time and it was a gift")</f>
        <v>A good time and it was a gift</v>
      </c>
    </row>
    <row r="282">
      <c r="A282" s="1">
        <v>5.0</v>
      </c>
      <c r="B282" s="1" t="s">
        <v>283</v>
      </c>
      <c r="C282" t="str">
        <f>IFERROR(__xludf.DUMMYFUNCTION("GOOGLETRANSLATE(B282, ""es"", ""en"")"),"Storage I like its design, large storage capacity, package arrived on time")</f>
        <v>Storage I like its design, large storage capacity, package arrived on time</v>
      </c>
    </row>
    <row r="283">
      <c r="A283" s="1">
        <v>5.0</v>
      </c>
      <c r="B283" s="1" t="s">
        <v>284</v>
      </c>
      <c r="C283" t="str">
        <f>IFERROR(__xludf.DUMMYFUNCTION("GOOGLETRANSLATE(B283, ""es"", ""en"")"),"Nice and comfortable are beautiful and are super-nice !!! The size is right! I love!")</f>
        <v>Nice and comfortable are beautiful and are super-nice !!! The size is right! I love!</v>
      </c>
    </row>
    <row r="284">
      <c r="A284" s="1">
        <v>5.0</v>
      </c>
      <c r="B284" s="1" t="s">
        <v>285</v>
      </c>
      <c r="C284" t="str">
        <f>IFERROR(__xludf.DUMMYFUNCTION("GOOGLETRANSLATE(B284, ""es"", ""en"")"),"a classic although the correct size was chosen is a little big and the use to be made of leather and stretch good so I recommend buying a half size smaller ... excellent rest")</f>
        <v>a classic although the correct size was chosen is a little big and the use to be made of leather and stretch good so I recommend buying a half size smaller ... excellent rest</v>
      </c>
    </row>
    <row r="285">
      <c r="A285" s="1">
        <v>5.0</v>
      </c>
      <c r="B285" s="1" t="s">
        <v>286</v>
      </c>
      <c r="C285" t="str">
        <f>IFERROR(__xludf.DUMMYFUNCTION("GOOGLETRANSLATE(B285, ""es"", ""en"")"),"ok good all ok good clever clever all well good deal and great enthusiasm all over everything and honest corecto ok ok ok")</f>
        <v>ok good all ok good clever clever all well good deal and great enthusiasm all over everything and honest corecto ok ok ok</v>
      </c>
    </row>
    <row r="286">
      <c r="A286" s="1">
        <v>5.0</v>
      </c>
      <c r="B286" s="1" t="s">
        <v>287</v>
      </c>
      <c r="C286" t="str">
        <f>IFERROR(__xludf.DUMMYFUNCTION("GOOGLETRANSLATE(B286, ""es"", ""en"")"),"Good product, good seller headphones are comfortable. After match them to the out of the box and connect directly to the phone. The battery life is just over 3.5 hours if the two headphones are used; if you only use one (like me to listen to the radio) yo"&amp;"u can hold about 6 hours followed until it shuts down (this is because it does not need to be synchronized with the other handset and so use less battery)")</f>
        <v>Good product, good seller headphones are comfortable. After match them to the out of the box and connect directly to the phone. The battery life is just over 3.5 hours if the two headphones are used; if you only use one (like me to listen to the radio) you can hold about 6 hours followed until it shuts down (this is because it does not need to be synchronized with the other handset and so use less battery)</v>
      </c>
    </row>
    <row r="287">
      <c r="A287" s="1">
        <v>5.0</v>
      </c>
      <c r="B287" s="1" t="s">
        <v>288</v>
      </c>
      <c r="C287" t="str">
        <f>IFERROR(__xludf.DUMMYFUNCTION("GOOGLETRANSLATE(B287, ""es"", ""en"")"),"GOOD DIGITAL CLOCK. Casio digital watch great. Excellent price (20 euros) and excellent in performance. Clock is a small, light and with many functions. Count on time, date, 5 programmable alarms (one with alarm function), chronometer on, timer countdown "&amp;"has, dual time, LED, DATA BANK which is a function to store 30 records of 15 digits either phone numbers or any other data, battery duration of 10 years ... It comes with manual in several languages ​​including Spanish. As only downside would be the belt "&amp;"having little thickness and do not think that will last ten years lasting battery. But that happens to all clocks with resin strap, THAT IS BREAKING FIRST BELT. It is replaced and problem solved. However it is still a great watch for that little PEGA.")</f>
        <v>GOOD DIGITAL CLOCK. Casio digital watch great. Excellent price (20 euros) and excellent in performance. Clock is a small, light and with many functions. Count on time, date, 5 programmable alarms (one with alarm function), chronometer on, timer countdown has, dual time, LED, DATA BANK which is a function to store 30 records of 15 digits either phone numbers or any other data, battery duration of 10 years ... It comes with manual in several languages ​​including Spanish. As only downside would be the belt having little thickness and do not think that will last ten years lasting battery. But that happens to all clocks with resin strap, THAT IS BREAKING FIRST BELT. It is replaced and problem solved. However it is still a great watch for that little PEGA.</v>
      </c>
    </row>
    <row r="288">
      <c r="A288" s="1">
        <v>5.0</v>
      </c>
      <c r="B288" s="1" t="s">
        <v>289</v>
      </c>
      <c r="C288" t="str">
        <f>IFERROR(__xludf.DUMMYFUNCTION("GOOGLETRANSLATE(B288, ""es"", ""en"")"),"Best because I love my baby has just air, but having a slow suction dormidita, which I prefer because with other retinas to being so anxious chokes stays.")</f>
        <v>Best because I love my baby has just air, but having a slow suction dormidita, which I prefer because with other retinas to being so anxious chokes stays.</v>
      </c>
    </row>
    <row r="289">
      <c r="A289" s="1">
        <v>5.0</v>
      </c>
      <c r="B289" s="1" t="s">
        <v>290</v>
      </c>
      <c r="C289" t="str">
        <f>IFERROR(__xludf.DUMMYFUNCTION("GOOGLETRANSLATE(B289, ""es"", ""en"")"),"NOTE SE, and that's the important difference is noted with white / black conventional cables.")</f>
        <v>NOTE SE, and that's the important difference is noted with white / black conventional cables.</v>
      </c>
    </row>
    <row r="290">
      <c r="A290" s="1">
        <v>2.0</v>
      </c>
      <c r="B290" s="1" t="s">
        <v>291</v>
      </c>
      <c r="C290" t="str">
        <f>IFERROR(__xludf.DUMMYFUNCTION("GOOGLETRANSLATE(B290, ""es"", ""en"")"),"Poor ergonomics and poor quality of the audio as the want for long time positions, you better look at something else. Audio quality leaves much to be desired, give them back.")</f>
        <v>Poor ergonomics and poor quality of the audio as the want for long time positions, you better look at something else. Audio quality leaves much to be desired, give them back.</v>
      </c>
    </row>
    <row r="291">
      <c r="A291" s="1">
        <v>3.0</v>
      </c>
      <c r="B291" s="1" t="s">
        <v>292</v>
      </c>
      <c r="C291" t="str">
        <f>IFERROR(__xludf.DUMMYFUNCTION("GOOGLETRANSLATE(B291, ""es"", ""en"")"),"I guess I should not crush frozen fruit ... Good product while it lasted. In my case I used it a few times each day and lasted 8 months with very good results. Maybe I should not use with frozen fruit, but assumed it also supports ice bear fruit ...")</f>
        <v>I guess I should not crush frozen fruit ... Good product while it lasted. In my case I used it a few times each day and lasted 8 months with very good results. Maybe I should not use with frozen fruit, but assumed it also supports ice bear fruit ...</v>
      </c>
    </row>
    <row r="292">
      <c r="A292" s="1">
        <v>1.0</v>
      </c>
      <c r="B292" s="1" t="s">
        <v>293</v>
      </c>
      <c r="C292" t="str">
        <f>IFERROR(__xludf.DUMMYFUNCTION("GOOGLETRANSLATE(B292, ""es"", ""en"")"),"Not bad at all as described. Sizing large, out of the ordinary in Reebok. They not say how comfortable it is.")</f>
        <v>Not bad at all as described. Sizing large, out of the ordinary in Reebok. They not say how comfortable it is.</v>
      </c>
    </row>
    <row r="293">
      <c r="A293" s="1">
        <v>1.0</v>
      </c>
      <c r="B293" s="1" t="s">
        <v>294</v>
      </c>
      <c r="C293" t="str">
        <f>IFERROR(__xludf.DUMMYFUNCTION("GOOGLETRANSLATE(B293, ""es"", ""en"")"),"total ripoff From the moment you fell into my hands I knew I had made a bad purchase. I put a pair of socks at seven o'clock and seven o'clock in the afternoon they were already broken. Poor quality. As they say cheap is expensive.")</f>
        <v>total ripoff From the moment you fell into my hands I knew I had made a bad purchase. I put a pair of socks at seven o'clock and seven o'clock in the afternoon they were already broken. Poor quality. As they say cheap is expensive.</v>
      </c>
    </row>
    <row r="294">
      <c r="A294" s="1">
        <v>4.0</v>
      </c>
      <c r="B294" s="1" t="s">
        <v>295</v>
      </c>
      <c r="C294" t="str">
        <f>IFERROR(__xludf.DUMMYFUNCTION("GOOGLETRANSLATE(B294, ""es"", ""en"")"),"Normally slight size difference using contour 90 but is that this brand carves a little less, maybe a catch because 95")</f>
        <v>Normally slight size difference using contour 90 but is that this brand carves a little less, maybe a catch because 95</v>
      </c>
    </row>
    <row r="295">
      <c r="A295" s="1">
        <v>4.0</v>
      </c>
      <c r="B295" s="1" t="s">
        <v>296</v>
      </c>
      <c r="C295" t="str">
        <f>IFERROR(__xludf.DUMMYFUNCTION("GOOGLETRANSLATE(B295, ""es"", ""en"")"),"Such very beautiful and as in the description, different sizes for different heights of the finger")</f>
        <v>Such very beautiful and as in the description, different sizes for different heights of the finger</v>
      </c>
    </row>
    <row r="296">
      <c r="A296" s="1">
        <v>4.0</v>
      </c>
      <c r="B296" s="1" t="s">
        <v>297</v>
      </c>
      <c r="C296" t="str">
        <f>IFERROR(__xludf.DUMMYFUNCTION("GOOGLETRANSLATE(B296, ""es"", ""en"")"),"Good buy good value for money")</f>
        <v>Good buy good value for money</v>
      </c>
    </row>
    <row r="297">
      <c r="A297" s="1">
        <v>4.0</v>
      </c>
      <c r="B297" s="1" t="s">
        <v>298</v>
      </c>
      <c r="C297" t="str">
        <f>IFERROR(__xludf.DUMMYFUNCTION("GOOGLETRANSLATE(B297, ""es"", ""en"")"),"Recommended. Great for running or sport in general during the winter. They are very narrow ankle to knee and will widen to her waist. The tanspiración is quite good and the fabric is of quality. I recommend buying one size smaller. I bought it for € 23.")</f>
        <v>Recommended. Great for running or sport in general during the winter. They are very narrow ankle to knee and will widen to her waist. The tanspiración is quite good and the fabric is of quality. I recommend buying one size smaller. I bought it for € 23.</v>
      </c>
    </row>
    <row r="298">
      <c r="A298" s="1">
        <v>4.0</v>
      </c>
      <c r="B298" s="1" t="s">
        <v>299</v>
      </c>
      <c r="C298" t="str">
        <f>IFERROR(__xludf.DUMMYFUNCTION("GOOGLETRANSLATE(B298, ""es"", ""en"")"),"Ideal for the gym as long version, are perfect for workouts and fitness, not only for its compression, but by the quality of the fabric and seams. Strongly recommended especially for spring / summer and if you train in the gym.")</f>
        <v>Ideal for the gym as long version, are perfect for workouts and fitness, not only for its compression, but by the quality of the fabric and seams. Strongly recommended especially for spring / summer and if you train in the gym.</v>
      </c>
    </row>
    <row r="299">
      <c r="A299" s="1">
        <v>5.0</v>
      </c>
      <c r="B299" s="1" t="s">
        <v>300</v>
      </c>
      <c r="C299" t="str">
        <f>IFERROR(__xludf.DUMMYFUNCTION("GOOGLETRANSLATE(B299, ""es"", ""en"")"),"Comfortable Very comfortable, not only use the pool, I'm with them all day")</f>
        <v>Comfortable Very comfortable, not only use the pool, I'm with them all day</v>
      </c>
    </row>
    <row r="300">
      <c r="A300" s="1">
        <v>5.0</v>
      </c>
      <c r="B300" s="1" t="s">
        <v>301</v>
      </c>
      <c r="C300" t="str">
        <f>IFERROR(__xludf.DUMMYFUNCTION("GOOGLETRANSLATE(B300, ""es"", ""en"")"),"Super comfortable comfortable and very good, very good buy")</f>
        <v>Super comfortable comfortable and very good, very good buy</v>
      </c>
    </row>
    <row r="301">
      <c r="A301" s="1">
        <v>5.0</v>
      </c>
      <c r="B301" s="1" t="s">
        <v>302</v>
      </c>
      <c r="C301" t="str">
        <f>IFERROR(__xludf.DUMMYFUNCTION("GOOGLETRANSLATE(B301, ""es"", ""en"")"),"👍 👍")</f>
        <v>👍 👍</v>
      </c>
    </row>
    <row r="302">
      <c r="A302" s="1">
        <v>5.0</v>
      </c>
      <c r="B302" s="1" t="s">
        <v>303</v>
      </c>
      <c r="C302" t="str">
        <f>IFERROR(__xludf.DUMMYFUNCTION("GOOGLETRANSLATE(B302, ""es"", ""en"")"),"Brand guarantee of success buy this brand is a guarantee of success, especially for non-edible essences. I buy all I like, and I have many. Today, perhaps my favorite is bergamot.")</f>
        <v>Brand guarantee of success buy this brand is a guarantee of success, especially for non-edible essences. I buy all I like, and I have many. Today, perhaps my favorite is bergamot.</v>
      </c>
    </row>
    <row r="303">
      <c r="A303" s="1">
        <v>5.0</v>
      </c>
      <c r="B303" s="1" t="s">
        <v>304</v>
      </c>
      <c r="C303" t="str">
        <f>IFERROR(__xludf.DUMMYFUNCTION("GOOGLETRANSLATE(B303, ""es"", ""en"")"),"Nice design I have loved. It was a little leary with wireless headphones but the truth is that they pearls. I use to work and music, both the phone and the computer. Imprescindibles.La consider and quality of materials is quite good, some flimsy headphone"&amp;"s do not see. The quality of sound is good and the microphone is correct también.Las instructions are in castellano.Por on a work cable to charge the base could be longer, but I think it is a normal cable, so I guess I can use some of the same overall Fea"&amp;"tures.This, I am delighted with this product. I recommend it. Quality good price.")</f>
        <v>Nice design I have loved. It was a little leary with wireless headphones but the truth is that they pearls. I use to work and music, both the phone and the computer. Imprescindibles.La consider and quality of materials is quite good, some flimsy headphones do not see. The quality of sound is good and the microphone is correct también.Las instructions are in castellano.Por on a work cable to charge the base could be longer, but I think it is a normal cable, so I guess I can use some of the same overall Features.This, I am delighted with this product. I recommend it. Quality good price.</v>
      </c>
    </row>
    <row r="304">
      <c r="A304" s="1">
        <v>5.0</v>
      </c>
      <c r="B304" s="1" t="s">
        <v>305</v>
      </c>
      <c r="C304" t="str">
        <f>IFERROR(__xludf.DUMMYFUNCTION("GOOGLETRANSLATE(B304, ""es"", ""en"")"),"Encantada Super happy, comminuted to leave a fine puree and its capacity is enormous.")</f>
        <v>Encantada Super happy, comminuted to leave a fine puree and its capacity is enormous.</v>
      </c>
    </row>
    <row r="305">
      <c r="A305" s="1">
        <v>5.0</v>
      </c>
      <c r="B305" s="1" t="s">
        <v>306</v>
      </c>
      <c r="C305" t="str">
        <f>IFERROR(__xludf.DUMMYFUNCTION("GOOGLETRANSLATE(B305, ""es"", ""en"")"),"Recommended medium size")</f>
        <v>Recommended medium size</v>
      </c>
    </row>
    <row r="306">
      <c r="A306" s="1">
        <v>5.0</v>
      </c>
      <c r="B306" s="1" t="s">
        <v>307</v>
      </c>
      <c r="C306" t="str">
        <f>IFERROR(__xludf.DUMMYFUNCTION("GOOGLETRANSLATE(B306, ""es"", ""en"")"),"Awesome. From what I had heard about the bad sound pulled me back, but at the end I bought it. The perfect sound, noise suppression listening to music and did not hear the TV on. those who want to listen to music with the full range of sounds as buying ca"&amp;"bles and scratching his pocket, because the BT not give you. Good buy.")</f>
        <v>Awesome. From what I had heard about the bad sound pulled me back, but at the end I bought it. The perfect sound, noise suppression listening to music and did not hear the TV on. those who want to listen to music with the full range of sounds as buying cables and scratching his pocket, because the BT not give you. Good buy.</v>
      </c>
    </row>
    <row r="307">
      <c r="A307" s="1">
        <v>5.0</v>
      </c>
      <c r="B307" s="1" t="s">
        <v>308</v>
      </c>
      <c r="C307" t="str">
        <f>IFERROR(__xludf.DUMMYFUNCTION("GOOGLETRANSLATE(B307, ""es"", ""en"")"),"It works fast and perfectly. I installed the SSD in my laptop as a data disk, after transferring the contents of the old mechanical drive to it. Without any problem. It works perfectly and quickly. It is not the fastest, but other rather than traditional "&amp;"disk and a good price. For the purposes of the S.O. I can not say anything, since it is loaded from a memory M.2 and not from this disk; but access is just as fast. One reason was to install battery consumption of the notebook, as a mechanical drive consu"&amp;"mes far more than other SSD. In short, highly recommended.")</f>
        <v>It works fast and perfectly. I installed the SSD in my laptop as a data disk, after transferring the contents of the old mechanical drive to it. Without any problem. It works perfectly and quickly. It is not the fastest, but other rather than traditional disk and a good price. For the purposes of the S.O. I can not say anything, since it is loaded from a memory M.2 and not from this disk; but access is just as fast. One reason was to install battery consumption of the notebook, as a mechanical drive consumes far more than other SSD. In short, highly recommended.</v>
      </c>
    </row>
    <row r="308">
      <c r="A308" s="1">
        <v>5.0</v>
      </c>
      <c r="B308" s="1" t="s">
        <v>309</v>
      </c>
      <c r="C308" t="str">
        <f>IFERROR(__xludf.DUMMYFUNCTION("GOOGLETRANSLATE(B308, ""es"", ""en"")"),"Comfortable comfortable, calentitas and with good tread. You are perfect!")</f>
        <v>Comfortable comfortable, calentitas and with good tread. You are perfect!</v>
      </c>
    </row>
    <row r="309">
      <c r="A309" s="1">
        <v>5.0</v>
      </c>
      <c r="B309" s="1" t="s">
        <v>310</v>
      </c>
      <c r="C309" t="str">
        <f>IFERROR(__xludf.DUMMYFUNCTION("GOOGLETRANSLATE(B309, ""es"", ""en"")"),"Perfect just what I wanted, I just put the letters and stamp them on a Bib is perfect. It is small so if you want to put a lot of text is not your product. I put the name on one line, the surnames in the second and the third tfno. To put a long address if"&amp;" I see it complicated. I'm not very crafty and have had no problems in putting the letters. I done indicates how many washings but tough washed pair each temperature (10 washes at 90 degrees, 25 degrees and 60 washes 50 washes at 30 degrees) but also depe"&amp;"nd on the tissue.")</f>
        <v>Perfect just what I wanted, I just put the letters and stamp them on a Bib is perfect. It is small so if you want to put a lot of text is not your product. I put the name on one line, the surnames in the second and the third tfno. To put a long address if I see it complicated. I'm not very crafty and have had no problems in putting the letters. I done indicates how many washings but tough washed pair each temperature (10 washes at 90 degrees, 25 degrees and 60 washes 50 washes at 30 degrees) but also depend on the tissue.</v>
      </c>
    </row>
    <row r="310">
      <c r="A310" s="1">
        <v>5.0</v>
      </c>
      <c r="B310" s="1" t="s">
        <v>311</v>
      </c>
      <c r="C310" t="str">
        <f>IFERROR(__xludf.DUMMYFUNCTION("GOOGLETRANSLATE(B310, ""es"", ""en"")"),"They are very comfortable very good, feel good with everything, both to wear and to sport. I usually use on t-shirts 36 and a half and is the adidas ordered and perfect.")</f>
        <v>They are very comfortable very good, feel good with everything, both to wear and to sport. I usually use on t-shirts 36 and a half and is the adidas ordered and perfect.</v>
      </c>
    </row>
    <row r="311">
      <c r="A311" s="1">
        <v>5.0</v>
      </c>
      <c r="B311" s="1" t="s">
        <v>312</v>
      </c>
      <c r="C311" t="str">
        <f>IFERROR(__xludf.DUMMYFUNCTION("GOOGLETRANSLATE(B311, ""es"", ""en"")"),"Relief from back pain Just pick post I have lying a while. For back pain I have gone very well, but the neck still hurts me. Thought lotus flowers were blanditas and are hard plastic.")</f>
        <v>Relief from back pain Just pick post I have lying a while. For back pain I have gone very well, but the neck still hurts me. Thought lotus flowers were blanditas and are hard plastic.</v>
      </c>
    </row>
    <row r="312">
      <c r="A312" s="1">
        <v>5.0</v>
      </c>
      <c r="B312" s="1" t="s">
        <v>313</v>
      </c>
      <c r="C312" t="str">
        <f>IFERROR(__xludf.DUMMYFUNCTION("GOOGLETRANSLATE(B312, ""es"", ""en"")"),"Casio lifelong The truth is that fashions come and go and this CASIO is one of them ... A watch simple, but to bring in summer is ideal, all the girls are in love with him, for his simplicity and resistance. Enduring dips, although I am not very fond of i"&amp;"t down to the beach because the sand is bad companion for the function buttons and the cream, which sprinkles the buttons and let the poor clock in the wrong place. Ideal to look good if you have to make a gift this time.")</f>
        <v>Casio lifelong The truth is that fashions come and go and this CASIO is one of them ... A watch simple, but to bring in summer is ideal, all the girls are in love with him, for his simplicity and resistance. Enduring dips, although I am not very fond of it down to the beach because the sand is bad companion for the function buttons and the cream, which sprinkles the buttons and let the poor clock in the wrong place. Ideal to look good if you have to make a gift this time.</v>
      </c>
    </row>
    <row r="313">
      <c r="A313" s="1">
        <v>5.0</v>
      </c>
      <c r="B313" s="1" t="s">
        <v>314</v>
      </c>
      <c r="C313" t="str">
        <f>IFERROR(__xludf.DUMMYFUNCTION("GOOGLETRANSLATE(B313, ""es"", ""en"")"),"Basketball shoes are fine, very good quality ... thanks")</f>
        <v>Basketball shoes are fine, very good quality ... thanks</v>
      </c>
    </row>
    <row r="314">
      <c r="A314" s="1">
        <v>5.0</v>
      </c>
      <c r="B314" s="1" t="s">
        <v>315</v>
      </c>
      <c r="C314" t="str">
        <f>IFERROR(__xludf.DUMMYFUNCTION("GOOGLETRANSLATE(B314, ""es"", ""en"")"),"perfect Wonderful")</f>
        <v>perfect Wonderful</v>
      </c>
    </row>
    <row r="315">
      <c r="A315" s="1">
        <v>5.0</v>
      </c>
      <c r="B315" s="1" t="s">
        <v>316</v>
      </c>
      <c r="C315" t="str">
        <f>IFERROR(__xludf.DUMMYFUNCTION("GOOGLETRANSLATE(B315, ""es"", ""en"")"),"Seriousness both the delivery date as in all detailed product perfect.")</f>
        <v>Seriousness both the delivery date as in all detailed product perfect.</v>
      </c>
    </row>
    <row r="316">
      <c r="A316" s="1">
        <v>5.0</v>
      </c>
      <c r="B316" s="1" t="s">
        <v>317</v>
      </c>
      <c r="C316" t="str">
        <f>IFERROR(__xludf.DUMMYFUNCTION("GOOGLETRANSLATE(B316, ""es"", ""en"")"),"Eduardojorne Very good")</f>
        <v>Eduardojorne Very good</v>
      </c>
    </row>
    <row r="317">
      <c r="A317" s="1">
        <v>5.0</v>
      </c>
      <c r="B317" s="1" t="s">
        <v>318</v>
      </c>
      <c r="C317" t="str">
        <f>IFERROR(__xludf.DUMMYFUNCTION("GOOGLETRANSLATE(B317, ""es"", ""en"")"),"Great quality efficient, I never had problems with WD external hard drives, I had my doubts with a disc 8TB but after a period of use'm very happy because it has not given any problems.")</f>
        <v>Great quality efficient, I never had problems with WD external hard drives, I had my doubts with a disc 8TB but after a period of use'm very happy because it has not given any problems.</v>
      </c>
    </row>
    <row r="318">
      <c r="A318" s="1">
        <v>2.0</v>
      </c>
      <c r="B318" s="1" t="s">
        <v>319</v>
      </c>
      <c r="C318" t="str">
        <f>IFERROR(__xludf.DUMMYFUNCTION("GOOGLETRANSLATE(B318, ""es"", ""en"")"),"Small sized, return the unit PROBLEMS THE PRODUCT! This Christmas I gave my sister that coat, the color is gorgeous, nice but small texture, size does not correspond. She has the S and requests it, well, more look like a XS. I contacted the vendor to clai"&amp;"m the money because between what came quickly, which is small my sister .... I no longer serves as a gift, as I had to buy something else, and I'm still with the provider to let me return!")</f>
        <v>Small sized, return the unit PROBLEMS THE PRODUCT! This Christmas I gave my sister that coat, the color is gorgeous, nice but small texture, size does not correspond. She has the S and requests it, well, more look like a XS. I contacted the vendor to claim the money because between what came quickly, which is small my sister .... I no longer serves as a gift, as I had to buy something else, and I'm still with the provider to let me return!</v>
      </c>
    </row>
    <row r="319">
      <c r="A319" s="1">
        <v>3.0</v>
      </c>
      <c r="B319" s="1" t="s">
        <v>320</v>
      </c>
      <c r="C319" t="str">
        <f>IFERROR(__xludf.DUMMYFUNCTION("GOOGLETRANSLATE(B319, ""es"", ""en"")"),"right I do not like the way they are packaged, such as the shoe. , Right. / Value And the numbers are fair.")</f>
        <v>right I do not like the way they are packaged, such as the shoe. , Right. / Value And the numbers are fair.</v>
      </c>
    </row>
    <row r="320">
      <c r="A320" s="1">
        <v>3.0</v>
      </c>
      <c r="B320" s="1" t="s">
        <v>321</v>
      </c>
      <c r="C320" t="str">
        <f>IFERROR(__xludf.DUMMYFUNCTION("GOOGLETRANSLATE(B320, ""es"", ""en"")"),"Smaller disappointed and uncomfortable")</f>
        <v>Smaller disappointed and uncomfortable</v>
      </c>
    </row>
    <row r="321">
      <c r="A321" s="1">
        <v>1.0</v>
      </c>
      <c r="B321" s="1" t="s">
        <v>322</v>
      </c>
      <c r="C321" t="str">
        <f>IFERROR(__xludf.DUMMYFUNCTION("GOOGLETRANSLATE(B321, ""es"", ""en"")"),"uneasily")</f>
        <v>uneasily</v>
      </c>
    </row>
    <row r="322">
      <c r="A322" s="1">
        <v>1.0</v>
      </c>
      <c r="B322" s="1" t="s">
        <v>323</v>
      </c>
      <c r="C322" t="str">
        <f>IFERROR(__xludf.DUMMYFUNCTION("GOOGLETRANSLATE(B322, ""es"", ""en"")"),"Do not mislead the customer, the shoe is very loose and when you walk gets out of the foot, say it is anti-slip, lie, slides and all, total, will not buy more this model of shoe because I feel cocky for the price and quality it is offered.")</f>
        <v>Do not mislead the customer, the shoe is very loose and when you walk gets out of the foot, say it is anti-slip, lie, slides and all, total, will not buy more this model of shoe because I feel cocky for the price and quality it is offered.</v>
      </c>
    </row>
    <row r="323">
      <c r="A323" s="1">
        <v>4.0</v>
      </c>
      <c r="B323" s="1" t="s">
        <v>324</v>
      </c>
      <c r="C323" t="str">
        <f>IFERROR(__xludf.DUMMYFUNCTION("GOOGLETRANSLATE(B323, ""es"", ""en"")"),"Right buckle black (not shown in the photo description). The color of the body of the clock is slightly different from the color of the belt, according appreciable light conditions (can be seen in the own photo of the description).")</f>
        <v>Right buckle black (not shown in the photo description). The color of the body of the clock is slightly different from the color of the belt, according appreciable light conditions (can be seen in the own photo of the description).</v>
      </c>
    </row>
    <row r="324">
      <c r="A324" s="1">
        <v>4.0</v>
      </c>
      <c r="B324" s="1" t="s">
        <v>325</v>
      </c>
      <c r="C324" t="str">
        <f>IFERROR(__xludf.DUMMYFUNCTION("GOOGLETRANSLATE(B324, ""es"", ""en"")"),"Casio is always a good choice always recommend Casio, because it's my trusted brand, is durable and has some classic models that do not go out of fashion. This particular model seemed somewhat smaller sphere than I expected, but it is very nice and I hope"&amp;" you like my husband.")</f>
        <v>Casio is always a good choice always recommend Casio, because it's my trusted brand, is durable and has some classic models that do not go out of fashion. This particular model seemed somewhat smaller sphere than I expected, but it is very nice and I hope you like my husband.</v>
      </c>
    </row>
    <row r="325">
      <c r="A325" s="1">
        <v>4.0</v>
      </c>
      <c r="B325" s="1" t="s">
        <v>326</v>
      </c>
      <c r="C325" t="str">
        <f>IFERROR(__xludf.DUMMYFUNCTION("GOOGLETRANSLATE(B325, ""es"", ""en"")"),"Good. Good.")</f>
        <v>Good. Good.</v>
      </c>
    </row>
    <row r="326">
      <c r="A326" s="1">
        <v>4.0</v>
      </c>
      <c r="B326" s="1" t="s">
        <v>327</v>
      </c>
      <c r="C326" t="str">
        <f>IFERROR(__xludf.DUMMYFUNCTION("GOOGLETRANSLATE(B326, ""es"", ""en"")"),"Bottle meet high capacity, comes with Teat 3, the bottom and the other bottles of the brand does not unmount")</f>
        <v>Bottle meet high capacity, comes with Teat 3, the bottom and the other bottles of the brand does not unmount</v>
      </c>
    </row>
    <row r="327">
      <c r="A327" s="1">
        <v>4.0</v>
      </c>
      <c r="B327" s="1" t="s">
        <v>328</v>
      </c>
      <c r="C327" t="str">
        <f>IFERROR(__xludf.DUMMYFUNCTION("GOOGLETRANSLATE(B327, ""es"", ""en"")"),"Simple and nice men's watch is an elegant but simple clock, sober, perfect for a middle-aged gentleman with air modernos.Una good choice, no doubt.")</f>
        <v>Simple and nice men's watch is an elegant but simple clock, sober, perfect for a middle-aged gentleman with air modernos.Una good choice, no doubt.</v>
      </c>
    </row>
    <row r="328">
      <c r="A328" s="1">
        <v>5.0</v>
      </c>
      <c r="B328" s="1" t="s">
        <v>329</v>
      </c>
      <c r="C328" t="str">
        <f>IFERROR(__xludf.DUMMYFUNCTION("GOOGLETRANSLATE(B328, ""es"", ""en"")"),"They have a very good quality thick and ideal plastic coating to preserve documents, including prints or artistic designs that want to protect from dirt or the passage of time. Quite satisfied.")</f>
        <v>They have a very good quality thick and ideal plastic coating to preserve documents, including prints or artistic designs that want to protect from dirt or the passage of time. Quite satisfied.</v>
      </c>
    </row>
    <row r="329">
      <c r="A329" s="1">
        <v>5.0</v>
      </c>
      <c r="B329" s="1" t="s">
        <v>330</v>
      </c>
      <c r="C329" t="str">
        <f>IFERROR(__xludf.DUMMYFUNCTION("GOOGLETRANSLATE(B329, ""es"", ""en"")"),"Fast and comfortable in my home I usually drink tea daily and you are buying has come me very well because it is the easiest way to quickly boil water. The best thing about this jug is the speed and comfort, as I usually do several teas the same time for "&amp;"me and my family, and it only takes me about 2 minutes at about leaving the water at the boiling point of all. It also has great comfort to pour the water you need, plug and play, as it switches off automatically at the start to boil. It is also very nice"&amp;" and is super good in the kitchen, especially when heating is on the water thanks to blue LED having. Construction materials are very good for what it costs, being built in stainless steel and glass. Purchase highly recommended, very good quality / price.")</f>
        <v>Fast and comfortable in my home I usually drink tea daily and you are buying has come me very well because it is the easiest way to quickly boil water. The best thing about this jug is the speed and comfort, as I usually do several teas the same time for me and my family, and it only takes me about 2 minutes at about leaving the water at the boiling point of all. It also has great comfort to pour the water you need, plug and play, as it switches off automatically at the start to boil. It is also very nice and is super good in the kitchen, especially when heating is on the water thanks to blue LED having. Construction materials are very good for what it costs, being built in stainless steel and glass. Purchase highly recommended, very good quality / price.</v>
      </c>
    </row>
    <row r="330">
      <c r="A330" s="1">
        <v>5.0</v>
      </c>
      <c r="B330" s="1" t="s">
        <v>331</v>
      </c>
      <c r="C330" t="str">
        <f>IFERROR(__xludf.DUMMYFUNCTION("GOOGLETRANSLATE(B330, ""es"", ""en"")"),"They are super comfortable bra! He had bras this style, in comfortable plan because they have no seam, but this model, I loved that strips lace on the chest that fit, because that, although convenient, you up a little chest and not llevases seems like a T"&amp;"-shirt. It has 3 adjustment measures for those strips with clips of a typical bra. And the lace detail by tirantas. In addition they bring pillows, you can leave or remove :)")</f>
        <v>They are super comfortable bra! He had bras this style, in comfortable plan because they have no seam, but this model, I loved that strips lace on the chest that fit, because that, although convenient, you up a little chest and not llevases seems like a T-shirt. It has 3 adjustment measures for those strips with clips of a typical bra. And the lace detail by tirantas. In addition they bring pillows, you can leave or remove :)</v>
      </c>
    </row>
    <row r="331">
      <c r="A331" s="1">
        <v>5.0</v>
      </c>
      <c r="B331" s="1" t="s">
        <v>332</v>
      </c>
      <c r="C331" t="str">
        <f>IFERROR(__xludf.DUMMYFUNCTION("GOOGLETRANSLATE(B331, ""es"", ""en"")"),"They are good quality and fulfill what they promise")</f>
        <v>They are good quality and fulfill what they promise</v>
      </c>
    </row>
    <row r="332">
      <c r="A332" s="1">
        <v>5.0</v>
      </c>
      <c r="B332" s="1" t="s">
        <v>333</v>
      </c>
      <c r="C332" t="str">
        <f>IFERROR(__xludf.DUMMYFUNCTION("GOOGLETRANSLATE(B332, ""es"", ""en"")"),"They are well're fine")</f>
        <v>They are well're fine</v>
      </c>
    </row>
    <row r="333">
      <c r="A333" s="1">
        <v>5.0</v>
      </c>
      <c r="B333" s="1" t="s">
        <v>334</v>
      </c>
      <c r="C333" t="str">
        <f>IFERROR(__xludf.DUMMYFUNCTION("GOOGLETRANSLATE(B333, ""es"", ""en"")"),"The lifetime. A little fair. 35/36 use and have caught 35,5 and I are well Aunk are just the beginning in the fingers but I'm used to something wider. Otherwise perfect and beautiful")</f>
        <v>The lifetime. A little fair. 35/36 use and have caught 35,5 and I are well Aunk are just the beginning in the fingers but I'm used to something wider. Otherwise perfect and beautiful</v>
      </c>
    </row>
    <row r="334">
      <c r="A334" s="1">
        <v>5.0</v>
      </c>
      <c r="B334" s="1" t="s">
        <v>335</v>
      </c>
      <c r="C334" t="str">
        <f>IFERROR(__xludf.DUMMYFUNCTION("GOOGLETRANSLATE(B334, ""es"", ""en"")"),"Very Good Very nice")</f>
        <v>Very Good Very nice</v>
      </c>
    </row>
    <row r="335">
      <c r="A335" s="1">
        <v>5.0</v>
      </c>
      <c r="B335" s="1" t="s">
        <v>336</v>
      </c>
      <c r="C335" t="str">
        <f>IFERROR(__xludf.DUMMYFUNCTION("GOOGLETRANSLATE(B335, ""es"", ""en"")"),"Peazo I like everything since I bought not take it off even to sleep xD Durísimo pretty good and cheap watch for tough jobs 💪🏼")</f>
        <v>Peazo I like everything since I bought not take it off even to sleep xD Durísimo pretty good and cheap watch for tough jobs 💪🏼</v>
      </c>
    </row>
    <row r="336">
      <c r="A336" s="1">
        <v>5.0</v>
      </c>
      <c r="B336" s="1" t="s">
        <v>337</v>
      </c>
      <c r="C336" t="str">
        <f>IFERROR(__xludf.DUMMYFUNCTION("GOOGLETRANSLATE(B336, ""es"", ""en"")"),"Very nice and authentic as I expected very happy had a same and are the same as you had.")</f>
        <v>Very nice and authentic as I expected very happy had a same and are the same as you had.</v>
      </c>
    </row>
    <row r="337">
      <c r="A337" s="1">
        <v>5.0</v>
      </c>
      <c r="B337" s="1" t="s">
        <v>338</v>
      </c>
      <c r="C337" t="str">
        <f>IFERROR(__xludf.DUMMYFUNCTION("GOOGLETRANSLATE(B337, ""es"", ""en"")"),"Perfect for work and good price. I carry about a month and well. They are pictured as beautiful and very comfortable, they even prematurely. He wore a more expensive and twice the price and I last a year at most, you have cost me half and I hope last at l"&amp;"east 6 months and will have earned money. Highly recommended purchase.")</f>
        <v>Perfect for work and good price. I carry about a month and well. They are pictured as beautiful and very comfortable, they even prematurely. He wore a more expensive and twice the price and I last a year at most, you have cost me half and I hope last at least 6 months and will have earned money. Highly recommended purchase.</v>
      </c>
    </row>
    <row r="338">
      <c r="A338" s="1">
        <v>5.0</v>
      </c>
      <c r="B338" s="1" t="s">
        <v>339</v>
      </c>
      <c r="C338" t="str">
        <f>IFERROR(__xludf.DUMMYFUNCTION("GOOGLETRANSLATE(B338, ""es"", ""en"")"),"Very useful fulfill their function, the sticking part is transparent and adheres well")</f>
        <v>Very useful fulfill their function, the sticking part is transparent and adheres well</v>
      </c>
    </row>
    <row r="339">
      <c r="A339" s="1">
        <v>5.0</v>
      </c>
      <c r="B339" s="1" t="s">
        <v>340</v>
      </c>
      <c r="C339" t="str">
        <f>IFERROR(__xludf.DUMMYFUNCTION("GOOGLETRANSLATE(B339, ""es"", ""en"")"),"It was what I had hoped to deliver a job and everything went to Pen, but the end, the cost is almost the same and nothing to do in terms of performance. I did not fail, no noise and gives good image.")</f>
        <v>It was what I had hoped to deliver a job and everything went to Pen, but the end, the cost is almost the same and nothing to do in terms of performance. I did not fail, no noise and gives good image.</v>
      </c>
    </row>
    <row r="340">
      <c r="A340" s="1">
        <v>5.0</v>
      </c>
      <c r="B340" s="1" t="s">
        <v>341</v>
      </c>
      <c r="C340" t="str">
        <f>IFERROR(__xludf.DUMMYFUNCTION("GOOGLETRANSLATE(B340, ""es"", ""en"")"),"Great value / price Very good headphones quality / price ratio. I'm recording my podcast with them and the result is very good. I recommend them")</f>
        <v>Great value / price Very good headphones quality / price ratio. I'm recording my podcast with them and the result is very good. I recommend them</v>
      </c>
    </row>
    <row r="341">
      <c r="A341" s="1">
        <v>5.0</v>
      </c>
      <c r="B341" s="1" t="s">
        <v>342</v>
      </c>
      <c r="C341" t="str">
        <f>IFERROR(__xludf.DUMMYFUNCTION("GOOGLETRANSLATE(B341, ""es"", ""en"")"),"Powerful and economical Bring two glasses beaters and portable just started using it and what they can not know is durability.")</f>
        <v>Powerful and economical Bring two glasses beaters and portable just started using it and what they can not know is durability.</v>
      </c>
    </row>
    <row r="342">
      <c r="A342" s="1">
        <v>5.0</v>
      </c>
      <c r="B342" s="1" t="s">
        <v>343</v>
      </c>
      <c r="C342" t="str">
        <f>IFERROR(__xludf.DUMMYFUNCTION("GOOGLETRANSLATE(B342, ""es"", ""en"")"),"The lowest price with good sound is not the best cable, of course. But as economic cable for use at home connected to a pedal or substitutions is ideal. No memory or wrinkle, and connectors are decent. sounds right. So, for the dirt cheap price, it is ide"&amp;"al.")</f>
        <v>The lowest price with good sound is not the best cable, of course. But as economic cable for use at home connected to a pedal or substitutions is ideal. No memory or wrinkle, and connectors are decent. sounds right. So, for the dirt cheap price, it is ideal.</v>
      </c>
    </row>
    <row r="343">
      <c r="A343" s="1">
        <v>5.0</v>
      </c>
      <c r="B343" s="1" t="s">
        <v>344</v>
      </c>
      <c r="C343" t="str">
        <f>IFERROR(__xludf.DUMMYFUNCTION("GOOGLETRANSLATE(B343, ""es"", ""en"")"),"BUY I use a full size 105 c and I bought the 110 c because I read in the comments that was a fair bit and effectively, ideal suited for sports and is comfortable to put on and quitar¡¡")</f>
        <v>BUY I use a full size 105 c and I bought the 110 c because I read in the comments that was a fair bit and effectively, ideal suited for sports and is comfortable to put on and quitar¡¡</v>
      </c>
    </row>
    <row r="344">
      <c r="A344" s="1">
        <v>5.0</v>
      </c>
      <c r="B344" s="1" t="s">
        <v>345</v>
      </c>
      <c r="C344" t="str">
        <f>IFERROR(__xludf.DUMMYFUNCTION("GOOGLETRANSLATE(B344, ""es"", ""en"")"),"Elegant, light and fast just got this pendrive, I bought 2, I'm doing a file copy as I write this, copy 5GB in 3 min approx. which is not bad for USB you find today, all claiming to be 3.1 and none is hardly at the speed of 2.0, which is a p ... shame my "&amp;"view. Pleasant discovery therefore had used the 2.0 version of the same model still sold, and it was evidently slower, that if was better built. This flash drive is stylish, but it seems pretty metallic weaker. Anyway, I loved.")</f>
        <v>Elegant, light and fast just got this pendrive, I bought 2, I'm doing a file copy as I write this, copy 5GB in 3 min approx. which is not bad for USB you find today, all claiming to be 3.1 and none is hardly at the speed of 2.0, which is a p ... shame my view. Pleasant discovery therefore had used the 2.0 version of the same model still sold, and it was evidently slower, that if was better built. This flash drive is stylish, but it seems pretty metallic weaker. Anyway, I loved.</v>
      </c>
    </row>
    <row r="345">
      <c r="A345" s="1">
        <v>5.0</v>
      </c>
      <c r="B345" s="1" t="s">
        <v>346</v>
      </c>
      <c r="C345" t="str">
        <f>IFERROR(__xludf.DUMMYFUNCTION("GOOGLETRANSLATE(B345, ""es"", ""en"")"),"Great product. Is life easier so ago and how it looks. A nice article that hides inside a perfect and accurate operation. With quality materials that make it a heater 10")</f>
        <v>Great product. Is life easier so ago and how it looks. A nice article that hides inside a perfect and accurate operation. With quality materials that make it a heater 10</v>
      </c>
    </row>
    <row r="346">
      <c r="A346" s="1">
        <v>2.0</v>
      </c>
      <c r="B346" s="1" t="s">
        <v>347</v>
      </c>
      <c r="C346" t="str">
        <f>IFERROR(__xludf.DUMMYFUNCTION("GOOGLETRANSLATE(B346, ""es"", ""en"")"),"Grabbing a size not satisfied more than I usually use is very fair and very short. It is also a very fine jersey.")</f>
        <v>Grabbing a size not satisfied more than I usually use is very fair and very short. It is also a very fine jersey.</v>
      </c>
    </row>
    <row r="347">
      <c r="A347" s="1">
        <v>3.0</v>
      </c>
      <c r="B347" s="1" t="s">
        <v>348</v>
      </c>
      <c r="C347" t="str">
        <f>IFERROR(__xludf.DUMMYFUNCTION("GOOGLETRANSLATE(B347, ""es"", ""en"")"),"failure at 10 months The watch itself, it's okay. Simple, clear and with good quality and best price. In my case I started to slow down and even came to stand at 10 months of purchase. I contacted CASIO and was very satifecha. There was no cost to me, bei"&amp;"ng in warranty. With several emails without having to make any phone call, I solucionarion the problem. Collection and delivery at my house after repairing the clock. I recommend it.")</f>
        <v>failure at 10 months The watch itself, it's okay. Simple, clear and with good quality and best price. In my case I started to slow down and even came to stand at 10 months of purchase. I contacted CASIO and was very satifecha. There was no cost to me, being in warranty. With several emails without having to make any phone call, I solucionarion the problem. Collection and delivery at my house after repairing the clock. I recommend it.</v>
      </c>
    </row>
    <row r="348">
      <c r="A348" s="1">
        <v>3.0</v>
      </c>
      <c r="B348" s="1" t="s">
        <v>349</v>
      </c>
      <c r="C348" t="str">
        <f>IFERROR(__xludf.DUMMYFUNCTION("GOOGLETRANSLATE(B348, ""es"", ""en"")"),"It does not reach the advertised speed. After two years and several tests I have never managed to replicate the speed advertised rates. Other than that great, you have not given me problems.")</f>
        <v>It does not reach the advertised speed. After two years and several tests I have never managed to replicate the speed advertised rates. Other than that great, you have not given me problems.</v>
      </c>
    </row>
    <row r="349">
      <c r="A349" s="1">
        <v>1.0</v>
      </c>
      <c r="B349" s="1" t="s">
        <v>350</v>
      </c>
      <c r="C349" t="str">
        <f>IFERROR(__xludf.DUMMYFUNCTION("GOOGLETRANSLATE(B349, ""es"", ""en"")"),"Sound very low and sleazy offer a very low sound even at maximum power. Not valid for use with outside noise. In addition, the touch function is not comfortable, is so sensitive that the headphones off to the place trying to ear. I do not recommend.")</f>
        <v>Sound very low and sleazy offer a very low sound even at maximum power. Not valid for use with outside noise. In addition, the touch function is not comfortable, is so sensitive that the headphones off to the place trying to ear. I do not recommend.</v>
      </c>
    </row>
    <row r="350">
      <c r="A350" s="1">
        <v>1.0</v>
      </c>
      <c r="B350" s="1" t="s">
        <v>351</v>
      </c>
      <c r="C350" t="str">
        <f>IFERROR(__xludf.DUMMYFUNCTION("GOOGLETRANSLATE(B350, ""es"", ""en"")"),"Broken the month of purchase to buy them on March 23. He has not spent a month and are broken. The use I have given you is normal, pulling a little. I hope they give me a solution.")</f>
        <v>Broken the month of purchase to buy them on March 23. He has not spent a month and are broken. The use I have given you is normal, pulling a little. I hope they give me a solution.</v>
      </c>
    </row>
    <row r="351">
      <c r="A351" s="1">
        <v>1.0</v>
      </c>
      <c r="B351" s="1" t="s">
        <v>352</v>
      </c>
      <c r="C351" t="str">
        <f>IFERROR(__xludf.DUMMYFUNCTION("GOOGLETRANSLATE(B351, ""es"", ""en"")"),"I put a star too soft to put something at first glance they look good but ala week to have her sole comes off without giving any reason. For my lack of resistance. In a month working with them the sole comes off very easily and I do not give too much driv"&amp;"er would whip such as another profession to give battle in short account are worthless")</f>
        <v>I put a star too soft to put something at first glance they look good but ala week to have her sole comes off without giving any reason. For my lack of resistance. In a month working with them the sole comes off very easily and I do not give too much driver would whip such as another profession to give battle in short account are worthless</v>
      </c>
    </row>
    <row r="352">
      <c r="A352" s="1">
        <v>4.0</v>
      </c>
      <c r="B352" s="1" t="s">
        <v>353</v>
      </c>
      <c r="C352" t="str">
        <f>IFERROR(__xludf.DUMMYFUNCTION("GOOGLETRANSLATE(B352, ""es"", ""en"")"),"Are correct right.")</f>
        <v>Are correct right.</v>
      </c>
    </row>
    <row r="353">
      <c r="A353" s="1">
        <v>4.0</v>
      </c>
      <c r="B353" s="1" t="s">
        <v>354</v>
      </c>
      <c r="C353" t="str">
        <f>IFERROR(__xludf.DUMMYFUNCTION("GOOGLETRANSLATE(B353, ""es"", ""en"")"),"Very bright, silver and affordable I am very silver earrings, I like much more than gold, and if we add the design of star then become one of my favorites. Here I have given myself I are really beautiful. It is true that I was waiting a little bigger, but"&amp;" keep in mind that are silver, and to maintain a set price, size must be moderate. The design is very flattering, as well as youth. Seamlessly combines silver with cubic zirconia, and this makes them very bright. How positions are as I love them, especial"&amp;"ly when I wear my hair up, it is as well as more look. I am very happy with them.")</f>
        <v>Very bright, silver and affordable I am very silver earrings, I like much more than gold, and if we add the design of star then become one of my favorites. Here I have given myself I are really beautiful. It is true that I was waiting a little bigger, but keep in mind that are silver, and to maintain a set price, size must be moderate. The design is very flattering, as well as youth. Seamlessly combines silver with cubic zirconia, and this makes them very bright. How positions are as I love them, especially when I wear my hair up, it is as well as more look. I am very happy with them.</v>
      </c>
    </row>
    <row r="354">
      <c r="A354" s="1">
        <v>4.0</v>
      </c>
      <c r="B354" s="1" t="s">
        <v>355</v>
      </c>
      <c r="C354" t="str">
        <f>IFERROR(__xludf.DUMMYFUNCTION("GOOGLETRANSLATE(B354, ""es"", ""en"")"),"Calentita well done and good material. This food well and finished off")</f>
        <v>Calentita well done and good material. This food well and finished off</v>
      </c>
    </row>
    <row r="355">
      <c r="A355" s="1">
        <v>4.0</v>
      </c>
      <c r="B355" s="1" t="s">
        <v>356</v>
      </c>
      <c r="C355" t="str">
        <f>IFERROR(__xludf.DUMMYFUNCTION("GOOGLETRANSLATE(B355, ""es"", ""en"")"),"Almost perfect I like and use it a lot, I like essential oils.")</f>
        <v>Almost perfect I like and use it a lot, I like essential oils.</v>
      </c>
    </row>
    <row r="356">
      <c r="A356" s="1">
        <v>5.0</v>
      </c>
      <c r="B356" s="1" t="s">
        <v>357</v>
      </c>
      <c r="C356" t="str">
        <f>IFERROR(__xludf.DUMMYFUNCTION("GOOGLETRANSLATE(B356, ""es"", ""en"")"),"beautiful I did not expect so big and beautiful")</f>
        <v>beautiful I did not expect so big and beautiful</v>
      </c>
    </row>
    <row r="357">
      <c r="A357" s="1">
        <v>5.0</v>
      </c>
      <c r="B357" s="1" t="s">
        <v>358</v>
      </c>
      <c r="C357" t="str">
        <f>IFERROR(__xludf.DUMMYFUNCTION("GOOGLETRANSLATE(B357, ""es"", ""en"")"),"perfect perfect")</f>
        <v>perfect perfect</v>
      </c>
    </row>
    <row r="358">
      <c r="A358" s="1">
        <v>5.0</v>
      </c>
      <c r="B358" s="1" t="s">
        <v>359</v>
      </c>
      <c r="C358" t="str">
        <f>IFERROR(__xludf.DUMMYFUNCTION("GOOGLETRANSLATE(B358, ""es"", ""en"")"),"Perfect for all wires perfect, I needed to order computer cables. Cumpe its mission, seems sturdy and of good quality, I think it's good buy")</f>
        <v>Perfect for all wires perfect, I needed to order computer cables. Cumpe its mission, seems sturdy and of good quality, I think it's good buy</v>
      </c>
    </row>
    <row r="359">
      <c r="A359" s="1">
        <v>5.0</v>
      </c>
      <c r="B359" s="1" t="s">
        <v>360</v>
      </c>
      <c r="C359" t="str">
        <f>IFERROR(__xludf.DUMMYFUNCTION("GOOGLETRANSLATE(B359, ""es"", ""en"")"),"It works perfectly arrived perfectly packed in a cardboard box with foam in an anti-static bag. From the first day it worked perfectly, it is silent and transfer speeds are good.")</f>
        <v>It works perfectly arrived perfectly packed in a cardboard box with foam in an anti-static bag. From the first day it worked perfectly, it is silent and transfer speeds are good.</v>
      </c>
    </row>
    <row r="360">
      <c r="A360" s="1">
        <v>5.0</v>
      </c>
      <c r="B360" s="1" t="s">
        <v>361</v>
      </c>
      <c r="C360" t="str">
        <f>IFERROR(__xludf.DUMMYFUNCTION("GOOGLETRANSLATE(B360, ""es"", ""en"")"),"A little pricey but perfect quality. They arrived in perfect condition, perfect and without blemish size. The I recommend it.")</f>
        <v>A little pricey but perfect quality. They arrived in perfect condition, perfect and without blemish size. The I recommend it.</v>
      </c>
    </row>
    <row r="361">
      <c r="A361" s="1">
        <v>5.0</v>
      </c>
      <c r="B361" s="1" t="s">
        <v>362</v>
      </c>
      <c r="C361" t="str">
        <f>IFERROR(__xludf.DUMMYFUNCTION("GOOGLETRANSLATE(B361, ""es"", ""en"")"),"as expected right. So do not use it very often but it's more than enough power and well. No problem...")</f>
        <v>as expected right. So do not use it very often but it's more than enough power and well. No problem...</v>
      </c>
    </row>
    <row r="362">
      <c r="A362" s="1">
        <v>5.0</v>
      </c>
      <c r="B362" s="1" t="s">
        <v>363</v>
      </c>
      <c r="C362" t="str">
        <f>IFERROR(__xludf.DUMMYFUNCTION("GOOGLETRANSLATE(B362, ""es"", ""en"")"),"Good article pretty silver chain and quality.")</f>
        <v>Good article pretty silver chain and quality.</v>
      </c>
    </row>
    <row r="363">
      <c r="A363" s="1">
        <v>5.0</v>
      </c>
      <c r="B363" s="1" t="s">
        <v>364</v>
      </c>
      <c r="C363" t="str">
        <f>IFERROR(__xludf.DUMMYFUNCTION("GOOGLETRANSLATE(B363, ""es"", ""en"")"),"Pedro Ramos was what I expected. It meets all my expectations. The pity is that there is the same model but for women.")</f>
        <v>Pedro Ramos was what I expected. It meets all my expectations. The pity is that there is the same model but for women.</v>
      </c>
    </row>
    <row r="364">
      <c r="A364" s="1">
        <v>5.0</v>
      </c>
      <c r="B364" s="1" t="s">
        <v>365</v>
      </c>
      <c r="C364" t="str">
        <f>IFERROR(__xludf.DUMMYFUNCTION("GOOGLETRANSLATE(B364, ""es"", ""en"")"),"Fantastico Fast Charge good design")</f>
        <v>Fantastico Fast Charge good design</v>
      </c>
    </row>
    <row r="365">
      <c r="A365" s="1">
        <v>5.0</v>
      </c>
      <c r="B365" s="1" t="s">
        <v>366</v>
      </c>
      <c r="C365" t="str">
        <f>IFERROR(__xludf.DUMMYFUNCTION("GOOGLETRANSLATE(B365, ""es"", ""en"")"),"Pendrive-Environment Works on Mac, iPhone, iPad and PC. Perfect for use in different environments")</f>
        <v>Pendrive-Environment Works on Mac, iPhone, iPad and PC. Perfect for use in different environments</v>
      </c>
    </row>
    <row r="366">
      <c r="A366" s="1">
        <v>5.0</v>
      </c>
      <c r="B366" s="1" t="s">
        <v>367</v>
      </c>
      <c r="C366" t="str">
        <f>IFERROR(__xludf.DUMMYFUNCTION("GOOGLETRANSLATE(B366, ""es"", ""en"")"),"Robinuchija are fine, the buy back without a doubt. The quality is quite acceptable although they tend to be unscrewed enough")</f>
        <v>Robinuchija are fine, the buy back without a doubt. The quality is quite acceptable although they tend to be unscrewed enough</v>
      </c>
    </row>
    <row r="367">
      <c r="A367" s="1">
        <v>5.0</v>
      </c>
      <c r="B367" s="1" t="s">
        <v>368</v>
      </c>
      <c r="C367" t="str">
        <f>IFERROR(__xludf.DUMMYFUNCTION("GOOGLETRANSLATE(B367, ""es"", ""en"")"),"WIRELESS HEADSET HANDSFREE I have some other headphones I bought for sports and I bought these for home and while working, because apart from being headsets are hands-free. The sound is spectacular and perfectly mate with the different adapters that come."&amp;" They have a box to keep that simultaneously makes charger. I've been using them for almost a day and were still charged. They are also tactile, so if you listen, you do not touch the mobile phone or tablet.")</f>
        <v>WIRELESS HEADSET HANDSFREE I have some other headphones I bought for sports and I bought these for home and while working, because apart from being headsets are hands-free. The sound is spectacular and perfectly mate with the different adapters that come. They have a box to keep that simultaneously makes charger. I've been using them for almost a day and were still charged. They are also tactile, so if you listen, you do not touch the mobile phone or tablet.</v>
      </c>
    </row>
    <row r="368">
      <c r="A368" s="1">
        <v>5.0</v>
      </c>
      <c r="B368" s="1" t="s">
        <v>369</v>
      </c>
      <c r="C368" t="str">
        <f>IFERROR(__xludf.DUMMYFUNCTION("GOOGLETRANSLATE(B368, ""es"", ""en"")"),"Excellent! It was for a gift, and I am enchanted, good quality, I really expected that the pendant was a little bigger. But other right")</f>
        <v>Excellent! It was for a gift, and I am enchanted, good quality, I really expected that the pendant was a little bigger. But other right</v>
      </c>
    </row>
    <row r="369">
      <c r="A369" s="1">
        <v>5.0</v>
      </c>
      <c r="B369" s="1" t="s">
        <v>370</v>
      </c>
      <c r="C369" t="str">
        <f>IFERROR(__xludf.DUMMYFUNCTION("GOOGLETRANSLATE(B369, ""es"", ""en"")"),"I love! I love the bag, which is such photos. The only downside is that, just use three days began to peel from the front. Otherwise, magnificent and beautiful.")</f>
        <v>I love! I love the bag, which is such photos. The only downside is that, just use three days began to peel from the front. Otherwise, magnificent and beautiful.</v>
      </c>
    </row>
    <row r="370">
      <c r="A370" s="1">
        <v>5.0</v>
      </c>
      <c r="B370" s="1" t="s">
        <v>371</v>
      </c>
      <c r="C370" t="str">
        <f>IFERROR(__xludf.DUMMYFUNCTION("GOOGLETRANSLATE(B370, ""es"", ""en"")"),"excellent excellent")</f>
        <v>excellent excellent</v>
      </c>
    </row>
    <row r="371">
      <c r="A371" s="1">
        <v>5.0</v>
      </c>
      <c r="B371" s="1" t="s">
        <v>372</v>
      </c>
      <c r="C371" t="str">
        <f>IFERROR(__xludf.DUMMYFUNCTION("GOOGLETRANSLATE(B371, ""es"", ""en"")"),"Excellent Livianisimo clock.")</f>
        <v>Excellent Livianisimo clock.</v>
      </c>
    </row>
    <row r="372">
      <c r="A372" s="1">
        <v>5.0</v>
      </c>
      <c r="B372" s="1" t="s">
        <v>373</v>
      </c>
      <c r="C372" t="str">
        <f>IFERROR(__xludf.DUMMYFUNCTION("GOOGLETRANSLATE(B372, ""es"", ""en"")"),"Effective Just what I wanted. I use it to connect a monitor to a few outlets that are on the ground under my feet, and have a lid. With the original cable of the monitor, the lid is not closed because the length of the plug prevented it. With the AC plug "&amp;"to being designed at an angle, I solved the problem.")</f>
        <v>Effective Just what I wanted. I use it to connect a monitor to a few outlets that are on the ground under my feet, and have a lid. With the original cable of the monitor, the lid is not closed because the length of the plug prevented it. With the AC plug to being designed at an angle, I solved the problem.</v>
      </c>
    </row>
    <row r="373">
      <c r="A373" s="1">
        <v>5.0</v>
      </c>
      <c r="B373" s="1" t="s">
        <v>374</v>
      </c>
      <c r="C373" t="str">
        <f>IFERROR(__xludf.DUMMYFUNCTION("GOOGLETRANSLATE(B373, ""es"", ""en"")"),"Very good album many years ago Western Digital drives use for my teams and as always, this has been another excellent hard drive, very good value. It has come nicely packaged, from an OEM lot, which as we know does not bring the retail packaging of the ma"&amp;"nufacturer, but it is the same quality at a lower price. Highly recommended.")</f>
        <v>Very good album many years ago Western Digital drives use for my teams and as always, this has been another excellent hard drive, very good value. It has come nicely packaged, from an OEM lot, which as we know does not bring the retail packaging of the manufacturer, but it is the same quality at a lower price. Highly recommended.</v>
      </c>
    </row>
    <row r="374">
      <c r="A374" s="1">
        <v>5.0</v>
      </c>
      <c r="B374" s="1" t="s">
        <v>375</v>
      </c>
      <c r="C374" t="str">
        <f>IFERROR(__xludf.DUMMYFUNCTION("GOOGLETRANSLATE(B374, ""es"", ""en"")"),"Price-Quality = Perfect Since these helmets tried one of my consumerist raptures I could not get rid of them. For a person who seeks not spend much but if you fancy enjoying music with minimal quality, I'd say these are their helmets. Store I've come to s"&amp;"ee between 40 and 50 euros. When I found them on Amazon for 20 bit: Look, I laughed. I have never bought back into physical store. Helmets come with their ""pads"" ear, also carrying two other pairs (small and large. The median is the place you come by de"&amp;"fault). The cable has a length more than acceptable. The right is longer than the left to wear it around the neck from behind, which I found very useful in use. The connection between the jack and the cable is to protect L-shaped and is made of thick mate"&amp;"rial. Also it comes with a little bag to keep them inside. They're tough and very tasteful use headphones. Then it shows the quality of the audio to pass some of the around a hundred of these. I tried them since I could not help repeating every time ... t"&amp;"hat I have lost JAJAJAJAJA Never again because I asked to rupture me, really.")</f>
        <v>Price-Quality = Perfect Since these helmets tried one of my consumerist raptures I could not get rid of them. For a person who seeks not spend much but if you fancy enjoying music with minimal quality, I'd say these are their helmets. Store I've come to see between 40 and 50 euros. When I found them on Amazon for 20 bit: Look, I laughed. I have never bought back into physical store. Helmets come with their "pads" ear, also carrying two other pairs (small and large. The median is the place you come by default). The cable has a length more than acceptable. The right is longer than the left to wear it around the neck from behind, which I found very useful in use. The connection between the jack and the cable is to protect L-shaped and is made of thick material. Also it comes with a little bag to keep them inside. They're tough and very tasteful use headphones. Then it shows the quality of the audio to pass some of the around a hundred of these. I tried them since I could not help repeating every time ... that I have lost JAJAJAJAJA Never again because I asked to rupture me, really.</v>
      </c>
    </row>
    <row r="375">
      <c r="A375" s="1">
        <v>2.0</v>
      </c>
      <c r="B375" s="1" t="s">
        <v>376</v>
      </c>
      <c r="C375" t="str">
        <f>IFERROR(__xludf.DUMMYFUNCTION("GOOGLETRANSLATE(B375, ""es"", ""en"")"),"Is broken then cover one year after application of one year of use, the closure cap is broken, without receiving any blow or anything, so the security system that makes the water turns off when water it is already hot does not work, and I find dangerous u"&amp;"se Super well ... A total disappointment ....")</f>
        <v>Is broken then cover one year after application of one year of use, the closure cap is broken, without receiving any blow or anything, so the security system that makes the water turns off when water it is already hot does not work, and I find dangerous use Super well ... A total disappointment ....</v>
      </c>
    </row>
    <row r="376">
      <c r="A376" s="1">
        <v>3.0</v>
      </c>
      <c r="B376" s="1" t="s">
        <v>377</v>
      </c>
      <c r="C376" t="str">
        <f>IFERROR(__xludf.DUMMYFUNCTION("GOOGLETRANSLATE(B376, ""es"", ""en"")"),"The boots are in perfect condition but 38 1/2 I bought corresponds to a size 37. very very small. The boots are in perfect condition but 38 1/2 I bought corresponds to a size 37. very very small.")</f>
        <v>The boots are in perfect condition but 38 1/2 I bought corresponds to a size 37. very very small. The boots are in perfect condition but 38 1/2 I bought corresponds to a size 37. very very small.</v>
      </c>
    </row>
    <row r="377">
      <c r="A377" s="1">
        <v>3.0</v>
      </c>
      <c r="B377" s="1" t="s">
        <v>378</v>
      </c>
      <c r="C377" t="str">
        <f>IFERROR(__xludf.DUMMYFUNCTION("GOOGLETRANSLATE(B377, ""es"", ""en"")"),"Simple simple but for the price can not ask for more")</f>
        <v>Simple simple but for the price can not ask for more</v>
      </c>
    </row>
    <row r="378">
      <c r="A378" s="1">
        <v>1.0</v>
      </c>
      <c r="B378" s="1" t="s">
        <v>379</v>
      </c>
      <c r="C378" t="str">
        <f>IFERROR(__xludf.DUMMYFUNCTION("GOOGLETRANSLATE(B378, ""es"", ""en"")"),"False are false. They are leather and the sole is very weak.")</f>
        <v>False are false. They are leather and the sole is very weak.</v>
      </c>
    </row>
    <row r="379">
      <c r="A379" s="1">
        <v>1.0</v>
      </c>
      <c r="B379" s="1" t="s">
        <v>380</v>
      </c>
      <c r="C379" t="str">
        <f>IFERROR(__xludf.DUMMYFUNCTION("GOOGLETRANSLATE(B379, ""es"", ""en"")"),"You must buy un.adaptador for use in the Xiaomi Mi A2 does not take the necessary input for the hulls of the Xiaomi Mi A2 and I had to buy an adapter to use them.")</f>
        <v>You must buy un.adaptador for use in the Xiaomi Mi A2 does not take the necessary input for the hulls of the Xiaomi Mi A2 and I had to buy an adapter to use them.</v>
      </c>
    </row>
    <row r="380">
      <c r="A380" s="1">
        <v>4.0</v>
      </c>
      <c r="B380" s="1" t="s">
        <v>381</v>
      </c>
      <c r="C380" t="str">
        <f>IFERROR(__xludf.DUMMYFUNCTION("GOOGLETRANSLATE(B380, ""es"", ""en"")"),"Perfect for electronics I bought this product based on the opinions and for that reason I will write mine. Without knowing how the screen clock Xiaomi Amafit Bip took off without giving any blow. After seeing the options I had decided to try his luck with"&amp;" this product. I take a stuck without excess but still put product and everything and what I think is most important, let dry for several hours. The result is perfect and I keep recommending for those who want to stick plastic parts in electronic products"&amp;". Remember .... let dry for hours ... this is not a quick glue ...")</f>
        <v>Perfect for electronics I bought this product based on the opinions and for that reason I will write mine. Without knowing how the screen clock Xiaomi Amafit Bip took off without giving any blow. After seeing the options I had decided to try his luck with this product. I take a stuck without excess but still put product and everything and what I think is most important, let dry for several hours. The result is perfect and I keep recommending for those who want to stick plastic parts in electronic products. Remember .... let dry for hours ... this is not a quick glue ...</v>
      </c>
    </row>
    <row r="381">
      <c r="A381" s="1">
        <v>4.0</v>
      </c>
      <c r="B381" s="1" t="s">
        <v>382</v>
      </c>
      <c r="C381" t="str">
        <f>IFERROR(__xludf.DUMMYFUNCTION("GOOGLETRANSLATE(B381, ""es"", ""en"")"),"A reliable system is what I was looking for, easy to handle with a very basic but precise operation. Very good suction. Extras quality material quality Very happy")</f>
        <v>A reliable system is what I was looking for, easy to handle with a very basic but precise operation. Very good suction. Extras quality material quality Very happy</v>
      </c>
    </row>
    <row r="382">
      <c r="A382" s="1">
        <v>4.0</v>
      </c>
      <c r="B382" s="1" t="s">
        <v>383</v>
      </c>
      <c r="C382" t="str">
        <f>IFERROR(__xludf.DUMMYFUNCTION("GOOGLETRANSLATE(B382, ""es"", ""en"")"),"subtle scent and durable Use this product for a hunidificador and dispenser of aromas and the truth is that I work very well. You have to take a small amount of product since its thickness is high and costs to be diluted in water.")</f>
        <v>subtle scent and durable Use this product for a hunidificador and dispenser of aromas and the truth is that I work very well. You have to take a small amount of product since its thickness is high and costs to be diluted in water.</v>
      </c>
    </row>
    <row r="383">
      <c r="A383" s="1">
        <v>4.0</v>
      </c>
      <c r="B383" s="1" t="s">
        <v>384</v>
      </c>
      <c r="C383" t="str">
        <f>IFERROR(__xludf.DUMMYFUNCTION("GOOGLETRANSLATE(B383, ""es"", ""en"")"),"NO SURPRISES LITTLE CASH SUJECCION")</f>
        <v>NO SURPRISES LITTLE CASH SUJECCION</v>
      </c>
    </row>
    <row r="384">
      <c r="A384" s="1">
        <v>4.0</v>
      </c>
      <c r="B384" s="1" t="s">
        <v>385</v>
      </c>
      <c r="C384" t="str">
        <f>IFERROR(__xludf.DUMMYFUNCTION("GOOGLETRANSLATE(B384, ""es"", ""en"")"),"Good product. Buy them as a replacement for the original, and truly a similar quality, I electrician and give enough use, no complaint")</f>
        <v>Good product. Buy them as a replacement for the original, and truly a similar quality, I electrician and give enough use, no complaint</v>
      </c>
    </row>
    <row r="385">
      <c r="A385" s="1">
        <v>5.0</v>
      </c>
      <c r="B385" s="1" t="s">
        <v>386</v>
      </c>
      <c r="C385" t="str">
        <f>IFERROR(__xludf.DUMMYFUNCTION("GOOGLETRANSLATE(B385, ""es"", ""en"")"),"Marins course you have to ask for a size smaller than you usually use in sports, but with the Converse brand is always so. The shoes soon arrived at a good price and are lovely, I recommend them.")</f>
        <v>Marins course you have to ask for a size smaller than you usually use in sports, but with the Converse brand is always so. The shoes soon arrived at a good price and are lovely, I recommend them.</v>
      </c>
    </row>
    <row r="386">
      <c r="A386" s="1">
        <v>5.0</v>
      </c>
      <c r="B386" s="1" t="s">
        <v>387</v>
      </c>
      <c r="C386" t="str">
        <f>IFERROR(__xludf.DUMMYFUNCTION("GOOGLETRANSLATE(B386, ""es"", ""en"")"),"Pandora bracelet bracelet sold in the original shops")</f>
        <v>Pandora bracelet bracelet sold in the original shops</v>
      </c>
    </row>
    <row r="387">
      <c r="A387" s="1">
        <v>5.0</v>
      </c>
      <c r="B387" s="1" t="s">
        <v>388</v>
      </c>
      <c r="C387" t="str">
        <f>IFERROR(__xludf.DUMMYFUNCTION("GOOGLETRANSLATE(B387, ""es"", ""en"")"),"perfect sizing as it is wide waist In winter I like to dress in something loose dress and boots. This model is fine point. As is quite wide waist recommend buying the size that is often used because it comes perfect size. For example using a size 36 and I"&amp;" come great size S, does not stick to anything in the body. Another point which I opted for this model is pockets, which for me is a plus.")</f>
        <v>perfect sizing as it is wide waist In winter I like to dress in something loose dress and boots. This model is fine point. As is quite wide waist recommend buying the size that is often used because it comes perfect size. For example using a size 36 and I come great size S, does not stick to anything in the body. Another point which I opted for this model is pockets, which for me is a plus.</v>
      </c>
    </row>
    <row r="388">
      <c r="A388" s="1">
        <v>5.0</v>
      </c>
      <c r="B388" s="1" t="s">
        <v>389</v>
      </c>
      <c r="C388" t="str">
        <f>IFERROR(__xludf.DUMMYFUNCTION("GOOGLETRANSLATE(B388, ""es"", ""en"")"),"He needed a very mild electric blanket and I decided on this for its price and functionality. You can regulate the temperature with 6 power levels. And you can also preselect how long it will work if you fall asleep. You can remove the cables and put it i"&amp;"n the washing machine. It is very soft.")</f>
        <v>He needed a very mild electric blanket and I decided on this for its price and functionality. You can regulate the temperature with 6 power levels. And you can also preselect how long it will work if you fall asleep. You can remove the cables and put it in the washing machine. It is very soft.</v>
      </c>
    </row>
    <row r="389">
      <c r="A389" s="1">
        <v>5.0</v>
      </c>
      <c r="B389" s="1" t="s">
        <v>390</v>
      </c>
      <c r="C389" t="str">
        <f>IFERROR(__xludf.DUMMYFUNCTION("GOOGLETRANSLATE(B389, ""es"", ""en"")"),"Comodad stunning, stylish and fit like a glove, supersatisfecho")</f>
        <v>Comodad stunning, stylish and fit like a glove, supersatisfecho</v>
      </c>
    </row>
    <row r="390">
      <c r="A390" s="1">
        <v>5.0</v>
      </c>
      <c r="B390" s="1" t="s">
        <v>391</v>
      </c>
      <c r="C390" t="str">
        <f>IFERROR(__xludf.DUMMYFUNCTION("GOOGLETRANSLATE(B390, ""es"", ""en"")"),"Good sound quality headphones with good sound quality. They hear very well and have good appearance. They are easy to transport and seem durable.")</f>
        <v>Good sound quality headphones with good sound quality. They hear very well and have good appearance. They are easy to transport and seem durable.</v>
      </c>
    </row>
    <row r="391">
      <c r="A391" s="1">
        <v>5.0</v>
      </c>
      <c r="B391" s="1" t="s">
        <v>392</v>
      </c>
      <c r="C391" t="str">
        <f>IFERROR(__xludf.DUMMYFUNCTION("GOOGLETRANSLATE(B391, ""es"", ""en"")"),"Good quality very good, I thought it would be more Malillos for the price but we have come good")</f>
        <v>Good quality very good, I thought it would be more Malillos for the price but we have come good</v>
      </c>
    </row>
    <row r="392">
      <c r="A392" s="1">
        <v>5.0</v>
      </c>
      <c r="B392" s="1" t="s">
        <v>393</v>
      </c>
      <c r="C392" t="str">
        <f>IFERROR(__xludf.DUMMYFUNCTION("GOOGLETRANSLATE(B392, ""es"", ""en"")"),"Balanced Cable acceptable quality for what it's worth, there's nothing better. it serves both instruments to studio monitors. I have them with my KRK Rokit 5 probadoi had before with RCA output and the noise was annoying bastantye. conesto it solves to be"&amp;"ing balanced and just listen to the sound of the funte supply in the case of powered monitors. P.S. I arrived in less than 24H, amazing.")</f>
        <v>Balanced Cable acceptable quality for what it's worth, there's nothing better. it serves both instruments to studio monitors. I have them with my KRK Rokit 5 probadoi had before with RCA output and the noise was annoying bastantye. conesto it solves to being balanced and just listen to the sound of the funte supply in the case of powered monitors. P.S. I arrived in less than 24H, amazing.</v>
      </c>
    </row>
    <row r="393">
      <c r="A393" s="1">
        <v>5.0</v>
      </c>
      <c r="B393" s="1" t="s">
        <v>394</v>
      </c>
      <c r="C393" t="str">
        <f>IFERROR(__xludf.DUMMYFUNCTION("GOOGLETRANSLATE(B393, ""es"", ""en"")"),"Good quality Good Value")</f>
        <v>Good quality Good Value</v>
      </c>
    </row>
    <row r="394">
      <c r="A394" s="1">
        <v>5.0</v>
      </c>
      <c r="B394" s="1" t="s">
        <v>395</v>
      </c>
      <c r="C394" t="str">
        <f>IFERROR(__xludf.DUMMYFUNCTION("GOOGLETRANSLATE(B394, ""es"", ""en"")"),"100% recommended flipflops perfect, comfortable, good quality, serve to take to the beach to stay at home or go to the pool. Very happy with this product.")</f>
        <v>100% recommended flipflops perfect, comfortable, good quality, serve to take to the beach to stay at home or go to the pool. Very happy with this product.</v>
      </c>
    </row>
    <row r="395">
      <c r="A395" s="1">
        <v>5.0</v>
      </c>
      <c r="B395" s="1" t="s">
        <v>396</v>
      </c>
      <c r="C395" t="str">
        <f>IFERROR(__xludf.DUMMYFUNCTION("GOOGLETRANSLATE(B395, ""es"", ""en"")"),"Excellent grip and great damping. I bought these shoes from Salomon brand, specifically the new model GTX ALPHACROSS in its ""Green Castor Gray Ebony Black"". Salomon is a brand specializing in the manufacture of an extensive range of sports products: foo"&amp;"twear, clothing, luggage, articles, goggles, backpacks, ski equipment, accessories, etc .. and has a great tradition and prestige in the sector. It is a trail running shoes, designed to run in the countryside by mountain paths, roads, hills, valleys, cros"&amp;"sing streams, land muddy, in areas which have uneven during the tour, etc ... However, even if specially designed to run on the mountain also you can be used in less demanding land because although traction is aggressive, it is also lightweight and comfor"&amp;"table enough and stable enough to run every day anywhere. The shoes fit perfectly to the foot and then try admit that these shoes allow you to run on difficult terrain safely and comfortably. ✅ Among the most interesting features: ✔️ excellent grip. Its s"&amp;"ole with traction Contragrip creates maximum grip on slippery surfaces and difficult for your tread is firm on any terrain and weather conditions in both wet and dry surfaces. It is made by deep plugs with herringbone distributed over the entire sole. ✔️ "&amp;"Great Cushioning. Has a cushioning system that mitigates the impact of the tread and responds actively to a smooth transition. ✔️ The shoe is reinforced at strategic points to provide greater protection. These protections besides allowing to move nimbly n"&amp;"ot influence too on the total weight of the shoe (355 grams at 43 1/3). This helps us therefore run more safely and without fear of injury or puncture wound sharp rocks or other objects. ✔️ High resistance of materials. The shoe is manufactured 🏭 synthet"&amp;"ic fiber, rubber and cloth and have a rigid structure that does not detract from comfort and we will help overcome the difficulties and variations of the ground. ✔️ levels of waterproofing and breathability GORO-TEX. The membrane keeps out rain and snow, "&amp;"while facilitating the evacuation of sweat in order that keep your feet dry and cool in any situation.")</f>
        <v>Excellent grip and great damping. I bought these shoes from Salomon brand, specifically the new model GTX ALPHACROSS in its "Green Castor Gray Ebony Black". Salomon is a brand specializing in the manufacture of an extensive range of sports products: footwear, clothing, luggage, articles, goggles, backpacks, ski equipment, accessories, etc .. and has a great tradition and prestige in the sector. It is a trail running shoes, designed to run in the countryside by mountain paths, roads, hills, valleys, crossing streams, land muddy, in areas which have uneven during the tour, etc ... However, even if specially designed to run on the mountain also you can be used in less demanding land because although traction is aggressive, it is also lightweight and comfortable enough and stable enough to run every day anywhere. The shoes fit perfectly to the foot and then try admit that these shoes allow you to run on difficult terrain safely and comfortably. ✅ Among the most interesting features: ✔️ excellent grip. Its sole with traction Contragrip creates maximum grip on slippery surfaces and difficult for your tread is firm on any terrain and weather conditions in both wet and dry surfaces. It is made by deep plugs with herringbone distributed over the entire sole. ✔️ Great Cushioning. Has a cushioning system that mitigates the impact of the tread and responds actively to a smooth transition. ✔️ The shoe is reinforced at strategic points to provide greater protection. These protections besides allowing to move nimbly not influence too on the total weight of the shoe (355 grams at 43 1/3). This helps us therefore run more safely and without fear of injury or puncture wound sharp rocks or other objects. ✔️ High resistance of materials. The shoe is manufactured 🏭 synthetic fiber, rubber and cloth and have a rigid structure that does not detract from comfort and we will help overcome the difficulties and variations of the ground. ✔️ levels of waterproofing and breathability GORO-TEX. The membrane keeps out rain and snow, while facilitating the evacuation of sweat in order that keep your feet dry and cool in any situation.</v>
      </c>
    </row>
    <row r="396">
      <c r="A396" s="1">
        <v>5.0</v>
      </c>
      <c r="B396" s="1" t="s">
        <v>397</v>
      </c>
      <c r="C396" t="str">
        <f>IFERROR(__xludf.DUMMYFUNCTION("GOOGLETRANSLATE(B396, ""es"", ""en"")"),"Recommendable. Barta, good, tough. For the first time a blender cup has lasted me over a year, siemdo this, incidentally, which have spent less money.")</f>
        <v>Recommendable. Barta, good, tough. For the first time a blender cup has lasted me over a year, siemdo this, incidentally, which have spent less money.</v>
      </c>
    </row>
    <row r="397">
      <c r="A397" s="1">
        <v>5.0</v>
      </c>
      <c r="B397" s="1" t="s">
        <v>398</v>
      </c>
      <c r="C397" t="str">
        <f>IFERROR(__xludf.DUMMYFUNCTION("GOOGLETRANSLATE(B397, ""es"", ""en"")"),"Perfect I love all")</f>
        <v>Perfect I love all</v>
      </c>
    </row>
    <row r="398">
      <c r="A398" s="1">
        <v>5.0</v>
      </c>
      <c r="B398" s="1" t="s">
        <v>399</v>
      </c>
      <c r="C398" t="str">
        <f>IFERROR(__xludf.DUMMYFUNCTION("GOOGLETRANSLATE(B398, ""es"", ""en"")"),"Elena encantóa my sister is beautiful and buea quality. It was the gift I did at my wedding. I recommend it.")</f>
        <v>Elena encantóa my sister is beautiful and buea quality. It was the gift I did at my wedding. I recommend it.</v>
      </c>
    </row>
    <row r="399">
      <c r="A399" s="1">
        <v>5.0</v>
      </c>
      <c r="B399" s="1" t="s">
        <v>400</v>
      </c>
      <c r="C399" t="str">
        <f>IFERROR(__xludf.DUMMYFUNCTION("GOOGLETRANSLATE(B399, ""es"", ""en"")"),"Fits perfectly and does the job inadvertently broke my ipad wifi antenna to the change the battery, so I had to buy this. It comes with stickers and everything you need to secure it into place as the original. Of course also perfectly it fulfills its func"&amp;"tion and signal reception is right on the iPad. I recommend purchase")</f>
        <v>Fits perfectly and does the job inadvertently broke my ipad wifi antenna to the change the battery, so I had to buy this. It comes with stickers and everything you need to secure it into place as the original. Of course also perfectly it fulfills its function and signal reception is right on the iPad. I recommend purchase</v>
      </c>
    </row>
    <row r="400">
      <c r="A400" s="1">
        <v>5.0</v>
      </c>
      <c r="B400" s="1" t="s">
        <v>401</v>
      </c>
      <c r="C400" t="str">
        <f>IFERROR(__xludf.DUMMYFUNCTION("GOOGLETRANSLATE(B400, ""es"", ""en"")"),"The perfect asked for my daughter who goes to dance class. Delivery in a day, and you look great, maybe a tad large but well better. A perfect buy, and cheaper and better quality than in any Chinese.")</f>
        <v>The perfect asked for my daughter who goes to dance class. Delivery in a day, and you look great, maybe a tad large but well better. A perfect buy, and cheaper and better quality than in any Chinese.</v>
      </c>
    </row>
    <row r="401">
      <c r="A401" s="1">
        <v>5.0</v>
      </c>
      <c r="B401" s="1" t="s">
        <v>402</v>
      </c>
      <c r="C401" t="str">
        <f>IFERROR(__xludf.DUMMYFUNCTION("GOOGLETRANSLATE(B401, ""es"", ""en"")"),"No failures have recorded a performance of children in school for 40 families and none of them has given me problems. Good quality.")</f>
        <v>No failures have recorded a performance of children in school for 40 families and none of them has given me problems. Good quality.</v>
      </c>
    </row>
    <row r="402">
      <c r="A402" s="1">
        <v>5.0</v>
      </c>
      <c r="B402" s="1" t="s">
        <v>403</v>
      </c>
      <c r="C402" t="str">
        <f>IFERROR(__xludf.DUMMYFUNCTION("GOOGLETRANSLATE(B402, ""es"", ""en"")"),"Cool I bought these shoes from the 42 because as I need a model number or other, I go to perfection and are super comfortable, would buy")</f>
        <v>Cool I bought these shoes from the 42 because as I need a model number or other, I go to perfection and are super comfortable, would buy</v>
      </c>
    </row>
    <row r="403">
      <c r="A403" s="1">
        <v>5.0</v>
      </c>
      <c r="B403" s="1" t="s">
        <v>404</v>
      </c>
      <c r="C403" t="str">
        <f>IFERROR(__xludf.DUMMYFUNCTION("GOOGLETRANSLATE(B403, ""es"", ""en"")"),"Very comfortable This is the third pair of Skechers who buy are as comfortable as you can buy. A black being the go well with everything. Very happy with the purchase")</f>
        <v>Very comfortable This is the third pair of Skechers who buy are as comfortable as you can buy. A black being the go well with everything. Very happy with the purchase</v>
      </c>
    </row>
    <row r="404">
      <c r="A404" s="1">
        <v>2.0</v>
      </c>
      <c r="B404" s="1" t="s">
        <v>405</v>
      </c>
      <c r="C404" t="str">
        <f>IFERROR(__xludf.DUMMYFUNCTION("GOOGLETRANSLATE(B404, ""es"", ""en"")"),"Rings Rings are not the same as the photo. They do not look as nice as the photo .. But are similar.")</f>
        <v>Rings Rings are not the same as the photo. They do not look as nice as the photo .. But are similar.</v>
      </c>
    </row>
    <row r="405">
      <c r="A405" s="1">
        <v>3.0</v>
      </c>
      <c r="B405" s="1" t="s">
        <v>406</v>
      </c>
      <c r="C405" t="str">
        <f>IFERROR(__xludf.DUMMYFUNCTION("GOOGLETRANSLATE(B405, ""es"", ""en"")"),"Llego instructions all well and before long now. I miss the book / instruction booklet. I'll now testing to see how it works.")</f>
        <v>Llego instructions all well and before long now. I miss the book / instruction booklet. I'll now testing to see how it works.</v>
      </c>
    </row>
    <row r="406">
      <c r="A406" s="1">
        <v>3.0</v>
      </c>
      <c r="B406" s="1" t="s">
        <v>407</v>
      </c>
      <c r="C406" t="str">
        <f>IFERROR(__xludf.DUMMYFUNCTION("GOOGLETRANSLATE(B406, ""es"", ""en"")"),"Size. The watch itself is fine, but I think they should put the size. It's smaller than I thought.")</f>
        <v>Size. The watch itself is fine, but I think they should put the size. It's smaller than I thought.</v>
      </c>
    </row>
    <row r="407">
      <c r="A407" s="1">
        <v>1.0</v>
      </c>
      <c r="B407" s="1" t="s">
        <v>408</v>
      </c>
      <c r="C407" t="str">
        <f>IFERROR(__xludf.DUMMYFUNCTION("GOOGLETRANSLATE(B407, ""es"", ""en"")"),"Impossible to synchronize the two, and very little power. Disappointing! The product has disappointed me a lot. Unlike other Bluetooth headsets, it is difficult to synchronize with mobile. Only once I managed to synchronize the two buttons. I never succee"&amp;"ded. The other has been impossible to synchronize. I followed the instructions to the letter, nothing. And power is minimal. The maximum volume that allows is much lower than that of any traditional handset, a disappointment because I do not understand ho"&amp;"w it has so many positive recommendations.")</f>
        <v>Impossible to synchronize the two, and very little power. Disappointing! The product has disappointed me a lot. Unlike other Bluetooth headsets, it is difficult to synchronize with mobile. Only once I managed to synchronize the two buttons. I never succeeded. The other has been impossible to synchronize. I followed the instructions to the letter, nothing. And power is minimal. The maximum volume that allows is much lower than that of any traditional handset, a disappointment because I do not understand how it has so many positive recommendations.</v>
      </c>
    </row>
    <row r="408">
      <c r="A408" s="1">
        <v>1.0</v>
      </c>
      <c r="B408" s="1" t="s">
        <v>409</v>
      </c>
      <c r="C408" t="str">
        <f>IFERROR(__xludf.DUMMYFUNCTION("GOOGLETRANSLATE(B408, ""es"", ""en"")"),"Breaks the short time are a mess, work great limited time. A few weeks later the he stopped hear an earpiece and then stopped hear the other. Already I happened to me once and I gave it back because they failed to 3 days. I thought it was a point of failu"&amp;"re and why I bought again. Now I can not send them back and have again broken. I do not recommend or you've thrown the money to complete.")</f>
        <v>Breaks the short time are a mess, work great limited time. A few weeks later the he stopped hear an earpiece and then stopped hear the other. Already I happened to me once and I gave it back because they failed to 3 days. I thought it was a point of failure and why I bought again. Now I can not send them back and have again broken. I do not recommend or you've thrown the money to complete.</v>
      </c>
    </row>
    <row r="409">
      <c r="A409" s="1">
        <v>4.0</v>
      </c>
      <c r="B409" s="1" t="s">
        <v>410</v>
      </c>
      <c r="C409" t="str">
        <f>IFERROR(__xludf.DUMMYFUNCTION("GOOGLETRANSLATE(B409, ""es"", ""en"")"),"Perfectas recommend your purchase! Price / quality, and paste say that for continuous shooting are not the fastest I've ever had. A falluca I went but Amazon as always excellent after-sales service, I have 3")</f>
        <v>Perfectas recommend your purchase! Price / quality, and paste say that for continuous shooting are not the fastest I've ever had. A falluca I went but Amazon as always excellent after-sales service, I have 3</v>
      </c>
    </row>
    <row r="410">
      <c r="A410" s="1">
        <v>4.0</v>
      </c>
      <c r="B410" s="1" t="s">
        <v>411</v>
      </c>
      <c r="C410" t="str">
        <f>IFERROR(__xludf.DUMMYFUNCTION("GOOGLETRANSLATE(B410, ""es"", ""en"")"),"Triturar in general lines is all very well. Value for money very well")</f>
        <v>Triturar in general lines is all very well. Value for money very well</v>
      </c>
    </row>
    <row r="411">
      <c r="A411" s="1">
        <v>4.0</v>
      </c>
      <c r="B411" s="1" t="s">
        <v>412</v>
      </c>
      <c r="C411" t="str">
        <f>IFERROR(__xludf.DUMMYFUNCTION("GOOGLETRANSLATE(B411, ""es"", ""en"")"),"It is a typical right, neither large nor minimalist flash drive with USB 3.0 speed, reliability SanDisk is interesting program that comes in almost every brand SanDiskSecureAccessV3 devices, to encrypt folders, documents etc. If you never have to keep ""s"&amp;"ensitive"" information, gives a plus of peace and security.")</f>
        <v>It is a typical right, neither large nor minimalist flash drive with USB 3.0 speed, reliability SanDisk is interesting program that comes in almost every brand SanDiskSecureAccessV3 devices, to encrypt folders, documents etc. If you never have to keep "sensitive" information, gives a plus of peace and security.</v>
      </c>
    </row>
    <row r="412">
      <c r="A412" s="1">
        <v>4.0</v>
      </c>
      <c r="B412" s="1" t="s">
        <v>413</v>
      </c>
      <c r="C412" t="str">
        <f>IFERROR(__xludf.DUMMYFUNCTION("GOOGLETRANSLATE(B412, ""es"", ""en"")"),"Perfect fulfills its function. Color black, double filter, hard plastic, flexo approximately 36 cm and the clamp screw. Arrived in perfect condition.")</f>
        <v>Perfect fulfills its function. Color black, double filter, hard plastic, flexo approximately 36 cm and the clamp screw. Arrived in perfect condition.</v>
      </c>
    </row>
    <row r="413">
      <c r="A413" s="1">
        <v>4.0</v>
      </c>
      <c r="B413" s="1" t="s">
        <v>414</v>
      </c>
      <c r="C413" t="str">
        <f>IFERROR(__xludf.DUMMYFUNCTION("GOOGLETRANSLATE(B413, ""es"", ""en"")"),"Nice and cheap The value for money is good. PS: Digits and white lines are not as clear as the pictures.")</f>
        <v>Nice and cheap The value for money is good. PS: Digits and white lines are not as clear as the pictures.</v>
      </c>
    </row>
    <row r="414">
      <c r="A414" s="1">
        <v>5.0</v>
      </c>
      <c r="B414" s="1" t="s">
        <v>415</v>
      </c>
      <c r="C414" t="str">
        <f>IFERROR(__xludf.DUMMYFUNCTION("GOOGLETRANSLATE(B414, ""es"", ""en"")"),"Perfect All right. Comfortable and durable.")</f>
        <v>Perfect All right. Comfortable and durable.</v>
      </c>
    </row>
    <row r="415">
      <c r="A415" s="1">
        <v>5.0</v>
      </c>
      <c r="B415" s="1" t="s">
        <v>416</v>
      </c>
      <c r="C415" t="str">
        <f>IFERROR(__xludf.DUMMYFUNCTION("GOOGLETRANSLATE(B415, ""es"", ""en"")"),"Children Pen This pen is very cute I love the way she is suabe and is very Vien buy it for my nephew")</f>
        <v>Children Pen This pen is very cute I love the way she is suabe and is very Vien buy it for my nephew</v>
      </c>
    </row>
    <row r="416">
      <c r="A416" s="1">
        <v>5.0</v>
      </c>
      <c r="B416" s="1" t="s">
        <v>417</v>
      </c>
      <c r="C416" t="str">
        <f>IFERROR(__xludf.DUMMYFUNCTION("GOOGLETRANSLATE(B416, ""es"", ""en"")"),"Leaves perfect than expected, small package leaves for plasticizing. Quality are not making bubbles or lie flat as other brands. And very good price by 3,24 buy them.")</f>
        <v>Leaves perfect than expected, small package leaves for plasticizing. Quality are not making bubbles or lie flat as other brands. And very good price by 3,24 buy them.</v>
      </c>
    </row>
    <row r="417">
      <c r="A417" s="1">
        <v>5.0</v>
      </c>
      <c r="B417" s="1" t="s">
        <v>418</v>
      </c>
      <c r="C417" t="str">
        <f>IFERROR(__xludf.DUMMYFUNCTION("GOOGLETRANSLATE(B417, ""es"", ""en"")"),"Good quality and reliability bed I bought for my 4 year old daughter. The cable is quite long, 1.5 meters. It can be switched off to wash the heated beds. Quench 8 hours automatically. Derisory energy expenditure of 50 watt. perfectly heated bed at positi"&amp;"on 1, one day put to the 3 and a half hour the child was sweating lol seas, is I had to go down. Brand Super reliable and very cheap to be AEG. Great buy")</f>
        <v>Good quality and reliability bed I bought for my 4 year old daughter. The cable is quite long, 1.5 meters. It can be switched off to wash the heated beds. Quench 8 hours automatically. Derisory energy expenditure of 50 watt. perfectly heated bed at position 1, one day put to the 3 and a half hour the child was sweating lol seas, is I had to go down. Brand Super reliable and very cheap to be AEG. Great buy</v>
      </c>
    </row>
    <row r="418">
      <c r="A418" s="1">
        <v>5.0</v>
      </c>
      <c r="B418" s="1" t="s">
        <v>419</v>
      </c>
      <c r="C418" t="str">
        <f>IFERROR(__xludf.DUMMYFUNCTION("GOOGLETRANSLATE(B418, ""es"", ""en"")"),"Bought my wife delighted for my wife and is super happy. He used it in December-March and helped a lot, because without it always had cold feet. With this is more comfortable. I am also happy that automatically shuts off after .... I do not remember but I"&amp;" think it was 1 hour. Also if warm enough turns off. Also it does not consume much light ...")</f>
        <v>Bought my wife delighted for my wife and is super happy. He used it in December-March and helped a lot, because without it always had cold feet. With this is more comfortable. I am also happy that automatically shuts off after .... I do not remember but I think it was 1 hour. Also if warm enough turns off. Also it does not consume much light ...</v>
      </c>
    </row>
    <row r="419">
      <c r="A419" s="1">
        <v>5.0</v>
      </c>
      <c r="B419" s="1" t="s">
        <v>420</v>
      </c>
      <c r="C419" t="str">
        <f>IFERROR(__xludf.DUMMYFUNCTION("GOOGLETRANSLATE(B419, ""es"", ""en"")"),"As perfect image, so good!")</f>
        <v>As perfect image, so good!</v>
      </c>
    </row>
    <row r="420">
      <c r="A420" s="1">
        <v>5.0</v>
      </c>
      <c r="B420" s="1" t="s">
        <v>421</v>
      </c>
      <c r="C420" t="str">
        <f>IFERROR(__xludf.DUMMYFUNCTION("GOOGLETRANSLATE(B420, ""es"", ""en"")"),"Good quality material of good quality. A little awkward until you get used but it is normal in this type of tissue.")</f>
        <v>Good quality material of good quality. A little awkward until you get used but it is normal in this type of tissue.</v>
      </c>
    </row>
    <row r="421">
      <c r="A421" s="1">
        <v>5.0</v>
      </c>
      <c r="B421" s="1" t="s">
        <v>422</v>
      </c>
      <c r="C421" t="str">
        <f>IFERROR(__xludf.DUMMYFUNCTION("GOOGLETRANSLATE(B421, ""es"", ""en"")"),"PRODUCT WAS GOOD FOR GIFT AND liked it")</f>
        <v>PRODUCT WAS GOOD FOR GIFT AND liked it</v>
      </c>
    </row>
    <row r="422">
      <c r="A422" s="1">
        <v>5.0</v>
      </c>
      <c r="B422" s="1" t="s">
        <v>423</v>
      </c>
      <c r="C422" t="str">
        <f>IFERROR(__xludf.DUMMYFUNCTION("GOOGLETRANSLATE(B422, ""es"", ""en"")"),"Great nice and good quality, very good quality")</f>
        <v>Great nice and good quality, very good quality</v>
      </c>
    </row>
    <row r="423">
      <c r="A423" s="1">
        <v>5.0</v>
      </c>
      <c r="B423" s="1" t="s">
        <v>424</v>
      </c>
      <c r="C423" t="str">
        <f>IFERROR(__xludf.DUMMYFUNCTION("GOOGLETRANSLATE(B423, ""es"", ""en"")"),"Sports jacket came fast and the product is fine.")</f>
        <v>Sports jacket came fast and the product is fine.</v>
      </c>
    </row>
    <row r="424">
      <c r="A424" s="1">
        <v>5.0</v>
      </c>
      <c r="B424" s="1" t="s">
        <v>425</v>
      </c>
      <c r="C424" t="str">
        <f>IFERROR(__xludf.DUMMYFUNCTION("GOOGLETRANSLATE(B424, ""es"", ""en"")"),"It fits perfectly Very nice. The closure is fantastic, it fits perfectly. It's very comfortable")</f>
        <v>It fits perfectly Very nice. The closure is fantastic, it fits perfectly. It's very comfortable</v>
      </c>
    </row>
    <row r="425">
      <c r="A425" s="1">
        <v>5.0</v>
      </c>
      <c r="B425" s="1" t="s">
        <v>426</v>
      </c>
      <c r="C425" t="str">
        <f>IFERROR(__xludf.DUMMYFUNCTION("GOOGLETRANSLATE(B425, ""es"", ""en"")"),"Just what I was looking for comfortable, with lots of pockets and the perfect size for daily or take on the road.")</f>
        <v>Just what I was looking for comfortable, with lots of pockets and the perfect size for daily or take on the road.</v>
      </c>
    </row>
    <row r="426">
      <c r="A426" s="1">
        <v>5.0</v>
      </c>
      <c r="B426" s="1" t="s">
        <v>427</v>
      </c>
      <c r="C426" t="str">
        <f>IFERROR(__xludf.DUMMYFUNCTION("GOOGLETRANSLATE(B426, ""es"", ""en"")"),"A good sports bra. Perfect as always.")</f>
        <v>A good sports bra. Perfect as always.</v>
      </c>
    </row>
    <row r="427">
      <c r="A427" s="1">
        <v>5.0</v>
      </c>
      <c r="B427" s="1" t="s">
        <v>428</v>
      </c>
      <c r="C427" t="str">
        <f>IFERROR(__xludf.DUMMYFUNCTION("GOOGLETRANSLATE(B427, ""es"", ""en"")"),"Good quality finish, as seen in the photo.")</f>
        <v>Good quality finish, as seen in the photo.</v>
      </c>
    </row>
    <row r="428">
      <c r="A428" s="1">
        <v>5.0</v>
      </c>
      <c r="B428" s="1" t="s">
        <v>429</v>
      </c>
      <c r="C428" t="str">
        <f>IFERROR(__xludf.DUMMYFUNCTION("GOOGLETRANSLATE(B428, ""es"", ""en"")"),"Perfect perfect, previously used a white label and have nothing to do with these, the other is not cast forth as if nothing to the washing machine. It's already always use")</f>
        <v>Perfect perfect, previously used a white label and have nothing to do with these, the other is not cast forth as if nothing to the washing machine. It's already always use</v>
      </c>
    </row>
    <row r="429">
      <c r="A429" s="1">
        <v>5.0</v>
      </c>
      <c r="B429" s="1" t="s">
        <v>430</v>
      </c>
      <c r="C429" t="str">
        <f>IFERROR(__xludf.DUMMYFUNCTION("GOOGLETRANSLATE(B429, ""es"", ""en"")"),"Comodo weighs nothing")</f>
        <v>Comodo weighs nothing</v>
      </c>
    </row>
    <row r="430">
      <c r="A430" s="1">
        <v>5.0</v>
      </c>
      <c r="B430" s="1" t="s">
        <v>431</v>
      </c>
      <c r="C430" t="str">
        <f>IFERROR(__xludf.DUMMYFUNCTION("GOOGLETRANSLATE(B430, ""es"", ""en"")"),"Good products are made of good material. They hear very well and is very well presented. It is also well zipped round box where they come from, since when not in use can be stored there helmets. I not only use for sports, also use when I travel on public "&amp;"transport or at home, because I seem more comfortable for the subject that has no wires and goes for Bluetooth. It also comes replacement gums headphones.")</f>
        <v>Good products are made of good material. They hear very well and is very well presented. It is also well zipped round box where they come from, since when not in use can be stored there helmets. I not only use for sports, also use when I travel on public transport or at home, because I seem more comfortable for the subject that has no wires and goes for Bluetooth. It also comes replacement gums headphones.</v>
      </c>
    </row>
    <row r="431">
      <c r="A431" s="1">
        <v>5.0</v>
      </c>
      <c r="B431" s="1" t="s">
        <v>432</v>
      </c>
      <c r="C431" t="str">
        <f>IFERROR(__xludf.DUMMYFUNCTION("GOOGLETRANSLATE(B431, ""es"", ""en"")"),"All good. Perfect. Very fast delivery.")</f>
        <v>All good. Perfect. Very fast delivery.</v>
      </c>
    </row>
    <row r="432">
      <c r="A432" s="1">
        <v>2.0</v>
      </c>
      <c r="B432" s="1" t="s">
        <v>433</v>
      </c>
      <c r="C432" t="str">
        <f>IFERROR(__xludf.DUMMYFUNCTION("GOOGLETRANSLATE(B432, ""es"", ""en"")"),"Not for girls Girl too wide and long. He gave my father the")</f>
        <v>Not for girls Girl too wide and long. He gave my father the</v>
      </c>
    </row>
    <row r="433">
      <c r="A433" s="1">
        <v>3.0</v>
      </c>
      <c r="B433" s="1" t="s">
        <v>434</v>
      </c>
      <c r="C433" t="str">
        <f>IFERROR(__xludf.DUMMYFUNCTION("GOOGLETRANSLATE(B433, ""es"", ""en"")"),"WHAT MY DAUGHTER AND BEST PRICE WANTED Putty is my daughter wanted to put their photos and others stuck on the wall and the furniture in your room. The advantage is that it does not spoil anything and can hit and take off. A success. Thank you. It came as"&amp;" of a 10 on shipping.")</f>
        <v>WHAT MY DAUGHTER AND BEST PRICE WANTED Putty is my daughter wanted to put their photos and others stuck on the wall and the furniture in your room. The advantage is that it does not spoil anything and can hit and take off. A success. Thank you. It came as of a 10 on shipping.</v>
      </c>
    </row>
    <row r="434">
      <c r="A434" s="1">
        <v>1.0</v>
      </c>
      <c r="B434" s="1" t="s">
        <v>435</v>
      </c>
      <c r="C434" t="str">
        <f>IFERROR(__xludf.DUMMYFUNCTION("GOOGLETRANSLATE(B434, ""es"", ""en"")"),"Very nice but not the gtx I really like this model but I recommend ordering medium size more at least. My problem is that supposedly the model described is the gtx but after sending a second time to send me back to the model without Gore-Tex")</f>
        <v>Very nice but not the gtx I really like this model but I recommend ordering medium size more at least. My problem is that supposedly the model described is the gtx but after sending a second time to send me back to the model without Gore-Tex</v>
      </c>
    </row>
    <row r="435">
      <c r="A435" s="1">
        <v>1.0</v>
      </c>
      <c r="B435" s="1" t="s">
        <v>436</v>
      </c>
      <c r="C435" t="str">
        <f>IFERROR(__xludf.DUMMYFUNCTION("GOOGLETRANSLATE(B435, ""es"", ""en"")"),"Disappointing laughable speed (about 10/15 MB / second) for 3.1, I bought it to fill it with music for the car and if you spend more than 10 files (not folders) crashes, gets very hot and speed reading is not to throw rockets, finally, it always ends up c"&amp;"oming cheap expensive.")</f>
        <v>Disappointing laughable speed (about 10/15 MB / second) for 3.1, I bought it to fill it with music for the car and if you spend more than 10 files (not folders) crashes, gets very hot and speed reading is not to throw rockets, finally, it always ends up coming cheap expensive.</v>
      </c>
    </row>
    <row r="436">
      <c r="A436" s="1">
        <v>4.0</v>
      </c>
      <c r="B436" s="1" t="s">
        <v>437</v>
      </c>
      <c r="C436" t="str">
        <f>IFERROR(__xludf.DUMMYFUNCTION("GOOGLETRANSLATE(B436, ""es"", ""en"")"),"Gold is pretty elegant and height of the heel as well. A little narrow tip for the comfort of your fingers")</f>
        <v>Gold is pretty elegant and height of the heel as well. A little narrow tip for the comfort of your fingers</v>
      </c>
    </row>
    <row r="437">
      <c r="A437" s="1">
        <v>4.0</v>
      </c>
      <c r="B437" s="1" t="s">
        <v>438</v>
      </c>
      <c r="C437" t="str">
        <f>IFERROR(__xludf.DUMMYFUNCTION("GOOGLETRANSLATE(B437, ""es"", ""en"")"),"Very good for the price it was looking for a watch with solar charging a while, and I found this Casio, which has some very useful features like world time. No clutch, alarms only last 10 seconds, what does not wake up if you have deep sleep. Another smal"&amp;"l drawback is that the housing is plastic, and the metal belt.")</f>
        <v>Very good for the price it was looking for a watch with solar charging a while, and I found this Casio, which has some very useful features like world time. No clutch, alarms only last 10 seconds, what does not wake up if you have deep sleep. Another small drawback is that the housing is plastic, and the metal belt.</v>
      </c>
    </row>
    <row r="438">
      <c r="A438" s="1">
        <v>4.0</v>
      </c>
      <c r="B438" s="1" t="s">
        <v>439</v>
      </c>
      <c r="C438" t="str">
        <f>IFERROR(__xludf.DUMMYFUNCTION("GOOGLETRANSLATE(B438, ""es"", ""en"")"),"The nipple is not true for Medela PAPILLA This option does not work if what you want is to eat and a little thick. The nipple is size M and water, milk, cereal ... OK but take ... It costs the poor a war to eat. I bought it for a baby of 6 months and ""no"&amp;"t up to scratch"" .The quality excellent tetina yes, very good quality silicone that takes a lot to wear. For the price they sell teats of this size separately, you buy the whole bottle here of course ...")</f>
        <v>The nipple is not true for Medela PAPILLA This option does not work if what you want is to eat and a little thick. The nipple is size M and water, milk, cereal ... OK but take ... It costs the poor a war to eat. I bought it for a baby of 6 months and "not up to scratch" .The quality excellent tetina yes, very good quality silicone that takes a lot to wear. For the price they sell teats of this size separately, you buy the whole bottle here of course ...</v>
      </c>
    </row>
    <row r="439">
      <c r="A439" s="1">
        <v>4.0</v>
      </c>
      <c r="B439" s="1" t="s">
        <v>440</v>
      </c>
      <c r="C439" t="str">
        <f>IFERROR(__xludf.DUMMYFUNCTION("GOOGLETRANSLATE(B439, ""es"", ""en"")"),"All right girls necklace")</f>
        <v>All right girls necklace</v>
      </c>
    </row>
    <row r="440">
      <c r="A440" s="1">
        <v>4.0</v>
      </c>
      <c r="B440" s="1" t="s">
        <v>441</v>
      </c>
      <c r="C440" t="str">
        <f>IFERROR(__xludf.DUMMYFUNCTION("GOOGLETRANSLATE(B440, ""es"", ""en"")"),"New life for my computer ... Speed ​​impressive start. My computer is very good brand but already has 5 years old ... well, now has a new life ... I've forgotten more than 90 seconds loading the operating system to function, replacing them with a 15 secon"&amp;"ds in total ... it's amazing the speed of the hard drive ... also, note that speed is absolutely for everything you do, especially to compress, decompress and other operations as heavy load applications, etc. You notice that it takes a design application,"&amp;" for example, or a game, is a small fraction of the time it took with your conventional hard drive. Brand goes without saying that it is a symbol of quality and prestige, hence creating no photos are needed ... Do not put the 5 stars in the first place be"&amp;"cause it is not a cheap hard drive compared to other brands with the same features but look for the best; and secondly because the proper functioning of the disc, reliability and durability, can only be evaluated with the passage of time and it is not sur"&amp;"prising that even being a good brand, can present some failure in the first few weeks of use ... yet thus, it is one of the best SSDs.")</f>
        <v>New life for my computer ... Speed ​​impressive start. My computer is very good brand but already has 5 years old ... well, now has a new life ... I've forgotten more than 90 seconds loading the operating system to function, replacing them with a 15 seconds in total ... it's amazing the speed of the hard drive ... also, note that speed is absolutely for everything you do, especially to compress, decompress and other operations as heavy load applications, etc. You notice that it takes a design application, for example, or a game, is a small fraction of the time it took with your conventional hard drive. Brand goes without saying that it is a symbol of quality and prestige, hence creating no photos are needed ... Do not put the 5 stars in the first place because it is not a cheap hard drive compared to other brands with the same features but look for the best; and secondly because the proper functioning of the disc, reliability and durability, can only be evaluated with the passage of time and it is not surprising that even being a good brand, can present some failure in the first few weeks of use ... yet thus, it is one of the best SSDs.</v>
      </c>
    </row>
    <row r="441">
      <c r="A441" s="1">
        <v>5.0</v>
      </c>
      <c r="B441" s="1" t="s">
        <v>442</v>
      </c>
      <c r="C441" t="str">
        <f>IFERROR(__xludf.DUMMYFUNCTION("GOOGLETRANSLATE(B441, ""es"", ""en"")"),"Better than some more expensive First liked the overall finish of the product, the cargo box has dimensions very restrained and very light in the hand, the back has three LEDs that make the battery you have left the headphones are very ergonomic ear have "&amp;"a small LED that indicate they are switched on and paired. The sound is pretty good and especially stable I would say at a distance of around 10 meters mobile continue to perform well and the battery lasts a lot, to others as every time the guards in the "&amp;"box are loaded alone is one thing from which you can stop worrying. What I liked most is that once you've paired for the first time, every time you open the box light and automatically matching, so that when you all just put have to give the play on the p"&amp;"hone to begin listen to music.")</f>
        <v>Better than some more expensive First liked the overall finish of the product, the cargo box has dimensions very restrained and very light in the hand, the back has three LEDs that make the battery you have left the headphones are very ergonomic ear have a small LED that indicate they are switched on and paired. The sound is pretty good and especially stable I would say at a distance of around 10 meters mobile continue to perform well and the battery lasts a lot, to others as every time the guards in the box are loaded alone is one thing from which you can stop worrying. What I liked most is that once you've paired for the first time, every time you open the box light and automatically matching, so that when you all just put have to give the play on the phone to begin listen to music.</v>
      </c>
    </row>
    <row r="442">
      <c r="A442" s="1">
        <v>5.0</v>
      </c>
      <c r="B442" s="1" t="s">
        <v>443</v>
      </c>
      <c r="C442" t="str">
        <f>IFERROR(__xludf.DUMMYFUNCTION("GOOGLETRANSLATE(B442, ""es"", ""en"")"),"Acerte had to make a gift and I opted for this mixer for its elegant style that looks great in any kitchen. My cousin has been delighted with this power is not only ideal for smoothies but also creams and gazpacho. It has good capacity and will not overhe"&amp;"at during use. Less noisy than other models and with the guarantee of Moulinex. Ideal for day to day. I fully successful !!!! 😄")</f>
        <v>Acerte had to make a gift and I opted for this mixer for its elegant style that looks great in any kitchen. My cousin has been delighted with this power is not only ideal for smoothies but also creams and gazpacho. It has good capacity and will not overheat during use. Less noisy than other models and with the guarantee of Moulinex. Ideal for day to day. I fully successful !!!! 😄</v>
      </c>
    </row>
    <row r="443">
      <c r="A443" s="1">
        <v>5.0</v>
      </c>
      <c r="B443" s="1" t="s">
        <v>444</v>
      </c>
      <c r="C443" t="str">
        <f>IFERROR(__xludf.DUMMYFUNCTION("GOOGLETRANSLATE(B443, ""es"", ""en"")"),"Men watch elegant watch elegant and sophisticated. Very precise. In addition to time it tells you the day of the month. Adjustable strap and pretty metal. Perfect for suit or to go more casual.")</f>
        <v>Men watch elegant watch elegant and sophisticated. Very precise. In addition to time it tells you the day of the month. Adjustable strap and pretty metal. Perfect for suit or to go more casual.</v>
      </c>
    </row>
    <row r="444">
      <c r="A444" s="1">
        <v>5.0</v>
      </c>
      <c r="B444" s="1" t="s">
        <v>445</v>
      </c>
      <c r="C444" t="str">
        <f>IFERROR(__xludf.DUMMYFUNCTION("GOOGLETRANSLATE(B444, ""es"", ""en"")"),"Perfect I bought it because it's something bigger numbers than normal casio, the iluminator works well, it gives the right light.")</f>
        <v>Perfect I bought it because it's something bigger numbers than normal casio, the iluminator works well, it gives the right light.</v>
      </c>
    </row>
    <row r="445">
      <c r="A445" s="1">
        <v>5.0</v>
      </c>
      <c r="B445" s="1" t="s">
        <v>446</v>
      </c>
      <c r="C445" t="str">
        <f>IFERROR(__xludf.DUMMYFUNCTION("GOOGLETRANSLATE(B445, ""es"", ""en"")"),"A wonder is not off to group a hundred wires")</f>
        <v>A wonder is not off to group a hundred wires</v>
      </c>
    </row>
    <row r="446">
      <c r="A446" s="1">
        <v>5.0</v>
      </c>
      <c r="B446" s="1" t="s">
        <v>447</v>
      </c>
      <c r="C446" t="str">
        <f>IFERROR(__xludf.DUMMYFUNCTION("GOOGLETRANSLATE(B446, ""es"", ""en"")"),"Recommended works perfectly and freshens the entire floor of a room")</f>
        <v>Recommended works perfectly and freshens the entire floor of a room</v>
      </c>
    </row>
    <row r="447">
      <c r="A447" s="1">
        <v>5.0</v>
      </c>
      <c r="B447" s="1" t="s">
        <v>448</v>
      </c>
      <c r="C447" t="str">
        <f>IFERROR(__xludf.DUMMYFUNCTION("GOOGLETRANSLATE(B447, ""es"", ""en"")"),"Indispensable in your study or work site I came in purple, blue asked what I remember, even'm so satisfied. Comes with many clips, and the good news is that thanks sticking to a magnet having at the top.")</f>
        <v>Indispensable in your study or work site I came in purple, blue asked what I remember, even'm so satisfied. Comes with many clips, and the good news is that thanks sticking to a magnet having at the top.</v>
      </c>
    </row>
    <row r="448">
      <c r="A448" s="1">
        <v>5.0</v>
      </c>
      <c r="B448" s="1" t="s">
        <v>449</v>
      </c>
      <c r="C448" t="str">
        <f>IFERROR(__xludf.DUMMYFUNCTION("GOOGLETRANSLATE(B448, ""es"", ""en"")"),"A classic that can be said about this watch that has not been said in so many reviews .... because it's a classic. It is reliable, accurate, durable, robust but well finished and over, economical. Some say that the bracelet is regular, I do not see it, it"&amp;" is durable without being too rigid, it becomes comfortable at the moment. I recommend it if you like diver aesthetics. It has long stopped making or distributing, what do not know, but now you can have it.")</f>
        <v>A classic that can be said about this watch that has not been said in so many reviews .... because it's a classic. It is reliable, accurate, durable, robust but well finished and over, economical. Some say that the bracelet is regular, I do not see it, it is durable without being too rigid, it becomes comfortable at the moment. I recommend it if you like diver aesthetics. It has long stopped making or distributing, what do not know, but now you can have it.</v>
      </c>
    </row>
    <row r="449">
      <c r="A449" s="1">
        <v>5.0</v>
      </c>
      <c r="B449" s="1" t="s">
        <v>450</v>
      </c>
      <c r="C449" t="str">
        <f>IFERROR(__xludf.DUMMYFUNCTION("GOOGLETRANSLATE(B449, ""es"", ""en"")"),"earrings is very elegant beautiful posts since doing very well with pendant buy, recommend and priced very well, thank you")</f>
        <v>earrings is very elegant beautiful posts since doing very well with pendant buy, recommend and priced very well, thank you</v>
      </c>
    </row>
    <row r="450">
      <c r="A450" s="1">
        <v>5.0</v>
      </c>
      <c r="B450" s="1" t="s">
        <v>451</v>
      </c>
      <c r="C450" t="str">
        <f>IFERROR(__xludf.DUMMYFUNCTION("GOOGLETRANSLATE(B450, ""es"", ""en"")"),"Good nice and cheap Perfect for everyday")</f>
        <v>Good nice and cheap Perfect for everyday</v>
      </c>
    </row>
    <row r="451">
      <c r="A451" s="1">
        <v>5.0</v>
      </c>
      <c r="B451" s="1" t="s">
        <v>452</v>
      </c>
      <c r="C451" t="str">
        <f>IFERROR(__xludf.DUMMYFUNCTION("GOOGLETRANSLATE(B451, ""es"", ""en"")"),"Good quality comfort, fit, and very comfortable. Color and size as expected as well.")</f>
        <v>Good quality comfort, fit, and very comfortable. Color and size as expected as well.</v>
      </c>
    </row>
    <row r="452">
      <c r="A452" s="1">
        <v>5.0</v>
      </c>
      <c r="B452" s="1" t="s">
        <v>453</v>
      </c>
      <c r="C452" t="str">
        <f>IFERROR(__xludf.DUMMYFUNCTION("GOOGLETRANSLATE(B452, ""es"", ""en"")"),"Good Meets filter function, for 8 euros this great truth. I use it for cover songs and doing pretty well")</f>
        <v>Good Meets filter function, for 8 euros this great truth. I use it for cover songs and doing pretty well</v>
      </c>
    </row>
    <row r="453">
      <c r="A453" s="1">
        <v>5.0</v>
      </c>
      <c r="B453" s="1" t="s">
        <v>454</v>
      </c>
      <c r="C453" t="str">
        <f>IFERROR(__xludf.DUMMYFUNCTION("GOOGLETRANSLATE(B453, ""es"", ""en"")"),"Merrell is a glove is a brand that never fails. It is important to know what you use the shoes to know what to buy. I know her size because they are not the first Merrell I buy but the size coincides with that normally use in other sports. They are truly "&amp;"a glove: I can do all kinds of movements and vibrant sole helps you not escurrirte. In addition, after-sales service is wonderful.")</f>
        <v>Merrell is a glove is a brand that never fails. It is important to know what you use the shoes to know what to buy. I know her size because they are not the first Merrell I buy but the size coincides with that normally use in other sports. They are truly a glove: I can do all kinds of movements and vibrant sole helps you not escurrirte. In addition, after-sales service is wonderful.</v>
      </c>
    </row>
    <row r="454">
      <c r="A454" s="1">
        <v>5.0</v>
      </c>
      <c r="B454" s="1" t="s">
        <v>455</v>
      </c>
      <c r="C454" t="str">
        <f>IFERROR(__xludf.DUMMYFUNCTION("GOOGLETRANSLATE(B454, ""es"", ""en"")"),":-) Very good!")</f>
        <v>:-) Very good!</v>
      </c>
    </row>
    <row r="455">
      <c r="A455" s="1">
        <v>5.0</v>
      </c>
      <c r="B455" s="1" t="s">
        <v>456</v>
      </c>
      <c r="C455" t="str">
        <f>IFERROR(__xludf.DUMMYFUNCTION("GOOGLETRANSLATE(B455, ""es"", ""en"")"),"Ideal for areas involved. These shoes are ideal if you have to tread cross country, I have drones and when they fall have to get into very committed sites (brambles, water areas, dense areas of high bushes, etc) and slippers how are you help a lot. By the"&amp;" way they are not so hot the summer use one of the hottest areas of Spain without problems.")</f>
        <v>Ideal for areas involved. These shoes are ideal if you have to tread cross country, I have drones and when they fall have to get into very committed sites (brambles, water areas, dense areas of high bushes, etc) and slippers how are you help a lot. By the way they are not so hot the summer use one of the hottest areas of Spain without problems.</v>
      </c>
    </row>
    <row r="456">
      <c r="A456" s="1">
        <v>5.0</v>
      </c>
      <c r="B456" s="1" t="s">
        <v>457</v>
      </c>
      <c r="C456" t="str">
        <f>IFERROR(__xludf.DUMMYFUNCTION("GOOGLETRANSLATE(B456, ""es"", ""en"")"),"Excellent product excellent product")</f>
        <v>Excellent product excellent product</v>
      </c>
    </row>
    <row r="457">
      <c r="A457" s="1">
        <v>5.0</v>
      </c>
      <c r="B457" s="1" t="s">
        <v>458</v>
      </c>
      <c r="C457" t="str">
        <f>IFERROR(__xludf.DUMMYFUNCTION("GOOGLETRANSLATE(B457, ""es"", ""en"")"),"Good quality I use regularly to bring some personal items and in iPad Pro. It is convenient to carry and is sufficiently protected content. Before heavy rain could pierce because it is textile. In short useful, practical and with good finishes.")</f>
        <v>Good quality I use regularly to bring some personal items and in iPad Pro. It is convenient to carry and is sufficiently protected content. Before heavy rain could pierce because it is textile. In short useful, practical and with good finishes.</v>
      </c>
    </row>
    <row r="458">
      <c r="A458" s="1">
        <v>5.0</v>
      </c>
      <c r="B458" s="1" t="s">
        <v>459</v>
      </c>
      <c r="C458" t="str">
        <f>IFERROR(__xludf.DUMMYFUNCTION("GOOGLETRANSLATE(B458, ""es"", ""en"")"),"Excellent very good quality headphones are good subjects without ears hurt as has happened with others. They are comfortable and the sound is very good. I use them daily to go to work and it's definitely a good buy. I recommend the product.")</f>
        <v>Excellent very good quality headphones are good subjects without ears hurt as has happened with others. They are comfortable and the sound is very good. I use them daily to go to work and it's definitely a good buy. I recommend the product.</v>
      </c>
    </row>
    <row r="459">
      <c r="A459" s="1">
        <v>5.0</v>
      </c>
      <c r="B459" s="1" t="s">
        <v>460</v>
      </c>
      <c r="C459" t="str">
        <f>IFERROR(__xludf.DUMMYFUNCTION("GOOGLETRANSLATE(B459, ""es"", ""en"")"),"Super quality comomodas 10 are worth seems not wearing shoes brand .adoro is, everything I bought is always 10")</f>
        <v>Super quality comomodas 10 are worth seems not wearing shoes brand .adoro is, everything I bought is always 10</v>
      </c>
    </row>
    <row r="460">
      <c r="A460" s="1">
        <v>2.0</v>
      </c>
      <c r="B460" s="1" t="s">
        <v>461</v>
      </c>
      <c r="C460" t="str">
        <f>IFERROR(__xludf.DUMMYFUNCTION("GOOGLETRANSLATE(B460, ""es"", ""en"")"),"Surprise Mine came with a black piece (the clasping belt) do not paint anything in the pink watch. I would have liked to know that detail in advance.")</f>
        <v>Surprise Mine came with a black piece (the clasping belt) do not paint anything in the pink watch. I would have liked to know that detail in advance.</v>
      </c>
    </row>
    <row r="461">
      <c r="A461" s="1">
        <v>3.0</v>
      </c>
      <c r="B461" s="1" t="s">
        <v>462</v>
      </c>
      <c r="C461" t="str">
        <f>IFERROR(__xludf.DUMMYFUNCTION("GOOGLETRANSLATE(B461, ""es"", ""en"")"),"Weighs just comfortable but are slightly larger in appearance very wide left foot")</f>
        <v>Weighs just comfortable but are slightly larger in appearance very wide left foot</v>
      </c>
    </row>
    <row r="462">
      <c r="A462" s="1">
        <v>3.0</v>
      </c>
      <c r="B462" s="1" t="s">
        <v>463</v>
      </c>
      <c r="C462" t="str">
        <f>IFERROR(__xludf.DUMMYFUNCTION("GOOGLETRANSLATE(B462, ""es"", ""en"")"),"This is pretty good, I do not know if it is worth the money but I like")</f>
        <v>This is pretty good, I do not know if it is worth the money but I like</v>
      </c>
    </row>
    <row r="463">
      <c r="A463" s="1">
        <v>1.0</v>
      </c>
      <c r="B463" s="1" t="s">
        <v>464</v>
      </c>
      <c r="C463" t="str">
        <f>IFERROR(__xludf.DUMMYFUNCTION("GOOGLETRANSLATE(B463, ""es"", ""en"")"),"the engine burned 4 total failure use !!! everything very well with 4 fruits and plenty of fluids to go smoothly. At the time I tried to make a mashed potato with vegetables, add enough liquid ... goodbye, stopped, or a liter of mixture. He began to smell"&amp;" burnt motor. not 'running, Evide temente")</f>
        <v>the engine burned 4 total failure use !!! everything very well with 4 fruits and plenty of fluids to go smoothly. At the time I tried to make a mashed potato with vegetables, add enough liquid ... goodbye, stopped, or a liter of mixture. He began to smell burnt motor. not 'running, Evide temente</v>
      </c>
    </row>
    <row r="464">
      <c r="A464" s="1">
        <v>1.0</v>
      </c>
      <c r="B464" s="1" t="s">
        <v>465</v>
      </c>
      <c r="C464" t="str">
        <f>IFERROR(__xludf.DUMMYFUNCTION("GOOGLETRANSLATE(B464, ""es"", ""en"")"),"Probe 2nd. Llego hand was broken and returned disaster")</f>
        <v>Probe 2nd. Llego hand was broken and returned disaster</v>
      </c>
    </row>
    <row r="465">
      <c r="A465" s="1">
        <v>1.0</v>
      </c>
      <c r="B465" s="1" t="s">
        <v>466</v>
      </c>
      <c r="C465" t="str">
        <f>IFERROR(__xludf.DUMMYFUNCTION("GOOGLETRANSLATE(B465, ""es"", ""en"")"),"Cheap is expensive poor quality, the tip is a hard piece and moves apart the fabric is of poor quality, not just sewn or glued is the sole.")</f>
        <v>Cheap is expensive poor quality, the tip is a hard piece and moves apart the fabric is of poor quality, not just sewn or glued is the sole.</v>
      </c>
    </row>
    <row r="466">
      <c r="A466" s="1">
        <v>4.0</v>
      </c>
      <c r="B466" s="1" t="s">
        <v>467</v>
      </c>
      <c r="C466" t="str">
        <f>IFERROR(__xludf.DUMMYFUNCTION("GOOGLETRANSLATE(B466, ""es"", ""en"")"),"Fits expected Fits expected, as in the photo but expected it to be bigger. All well and meeting expectations")</f>
        <v>Fits expected Fits expected, as in the photo but expected it to be bigger. All well and meeting expectations</v>
      </c>
    </row>
    <row r="467">
      <c r="A467" s="1">
        <v>4.0</v>
      </c>
      <c r="B467" s="1" t="s">
        <v>468</v>
      </c>
      <c r="C467" t="str">
        <f>IFERROR(__xludf.DUMMYFUNCTION("GOOGLETRANSLATE(B467, ""es"", ""en"")"),"Spending correct shoe 44 and have asked 45 1/3. I are one big but better Pelin when the foot is swollen or going downhill. I compado these to replace my Salomon who were already quite worn. So far I think the Salomon are more comfortable. These adidas hav"&amp;"e a nice design (for me) and I can not say they are uncomfortable because they are not but are a step below Salomon. I've already gotten the mud and protected Goretex membrane was as I expected. I do not give 5 stars for comfort but still are fine.")</f>
        <v>Spending correct shoe 44 and have asked 45 1/3. I are one big but better Pelin when the foot is swollen or going downhill. I compado these to replace my Salomon who were already quite worn. So far I think the Salomon are more comfortable. These adidas have a nice design (for me) and I can not say they are uncomfortable because they are not but are a step below Salomon. I've already gotten the mud and protected Goretex membrane was as I expected. I do not give 5 stars for comfort but still are fine.</v>
      </c>
    </row>
    <row r="468">
      <c r="A468" s="1">
        <v>4.0</v>
      </c>
      <c r="B468" s="1" t="s">
        <v>469</v>
      </c>
      <c r="C468" t="str">
        <f>IFERROR(__xludf.DUMMYFUNCTION("GOOGLETRANSLATE(B468, ""es"", ""en"")"),"Good Value Very good quality. Very comfortable and fit well. He did not give it 5 stars because we just extreme and we can not predict their outcome longer term")</f>
        <v>Good Value Very good quality. Very comfortable and fit well. He did not give it 5 stars because we just extreme and we can not predict their outcome longer term</v>
      </c>
    </row>
    <row r="469">
      <c r="A469" s="1">
        <v>4.0</v>
      </c>
      <c r="B469" s="1" t="s">
        <v>470</v>
      </c>
      <c r="C469" t="str">
        <f>IFERROR(__xludf.DUMMYFUNCTION("GOOGLETRANSLATE(B469, ""es"", ""en"")"),"Correct Maybe a little tight for licra but not by size.")</f>
        <v>Correct Maybe a little tight for licra but not by size.</v>
      </c>
    </row>
    <row r="470">
      <c r="A470" s="1">
        <v>5.0</v>
      </c>
      <c r="B470" s="1" t="s">
        <v>471</v>
      </c>
      <c r="C470" t="str">
        <f>IFERROR(__xludf.DUMMYFUNCTION("GOOGLETRANSLATE(B470, ""es"", ""en"")"),"Very comfortable easy and convenient")</f>
        <v>Very comfortable easy and convenient</v>
      </c>
    </row>
    <row r="471">
      <c r="A471" s="1">
        <v>5.0</v>
      </c>
      <c r="B471" s="1" t="s">
        <v>472</v>
      </c>
      <c r="C471" t="str">
        <f>IFERROR(__xludf.DUMMYFUNCTION("GOOGLETRANSLATE(B471, ""es"", ""en"")"),"Util The product is very convenient and useful, I encourage people to buy it. The only incivenirte is warming when he takes much use on the mobile phone. And personally I would put a cover on the USB port")</f>
        <v>Util The product is very convenient and useful, I encourage people to buy it. The only incivenirte is warming when he takes much use on the mobile phone. And personally I would put a cover on the USB port</v>
      </c>
    </row>
    <row r="472">
      <c r="A472" s="1">
        <v>5.0</v>
      </c>
      <c r="B472" s="1" t="s">
        <v>473</v>
      </c>
      <c r="C472" t="str">
        <f>IFERROR(__xludf.DUMMYFUNCTION("GOOGLETRANSLATE(B472, ""es"", ""en"")"),"With CASIO no doubt. I've spent years using digital watches CASIO and always satisfied with them. This model holds for me what I expected. Very functional watch that I wear at all times and never off my wrist. When it breaks because of the use I give, I a"&amp;"cquire another without hesitation.")</f>
        <v>With CASIO no doubt. I've spent years using digital watches CASIO and always satisfied with them. This model holds for me what I expected. Very functional watch that I wear at all times and never off my wrist. When it breaks because of the use I give, I acquire another without hesitation.</v>
      </c>
    </row>
    <row r="473">
      <c r="A473" s="1">
        <v>5.0</v>
      </c>
      <c r="B473" s="1" t="s">
        <v>474</v>
      </c>
      <c r="C473" t="str">
        <f>IFERROR(__xludf.DUMMYFUNCTION("GOOGLETRANSLATE(B473, ""es"", ""en"")"),"Good Value great product quality and design. Orm shoe comfortable and spacious so big feet 😉ya you have no problem. Ahh and very importantly, the price genial👍")</f>
        <v>Good Value great product quality and design. Orm shoe comfortable and spacious so big feet 😉ya you have no problem. Ahh and very importantly, the price genial👍</v>
      </c>
    </row>
    <row r="474">
      <c r="A474" s="1">
        <v>5.0</v>
      </c>
      <c r="B474" s="1" t="s">
        <v>475</v>
      </c>
      <c r="C474" t="str">
        <f>IFERROR(__xludf.DUMMYFUNCTION("GOOGLETRANSLATE(B474, ""es"", ""en"")"),"Improvements over forerunners have improved the model leading seam which is ""minimal"" and has also changed the fabric of internal protection and Achilles heel, although still to be seen whether or not improves durability of this part.")</f>
        <v>Improvements over forerunners have improved the model leading seam which is "minimal" and has also changed the fabric of internal protection and Achilles heel, although still to be seen whether or not improves durability of this part.</v>
      </c>
    </row>
    <row r="475">
      <c r="A475" s="1">
        <v>5.0</v>
      </c>
      <c r="B475" s="1" t="s">
        <v>476</v>
      </c>
      <c r="C475" t="str">
        <f>IFERROR(__xludf.DUMMYFUNCTION("GOOGLETRANSLATE(B475, ""es"", ""en"")"),"precious Well")</f>
        <v>precious Well</v>
      </c>
    </row>
    <row r="476">
      <c r="A476" s="1">
        <v>5.0</v>
      </c>
      <c r="B476" s="1" t="s">
        <v>477</v>
      </c>
      <c r="C476" t="str">
        <f>IFERROR(__xludf.DUMMYFUNCTION("GOOGLETRANSLATE(B476, ""es"", ""en"")"),"Great perfect watch you look where you look, synchronizes perfectly time every night, weighs nothing and is very comfortable to wear even bigger, I think there is nothing better on the market value, a success, I recommend to the 100%.")</f>
        <v>Great perfect watch you look where you look, synchronizes perfectly time every night, weighs nothing and is very comfortable to wear even bigger, I think there is nothing better on the market value, a success, I recommend to the 100%.</v>
      </c>
    </row>
    <row r="477">
      <c r="A477" s="1">
        <v>5.0</v>
      </c>
      <c r="B477" s="1" t="s">
        <v>478</v>
      </c>
      <c r="C477" t="str">
        <f>IFERROR(__xludf.DUMMYFUNCTION("GOOGLETRANSLATE(B477, ""es"", ""en"")"),"Size and quality is a good size to carry mobile, wallet and house keys and car. A couple of pens and more. I like it because it's not very large and are quality materials")</f>
        <v>Size and quality is a good size to carry mobile, wallet and house keys and car. A couple of pens and more. I like it because it's not very large and are quality materials</v>
      </c>
    </row>
    <row r="478">
      <c r="A478" s="1">
        <v>5.0</v>
      </c>
      <c r="B478" s="1" t="s">
        <v>479</v>
      </c>
      <c r="C478" t="str">
        <f>IFERROR(__xludf.DUMMYFUNCTION("GOOGLETRANSLATE(B478, ""es"", ""en"")"),"For convenience presentations at the university it comes in handy laser pointer. Slides can spend without having to be aware of the computer. Comfort.")</f>
        <v>For convenience presentations at the university it comes in handy laser pointer. Slides can spend without having to be aware of the computer. Comfort.</v>
      </c>
    </row>
    <row r="479">
      <c r="A479" s="1">
        <v>5.0</v>
      </c>
      <c r="B479" s="1" t="s">
        <v>480</v>
      </c>
      <c r="C479" t="str">
        <f>IFERROR(__xludf.DUMMYFUNCTION("GOOGLETRANSLATE(B479, ""es"", ""en"")"),"inbatible nice and cheap price")</f>
        <v>inbatible nice and cheap price</v>
      </c>
    </row>
    <row r="480">
      <c r="A480" s="1">
        <v>5.0</v>
      </c>
      <c r="B480" s="1" t="s">
        <v>481</v>
      </c>
      <c r="C480" t="str">
        <f>IFERROR(__xludf.DUMMYFUNCTION("GOOGLETRANSLATE(B480, ""es"", ""en"")"),"I love what he had previously seen in other stores but the price was higher than I received it yesterday and the truth that great, the box is very cute and product at the moment I have not tried I recommend the price is very good")</f>
        <v>I love what he had previously seen in other stores but the price was higher than I received it yesterday and the truth that great, the box is very cute and product at the moment I have not tried I recommend the price is very good</v>
      </c>
    </row>
    <row r="481">
      <c r="A481" s="1">
        <v>5.0</v>
      </c>
      <c r="B481" s="1" t="s">
        <v>482</v>
      </c>
      <c r="C481" t="str">
        <f>IFERROR(__xludf.DUMMYFUNCTION("GOOGLETRANSLATE(B481, ""es"", ""en"")"),"Comodo I use it in my classes and doing very well, comfortable to wear and durability of the battery.")</f>
        <v>Comodo I use it in my classes and doing very well, comfortable to wear and durability of the battery.</v>
      </c>
    </row>
    <row r="482">
      <c r="A482" s="1">
        <v>5.0</v>
      </c>
      <c r="B482" s="1" t="s">
        <v>483</v>
      </c>
      <c r="C482" t="str">
        <f>IFERROR(__xludf.DUMMYFUNCTION("GOOGLETRANSLATE(B482, ""es"", ""en"")"),"Very good for the price very good")</f>
        <v>Very good for the price very good</v>
      </c>
    </row>
    <row r="483">
      <c r="A483" s="1">
        <v>5.0</v>
      </c>
      <c r="B483" s="1" t="s">
        <v>484</v>
      </c>
      <c r="C483" t="str">
        <f>IFERROR(__xludf.DUMMYFUNCTION("GOOGLETRANSLATE(B483, ""es"", ""en"")"),"Very comfortable for daily use are we comfy, perfectly fit and have good quality brand. The color is a little green, in my opinion, rather than gray")</f>
        <v>Very comfortable for daily use are we comfy, perfectly fit and have good quality brand. The color is a little green, in my opinion, rather than gray</v>
      </c>
    </row>
    <row r="484">
      <c r="A484" s="1">
        <v>5.0</v>
      </c>
      <c r="B484" s="1" t="s">
        <v>485</v>
      </c>
      <c r="C484" t="str">
        <f>IFERROR(__xludf.DUMMYFUNCTION("GOOGLETRANSLATE(B484, ""es"", ""en"")"),"A superior product a good buy, leaves clean pans. Strongly recommended")</f>
        <v>A superior product a good buy, leaves clean pans. Strongly recommended</v>
      </c>
    </row>
    <row r="485">
      <c r="A485" s="1">
        <v>5.0</v>
      </c>
      <c r="B485" s="1" t="s">
        <v>486</v>
      </c>
      <c r="C485" t="str">
        <f>IFERROR(__xludf.DUMMYFUNCTION("GOOGLETRANSLATE(B485, ""es"", ""en"")"),"Not advise fabric sleazy ... not like a jersey fabric sleazy")</f>
        <v>Not advise fabric sleazy ... not like a jersey fabric sleazy</v>
      </c>
    </row>
    <row r="486">
      <c r="A486" s="1">
        <v>5.0</v>
      </c>
      <c r="B486" s="1" t="s">
        <v>487</v>
      </c>
      <c r="C486" t="str">
        <f>IFERROR(__xludf.DUMMYFUNCTION("GOOGLETRANSLATE(B486, ""es"", ""en"")"),"Abrigat He saved my life in Edinburgh. 38 is for a size M.")</f>
        <v>Abrigat He saved my life in Edinburgh. 38 is for a size M.</v>
      </c>
    </row>
    <row r="487">
      <c r="A487" s="1">
        <v>5.0</v>
      </c>
      <c r="B487" s="1" t="s">
        <v>488</v>
      </c>
      <c r="C487" t="str">
        <f>IFERROR(__xludf.DUMMYFUNCTION("GOOGLETRANSLATE(B487, ""es"", ""en"")"),"Perfect Quality in focus")</f>
        <v>Perfect Quality in focus</v>
      </c>
    </row>
    <row r="488">
      <c r="A488" s="1">
        <v>5.0</v>
      </c>
      <c r="B488" s="1" t="s">
        <v>489</v>
      </c>
      <c r="C488" t="str">
        <f>IFERROR(__xludf.DUMMYFUNCTION("GOOGLETRANSLATE(B488, ""es"", ""en"")"),"It meets expectations right ... I missed a guide because it took me a while to put it into function. There is only to put it in the slot 2 of the PS2. It saves a great job card, congratulations on the product.")</f>
        <v>It meets expectations right ... I missed a guide because it took me a while to put it into function. There is only to put it in the slot 2 of the PS2. It saves a great job card, congratulations on the product.</v>
      </c>
    </row>
    <row r="489">
      <c r="A489" s="1">
        <v>2.0</v>
      </c>
      <c r="B489" s="1" t="s">
        <v>490</v>
      </c>
      <c r="C489" t="str">
        <f>IFERROR(__xludf.DUMMYFUNCTION("GOOGLETRANSLATE(B489, ""es"", ""en"")"),"Pretty shoddy product. Product with very little power, can not chop ice, and I smell burnt to the make smothie.")</f>
        <v>Pretty shoddy product. Product with very little power, can not chop ice, and I smell burnt to the make smothie.</v>
      </c>
    </row>
    <row r="490">
      <c r="A490" s="1">
        <v>3.0</v>
      </c>
      <c r="B490" s="1" t="s">
        <v>491</v>
      </c>
      <c r="C490" t="str">
        <f>IFERROR(__xludf.DUMMYFUNCTION("GOOGLETRANSLATE(B490, ""es"", ""en"")"),"Good fabric looks more or less good, but are very wide .... I do not know if I'll end up using them as expected")</f>
        <v>Good fabric looks more or less good, but are very wide .... I do not know if I'll end up using them as expected</v>
      </c>
    </row>
    <row r="491">
      <c r="A491" s="1">
        <v>3.0</v>
      </c>
      <c r="B491" s="1" t="s">
        <v>492</v>
      </c>
      <c r="C491" t="str">
        <f>IFERROR(__xludf.DUMMYFUNCTION("GOOGLETRANSLATE(B491, ""es"", ""en"")"),"Crocs updated as always less quality Usuaria crocs since its appearance on the market have two models that have lasted me over a decade. A renewing the ""baya crocs see the Size chart has changed and the previous M6W8 is exactly the same dimensions as the"&amp;" current M7W9. In addition the product (without measuring with caliper) is less thick eye. I hope that does not affect durability (although the logic of the current market certainly does not last even half). It is an expensive product for what it is, but "&amp;"as I have more than amortized trust that this renewal worthwhile investment, because they are comfortable and functional for those who have tired feet and complicated with footwear.")</f>
        <v>Crocs updated as always less quality Usuaria crocs since its appearance on the market have two models that have lasted me over a decade. A renewing the "baya crocs see the Size chart has changed and the previous M6W8 is exactly the same dimensions as the current M7W9. In addition the product (without measuring with caliper) is less thick eye. I hope that does not affect durability (although the logic of the current market certainly does not last even half). It is an expensive product for what it is, but as I have more than amortized trust that this renewal worthwhile investment, because they are comfortable and functional for those who have tired feet and complicated with footwear.</v>
      </c>
    </row>
    <row r="492">
      <c r="A492" s="1">
        <v>1.0</v>
      </c>
      <c r="B492" s="1" t="s">
        <v>493</v>
      </c>
      <c r="C492" t="str">
        <f>IFERROR(__xludf.DUMMYFUNCTION("GOOGLETRANSLATE(B492, ""es"", ""en"")"),"2/3 DEFECTIVE In a couple of months I have purchased up to 3 discs of the same model for renobar which had in two pc. not one I have not received. At the beginning everything right: the operation is expected and the noise level is good. The discs are pack"&amp;"aged in anti static unabolsa apparently new. A few days after having used and having recorded the info start failures and strange crashes. One of them started making grunting as if brushed head after a couple of days installed. First one at some time, the"&amp;"n went in crescendo until it becomes constant. The other simply disappeared from the system. After demontarlos and bank using an external HDD connected via USB, I've been able to review different utilities and both have flaws in the system file allocation"&amp;". After repair and surface match strategy, the unit seems to be recovering, although one still giving 'unknown' error in any sector. I find it curious that the number of hours of recording on the disc is much higher than what it should be if it were brand"&amp;" new. I do not want to risk failing again soon so the devolvere. In that regard anything to say Amazon moment. The issue is that no long buy one of the Toshiba brand and produced the same type of failures, returned it and substitution I spend the same and"&amp;" so I had to return. I wonder if either defective or transport items are sold or packaging are not suitable for this type of product as 'delicate', as the statistics it seems devastating. I think that henceforth will opt to buy the following in some physi"&amp;"cal store where perhaps best guarantee transport units. Insurance price difference, if any, that does not make up for lost time.")</f>
        <v>2/3 DEFECTIVE In a couple of months I have purchased up to 3 discs of the same model for renobar which had in two pc. not one I have not received. At the beginning everything right: the operation is expected and the noise level is good. The discs are packaged in anti static unabolsa apparently new. A few days after having used and having recorded the info start failures and strange crashes. One of them started making grunting as if brushed head after a couple of days installed. First one at some time, then went in crescendo until it becomes constant. The other simply disappeared from the system. After demontarlos and bank using an external HDD connected via USB, I've been able to review different utilities and both have flaws in the system file allocation. After repair and surface match strategy, the unit seems to be recovering, although one still giving 'unknown' error in any sector. I find it curious that the number of hours of recording on the disc is much higher than what it should be if it were brand new. I do not want to risk failing again soon so the devolvere. In that regard anything to say Amazon moment. The issue is that no long buy one of the Toshiba brand and produced the same type of failures, returned it and substitution I spend the same and so I had to return. I wonder if either defective or transport items are sold or packaging are not suitable for this type of product as 'delicate', as the statistics it seems devastating. I think that henceforth will opt to buy the following in some physical store where perhaps best guarantee transport units. Insurance price difference, if any, that does not make up for lost time.</v>
      </c>
    </row>
    <row r="493">
      <c r="A493" s="1">
        <v>1.0</v>
      </c>
      <c r="B493" s="1" t="s">
        <v>494</v>
      </c>
      <c r="C493" t="str">
        <f>IFERROR(__xludf.DUMMYFUNCTION("GOOGLETRANSLATE(B493, ""es"", ""en"")"),"Sound judgment are the third pair of helmets buy and have ended up failing 3 audio in both headphones.")</f>
        <v>Sound judgment are the third pair of helmets buy and have ended up failing 3 audio in both headphones.</v>
      </c>
    </row>
    <row r="494">
      <c r="A494" s="1">
        <v>4.0</v>
      </c>
      <c r="B494" s="1" t="s">
        <v>495</v>
      </c>
      <c r="C494" t="str">
        <f>IFERROR(__xludf.DUMMYFUNCTION("GOOGLETRANSLATE(B494, ""es"", ""en"")"),"Well 🤗 😶🤗")</f>
        <v>Well 🤗 😶🤗</v>
      </c>
    </row>
    <row r="495">
      <c r="A495" s="1">
        <v>4.0</v>
      </c>
      <c r="B495" s="1" t="s">
        <v>496</v>
      </c>
      <c r="C495" t="str">
        <f>IFERROR(__xludf.DUMMYFUNCTION("GOOGLETRANSLATE(B495, ""es"", ""en"")"),"You can place where it can I like to look closely at the site and it can move everywhere gives you the pear easily move it where you want, the only bad thing is that the grip is very small must be placed in a small area but for the all very good")</f>
        <v>You can place where it can I like to look closely at the site and it can move everywhere gives you the pear easily move it where you want, the only bad thing is that the grip is very small must be placed in a small area but for the all very good</v>
      </c>
    </row>
    <row r="496">
      <c r="A496" s="1">
        <v>4.0</v>
      </c>
      <c r="B496" s="1" t="s">
        <v>497</v>
      </c>
      <c r="C496" t="str">
        <f>IFERROR(__xludf.DUMMYFUNCTION("GOOGLETRANSLATE(B496, ""es"", ""en"")"),"Early to say No demasuado has padado tuempo to see the results came fast and good quality oarece")</f>
        <v>Early to say No demasuado has padado tuempo to see the results came fast and good quality oarece</v>
      </c>
    </row>
    <row r="497">
      <c r="A497" s="1">
        <v>4.0</v>
      </c>
      <c r="B497" s="1" t="s">
        <v>498</v>
      </c>
      <c r="C497" t="str">
        <f>IFERROR(__xludf.DUMMYFUNCTION("GOOGLETRANSLATE(B497, ""es"", ""en"")"),"It is a very comprehensive practical tray, is one of the purchases that left me happier, I recommend it to anyone with a business")</f>
        <v>It is a very comprehensive practical tray, is one of the purchases that left me happier, I recommend it to anyone with a business</v>
      </c>
    </row>
    <row r="498">
      <c r="A498" s="1">
        <v>4.0</v>
      </c>
      <c r="B498" s="1" t="s">
        <v>499</v>
      </c>
      <c r="C498" t="str">
        <f>IFERROR(__xludf.DUMMYFUNCTION("GOOGLETRANSLATE(B498, ""es"", ""en"")"),"A priori comfort and price, very good looking and comfortable size but something just imagine that something will yield. Very happy.")</f>
        <v>A priori comfort and price, very good looking and comfortable size but something just imagine that something will yield. Very happy.</v>
      </c>
    </row>
    <row r="499">
      <c r="A499" s="1">
        <v>5.0</v>
      </c>
      <c r="B499" s="1" t="s">
        <v>500</v>
      </c>
      <c r="C499" t="str">
        <f>IFERROR(__xludf.DUMMYFUNCTION("GOOGLETRANSLATE(B499, ""es"", ""en"")"),"Bohemia women jewelry Rhinestone necklaces statement necklace pendant jewelry Very cheap and very nice ... came before the due date ... I love it ... thanks")</f>
        <v>Bohemia women jewelry Rhinestone necklaces statement necklace pendant jewelry Very cheap and very nice ... came before the due date ... I love it ... thanks</v>
      </c>
    </row>
    <row r="500">
      <c r="A500" s="1">
        <v>5.0</v>
      </c>
      <c r="B500" s="1" t="s">
        <v>501</v>
      </c>
      <c r="C500" t="str">
        <f>IFERROR(__xludf.DUMMYFUNCTION("GOOGLETRANSLATE(B500, ""es"", ""en"")"),"All very good material is pretty good ... for the cold comes in handy and perfect size, but not too notching something")</f>
        <v>All very good material is pretty good ... for the cold comes in handy and perfect size, but not too notching something</v>
      </c>
    </row>
    <row r="501">
      <c r="A501" s="1">
        <v>5.0</v>
      </c>
      <c r="B501" s="1" t="s">
        <v>502</v>
      </c>
      <c r="C501" t="str">
        <f>IFERROR(__xludf.DUMMYFUNCTION("GOOGLETRANSLATE(B501, ""es"", ""en"")"),"Just practical mobile wallet and cigarette case")</f>
        <v>Just practical mobile wallet and cigarette case</v>
      </c>
    </row>
    <row r="502">
      <c r="A502" s="1">
        <v>5.0</v>
      </c>
      <c r="B502" s="1" t="s">
        <v>503</v>
      </c>
      <c r="C502" t="str">
        <f>IFERROR(__xludf.DUMMYFUNCTION("GOOGLETRANSLATE(B502, ""es"", ""en"")"),"Perfect perfect. Very good finishes")</f>
        <v>Perfect perfect. Very good finishes</v>
      </c>
    </row>
    <row r="503">
      <c r="A503" s="1">
        <v>5.0</v>
      </c>
      <c r="B503" s="1" t="s">
        <v>504</v>
      </c>
      <c r="C503" t="str">
        <f>IFERROR(__xludf.DUMMYFUNCTION("GOOGLETRANSLATE(B503, ""es"", ""en"")"),"Very nice very good, equal to the photo. And very comfortable")</f>
        <v>Very nice very good, equal to the photo. And very comfortable</v>
      </c>
    </row>
    <row r="504">
      <c r="A504" s="1">
        <v>5.0</v>
      </c>
      <c r="B504" s="1" t="s">
        <v>505</v>
      </c>
      <c r="C504" t="str">
        <f>IFERROR(__xludf.DUMMYFUNCTION("GOOGLETRANSLATE(B504, ""es"", ""en"")"),"Good article is a nice clock and took with him several years and is the third one I have. For me it's very good.")</f>
        <v>Good article is a nice clock and took with him several years and is the third one I have. For me it's very good.</v>
      </c>
    </row>
    <row r="505">
      <c r="A505" s="1">
        <v>5.0</v>
      </c>
      <c r="B505" s="1" t="s">
        <v>506</v>
      </c>
      <c r="C505" t="str">
        <f>IFERROR(__xludf.DUMMYFUNCTION("GOOGLETRANSLATE(B505, ""es"", ""en"")"),"The best I've had in my life work best shoes I've had in my life. I have over 5 years using daily safety shoes and all I had problems in both feet and calluses pain. Since I use these few months ago I stopped having sore feet. If I have to put something u"&amp;"nfavorable is to have spotted some fat on the instep and as it is very complicated grid is clean. Otherwise no problems seams or peel off or anything. Surely I will repeat them.")</f>
        <v>The best I've had in my life work best shoes I've had in my life. I have over 5 years using daily safety shoes and all I had problems in both feet and calluses pain. Since I use these few months ago I stopped having sore feet. If I have to put something unfavorable is to have spotted some fat on the instep and as it is very complicated grid is clean. Otherwise no problems seams or peel off or anything. Surely I will repeat them.</v>
      </c>
    </row>
    <row r="506">
      <c r="A506" s="1">
        <v>5.0</v>
      </c>
      <c r="B506" s="1" t="s">
        <v>507</v>
      </c>
      <c r="C506" t="str">
        <f>IFERROR(__xludf.DUMMYFUNCTION("GOOGLETRANSLATE(B506, ""es"", ""en"")"),"Are cojonudos for sports are perfect for than just the notes, the quality of the sound could already improve the bass are a little bad but for the price you are expected, also the battery can last you for three days of intensive to the least it is what la"&amp;"sted me me")</f>
        <v>Are cojonudos for sports are perfect for than just the notes, the quality of the sound could already improve the bass are a little bad but for the price you are expected, also the battery can last you for three days of intensive to the least it is what lasted me me</v>
      </c>
    </row>
    <row r="507">
      <c r="A507" s="1">
        <v>5.0</v>
      </c>
      <c r="B507" s="1" t="s">
        <v>508</v>
      </c>
      <c r="C507" t="str">
        <f>IFERROR(__xludf.DUMMYFUNCTION("GOOGLETRANSLATE(B507, ""es"", ""en"")"),"Good nice and very cheap comfortable, nice, tough .... perfect for trotting and also serves daily work to take it anywhere. For that price does not have a but !! In addition to brand Casio with what that entails: reliability")</f>
        <v>Good nice and very cheap comfortable, nice, tough .... perfect for trotting and also serves daily work to take it anywhere. For that price does not have a but !! In addition to brand Casio with what that entails: reliability</v>
      </c>
    </row>
    <row r="508">
      <c r="A508" s="1">
        <v>5.0</v>
      </c>
      <c r="B508" s="1" t="s">
        <v>509</v>
      </c>
      <c r="C508" t="str">
        <f>IFERROR(__xludf.DUMMYFUNCTION("GOOGLETRANSLATE(B508, ""es"", ""en"")"),"Adidas socks Terrific")</f>
        <v>Adidas socks Terrific</v>
      </c>
    </row>
    <row r="509">
      <c r="A509" s="1">
        <v>5.0</v>
      </c>
      <c r="B509" s="1" t="s">
        <v>510</v>
      </c>
      <c r="C509" t="str">
        <f>IFERROR(__xludf.DUMMYFUNCTION("GOOGLETRANSLATE(B509, ""es"", ""en"")"),"Quality and price I think very cute and high quality for the price you pay for it and comes nicely packaged perfect if you want to give away.")</f>
        <v>Quality and price I think very cute and high quality for the price you pay for it and comes nicely packaged perfect if you want to give away.</v>
      </c>
    </row>
    <row r="510">
      <c r="A510" s="1">
        <v>5.0</v>
      </c>
      <c r="B510" s="1" t="s">
        <v>511</v>
      </c>
      <c r="C510" t="str">
        <f>IFERROR(__xludf.DUMMYFUNCTION("GOOGLETRANSLATE(B510, ""es"", ""en"")"),"All good quality shoes.")</f>
        <v>All good quality shoes.</v>
      </c>
    </row>
    <row r="511">
      <c r="A511" s="1">
        <v>5.0</v>
      </c>
      <c r="B511" s="1" t="s">
        <v>512</v>
      </c>
      <c r="C511" t="str">
        <f>IFERROR(__xludf.DUMMYFUNCTION("GOOGLETRANSLATE(B511, ""es"", ""en"")"),"Excellent quality + price Disco silent, and most notably the ability to enter a password to prevent the use of other people (in case of theft).")</f>
        <v>Excellent quality + price Disco silent, and most notably the ability to enter a password to prevent the use of other people (in case of theft).</v>
      </c>
    </row>
    <row r="512">
      <c r="A512" s="1">
        <v>5.0</v>
      </c>
      <c r="B512" s="1" t="s">
        <v>513</v>
      </c>
      <c r="C512" t="str">
        <f>IFERROR(__xludf.DUMMYFUNCTION("GOOGLETRANSLATE(B512, ""es"", ""en"")"),"optane replacement intel use it to replace the optane Intel works very well for money is a good choice.")</f>
        <v>optane replacement intel use it to replace the optane Intel works very well for money is a good choice.</v>
      </c>
    </row>
    <row r="513">
      <c r="A513" s="1">
        <v>5.0</v>
      </c>
      <c r="B513" s="1" t="s">
        <v>514</v>
      </c>
      <c r="C513" t="str">
        <f>IFERROR(__xludf.DUMMYFUNCTION("GOOGLETRANSLATE(B513, ""es"", ""en"")"),"Lovely lovely loved him")</f>
        <v>Lovely lovely loved him</v>
      </c>
    </row>
    <row r="514">
      <c r="A514" s="1">
        <v>5.0</v>
      </c>
      <c r="B514" s="1" t="s">
        <v>515</v>
      </c>
      <c r="C514" t="str">
        <f>IFERROR(__xludf.DUMMYFUNCTION("GOOGLETRANSLATE(B514, ""es"", ""en"")"),"I came sooner than I expected has arrived fast and works well. Very well priced and size. Very happy.")</f>
        <v>I came sooner than I expected has arrived fast and works well. Very well priced and size. Very happy.</v>
      </c>
    </row>
    <row r="515">
      <c r="A515" s="1">
        <v>5.0</v>
      </c>
      <c r="B515" s="1" t="s">
        <v>516</v>
      </c>
      <c r="C515" t="str">
        <f>IFERROR(__xludf.DUMMYFUNCTION("GOOGLETRANSLATE(B515, ""es"", ""en"")"),"Very good adhesive good glue for difficult junctions")</f>
        <v>Very good adhesive good glue for difficult junctions</v>
      </c>
    </row>
    <row r="516">
      <c r="A516" s="1">
        <v>5.0</v>
      </c>
      <c r="B516" s="1" t="s">
        <v>517</v>
      </c>
      <c r="C516" t="str">
        <f>IFERROR(__xludf.DUMMYFUNCTION("GOOGLETRANSLATE(B516, ""es"", ""en"")"),"well do their job .. I stay small long but that's my fault lol cable to collect normalitos this great ...")</f>
        <v>well do their job .. I stay small long but that's my fault lol cable to collect normalitos this great ...</v>
      </c>
    </row>
    <row r="517">
      <c r="A517" s="1">
        <v>2.0</v>
      </c>
      <c r="B517" s="1" t="s">
        <v>518</v>
      </c>
      <c r="C517" t="str">
        <f>IFERROR(__xludf.DUMMYFUNCTION("GOOGLETRANSLATE(B517, ""es"", ""en"")"),"Malo A noise terrible for what little crushes !!")</f>
        <v>Malo A noise terrible for what little crushes !!</v>
      </c>
    </row>
    <row r="518">
      <c r="A518" s="1">
        <v>3.0</v>
      </c>
      <c r="B518" s="1" t="s">
        <v>519</v>
      </c>
      <c r="C518" t="str">
        <f>IFERROR(__xludf.DUMMYFUNCTION("GOOGLETRANSLATE(B518, ""es"", ""en"")"),"Good shoe for road bike, mountain bike The NO I returned because I wanted BTT slippers and bright exterior material ""Charol type"" or plastic seems very resistant to cutting for stones and rough terrain. I think it should not go in the search as ""zapati"&amp;"lla_BTT"" Without a doubt a good and elegant shoe for road cycling.")</f>
        <v>Good shoe for road bike, mountain bike The NO I returned because I wanted BTT slippers and bright exterior material "Charol type" or plastic seems very resistant to cutting for stones and rough terrain. I think it should not go in the search as "zapatilla_BTT" Without a doubt a good and elegant shoe for road cycling.</v>
      </c>
    </row>
    <row r="519">
      <c r="A519" s="1">
        <v>3.0</v>
      </c>
      <c r="B519" s="1" t="s">
        <v>520</v>
      </c>
      <c r="C519" t="str">
        <f>IFERROR(__xludf.DUMMYFUNCTION("GOOGLETRANSLATE(B519, ""es"", ""en"")"),"Insufficient heat function and proper massage. The product has a good value for money. The materials are of good quality and has a suitable size. Most remarkable to note is that heater itself as well as massager, and as regards to the heat is insufficient"&amp;". The heat emitted is mild and not at all reaches the temperature indicated in the notice. As masejador performs its function and has different modes vibration plus rotation mechanism providing massage at a moderate level in both the back and feet. In con"&amp;"clusion I would recommend buying intended for use as a massager but not as a foot warmer.")</f>
        <v>Insufficient heat function and proper massage. The product has a good value for money. The materials are of good quality and has a suitable size. Most remarkable to note is that heater itself as well as massager, and as regards to the heat is insufficient. The heat emitted is mild and not at all reaches the temperature indicated in the notice. As masejador performs its function and has different modes vibration plus rotation mechanism providing massage at a moderate level in both the back and feet. In conclusion I would recommend buying intended for use as a massager but not as a foot warmer.</v>
      </c>
    </row>
    <row r="520">
      <c r="A520" s="1">
        <v>1.0</v>
      </c>
      <c r="B520" s="1" t="s">
        <v>521</v>
      </c>
      <c r="C520" t="str">
        <f>IFERROR(__xludf.DUMMYFUNCTION("GOOGLETRANSLATE(B520, ""es"", ""en"")"),"IMITATION OF MUZILI In addition to receiving them with signs of having been used, are exactly the same as MUZILI. The box where they and provides some extra charges, is not small and uncomfortable in the pocket. For battery includes you about empty spaces"&amp;".")</f>
        <v>IMITATION OF MUZILI In addition to receiving them with signs of having been used, are exactly the same as MUZILI. The box where they and provides some extra charges, is not small and uncomfortable in the pocket. For battery includes you about empty spaces.</v>
      </c>
    </row>
    <row r="521">
      <c r="A521" s="1">
        <v>1.0</v>
      </c>
      <c r="B521" s="1" t="s">
        <v>522</v>
      </c>
      <c r="C521" t="str">
        <f>IFERROR(__xludf.DUMMYFUNCTION("GOOGLETRANSLATE(B521, ""es"", ""en"")"),"It is very bad the product is bad jewelry is for single use only. It's lousy product.")</f>
        <v>It is very bad the product is bad jewelry is for single use only. It's lousy product.</v>
      </c>
    </row>
    <row r="522">
      <c r="A522" s="1">
        <v>4.0</v>
      </c>
      <c r="B522" s="1" t="s">
        <v>523</v>
      </c>
      <c r="C522" t="str">
        <f>IFERROR(__xludf.DUMMYFUNCTION("GOOGLETRANSLATE(B522, ""es"", ""en"")"),"Estilazo and a very functional kitchen robot, elegant and very easy to use. It is a mixture of mixer and chopper with a beautiful red color. It has 850 W of power, is not bad, and 2 speeds. A function ""pulse"" which is like a turbo, makes it go much fast"&amp;"er. It includes an instruction manual, which for me is too short in his explanations, but the robot is very simple to use, you will not have porblema. It includes a 1.5 liter glass incorporating the blade. It also includes many accessories to cut, scratch"&amp;", beat, kneading, etc. Not make excessive noise, so I really appreciate it. The processor bowl accommodates 1.7 liters and is equipped with a safety cap whcih. A very cool detail is that it brings 4 suckers at its base so that it does not move like crazy "&amp;"when you put it to work to stop. It is completely removed and can be washed in the dishwasher. One downside that I can see is that the blades are somewhat small for my taste, that does not mean that works well and perform their function properly, but it's"&amp;" something personal that it seems to me that could be improved. Occupies much space in the kitchen, I saw less bulky robots, but his favor wins color so cool and retro design that will make all your visits are set in it. After trying it, I am delighted, m"&amp;"akes me everything and helps me a lot in my work kitchen. I see the price in the middle of these products.")</f>
        <v>Estilazo and a very functional kitchen robot, elegant and very easy to use. It is a mixture of mixer and chopper with a beautiful red color. It has 850 W of power, is not bad, and 2 speeds. A function "pulse" which is like a turbo, makes it go much faster. It includes an instruction manual, which for me is too short in his explanations, but the robot is very simple to use, you will not have porblema. It includes a 1.5 liter glass incorporating the blade. It also includes many accessories to cut, scratch, beat, kneading, etc. Not make excessive noise, so I really appreciate it. The processor bowl accommodates 1.7 liters and is equipped with a safety cap whcih. A very cool detail is that it brings 4 suckers at its base so that it does not move like crazy when you put it to work to stop. It is completely removed and can be washed in the dishwasher. One downside that I can see is that the blades are somewhat small for my taste, that does not mean that works well and perform their function properly, but it's something personal that it seems to me that could be improved. Occupies much space in the kitchen, I saw less bulky robots, but his favor wins color so cool and retro design that will make all your visits are set in it. After trying it, I am delighted, makes me everything and helps me a lot in my work kitchen. I see the price in the middle of these products.</v>
      </c>
    </row>
    <row r="523">
      <c r="A523" s="1">
        <v>4.0</v>
      </c>
      <c r="B523" s="1" t="s">
        <v>524</v>
      </c>
      <c r="C523" t="str">
        <f>IFERROR(__xludf.DUMMYFUNCTION("GOOGLETRANSLATE(B523, ""es"", ""en"")"),"I love are very nice and current. Worth")</f>
        <v>I love are very nice and current. Worth</v>
      </c>
    </row>
    <row r="524">
      <c r="A524" s="1">
        <v>4.0</v>
      </c>
      <c r="B524" s="1" t="s">
        <v>525</v>
      </c>
      <c r="C524" t="str">
        <f>IFERROR(__xludf.DUMMYFUNCTION("GOOGLETRANSLATE(B524, ""es"", ""en"")"),"👍 Good Very good backup mobile ...")</f>
        <v>👍 Good Very good backup mobile ...</v>
      </c>
    </row>
    <row r="525">
      <c r="A525" s="1">
        <v>4.0</v>
      </c>
      <c r="B525" s="1" t="s">
        <v>526</v>
      </c>
      <c r="C525" t="str">
        <f>IFERROR(__xludf.DUMMYFUNCTION("GOOGLETRANSLATE(B525, ""es"", ""en"")"),"The comfortable bought for my son. Is happy")</f>
        <v>The comfortable bought for my son. Is happy</v>
      </c>
    </row>
    <row r="526">
      <c r="A526" s="1">
        <v>4.0</v>
      </c>
      <c r="B526" s="1" t="s">
        <v>527</v>
      </c>
      <c r="C526" t="str">
        <f>IFERROR(__xludf.DUMMYFUNCTION("GOOGLETRANSLATE(B526, ""es"", ""en"")"),"Good and comfortable shirt is a good shirt but does not have much effect slim fit as I like so took her back.")</f>
        <v>Good and comfortable shirt is a good shirt but does not have much effect slim fit as I like so took her back.</v>
      </c>
    </row>
    <row r="527">
      <c r="A527" s="1">
        <v>5.0</v>
      </c>
      <c r="B527" s="1" t="s">
        <v>528</v>
      </c>
      <c r="C527" t="str">
        <f>IFERROR(__xludf.DUMMYFUNCTION("GOOGLETRANSLATE(B527, ""es"", ""en"")"),"Baytan everything perfect")</f>
        <v>Baytan everything perfect</v>
      </c>
    </row>
    <row r="528">
      <c r="A528" s="1">
        <v>5.0</v>
      </c>
      <c r="B528" s="1" t="s">
        <v>529</v>
      </c>
      <c r="C528" t="str">
        <f>IFERROR(__xludf.DUMMYFUNCTION("GOOGLETRANSLATE(B528, ""es"", ""en"")"),"Micro SD Sandisk Extreme Pro ORIGINAL Proven amply on S10 works swimmingly capacity and perfect, recommended services, received soon.")</f>
        <v>Micro SD Sandisk Extreme Pro ORIGINAL Proven amply on S10 works swimmingly capacity and perfect, recommended services, received soon.</v>
      </c>
    </row>
    <row r="529">
      <c r="A529" s="1">
        <v>5.0</v>
      </c>
      <c r="B529" s="1" t="s">
        <v>530</v>
      </c>
      <c r="C529" t="str">
        <f>IFERROR(__xludf.DUMMYFUNCTION("GOOGLETRANSLATE(B529, ""es"", ""en"")"),"Todoterreno headphones are super comfortable to wear, I use them both in the gym, when I run or walk down the street every day. They come with 3 sets of pads to fit to the size of your ear. Easy to link with tablet devices like Samsung, Mywigo, ZTE Blade "&amp;"L3, among others. If for some reason do not light up or think they do not work, simply contact the seller to help you solve any problem. A very good buy at a good price.")</f>
        <v>Todoterreno headphones are super comfortable to wear, I use them both in the gym, when I run or walk down the street every day. They come with 3 sets of pads to fit to the size of your ear. Easy to link with tablet devices like Samsung, Mywigo, ZTE Blade L3, among others. If for some reason do not light up or think they do not work, simply contact the seller to help you solve any problem. A very good buy at a good price.</v>
      </c>
    </row>
    <row r="530">
      <c r="A530" s="1">
        <v>5.0</v>
      </c>
      <c r="B530" s="1" t="s">
        <v>531</v>
      </c>
      <c r="C530" t="str">
        <f>IFERROR(__xludf.DUMMYFUNCTION("GOOGLETRANSLATE(B530, ""es"", ""en"")"),"Singstar sound sound surprised me, sounds very strong addition to echo, my daughter is delighted with the microphone. I used to call and not raise his voice says. The microphone is a high normal size for a wireless microphone, all wins in width from the s"&amp;"peakers. The quality of materials is very good, the controls are easy. The operation is very intuitive which is appreciated, when used by children 8 years old and my baby. The price that I bought is correct and adjusted for completions you have. recommend"&amp;"ed product for use alone or with others, and you can make your own SingStar at home or away.")</f>
        <v>Singstar sound sound surprised me, sounds very strong addition to echo, my daughter is delighted with the microphone. I used to call and not raise his voice says. The microphone is a high normal size for a wireless microphone, all wins in width from the speakers. The quality of materials is very good, the controls are easy. The operation is very intuitive which is appreciated, when used by children 8 years old and my baby. The price that I bought is correct and adjusted for completions you have. recommended product for use alone or with others, and you can make your own SingStar at home or away.</v>
      </c>
    </row>
    <row r="531">
      <c r="A531" s="1">
        <v>5.0</v>
      </c>
      <c r="B531" s="1" t="s">
        <v>532</v>
      </c>
      <c r="C531" t="str">
        <f>IFERROR(__xludf.DUMMYFUNCTION("GOOGLETRANSLATE(B531, ""es"", ""en"")"),"They are like k-72 but gold for use everyday, but to my experience taking care of them fail every 8 or 9 months one ear. Still so comfortable they are and their quality price, buy again.")</f>
        <v>They are like k-72 but gold for use everyday, but to my experience taking care of them fail every 8 or 9 months one ear. Still so comfortable they are and their quality price, buy again.</v>
      </c>
    </row>
    <row r="532">
      <c r="A532" s="1">
        <v>5.0</v>
      </c>
      <c r="B532" s="1" t="s">
        <v>533</v>
      </c>
      <c r="C532" t="str">
        <f>IFERROR(__xludf.DUMMYFUNCTION("GOOGLETRANSLATE(B532, ""es"", ""en"")"),"After nearly 3 years chollazo sealing the ink coming standard and has almost dried up. Now with these parts, which are 2 we arrived almost until high school !!.")</f>
        <v>After nearly 3 years chollazo sealing the ink coming standard and has almost dried up. Now with these parts, which are 2 we arrived almost until high school !!.</v>
      </c>
    </row>
    <row r="533">
      <c r="A533" s="1">
        <v>5.0</v>
      </c>
      <c r="B533" s="1" t="s">
        <v>534</v>
      </c>
      <c r="C533" t="str">
        <f>IFERROR(__xludf.DUMMYFUNCTION("GOOGLETRANSLATE(B533, ""es"", ""en"")"),"seriousness in delivery and product is what I wanted")</f>
        <v>seriousness in delivery and product is what I wanted</v>
      </c>
    </row>
    <row r="534">
      <c r="A534" s="1">
        <v>5.0</v>
      </c>
      <c r="B534" s="1" t="s">
        <v>535</v>
      </c>
      <c r="C534" t="str">
        <f>IFERROR(__xludf.DUMMYFUNCTION("GOOGLETRANSLATE(B534, ""es"", ""en"")"),"Laundry without chemicals. A must from now on our home. It pays, economic, ecological and vegan super. They are perfect for sensitive skin and / or allergic reactions, for example in underwear and sheets. The instructions sets that can be reused nuts for "&amp;"3 to 4 washes, but up to 10 times we found that well. 2 brings into fabric bags zipper to put the nuts into the drum and thus find more easily then. Softener does not use fault with them. We have friends who put essential oils in the box to give smell som"&amp;"ething specific type tangerine, lemon, eucalyptus, etc. Do not remove the stains, you have to pretreat before clothes.")</f>
        <v>Laundry without chemicals. A must from now on our home. It pays, economic, ecological and vegan super. They are perfect for sensitive skin and / or allergic reactions, for example in underwear and sheets. The instructions sets that can be reused nuts for 3 to 4 washes, but up to 10 times we found that well. 2 brings into fabric bags zipper to put the nuts into the drum and thus find more easily then. Softener does not use fault with them. We have friends who put essential oils in the box to give smell something specific type tangerine, lemon, eucalyptus, etc. Do not remove the stains, you have to pretreat before clothes.</v>
      </c>
    </row>
    <row r="535">
      <c r="A535" s="1">
        <v>5.0</v>
      </c>
      <c r="B535" s="1" t="s">
        <v>536</v>
      </c>
      <c r="C535" t="str">
        <f>IFERROR(__xludf.DUMMYFUNCTION("GOOGLETRANSLATE(B535, ""es"", ""en"")"),"Comfort Super light and very comfortable for my daily walks. Not change it for anything.")</f>
        <v>Comfort Super light and very comfortable for my daily walks. Not change it for anything.</v>
      </c>
    </row>
    <row r="536">
      <c r="A536" s="1">
        <v>5.0</v>
      </c>
      <c r="B536" s="1" t="s">
        <v>537</v>
      </c>
      <c r="C536" t="str">
        <f>IFERROR(__xludf.DUMMYFUNCTION("GOOGLETRANSLATE(B536, ""es"", ""en"")"),"Powerful in suction noise Perfect acceptable. More suction power than expected. Comfortable, not too heavy, noise acceptable and above all great clean and also cleaned very well. I've used for mattresses, sofas, car and am very happy with the result.")</f>
        <v>Powerful in suction noise Perfect acceptable. More suction power than expected. Comfortable, not too heavy, noise acceptable and above all great clean and also cleaned very well. I've used for mattresses, sofas, car and am very happy with the result.</v>
      </c>
    </row>
    <row r="537">
      <c r="A537" s="1">
        <v>5.0</v>
      </c>
      <c r="B537" s="1" t="s">
        <v>538</v>
      </c>
      <c r="C537" t="str">
        <f>IFERROR(__xludf.DUMMYFUNCTION("GOOGLETRANSLATE(B537, ""es"", ""en"")"),"Versatile with great value / price I was just looking for something to use when go biking (this is where I give the use for music) as handsfree earphones to have sound without disturbing anyone PC the office. The sound quality is not bad, although not HD "&amp;"and missing low for my taste, well. They sound very strong and are very comfortable, it was quite skeptical about the subject, but perfectly adapt and not moving, hardly the notes you're wearing. I recommend your purchase, but if it is to listen to music "&amp;"with more quality I would go to other, perhaps pro")</f>
        <v>Versatile with great value / price I was just looking for something to use when go biking (this is where I give the use for music) as handsfree earphones to have sound without disturbing anyone PC the office. The sound quality is not bad, although not HD and missing low for my taste, well. They sound very strong and are very comfortable, it was quite skeptical about the subject, but perfectly adapt and not moving, hardly the notes you're wearing. I recommend your purchase, but if it is to listen to music with more quality I would go to other, perhaps pro</v>
      </c>
    </row>
    <row r="538">
      <c r="A538" s="1">
        <v>5.0</v>
      </c>
      <c r="B538" s="1" t="s">
        <v>539</v>
      </c>
      <c r="C538" t="str">
        <f>IFERROR(__xludf.DUMMYFUNCTION("GOOGLETRANSLATE(B538, ""es"", ""en"")"),"Excellent quality and variety! These essential oils excellent, good smells and quality. Good floral variety. I use with my humidifier to my apartment smells good and it succeeds. My wife, who is asthmatic, loves. Recommended!")</f>
        <v>Excellent quality and variety! These essential oils excellent, good smells and quality. Good floral variety. I use with my humidifier to my apartment smells good and it succeeds. My wife, who is asthmatic, loves. Recommended!</v>
      </c>
    </row>
    <row r="539">
      <c r="A539" s="1">
        <v>5.0</v>
      </c>
      <c r="B539" s="1" t="s">
        <v>540</v>
      </c>
      <c r="C539" t="str">
        <f>IFERROR(__xludf.DUMMYFUNCTION("GOOGLETRANSLATE(B539, ""es"", ""en"")"),"Good product is a very effective and very good price product.")</f>
        <v>Good product is a very effective and very good price product.</v>
      </c>
    </row>
    <row r="540">
      <c r="A540" s="1">
        <v>5.0</v>
      </c>
      <c r="B540" s="1" t="s">
        <v>541</v>
      </c>
      <c r="C540" t="str">
        <f>IFERROR(__xludf.DUMMYFUNCTION("GOOGLETRANSLATE(B540, ""es"", ""en"")"),"Just sounds, good equipment I think it's a great product, I have always been a supporter of WD, I have 3 more brand discs and been using for many years with 0 problems (I hope this is not the exception xD). Good transfer rate, is not a cucumber, but it's "&amp;"going very well. I tried to spend more than 1TB (large and small) files at once and does not reach 10 min. Does not fly, but passing 5MB files and 20GB think it's reasonable. Pros: Hardly makes noise, being home alone and at 3:00 am hardly notice it's on."&amp;" -Rate reasonable transfer. -Good ventilation. Cons: -For my taste a tad expensive in terms of performance, the moment 0 snags.")</f>
        <v>Just sounds, good equipment I think it's a great product, I have always been a supporter of WD, I have 3 more brand discs and been using for many years with 0 problems (I hope this is not the exception xD). Good transfer rate, is not a cucumber, but it's going very well. I tried to spend more than 1TB (large and small) files at once and does not reach 10 min. Does not fly, but passing 5MB files and 20GB think it's reasonable. Pros: Hardly makes noise, being home alone and at 3:00 am hardly notice it's on. -Rate reasonable transfer. -Good ventilation. Cons: -For my taste a tad expensive in terms of performance, the moment 0 snags.</v>
      </c>
    </row>
    <row r="541">
      <c r="A541" s="1">
        <v>5.0</v>
      </c>
      <c r="B541" s="1" t="s">
        <v>542</v>
      </c>
      <c r="C541" t="str">
        <f>IFERROR(__xludf.DUMMYFUNCTION("GOOGLETRANSLATE(B541, ""es"", ""en"")"),"Energy all day use Gestagyn breastfeeding after first pregnancy for years and now it gives me energy, if I stop taking it I noticed lower, I recommend 100%. Amazon's service impeccable and spotless as always, wonderful.")</f>
        <v>Energy all day use Gestagyn breastfeeding after first pregnancy for years and now it gives me energy, if I stop taking it I noticed lower, I recommend 100%. Amazon's service impeccable and spotless as always, wonderful.</v>
      </c>
    </row>
    <row r="542">
      <c r="A542" s="1">
        <v>5.0</v>
      </c>
      <c r="B542" s="1" t="s">
        <v>543</v>
      </c>
      <c r="C542" t="str">
        <f>IFERROR(__xludf.DUMMYFUNCTION("GOOGLETRANSLATE(B542, ""es"", ""en"")"),"So comfortable I chose Salomon because for mountain've always used this brand, last I've had are the Speedcross 3 I've been very happy with them but now I've had the speedcross4 I have found very comfortable and have greatly improved in cushioning and sta"&amp;"bility. I recommend them.")</f>
        <v>So comfortable I chose Salomon because for mountain've always used this brand, last I've had are the Speedcross 3 I've been very happy with them but now I've had the speedcross4 I have found very comfortable and have greatly improved in cushioning and stability. I recommend them.</v>
      </c>
    </row>
    <row r="543">
      <c r="A543" s="1">
        <v>5.0</v>
      </c>
      <c r="B543" s="1" t="s">
        <v>544</v>
      </c>
      <c r="C543" t="str">
        <f>IFERROR(__xludf.DUMMYFUNCTION("GOOGLETRANSLATE(B543, ""es"", ""en"")"),"ok ok")</f>
        <v>ok ok</v>
      </c>
    </row>
    <row r="544">
      <c r="A544" s="1">
        <v>5.0</v>
      </c>
      <c r="B544" s="1" t="s">
        <v>545</v>
      </c>
      <c r="C544" t="str">
        <f>IFERROR(__xludf.DUMMYFUNCTION("GOOGLETRANSLATE(B544, ""es"", ""en"")"),"The best boots for snow and cold boot the best snow and cold without any doubt. The skin is more resistant and hot but weigh more and this synthetic model is lighter and more comfortable while still being super hot. They fit a little large number perhaps "&amp;"half or 1 issue. You have to try before. Highly recommended.")</f>
        <v>The best boots for snow and cold boot the best snow and cold without any doubt. The skin is more resistant and hot but weigh more and this synthetic model is lighter and more comfortable while still being super hot. They fit a little large number perhaps half or 1 issue. You have to try before. Highly recommended.</v>
      </c>
    </row>
    <row r="545">
      <c r="A545" s="1">
        <v>5.0</v>
      </c>
      <c r="B545" s="1" t="s">
        <v>546</v>
      </c>
      <c r="C545" t="str">
        <f>IFERROR(__xludf.DUMMYFUNCTION("GOOGLETRANSLATE(B545, ""es"", ""en"")"),"Well, practical and varato There is a clock to dress the doll, however as a watch has it all: hours, minutes and seconds; weekday; time 12 or 24 h .; month and day of the month; year; courtesy light; three alarms and also waterproof. Satisfied.")</f>
        <v>Well, practical and varato There is a clock to dress the doll, however as a watch has it all: hours, minutes and seconds; weekday; time 12 or 24 h .; month and day of the month; year; courtesy light; three alarms and also waterproof. Satisfied.</v>
      </c>
    </row>
    <row r="546">
      <c r="A546" s="1">
        <v>2.0</v>
      </c>
      <c r="B546" s="1" t="s">
        <v>547</v>
      </c>
      <c r="C546" t="str">
        <f>IFERROR(__xludf.DUMMYFUNCTION("GOOGLETRANSLATE(B546, ""es"", ""en"")"),"Lousy cheap Chinese perhaps there are mejors Ni is as described are small crystals are given shined with the sun but without colors")</f>
        <v>Lousy cheap Chinese perhaps there are mejors Ni is as described are small crystals are given shined with the sun but without colors</v>
      </c>
    </row>
    <row r="547">
      <c r="A547" s="1">
        <v>3.0</v>
      </c>
      <c r="B547" s="1" t="s">
        <v>548</v>
      </c>
      <c r="C547" t="str">
        <f>IFERROR(__xludf.DUMMYFUNCTION("GOOGLETRANSLATE(B547, ""es"", ""en"")"),"Camilla is a very comfortable regale a colleague who is tattooist and the truth is quite comfortable so you told me. Perfect to mount and carry and does not take up much room. The only bad point is that when you take a lot of time begins to make some nois"&amp;"e legs and such but otherwise perfect")</f>
        <v>Camilla is a very comfortable regale a colleague who is tattooist and the truth is quite comfortable so you told me. Perfect to mount and carry and does not take up much room. The only bad point is that when you take a lot of time begins to make some noise legs and such but otherwise perfect</v>
      </c>
    </row>
    <row r="548">
      <c r="A548" s="1">
        <v>3.0</v>
      </c>
      <c r="B548" s="1" t="s">
        <v>549</v>
      </c>
      <c r="C548" t="str">
        <f>IFERROR(__xludf.DUMMYFUNCTION("GOOGLETRANSLATE(B548, ""es"", ""en"")"),"A little big I usually use a size s-m, 36 pants and have holsters, Peroa one so far I have considered a large portion little behind his back ... Good thing is nice. Mido 1.60")</f>
        <v>A little big I usually use a size s-m, 36 pants and have holsters, Peroa one so far I have considered a large portion little behind his back ... Good thing is nice. Mido 1.60</v>
      </c>
    </row>
    <row r="549">
      <c r="A549" s="1">
        <v>1.0</v>
      </c>
      <c r="B549" s="1" t="s">
        <v>550</v>
      </c>
      <c r="C549" t="str">
        <f>IFERROR(__xludf.DUMMYFUNCTION("GOOGLETRANSLATE(B549, ""es"", ""en"")"),"Practical going well, what happens if it is not a malfunction of my unit or generally gives current in the hand to use it, is uncomfortable, you can not go much the level, you give Schock on hand")</f>
        <v>Practical going well, what happens if it is not a malfunction of my unit or generally gives current in the hand to use it, is uncomfortable, you can not go much the level, you give Schock on hand</v>
      </c>
    </row>
    <row r="550">
      <c r="A550" s="1">
        <v>1.0</v>
      </c>
      <c r="B550" s="1" t="s">
        <v>551</v>
      </c>
      <c r="C550" t="str">
        <f>IFERROR(__xludf.DUMMYFUNCTION("GOOGLETRANSLATE(B550, ""es"", ""en"")"),"Poor quality, do not recommend not resemble the photo, much worse quality than it seems. In a week they broke me. I do not recommend at all. I write the review for you not pass.")</f>
        <v>Poor quality, do not recommend not resemble the photo, much worse quality than it seems. In a week they broke me. I do not recommend at all. I write the review for you not pass.</v>
      </c>
    </row>
    <row r="551">
      <c r="A551" s="1">
        <v>4.0</v>
      </c>
      <c r="B551" s="1" t="s">
        <v>552</v>
      </c>
      <c r="C551" t="str">
        <f>IFERROR(__xludf.DUMMYFUNCTION("GOOGLETRANSLATE(B551, ""es"", ""en"")"),"I like they are comfortable slippers and the same time strong and reliable. It is seen to have a quality and reasonable price. Definitely a good product. I do not put it 5 stars because I have not yet been enough.")</f>
        <v>I like they are comfortable slippers and the same time strong and reliable. It is seen to have a quality and reasonable price. Definitely a good product. I do not put it 5 stars because I have not yet been enough.</v>
      </c>
    </row>
    <row r="552">
      <c r="A552" s="1">
        <v>4.0</v>
      </c>
      <c r="B552" s="1" t="s">
        <v>553</v>
      </c>
      <c r="C552" t="str">
        <f>IFERROR(__xludf.DUMMYFUNCTION("GOOGLETRANSLATE(B552, ""es"", ""en"")"),"Goodbye annoying wind really solves the extent of what is capable horrible wind noise. Great way micro.")</f>
        <v>Goodbye annoying wind really solves the extent of what is capable horrible wind noise. Great way micro.</v>
      </c>
    </row>
    <row r="553">
      <c r="A553" s="1">
        <v>4.0</v>
      </c>
      <c r="B553" s="1" t="s">
        <v>554</v>
      </c>
      <c r="C553" t="str">
        <f>IFERROR(__xludf.DUMMYFUNCTION("GOOGLETRANSLATE(B553, ""es"", ""en"")"),"Perfect, just what I was looking for had been looking a wired, closed and gradually phased headband headphones for others who had long demanded relief. After discarding some well-known brands such as Sennheiser (sound too low and Cable superfine easily br"&amp;"oken) and Sony (good sound, but too short small cable and headphones) I found these Neewer of their buyers spoke reasonably well. The I acquired and am very satisfied. Have a good quality sound (I am not an audiophile), the headphones are large and well w"&amp;"rapped ear. They also have a cash cushion prevents pain by crushing cartilage of the pinna. Finally, the cable is long, round (and screwing prevents) sufficiently thick. I do not give five star because you can always improve, but my note would be a 9.5 ou"&amp;"t of 10.")</f>
        <v>Perfect, just what I was looking for had been looking a wired, closed and gradually phased headband headphones for others who had long demanded relief. After discarding some well-known brands such as Sennheiser (sound too low and Cable superfine easily broken) and Sony (good sound, but too short small cable and headphones) I found these Neewer of their buyers spoke reasonably well. The I acquired and am very satisfied. Have a good quality sound (I am not an audiophile), the headphones are large and well wrapped ear. They also have a cash cushion prevents pain by crushing cartilage of the pinna. Finally, the cable is long, round (and screwing prevents) sufficiently thick. I do not give five star because you can always improve, but my note would be a 9.5 out of 10.</v>
      </c>
    </row>
    <row r="554">
      <c r="A554" s="1">
        <v>4.0</v>
      </c>
      <c r="B554" s="1" t="s">
        <v>555</v>
      </c>
      <c r="C554" t="str">
        <f>IFERROR(__xludf.DUMMYFUNCTION("GOOGLETRANSLATE(B554, ""es"", ""en"")"),"Perfect for a 3-5 lead sockets Easy to open and close, simple but perfect to go unnoticed design, use cables to plug shelf video / console / amplifier ... etc. Great!")</f>
        <v>Perfect for a 3-5 lead sockets Easy to open and close, simple but perfect to go unnoticed design, use cables to plug shelf video / console / amplifier ... etc. Great!</v>
      </c>
    </row>
    <row r="555">
      <c r="A555" s="1">
        <v>5.0</v>
      </c>
      <c r="B555" s="1" t="s">
        <v>556</v>
      </c>
      <c r="C555" t="str">
        <f>IFERROR(__xludf.DUMMYFUNCTION("GOOGLETRANSLATE(B555, ""es"", ""en"")"),"Excellent value for money. Brand that never disappoints (at the least to me). The design is minimalist, so I like even more, and his ring makes it easy to take along with the keys. No buts, the transmission speed is the design touches and impeccable. You "&amp;"had to put some but is that a USB 2.0 and not 3.0, but it's a detail (at the least for me) unimportant. Very good buy for me. I recommend it 100%.")</f>
        <v>Excellent value for money. Brand that never disappoints (at the least to me). The design is minimalist, so I like even more, and his ring makes it easy to take along with the keys. No buts, the transmission speed is the design touches and impeccable. You had to put some but is that a USB 2.0 and not 3.0, but it's a detail (at the least for me) unimportant. Very good buy for me. I recommend it 100%.</v>
      </c>
    </row>
    <row r="556">
      <c r="A556" s="1">
        <v>5.0</v>
      </c>
      <c r="B556" s="1" t="s">
        <v>557</v>
      </c>
      <c r="C556" t="str">
        <f>IFERROR(__xludf.DUMMYFUNCTION("GOOGLETRANSLATE(B556, ""es"", ""en"")"),"Ease of use is great")</f>
        <v>Ease of use is great</v>
      </c>
    </row>
    <row r="557">
      <c r="A557" s="1">
        <v>5.0</v>
      </c>
      <c r="B557" s="1" t="s">
        <v>558</v>
      </c>
      <c r="C557" t="str">
        <f>IFERROR(__xludf.DUMMYFUNCTION("GOOGLETRANSLATE(B557, ""es"", ""en"")"),"Sweatshirt is great but I love")</f>
        <v>Sweatshirt is great but I love</v>
      </c>
    </row>
    <row r="558">
      <c r="A558" s="1">
        <v>5.0</v>
      </c>
      <c r="B558" s="1" t="s">
        <v>559</v>
      </c>
      <c r="C558" t="str">
        <f>IFERROR(__xludf.DUMMYFUNCTION("GOOGLETRANSLATE(B558, ""es"", ""en"")"),"Very good very comfortable and has fulfilled the expectations expected. Very transparent and flexible. Light and good value for money. recommendable")</f>
        <v>Very good very comfortable and has fulfilled the expectations expected. Very transparent and flexible. Light and good value for money. recommendable</v>
      </c>
    </row>
    <row r="559">
      <c r="A559" s="1">
        <v>5.0</v>
      </c>
      <c r="B559" s="1" t="s">
        <v>560</v>
      </c>
      <c r="C559" t="str">
        <f>IFERROR(__xludf.DUMMYFUNCTION("GOOGLETRANSLATE(B559, ""es"", ""en"")"),"So comfortable. I reached in three days, super good price and are very comfortable, I love, I will buy them, use them daily to work and I'm a waitress many hours standing, 100% recommended.")</f>
        <v>So comfortable. I reached in three days, super good price and are very comfortable, I love, I will buy them, use them daily to work and I'm a waitress many hours standing, 100% recommended.</v>
      </c>
    </row>
    <row r="560">
      <c r="A560" s="1">
        <v>5.0</v>
      </c>
      <c r="B560" s="1" t="s">
        <v>561</v>
      </c>
      <c r="C560" t="str">
        <f>IFERROR(__xludf.DUMMYFUNCTION("GOOGLETRANSLATE(B560, ""es"", ""en"")"),"Very good product. These headphones have a very good quality for the price they have. They adapt to the ear and are very comfortable (even for me, I have small ear). I also used lying down and pose no problem. I am very happy with the purchase.")</f>
        <v>Very good product. These headphones have a very good quality for the price they have. They adapt to the ear and are very comfortable (even for me, I have small ear). I also used lying down and pose no problem. I am very happy with the purchase.</v>
      </c>
    </row>
    <row r="561">
      <c r="A561" s="1">
        <v>5.0</v>
      </c>
      <c r="B561" s="1" t="s">
        <v>562</v>
      </c>
      <c r="C561" t="str">
        <f>IFERROR(__xludf.DUMMYFUNCTION("GOOGLETRANSLATE(B561, ""es"", ""en"")"),"Good nice and cheap price Awesome quality-")</f>
        <v>Good nice and cheap price Awesome quality-</v>
      </c>
    </row>
    <row r="562">
      <c r="A562" s="1">
        <v>5.0</v>
      </c>
      <c r="B562" s="1" t="s">
        <v>563</v>
      </c>
      <c r="C562" t="str">
        <f>IFERROR(__xludf.DUMMYFUNCTION("GOOGLETRANSLATE(B562, ""es"", ""en"")"),"Very good but niggles ... The speaker is a reed, we have a pavillion and the issue than meets power. Positives: -The bluethooth connection working properly but it sounds lower than if you connect with the auxiliary, USB or SD. Although it sounds more lazy"&amp;" with bluethoot has power to spare. - It comes with two built-in mics (the ear and typical, we have not tried to review the quality of sound) - Goes with current and battery (charges pretty fast) - Fast delivery Negatives: - The handle is materials of poo"&amp;"r quality, not how much it will last. - In the menu you have FM radio but when you press to enter does not work.")</f>
        <v>Very good but niggles ... The speaker is a reed, we have a pavillion and the issue than meets power. Positives: -The bluethooth connection working properly but it sounds lower than if you connect with the auxiliary, USB or SD. Although it sounds more lazy with bluethoot has power to spare. - It comes with two built-in mics (the ear and typical, we have not tried to review the quality of sound) - Goes with current and battery (charges pretty fast) - Fast delivery Negatives: - The handle is materials of poor quality, not how much it will last. - In the menu you have FM radio but when you press to enter does not work.</v>
      </c>
    </row>
    <row r="563">
      <c r="A563" s="1">
        <v>5.0</v>
      </c>
      <c r="B563" s="1" t="s">
        <v>564</v>
      </c>
      <c r="C563" t="str">
        <f>IFERROR(__xludf.DUMMYFUNCTION("GOOGLETRANSLATE(B563, ""es"", ""en"")"),"Ok is perfect")</f>
        <v>Ok is perfect</v>
      </c>
    </row>
    <row r="564">
      <c r="A564" s="1">
        <v>5.0</v>
      </c>
      <c r="B564" s="1" t="s">
        <v>565</v>
      </c>
      <c r="C564" t="str">
        <f>IFERROR(__xludf.DUMMYFUNCTION("GOOGLETRANSLATE(B564, ""es"", ""en"")"),"All good works very well")</f>
        <v>All good works very well</v>
      </c>
    </row>
    <row r="565">
      <c r="A565" s="1">
        <v>5.0</v>
      </c>
      <c r="B565" s="1" t="s">
        <v>566</v>
      </c>
      <c r="C565" t="str">
        <f>IFERROR(__xludf.DUMMYFUNCTION("GOOGLETRANSLATE(B565, ""es"", ""en"")"),"pointer goes very fast, for presentations is great and not having to travel all the way to the computer to change slide or having to rely on someone else that you do. I've used Windows 10 and Power Point and have not had any problems. quickly detect the U"&amp;"SB, I've tried about 5 meters and goes well, does not lose signal or anything not include batteries.")</f>
        <v>pointer goes very fast, for presentations is great and not having to travel all the way to the computer to change slide or having to rely on someone else that you do. I've used Windows 10 and Power Point and have not had any problems. quickly detect the USB, I've tried about 5 meters and goes well, does not lose signal or anything not include batteries.</v>
      </c>
    </row>
    <row r="566">
      <c r="A566" s="1">
        <v>5.0</v>
      </c>
      <c r="B566" s="1" t="s">
        <v>567</v>
      </c>
      <c r="C566" t="str">
        <f>IFERROR(__xludf.DUMMYFUNCTION("GOOGLETRANSLATE(B566, ""es"", ""en"")"),"You can disassemble the strip to the contrary others, and the quality he has. Very good quality and can be individually shut down, all the red button that is not")</f>
        <v>You can disassemble the strip to the contrary others, and the quality he has. Very good quality and can be individually shut down, all the red button that is not</v>
      </c>
    </row>
    <row r="567">
      <c r="A567" s="1">
        <v>5.0</v>
      </c>
      <c r="B567" s="1" t="s">
        <v>568</v>
      </c>
      <c r="C567" t="str">
        <f>IFERROR(__xludf.DUMMYFUNCTION("GOOGLETRANSLATE(B567, ""es"", ""en"")"),"I bought good patch to patch a puff that had quite disjointed, and perfect timing. At the puff I give enough use and patches placed perfectly maintained. Brings the instructions are quite clear.")</f>
        <v>I bought good patch to patch a puff that had quite disjointed, and perfect timing. At the puff I give enough use and patches placed perfectly maintained. Brings the instructions are quite clear.</v>
      </c>
    </row>
    <row r="568">
      <c r="A568" s="1">
        <v>5.0</v>
      </c>
      <c r="B568" s="1" t="s">
        <v>569</v>
      </c>
      <c r="C568" t="str">
        <f>IFERROR(__xludf.DUMMYFUNCTION("GOOGLETRANSLATE(B568, ""es"", ""en"")"),"Fulfills its function is very good for the money you have. A stapler no more. 30 further includes staples if I'm not mistaken")</f>
        <v>Fulfills its function is very good for the money you have. A stapler no more. 30 further includes staples if I'm not mistaken</v>
      </c>
    </row>
    <row r="569">
      <c r="A569" s="1">
        <v>5.0</v>
      </c>
      <c r="B569" s="1" t="s">
        <v>570</v>
      </c>
      <c r="C569" t="str">
        <f>IFERROR(__xludf.DUMMYFUNCTION("GOOGLETRANSLATE(B569, ""es"", ""en"")"),"They are good size and are very nice good size and well done")</f>
        <v>They are good size and are very nice good size and well done</v>
      </c>
    </row>
    <row r="570">
      <c r="A570" s="1">
        <v>5.0</v>
      </c>
      <c r="B570" s="1" t="s">
        <v>571</v>
      </c>
      <c r="C570" t="str">
        <f>IFERROR(__xludf.DUMMYFUNCTION("GOOGLETRANSLATE(B570, ""es"", ""en"")"),"Fantastic. 10 in money, both the material and are well finished. Regarding size, it is more than enough to carry the mobile, wallet and keys. I recommend buying.")</f>
        <v>Fantastic. 10 in money, both the material and are well finished. Regarding size, it is more than enough to carry the mobile, wallet and keys. I recommend buying.</v>
      </c>
    </row>
    <row r="571">
      <c r="A571" s="1">
        <v>5.0</v>
      </c>
      <c r="B571" s="1" t="s">
        <v>572</v>
      </c>
      <c r="C571" t="str">
        <f>IFERROR(__xludf.DUMMYFUNCTION("GOOGLETRANSLATE(B571, ""es"", ""en"")"),"Value good product very well.")</f>
        <v>Value good product very well.</v>
      </c>
    </row>
    <row r="572">
      <c r="A572" s="1">
        <v>5.0</v>
      </c>
      <c r="B572" s="1" t="s">
        <v>573</v>
      </c>
      <c r="C572" t="str">
        <f>IFERROR(__xludf.DUMMYFUNCTION("GOOGLETRANSLATE(B572, ""es"", ""en"")"),"Top Top for parties and barbecues in the pool, it sounds a lot and well, and microphones are heard to perfection")</f>
        <v>Top Top for parties and barbecues in the pool, it sounds a lot and well, and microphones are heard to perfection</v>
      </c>
    </row>
    <row r="573">
      <c r="A573" s="1">
        <v>5.0</v>
      </c>
      <c r="B573" s="1" t="s">
        <v>574</v>
      </c>
      <c r="C573" t="str">
        <f>IFERROR(__xludf.DUMMYFUNCTION("GOOGLETRANSLATE(B573, ""es"", ""en"")"),"Great good size for postoperative")</f>
        <v>Great good size for postoperative</v>
      </c>
    </row>
    <row r="574">
      <c r="A574" s="1">
        <v>2.0</v>
      </c>
      <c r="B574" s="1" t="s">
        <v>575</v>
      </c>
      <c r="C574" t="str">
        <f>IFERROR(__xludf.DUMMYFUNCTION("GOOGLETRANSLATE(B574, ""es"", ""en"")"),"Very small and poor quality calidad.La little thread of the closure is very small and difficult to put")</f>
        <v>Very small and poor quality calidad.La little thread of the closure is very small and difficult to put</v>
      </c>
    </row>
    <row r="575">
      <c r="A575" s="1">
        <v>3.0</v>
      </c>
      <c r="B575" s="1" t="s">
        <v>576</v>
      </c>
      <c r="C575" t="str">
        <f>IFERROR(__xludf.DUMMYFUNCTION("GOOGLETRANSLATE(B575, ""es"", ""en"")"),"Clock The clock seems little woman because she is small")</f>
        <v>Clock The clock seems little woman because she is small</v>
      </c>
    </row>
    <row r="576">
      <c r="A576" s="1">
        <v>1.0</v>
      </c>
      <c r="B576" s="1" t="s">
        <v>577</v>
      </c>
      <c r="C576" t="str">
        <f>IFERROR(__xludf.DUMMYFUNCTION("GOOGLETRANSLATE(B576, ""es"", ""en"")"),"Do not correspond to porcel seller promised not correspond to the description of the seller a total disappointment")</f>
        <v>Do not correspond to porcel seller promised not correspond to the description of the seller a total disappointment</v>
      </c>
    </row>
    <row r="577">
      <c r="A577" s="1">
        <v>1.0</v>
      </c>
      <c r="B577" s="1" t="s">
        <v>578</v>
      </c>
      <c r="C577" t="str">
        <f>IFERROR(__xludf.DUMMYFUNCTION("GOOGLETRANSLATE(B577, ""es"", ""en"")"),"Error..mi player does not recognize. And always used this brand and never any problema..pero this tarrina going to know if basura..9 euros tirados..no be original or not. Or if an changed the components or how to make these CDs but the truth is that my pl"&amp;"ayers do not read the car ... when had always used and never had problems. Asuste..pense I was the recorder .... and even I would have changed something in the way of no..ya grabar..pero checked with another brand of cds and work well .... not if been ope"&amp;"n a game of bad cds or what ... but the truth was that I had to waste my time and my money.")</f>
        <v>Error..mi player does not recognize. And always used this brand and never any problema..pero this tarrina going to know if basura..9 euros tirados..no be original or not. Or if an changed the components or how to make these CDs but the truth is that my players do not read the car ... when had always used and never had problems. Asuste..pense I was the recorder .... and even I would have changed something in the way of no..ya grabar..pero checked with another brand of cds and work well .... not if been open a game of bad cds or what ... but the truth was that I had to waste my time and my money.</v>
      </c>
    </row>
    <row r="578">
      <c r="A578" s="1">
        <v>4.0</v>
      </c>
      <c r="B578" s="1" t="s">
        <v>579</v>
      </c>
      <c r="C578" t="str">
        <f>IFERROR(__xludf.DUMMYFUNCTION("GOOGLETRANSLATE(B578, ""es"", ""en"")"),"Clock durable good buy at a good price. The quality of the watch is not high, in line with the price of the price of the product.")</f>
        <v>Clock durable good buy at a good price. The quality of the watch is not high, in line with the price of the price of the product.</v>
      </c>
    </row>
    <row r="579">
      <c r="A579" s="1">
        <v>4.0</v>
      </c>
      <c r="B579" s="1" t="s">
        <v>580</v>
      </c>
      <c r="C579" t="str">
        <f>IFERROR(__xludf.DUMMYFUNCTION("GOOGLETRANSLATE(B579, ""es"", ""en"")"),"pleasant surprise I used to paste photo paper on foam board, and I am very very happy with the result. It looks like there used spray adhesive, only much cheaper. It's easy to remove the paper and ribbon cutting by hand, and I think it hits very hard. Qua"&amp;"lity looks. I have also used to glue cards in textured paint, and works well (but only if you use very long strips). I do not put 5 stars because the roll is very weak and it seems that if you force a little tape will come out of the cardboard circle (whi"&amp;"ch would be disastrous ...). And the packaging is a plastic that inspires little confidence.")</f>
        <v>pleasant surprise I used to paste photo paper on foam board, and I am very very happy with the result. It looks like there used spray adhesive, only much cheaper. It's easy to remove the paper and ribbon cutting by hand, and I think it hits very hard. Quality looks. I have also used to glue cards in textured paint, and works well (but only if you use very long strips). I do not put 5 stars because the roll is very weak and it seems that if you force a little tape will come out of the cardboard circle (which would be disastrous ...). And the packaging is a plastic that inspires little confidence.</v>
      </c>
    </row>
    <row r="580">
      <c r="A580" s="1">
        <v>4.0</v>
      </c>
      <c r="B580" s="1" t="s">
        <v>581</v>
      </c>
      <c r="C580" t="str">
        <f>IFERROR(__xludf.DUMMYFUNCTION("GOOGLETRANSLATE(B580, ""es"", ""en"")"),"Quality very good quality")</f>
        <v>Quality very good quality</v>
      </c>
    </row>
    <row r="581">
      <c r="A581" s="1">
        <v>4.0</v>
      </c>
      <c r="B581" s="1" t="s">
        <v>582</v>
      </c>
      <c r="C581" t="str">
        <f>IFERROR(__xludf.DUMMYFUNCTION("GOOGLETRANSLATE(B581, ""es"", ""en"")"),"good voice is very small,")</f>
        <v>good voice is very small,</v>
      </c>
    </row>
    <row r="582">
      <c r="A582" s="1">
        <v>4.0</v>
      </c>
      <c r="B582" s="1" t="s">
        <v>583</v>
      </c>
      <c r="C582" t="str">
        <f>IFERROR(__xludf.DUMMYFUNCTION("GOOGLETRANSLATE(B582, ""es"", ""en"")"),"Toni Va great is the glue color purple for the children s see if you have enough. Once dry is transparent. I do not like that if the child does not take glue can resave. It's like the thread to lower the glue does not work properly.")</f>
        <v>Toni Va great is the glue color purple for the children s see if you have enough. Once dry is transparent. I do not like that if the child does not take glue can resave. It's like the thread to lower the glue does not work properly.</v>
      </c>
    </row>
    <row r="583">
      <c r="A583" s="1">
        <v>5.0</v>
      </c>
      <c r="B583" s="1" t="s">
        <v>584</v>
      </c>
      <c r="C583" t="str">
        <f>IFERROR(__xludf.DUMMYFUNCTION("GOOGLETRANSLATE(B583, ""es"", ""en"")"),"Good OK")</f>
        <v>Good OK</v>
      </c>
    </row>
    <row r="584">
      <c r="A584" s="1">
        <v>5.0</v>
      </c>
      <c r="B584" s="1" t="s">
        <v>585</v>
      </c>
      <c r="C584" t="str">
        <f>IFERROR(__xludf.DUMMYFUNCTION("GOOGLETRANSLATE(B584, ""es"", ""en"")"),"the excellent quality have bought several products of this brand are quick on shipping, economic and material is superior, I had to return a pledge and did refund the next day.")</f>
        <v>the excellent quality have bought several products of this brand are quick on shipping, economic and material is superior, I had to return a pledge and did refund the next day.</v>
      </c>
    </row>
    <row r="585">
      <c r="A585" s="1">
        <v>5.0</v>
      </c>
      <c r="B585" s="1" t="s">
        <v>586</v>
      </c>
      <c r="C585" t="str">
        <f>IFERROR(__xludf.DUMMYFUNCTION("GOOGLETRANSLATE(B585, ""es"", ""en"")"),"Good value for money and does the job. Size corresponds with my numbers. Sole with good wet grip and good drainage.")</f>
        <v>Good value for money and does the job. Size corresponds with my numbers. Sole with good wet grip and good drainage.</v>
      </c>
    </row>
    <row r="586">
      <c r="A586" s="1">
        <v>5.0</v>
      </c>
      <c r="B586" s="1" t="s">
        <v>587</v>
      </c>
      <c r="C586" t="str">
        <f>IFERROR(__xludf.DUMMYFUNCTION("GOOGLETRANSLATE(B586, ""es"", ""en"")"),"A woodgrain seeing the pictures of the product thought it would be something bigger than it really is, so the deposit is somewhat smaller than I imagined. Anyway proper operation, better than the one that had so far. Nice woodgrain design even plastic. It"&amp;" has a function to flow more or less, although I have not noticed the change.")</f>
        <v>A woodgrain seeing the pictures of the product thought it would be something bigger than it really is, so the deposit is somewhat smaller than I imagined. Anyway proper operation, better than the one that had so far. Nice woodgrain design even plastic. It has a function to flow more or less, although I have not noticed the change.</v>
      </c>
    </row>
    <row r="587">
      <c r="A587" s="1">
        <v>5.0</v>
      </c>
      <c r="B587" s="1" t="s">
        <v>588</v>
      </c>
      <c r="C587" t="str">
        <f>IFERROR(__xludf.DUMMYFUNCTION("GOOGLETRANSLATE(B587, ""es"", ""en"")"),"Genial I got several years and is still in perfect condition. Once I put a book of more weight and has endured, although the material is made which makes it for notes books, loose documents, etc. I would buy without hesitation")</f>
        <v>Genial I got several years and is still in perfect condition. Once I put a book of more weight and has endured, although the material is made which makes it for notes books, loose documents, etc. I would buy without hesitation</v>
      </c>
    </row>
    <row r="588">
      <c r="A588" s="1">
        <v>5.0</v>
      </c>
      <c r="B588" s="1" t="s">
        <v>589</v>
      </c>
      <c r="C588" t="str">
        <f>IFERROR(__xludf.DUMMYFUNCTION("GOOGLETRANSLATE(B588, ""es"", ""en"")"),"Perfect compact and practical for a small house")</f>
        <v>Perfect compact and practical for a small house</v>
      </c>
    </row>
    <row r="589">
      <c r="A589" s="1">
        <v>5.0</v>
      </c>
      <c r="B589" s="1" t="s">
        <v>590</v>
      </c>
      <c r="C589" t="str">
        <f>IFERROR(__xludf.DUMMYFUNCTION("GOOGLETRANSLATE(B589, ""es"", ""en"")"),"Great Very good")</f>
        <v>Great Very good</v>
      </c>
    </row>
    <row r="590">
      <c r="A590" s="1">
        <v>5.0</v>
      </c>
      <c r="B590" s="1" t="s">
        <v>591</v>
      </c>
      <c r="C590" t="str">
        <f>IFERROR(__xludf.DUMMYFUNCTION("GOOGLETRANSLATE(B590, ""es"", ""en"")"),"Easy connection devices Connection is easy with mobile. I discovered by reading the manual that can connect with a second mobile. I liked the detail of the case with a carabiner for attaching to your belt and be able to carry (even with the cable)")</f>
        <v>Easy connection devices Connection is easy with mobile. I discovered by reading the manual that can connect with a second mobile. I liked the detail of the case with a carabiner for attaching to your belt and be able to carry (even with the cable)</v>
      </c>
    </row>
    <row r="591">
      <c r="A591" s="1">
        <v>5.0</v>
      </c>
      <c r="B591" s="1" t="s">
        <v>592</v>
      </c>
      <c r="C591" t="str">
        <f>IFERROR(__xludf.DUMMYFUNCTION("GOOGLETRANSLATE(B591, ""es"", ""en"")"),"The battery lasts much hold very well in the ear so they are ideal for sports. They connect to the mobile correctly, and hear very well both the headphones and the micro, and to make it more comfortable has a magnet on the back so I can be left hanging on"&amp;" the neck and does not move. For the price you includes a hard case and a USB cable for charging.")</f>
        <v>The battery lasts much hold very well in the ear so they are ideal for sports. They connect to the mobile correctly, and hear very well both the headphones and the micro, and to make it more comfortable has a magnet on the back so I can be left hanging on the neck and does not move. For the price you includes a hard case and a USB cable for charging.</v>
      </c>
    </row>
    <row r="592">
      <c r="A592" s="1">
        <v>5.0</v>
      </c>
      <c r="B592" s="1" t="s">
        <v>593</v>
      </c>
      <c r="C592" t="str">
        <f>IFERROR(__xludf.DUMMYFUNCTION("GOOGLETRANSLATE(B592, ""es"", ""en"")"),"Good quality at a reasonable price &lt;div id = ""video-block-R1R3VY7WM34BVV"" class = ""a-section a-spacing-small a-spacing-top mini video-block""&gt; &lt;/ div&gt; &lt;input type = ""hidden ""name ="" ""value ="" https://images-eu.ssl-images-amazon.com/images/I/D1wd-c"&amp;"PoN5S.mp4 ""class ="" video-url ""&gt; &lt;input type ="" hidden ""name = """" value = ""https://images-eu.ssl-images-amazon.com/images/I/91BjSgCMNES.png"" class = ""video-slate-img-url""&gt; &amp; nbsp; The item has arrived in good condition and properly packed. Head"&amp;"phones are metallic and are quite resistant. Cable seems sturdy, it is quite flexible and pleasant to the touch. The jack connector is protected by a silicone capsule try to keep, but probably lost. In any case, it is a detail from the manufacturer. They "&amp;"are comfortable to use and the results are good with both music and calls. It has good bass for the size they have and treble are also not bad. It has very good noise reduction and isolate quite well abroad. I guess it must be because they are metal and s"&amp;"ilicone pads that seems too good. In this sense it includes two pairs of parts silicon pads of different sizes. The microphone is located in the center of the cord, in a side like other headphones I bought. For me it's important because when I use it for "&amp;"calls only use one of these headphones and I will not have to be checking that use the headset including microphone. Next to the microphone it includes a button that pause playback, in the case of listening to music or watching a video, or to accept the c"&amp;"all and hang up to the end. I note that includes a leatherette pouch to store the headphones and prevent spoilage. In my case I usually wear headphones in the pocket and constantly remove them with what I usually break too often. Surely this little bag wi"&amp;"ll help me at the moment for me are a good option.")</f>
        <v>Good quality at a reasonable price &lt;div id = "video-block-R1R3VY7WM34BVV" class = "a-section a-spacing-small a-spacing-top mini video-block"&gt; &lt;/ div&gt; &lt;input type = "hidden "name =" "value =" https://images-eu.ssl-images-amazon.com/images/I/D1wd-cPoN5S.mp4 "class =" video-url "&gt; &lt;input type =" hidden "name = "" value = "https://images-eu.ssl-images-amazon.com/images/I/91BjSgCMNES.png" class = "video-slate-img-url"&gt; &amp; nbsp; The item has arrived in good condition and properly packed. Headphones are metallic and are quite resistant. Cable seems sturdy, it is quite flexible and pleasant to the touch. The jack connector is protected by a silicone capsule try to keep, but probably lost. In any case, it is a detail from the manufacturer. They are comfortable to use and the results are good with both music and calls. It has good bass for the size they have and treble are also not bad. It has very good noise reduction and isolate quite well abroad. I guess it must be because they are metal and silicone pads that seems too good. In this sense it includes two pairs of parts silicon pads of different sizes. The microphone is located in the center of the cord, in a side like other headphones I bought. For me it's important because when I use it for calls only use one of these headphones and I will not have to be checking that use the headset including microphone. Next to the microphone it includes a button that pause playback, in the case of listening to music or watching a video, or to accept the call and hang up to the end. I note that includes a leatherette pouch to store the headphones and prevent spoilage. In my case I usually wear headphones in the pocket and constantly remove them with what I usually break too often. Surely this little bag will help me at the moment for me are a good option.</v>
      </c>
    </row>
    <row r="593">
      <c r="A593" s="1">
        <v>5.0</v>
      </c>
      <c r="B593" s="1" t="s">
        <v>594</v>
      </c>
      <c r="C593" t="str">
        <f>IFERROR(__xludf.DUMMYFUNCTION("GOOGLETRANSLATE(B593, ""es"", ""en"")"),"awesome headphones for little money I had many headphones over my life, some much more expensive than these, and I must admit that was in fear of some bad reviews I've read. Nothing could be further from the truth. After using them for several days, I mus"&amp;"t admit that you are the best headphones I've had in a long time. The sound is clear and well defined bass are great, they do not have a brutal volume but high enough to hear. People who say that they have used bad sound crap player in Android there are k"&amp;"icked. I've been using PowerAmp from day one, and the sound is excellent. The button lets you Play / Pause, Forward / Rewind Song, and address / end calls. If you are looking for a headset and do not want to spend much money, these are the best choice by "&amp;"far.")</f>
        <v>awesome headphones for little money I had many headphones over my life, some much more expensive than these, and I must admit that was in fear of some bad reviews I've read. Nothing could be further from the truth. After using them for several days, I must admit that you are the best headphones I've had in a long time. The sound is clear and well defined bass are great, they do not have a brutal volume but high enough to hear. People who say that they have used bad sound crap player in Android there are kicked. I've been using PowerAmp from day one, and the sound is excellent. The button lets you Play / Pause, Forward / Rewind Song, and address / end calls. If you are looking for a headset and do not want to spend much money, these are the best choice by far.</v>
      </c>
    </row>
    <row r="594">
      <c r="A594" s="1">
        <v>5.0</v>
      </c>
      <c r="B594" s="1" t="s">
        <v>595</v>
      </c>
      <c r="C594" t="str">
        <f>IFERROR(__xludf.DUMMYFUNCTION("GOOGLETRANSLATE(B594, ""es"", ""en"")"),"well all ok")</f>
        <v>well all ok</v>
      </c>
    </row>
    <row r="595">
      <c r="A595" s="1">
        <v>5.0</v>
      </c>
      <c r="B595" s="1" t="s">
        <v>596</v>
      </c>
      <c r="C595" t="str">
        <f>IFERROR(__xludf.DUMMYFUNCTION("GOOGLETRANSLATE(B595, ""es"", ""en"")"),"Good value very comfortable with pillows of different sizes to choose phenomenal size sounds and the microphone is fine for talking on the phone the other person listens perfect")</f>
        <v>Good value very comfortable with pillows of different sizes to choose phenomenal size sounds and the microphone is fine for talking on the phone the other person listens perfect</v>
      </c>
    </row>
    <row r="596">
      <c r="A596" s="1">
        <v>5.0</v>
      </c>
      <c r="B596" s="1" t="s">
        <v>597</v>
      </c>
      <c r="C596" t="str">
        <f>IFERROR(__xludf.DUMMYFUNCTION("GOOGLETRANSLATE(B596, ""es"", ""en"")"),"I love very happy, the waitress used to work 10 to 12 hours a day, are the most comfortable shoes I've ever had, light, I do not reheat the feet and are aesthetically neutral, give a polished look.")</f>
        <v>I love very happy, the waitress used to work 10 to 12 hours a day, are the most comfortable shoes I've ever had, light, I do not reheat the feet and are aesthetically neutral, give a polished look.</v>
      </c>
    </row>
    <row r="597">
      <c r="A597" s="1">
        <v>5.0</v>
      </c>
      <c r="B597" s="1" t="s">
        <v>598</v>
      </c>
      <c r="C597" t="str">
        <f>IFERROR(__xludf.DUMMYFUNCTION("GOOGLETRANSLATE(B597, ""es"", ""en"")"),"Comfortable As all of this brand, very comfortable")</f>
        <v>Comfortable As all of this brand, very comfortable</v>
      </c>
    </row>
    <row r="598">
      <c r="A598" s="1">
        <v>5.0</v>
      </c>
      <c r="B598" s="1" t="s">
        <v>599</v>
      </c>
      <c r="C598" t="str">
        <f>IFERROR(__xludf.DUMMYFUNCTION("GOOGLETRANSLATE(B598, ""es"", ""en"")"),"The perfect is useful pendrive super good first of all how you come is simple and elegant after me and bought the 64GB for my much space I will perfect but best of all is their esntradas can connect both wn Android and Apple as in the orderly until you co"&amp;"me an adapter for the new chargers truth that is super useful especially if you're traveling you put a movie in the flash drive from the computer and does not require you gas any cable that fits or anything just you canvias input and connect it to the mob"&amp;"il truth is that it is super good and up to what brings you not see expensive")</f>
        <v>The perfect is useful pendrive super good first of all how you come is simple and elegant after me and bought the 64GB for my much space I will perfect but best of all is their esntradas can connect both wn Android and Apple as in the orderly until you come an adapter for the new chargers truth that is super useful especially if you're traveling you put a movie in the flash drive from the computer and does not require you gas any cable that fits or anything just you canvias input and connect it to the mobil truth is that it is super good and up to what brings you not see expensive</v>
      </c>
    </row>
    <row r="599">
      <c r="A599" s="1">
        <v>5.0</v>
      </c>
      <c r="B599" s="1" t="s">
        <v>600</v>
      </c>
      <c r="C599" t="str">
        <f>IFERROR(__xludf.DUMMYFUNCTION("GOOGLETRANSLATE(B599, ""es"", ""en"")"),"It has come before the date indicated Just 😊 in the photo, only one of them came without applying for hanging mobile. I used to hang the glasses around.")</f>
        <v>It has come before the date indicated Just 😊 in the photo, only one of them came without applying for hanging mobile. I used to hang the glasses around.</v>
      </c>
    </row>
    <row r="600">
      <c r="A600" s="1">
        <v>5.0</v>
      </c>
      <c r="B600" s="1" t="s">
        <v>601</v>
      </c>
      <c r="C600" t="str">
        <f>IFERROR(__xludf.DUMMYFUNCTION("GOOGLETRANSLATE(B600, ""es"", ""en"")"),"OK very nice, quality and price, I like, so good.")</f>
        <v>OK very nice, quality and price, I like, so good.</v>
      </c>
    </row>
    <row r="601">
      <c r="A601" s="1">
        <v>2.0</v>
      </c>
      <c r="B601" s="1" t="s">
        <v>602</v>
      </c>
      <c r="C601" t="str">
        <f>IFERROR(__xludf.DUMMYFUNCTION("GOOGLETRANSLATE(B601, ""es"", ""en"")"),"Seams knee has a seam at the knees somewhat uncomfortable, it is rare")</f>
        <v>Seams knee has a seam at the knees somewhat uncomfortable, it is rare</v>
      </c>
    </row>
    <row r="602">
      <c r="A602" s="1">
        <v>3.0</v>
      </c>
      <c r="B602" s="1" t="s">
        <v>603</v>
      </c>
      <c r="C602" t="str">
        <f>IFERROR(__xludf.DUMMYFUNCTION("GOOGLETRANSLATE(B602, ""es"", ""en"")"),"Something small too small, buy 2 the first and the second too large too small. It is silver and very nice, the downside is the size because if you put more than three good bye beads !! The perfect closure for not so open as well which is very good as well"&amp;" is not lost. Three stars by size.")</f>
        <v>Something small too small, buy 2 the first and the second too large too small. It is silver and very nice, the downside is the size because if you put more than three good bye beads !! The perfect closure for not so open as well which is very good as well is not lost. Three stars by size.</v>
      </c>
    </row>
    <row r="603">
      <c r="A603" s="1">
        <v>3.0</v>
      </c>
      <c r="B603" s="1" t="s">
        <v>604</v>
      </c>
      <c r="C603" t="str">
        <f>IFERROR(__xludf.DUMMYFUNCTION("GOOGLETRANSLATE(B603, ""es"", ""en"")"),"Spacious and clean Overall okay, but: I tried to see if it worked and if it was correct. What I have come to appreciate that with respect to others who have had at home, the heat is quite softer or lighter. It does not heat up as much as I used the DAGA b"&amp;"rand. I love that it can be separated from the power cord and washable, as explained.")</f>
        <v>Spacious and clean Overall okay, but: I tried to see if it worked and if it was correct. What I have come to appreciate that with respect to others who have had at home, the heat is quite softer or lighter. It does not heat up as much as I used the DAGA brand. I love that it can be separated from the power cord and washable, as explained.</v>
      </c>
    </row>
    <row r="604">
      <c r="A604" s="1">
        <v>1.0</v>
      </c>
      <c r="B604" s="1" t="s">
        <v>605</v>
      </c>
      <c r="C604" t="str">
        <f>IFERROR(__xludf.DUMMYFUNCTION("GOOGLETRANSLATE(B604, ""es"", ""en"")"),"Peniso fabric comfortable and I ordered three different colors size M and arriving, even though the three were in marked bags size M are visibly different in size. The sucked tissue. You leave balls before the first wash. I use yoga and are comfortable")</f>
        <v>Peniso fabric comfortable and I ordered three different colors size M and arriving, even though the three were in marked bags size M are visibly different in size. The sucked tissue. You leave balls before the first wash. I use yoga and are comfortable</v>
      </c>
    </row>
    <row r="605">
      <c r="A605" s="1">
        <v>1.0</v>
      </c>
      <c r="B605" s="1" t="s">
        <v>606</v>
      </c>
      <c r="C605" t="str">
        <f>IFERROR(__xludf.DUMMYFUNCTION("GOOGLETRANSLATE(B605, ""es"", ""en"")"),"FAILS And you lose everything! NADA RECOMENDABLE !!!! I bought it a year ago and just yesterday stopped working. The computer does not recognize so I can not extract the information I have inside. I've lost everything, and it turns out that Amazon is not "&amp;"responsible only offer the possibility to replace it (what? If it can fail same as above) but the data do not take care. Contacting technical support from the manufacturer and that's better, not only will it change other the same, but also you take the da"&amp;"ta for the modest price of 400euros !!! I guess when looking for a hard drive and do not want to spend much what you get is that the company sells cheap but because it comes on the other hand ..... while acknowledging that: ""He apparently is a MECHANICAL"&amp;" FAILURE"" of the device . Anyway, I do not recommend it for anything this device, because if it fails like me lose yourself everything and if you WANT to recover are 400 €.")</f>
        <v>FAILS And you lose everything! NADA RECOMENDABLE !!!! I bought it a year ago and just yesterday stopped working. The computer does not recognize so I can not extract the information I have inside. I've lost everything, and it turns out that Amazon is not responsible only offer the possibility to replace it (what? If it can fail same as above) but the data do not take care. Contacting technical support from the manufacturer and that's better, not only will it change other the same, but also you take the data for the modest price of 400euros !!! I guess when looking for a hard drive and do not want to spend much what you get is that the company sells cheap but because it comes on the other hand ..... while acknowledging that: "He apparently is a MECHANICAL FAILURE" of the device . Anyway, I do not recommend it for anything this device, because if it fails like me lose yourself everything and if you WANT to recover are 400 €.</v>
      </c>
    </row>
    <row r="606">
      <c r="A606" s="1">
        <v>1.0</v>
      </c>
      <c r="B606" s="1" t="s">
        <v>607</v>
      </c>
      <c r="C606" t="str">
        <f>IFERROR(__xludf.DUMMYFUNCTION("GOOGLETRANSLATE(B606, ""es"", ""en"")"),"Different color The size is fine aunq color is not what I asked. I ordered a gray t-shirts and I came about between persimmon and brown and ugly unusual color did return without problems.")</f>
        <v>Different color The size is fine aunq color is not what I asked. I ordered a gray t-shirts and I came about between persimmon and brown and ugly unusual color did return without problems.</v>
      </c>
    </row>
    <row r="607">
      <c r="A607" s="1">
        <v>4.0</v>
      </c>
      <c r="B607" s="1" t="s">
        <v>608</v>
      </c>
      <c r="C607" t="str">
        <f>IFERROR(__xludf.DUMMYFUNCTION("GOOGLETRANSLATE(B607, ""es"", ""en"")"),"Regular fabric you can not ask much more is the price ... but the truth is that more quality to the tissue had been well ... it wears too early, carving and other all good")</f>
        <v>Regular fabric you can not ask much more is the price ... but the truth is that more quality to the tissue had been well ... it wears too early, carving and other all good</v>
      </c>
    </row>
    <row r="608">
      <c r="A608" s="1">
        <v>4.0</v>
      </c>
      <c r="B608" s="1" t="s">
        <v>609</v>
      </c>
      <c r="C608" t="str">
        <f>IFERROR(__xludf.DUMMYFUNCTION("GOOGLETRANSLATE(B608, ""es"", ""en"")"),"Good buy is a little small, but does")</f>
        <v>Good buy is a little small, but does</v>
      </c>
    </row>
    <row r="609">
      <c r="A609" s="1">
        <v>4.0</v>
      </c>
      <c r="B609" s="1" t="s">
        <v>610</v>
      </c>
      <c r="C609" t="str">
        <f>IFERROR(__xludf.DUMMYFUNCTION("GOOGLETRANSLATE(B609, ""es"", ""en"")"),"After saving investment to try to end white marks on some things must come to known that save money.")</f>
        <v>After saving investment to try to end white marks on some things must come to known that save money.</v>
      </c>
    </row>
    <row r="610">
      <c r="A610" s="1">
        <v>4.0</v>
      </c>
      <c r="B610" s="1" t="s">
        <v>611</v>
      </c>
      <c r="C610" t="str">
        <f>IFERROR(__xludf.DUMMYFUNCTION("GOOGLETRANSLATE(B610, ""es"", ""en"")"),"Good good quality although sweatshirt small size")</f>
        <v>Good good quality although sweatshirt small size</v>
      </c>
    </row>
    <row r="611">
      <c r="A611" s="1">
        <v>4.0</v>
      </c>
      <c r="B611" s="1" t="s">
        <v>612</v>
      </c>
      <c r="C611" t="str">
        <f>IFERROR(__xludf.DUMMYFUNCTION("GOOGLETRANSLATE(B611, ""es"", ""en"")"),"Perfect is fine for the price q has")</f>
        <v>Perfect is fine for the price q has</v>
      </c>
    </row>
    <row r="612">
      <c r="A612" s="1">
        <v>5.0</v>
      </c>
      <c r="B612" s="1" t="s">
        <v>613</v>
      </c>
      <c r="C612" t="str">
        <f>IFERROR(__xludf.DUMMYFUNCTION("GOOGLETRANSLATE(B612, ""es"", ""en"")"),"Perfect comfort and comfort")</f>
        <v>Perfect comfort and comfort</v>
      </c>
    </row>
    <row r="613">
      <c r="A613" s="1">
        <v>5.0</v>
      </c>
      <c r="B613" s="1" t="s">
        <v>614</v>
      </c>
      <c r="C613" t="str">
        <f>IFERROR(__xludf.DUMMYFUNCTION("GOOGLETRANSLATE(B613, ""es"", ""en"")"),"It does its job very good quality. I liked the format folder. By putting a serious fault that the transparent pockets are thin Pelin, but very acceptable.")</f>
        <v>It does its job very good quality. I liked the format folder. By putting a serious fault that the transparent pockets are thin Pelin, but very acceptable.</v>
      </c>
    </row>
    <row r="614">
      <c r="A614" s="1">
        <v>5.0</v>
      </c>
      <c r="B614" s="1" t="s">
        <v>615</v>
      </c>
      <c r="C614" t="str">
        <f>IFERROR(__xludf.DUMMYFUNCTION("GOOGLETRANSLATE(B614, ""es"", ""en"")"),"Paintbrushes cleaning in if I'm quite happy with the use I can give these cleaners, as specifically bought to clean the bathroom in the lower part of the shower that sometimes tends to appear small specks of mold, grab one of the combs yellow or red, I pu"&amp;"t bleach and is completely gone, it is also true that with a scourer will but the effort is greater and me, I'm sick, that saving time is quite rewarding. I have also tried to clean grease from walls and kitchen countertops, along with a degreasing agent,"&amp;" working properly, I take pretty easy fat thereof. The drill is not included, are just cleaning the 14 pieces, you just have to use a universal bit and used for any drill. For now I'm happy with the quality of the product price, I have to test them more t"&amp;"horoughly and the rest of them. To disinfect after using, I recommend filling a bucket with bleach pure and introduce products for an hour. O ecologically, filling a bucket of hot water with vinegar and baking soda, is excellent cleaning of these brushes.")</f>
        <v>Paintbrushes cleaning in if I'm quite happy with the use I can give these cleaners, as specifically bought to clean the bathroom in the lower part of the shower that sometimes tends to appear small specks of mold, grab one of the combs yellow or red, I put bleach and is completely gone, it is also true that with a scourer will but the effort is greater and me, I'm sick, that saving time is quite rewarding. I have also tried to clean grease from walls and kitchen countertops, along with a degreasing agent, working properly, I take pretty easy fat thereof. The drill is not included, are just cleaning the 14 pieces, you just have to use a universal bit and used for any drill. For now I'm happy with the quality of the product price, I have to test them more thoroughly and the rest of them. To disinfect after using, I recommend filling a bucket with bleach pure and introduce products for an hour. O ecologically, filling a bucket of hot water with vinegar and baking soda, is excellent cleaning of these brushes.</v>
      </c>
    </row>
    <row r="615">
      <c r="A615" s="1">
        <v>5.0</v>
      </c>
      <c r="B615" s="1" t="s">
        <v>616</v>
      </c>
      <c r="C615" t="str">
        <f>IFERROR(__xludf.DUMMYFUNCTION("GOOGLETRANSLATE(B615, ""es"", ""en"")"),"Good quality Small, practical and durable.")</f>
        <v>Good quality Small, practical and durable.</v>
      </c>
    </row>
    <row r="616">
      <c r="A616" s="1">
        <v>5.0</v>
      </c>
      <c r="B616" s="1" t="s">
        <v>617</v>
      </c>
      <c r="C616" t="str">
        <f>IFERROR(__xludf.DUMMYFUNCTION("GOOGLETRANSLATE(B616, ""es"", ""en"")"),"Noise-canceling headphones Very cool and tough, and noise canceling can put on and take off even when that applies to sleep on the plane for example noiselessly")</f>
        <v>Noise-canceling headphones Very cool and tough, and noise canceling can put on and take off even when that applies to sleep on the plane for example noiselessly</v>
      </c>
    </row>
    <row r="617">
      <c r="A617" s="1">
        <v>5.0</v>
      </c>
      <c r="B617" s="1" t="s">
        <v>618</v>
      </c>
      <c r="C617" t="str">
        <f>IFERROR(__xludf.DUMMYFUNCTION("GOOGLETRANSLATE(B617, ""es"", ""en"")"),"Very good product and very good seller very friendly.")</f>
        <v>Very good product and very good seller very friendly.</v>
      </c>
    </row>
    <row r="618">
      <c r="A618" s="1">
        <v>5.0</v>
      </c>
      <c r="B618" s="1" t="s">
        <v>619</v>
      </c>
      <c r="C618" t="str">
        <f>IFERROR(__xludf.DUMMYFUNCTION("GOOGLETRANSLATE(B618, ""es"", ""en"")"),"Well I have little to her. So far great. Shreds very good Smoothies")</f>
        <v>Well I have little to her. So far great. Shreds very good Smoothies</v>
      </c>
    </row>
    <row r="619">
      <c r="A619" s="1">
        <v>5.0</v>
      </c>
      <c r="B619" s="1" t="s">
        <v>620</v>
      </c>
      <c r="C619" t="str">
        <f>IFERROR(__xludf.DUMMYFUNCTION("GOOGLETRANSLATE(B619, ""es"", ""en"")"),"Muffle quite comfortable, good stuff at a good price, a size a little wine fair, I ordered a larger number and Amazon immediately answer you cambiandomelas")</f>
        <v>Muffle quite comfortable, good stuff at a good price, a size a little wine fair, I ordered a larger number and Amazon immediately answer you cambiandomelas</v>
      </c>
    </row>
    <row r="620">
      <c r="A620" s="1">
        <v>5.0</v>
      </c>
      <c r="B620" s="1" t="s">
        <v>621</v>
      </c>
      <c r="C620" t="str">
        <f>IFERROR(__xludf.DUMMYFUNCTION("GOOGLETRANSLATE(B620, ""es"", ""en"")"),"HIGH QUALITY Perfect finish, with plenty of pockets, the feeling of being a signature shoulder bag .. very highly recommended.")</f>
        <v>HIGH QUALITY Perfect finish, with plenty of pockets, the feeling of being a signature shoulder bag .. very highly recommended.</v>
      </c>
    </row>
    <row r="621">
      <c r="A621" s="1">
        <v>5.0</v>
      </c>
      <c r="B621" s="1" t="s">
        <v>622</v>
      </c>
      <c r="C621" t="str">
        <f>IFERROR(__xludf.DUMMYFUNCTION("GOOGLETRANSLATE(B621, ""es"", ""en"")"),"Good design, comfortable and durable. Great clock. I already have another DW5600M with plastic strap and this is fine. Comfortable and beautifully designed. It is true that in dark places is not time well, but not much less than any other watch.")</f>
        <v>Good design, comfortable and durable. Great clock. I already have another DW5600M with plastic strap and this is fine. Comfortable and beautifully designed. It is true that in dark places is not time well, but not much less than any other watch.</v>
      </c>
    </row>
    <row r="622">
      <c r="A622" s="1">
        <v>5.0</v>
      </c>
      <c r="B622" s="1" t="s">
        <v>623</v>
      </c>
      <c r="C622" t="str">
        <f>IFERROR(__xludf.DUMMYFUNCTION("GOOGLETRANSLATE(B622, ""es"", ""en"")"),"Excellent quality Sound quality excellent and very good battery life, I tried it on a plane ride 12 hours and I must say it's great, super recommended.")</f>
        <v>Excellent quality Sound quality excellent and very good battery life, I tried it on a plane ride 12 hours and I must say it's great, super recommended.</v>
      </c>
    </row>
    <row r="623">
      <c r="A623" s="1">
        <v>5.0</v>
      </c>
      <c r="B623" s="1" t="s">
        <v>624</v>
      </c>
      <c r="C623" t="str">
        <f>IFERROR(__xludf.DUMMYFUNCTION("GOOGLETRANSLATE(B623, ""es"", ""en"")"),"Relaxation at the end of work Good massager used in both neck and back and leg. Very easy to use and comfortable as it is self adjusting pressure to give the massager. Function brings pleasant enough heat and rolls to the time change direction x. It can b"&amp;"e used both at home and in the car using the power adapter.")</f>
        <v>Relaxation at the end of work Good massager used in both neck and back and leg. Very easy to use and comfortable as it is self adjusting pressure to give the massager. Function brings pleasant enough heat and rolls to the time change direction x. It can be used both at home and in the car using the power adapter.</v>
      </c>
    </row>
    <row r="624">
      <c r="A624" s="1">
        <v>5.0</v>
      </c>
      <c r="B624" s="1" t="s">
        <v>625</v>
      </c>
      <c r="C624" t="str">
        <f>IFERROR(__xludf.DUMMYFUNCTION("GOOGLETRANSLATE(B624, ""es"", ""en"")"),"Fati Hold pretty well considering q has led a large size and q is exactly like the picture, perfect size.")</f>
        <v>Fati Hold pretty well considering q has led a large size and q is exactly like the picture, perfect size.</v>
      </c>
    </row>
    <row r="625">
      <c r="A625" s="1">
        <v>5.0</v>
      </c>
      <c r="B625" s="1" t="s">
        <v>626</v>
      </c>
      <c r="C625" t="str">
        <f>IFERROR(__xludf.DUMMYFUNCTION("GOOGLETRANSLATE(B625, ""es"", ""en"")"),"extreme quality I have only one word to describe this article incredible. Have sound quality, aesthetics and buenisimas cofortabilidad and Save the Date that has come the newest model are at a price inmejorable.Muy happy.")</f>
        <v>extreme quality I have only one word to describe this article incredible. Have sound quality, aesthetics and buenisimas cofortabilidad and Save the Date that has come the newest model are at a price inmejorable.Muy happy.</v>
      </c>
    </row>
    <row r="626">
      <c r="A626" s="1">
        <v>5.0</v>
      </c>
      <c r="B626" s="1" t="s">
        <v>627</v>
      </c>
      <c r="C626" t="str">
        <f>IFERROR(__xludf.DUMMYFUNCTION("GOOGLETRANSLATE(B626, ""es"", ""en"")"),"Comodisimos I like this model because Crocs has high instep and conforms very well to my feet, and I use to work are perfect.")</f>
        <v>Comodisimos I like this model because Crocs has high instep and conforms very well to my feet, and I use to work are perfect.</v>
      </c>
    </row>
    <row r="627">
      <c r="A627" s="1">
        <v>5.0</v>
      </c>
      <c r="B627" s="1" t="s">
        <v>628</v>
      </c>
      <c r="C627" t="str">
        <f>IFERROR(__xludf.DUMMYFUNCTION("GOOGLETRANSLATE(B627, ""es"", ""en"")"),"Fit perfectly I bought flip-flops with a little scary as this usually kind to wounds on the top of the foot as it does not conform to the all well and slide, but in this case, fit perfectly and they are very comfortable. Fully recommended.")</f>
        <v>Fit perfectly I bought flip-flops with a little scary as this usually kind to wounds on the top of the foot as it does not conform to the all well and slide, but in this case, fit perfectly and they are very comfortable. Fully recommended.</v>
      </c>
    </row>
    <row r="628">
      <c r="A628" s="1">
        <v>5.0</v>
      </c>
      <c r="B628" s="1" t="s">
        <v>629</v>
      </c>
      <c r="C628" t="str">
        <f>IFERROR(__xludf.DUMMYFUNCTION("GOOGLETRANSLATE(B628, ""es"", ""en"")"),"Precious precious and very practical to carry in your bag.")</f>
        <v>Precious precious and very practical to carry in your bag.</v>
      </c>
    </row>
    <row r="629">
      <c r="A629" s="1">
        <v>5.0</v>
      </c>
      <c r="B629" s="1" t="s">
        <v>630</v>
      </c>
      <c r="C629" t="str">
        <f>IFERROR(__xludf.DUMMYFUNCTION("GOOGLETRANSLATE(B629, ""es"", ""en"")"),"Good Meets expectations. It is very warm and heated area men neck and back. At 3 sometimes even too hot.")</f>
        <v>Good Meets expectations. It is very warm and heated area men neck and back. At 3 sometimes even too hot.</v>
      </c>
    </row>
    <row r="630">
      <c r="A630" s="1">
        <v>5.0</v>
      </c>
      <c r="B630" s="1" t="s">
        <v>631</v>
      </c>
      <c r="C630" t="str">
        <f>IFERROR(__xludf.DUMMYFUNCTION("GOOGLETRANSLATE(B630, ""es"", ""en"")"),"Great Boch fantastic value for money")</f>
        <v>Great Boch fantastic value for money</v>
      </c>
    </row>
    <row r="631">
      <c r="A631" s="1">
        <v>2.0</v>
      </c>
      <c r="B631" s="1" t="s">
        <v>632</v>
      </c>
      <c r="C631" t="str">
        <f>IFERROR(__xludf.DUMMYFUNCTION("GOOGLETRANSLATE(B631, ""es"", ""en"")"),"Convenient for traveling very nice and comfortable, but put it all day to load and only gives me to make a smoothie, I have to put all the while to load ...")</f>
        <v>Convenient for traveling very nice and comfortable, but put it all day to load and only gives me to make a smoothie, I have to put all the while to load ...</v>
      </c>
    </row>
    <row r="632">
      <c r="A632" s="1">
        <v>3.0</v>
      </c>
      <c r="B632" s="1" t="s">
        <v>633</v>
      </c>
      <c r="C632" t="str">
        <f>IFERROR(__xludf.DUMMYFUNCTION("GOOGLETRANSLATE(B632, ""es"", ""en"")"),"Well they are best seen in the photo but OK ..no weigh nothing seems comfortable ..son not take money well ahead of time came very well wrapped")</f>
        <v>Well they are best seen in the photo but OK ..no weigh nothing seems comfortable ..son not take money well ahead of time came very well wrapped</v>
      </c>
    </row>
    <row r="633">
      <c r="A633" s="1">
        <v>3.0</v>
      </c>
      <c r="B633" s="1" t="s">
        <v>634</v>
      </c>
      <c r="C633" t="str">
        <f>IFERROR(__xludf.DUMMYFUNCTION("GOOGLETRANSLATE(B633, ""es"", ""en"")"),"Regular No I liked the truth, size M that is what led me always looks good but not like the picture, the neck is rare and is not straight, and take the chance to order one size smaller not see it because it short. I will not repeat.")</f>
        <v>Regular No I liked the truth, size M that is what led me always looks good but not like the picture, the neck is rare and is not straight, and take the chance to order one size smaller not see it because it short. I will not repeat.</v>
      </c>
    </row>
    <row r="634">
      <c r="A634" s="1">
        <v>1.0</v>
      </c>
      <c r="B634" s="1" t="s">
        <v>635</v>
      </c>
      <c r="C634" t="str">
        <f>IFERROR(__xludf.DUMMYFUNCTION("GOOGLETRANSLATE(B634, ""es"", ""en"")"),"No hole in tetina No holes in the nipple !!! Q is the first time I buy a bottle without hole. Now I want to work or do I q (handmade) hole ... Or I spend money .... With Teats which is expensive.")</f>
        <v>No hole in tetina No holes in the nipple !!! Q is the first time I buy a bottle without hole. Now I want to work or do I q (handmade) hole ... Or I spend money .... With Teats which is expensive.</v>
      </c>
    </row>
    <row r="635">
      <c r="A635" s="1">
        <v>1.0</v>
      </c>
      <c r="B635" s="1" t="s">
        <v>636</v>
      </c>
      <c r="C635" t="str">
        <f>IFERROR(__xludf.DUMMYFUNCTION("GOOGLETRANSLATE(B635, ""es"", ""en"")"),"Lousy If you do not want to leave the black table do not buy it. Many black wires loose leaves you all dirty and do not engage well. Have I had to throw them away.")</f>
        <v>Lousy If you do not want to leave the black table do not buy it. Many black wires loose leaves you all dirty and do not engage well. Have I had to throw them away.</v>
      </c>
    </row>
    <row r="636">
      <c r="A636" s="1">
        <v>4.0</v>
      </c>
      <c r="B636" s="1" t="s">
        <v>637</v>
      </c>
      <c r="C636" t="str">
        <f>IFERROR(__xludf.DUMMYFUNCTION("GOOGLETRANSLATE(B636, ""es"", ""en"")"),"OPERATE Velcro good, the bad adeshivos")</f>
        <v>OPERATE Velcro good, the bad adeshivos</v>
      </c>
    </row>
    <row r="637">
      <c r="A637" s="1">
        <v>4.0</v>
      </c>
      <c r="B637" s="1" t="s">
        <v>638</v>
      </c>
      <c r="C637" t="str">
        <f>IFERROR(__xludf.DUMMYFUNCTION("GOOGLETRANSLATE(B637, ""es"", ""en"")"),"Mouse good value very comfortable with the features detailed in the description, the perfect height wrist rests.")</f>
        <v>Mouse good value very comfortable with the features detailed in the description, the perfect height wrist rests.</v>
      </c>
    </row>
    <row r="638">
      <c r="A638" s="1">
        <v>4.0</v>
      </c>
      <c r="B638" s="1" t="s">
        <v>639</v>
      </c>
      <c r="C638" t="str">
        <f>IFERROR(__xludf.DUMMYFUNCTION("GOOGLETRANSLATE(B638, ""es"", ""en"")"),"/ Quality very good price. It is multifunctional. The clock is fine for the price you (looks like a much more expensive watch). Small needles and buttons set accessories are an ornament as presumably for less than 2.50 euros. It works well and arrived ear"&amp;"lier than expected. Recommended if what busacas.")</f>
        <v>/ Quality very good price. It is multifunctional. The clock is fine for the price you (looks like a much more expensive watch). Small needles and buttons set accessories are an ornament as presumably for less than 2.50 euros. It works well and arrived earlier than expected. Recommended if what busacas.</v>
      </c>
    </row>
    <row r="639">
      <c r="A639" s="1">
        <v>4.0</v>
      </c>
      <c r="B639" s="1" t="s">
        <v>640</v>
      </c>
      <c r="C639" t="str">
        <f>IFERROR(__xludf.DUMMYFUNCTION("GOOGLETRANSLATE(B639, ""es"", ""en"")"),"value very good value for money!")</f>
        <v>value very good value for money!</v>
      </c>
    </row>
    <row r="640">
      <c r="A640" s="1">
        <v>4.0</v>
      </c>
      <c r="B640" s="1" t="s">
        <v>641</v>
      </c>
      <c r="C640" t="str">
        <f>IFERROR(__xludf.DUMMYFUNCTION("GOOGLETRANSLATE(B640, ""es"", ""en"")"),"They meet expected product expected, I like to use what it is to have my papers organized according to the color of the folder and if you go to some places documents are the sea would buy Practices")</f>
        <v>They meet expected product expected, I like to use what it is to have my papers organized according to the color of the folder and if you go to some places documents are the sea would buy Practices</v>
      </c>
    </row>
    <row r="641">
      <c r="A641" s="1">
        <v>5.0</v>
      </c>
      <c r="B641" s="1" t="s">
        <v>642</v>
      </c>
      <c r="C641" t="str">
        <f>IFERROR(__xludf.DUMMYFUNCTION("GOOGLETRANSLATE(B641, ""es"", ""en"")"),"VALUE FOR MONEY OF HIGHER A VERY GOOD PRICE QUALITY TO A LOW ENOUGH RESPECT TO THE MEDIA MARKET usually be about 2GB X EURO. And with the guarantee of a great brand like SANDISK. HIGHLIGHT THE TWO OPTIONS ALSO CONNECTION AND MICRO USB USB DIRECT USE THAT "&amp;"PROVIDES on different devices. RECOMMEND TO PURCHASE.")</f>
        <v>VALUE FOR MONEY OF HIGHER A VERY GOOD PRICE QUALITY TO A LOW ENOUGH RESPECT TO THE MEDIA MARKET usually be about 2GB X EURO. And with the guarantee of a great brand like SANDISK. HIGHLIGHT THE TWO OPTIONS ALSO CONNECTION AND MICRO USB USB DIRECT USE THAT PROVIDES on different devices. RECOMMEND TO PURCHASE.</v>
      </c>
    </row>
    <row r="642">
      <c r="A642" s="1">
        <v>5.0</v>
      </c>
      <c r="B642" s="1" t="s">
        <v>643</v>
      </c>
      <c r="C642" t="str">
        <f>IFERROR(__xludf.DUMMYFUNCTION("GOOGLETRANSLATE(B642, ""es"", ""en"")"),"Timepiece good A good watch as soon as you have in your hands that you see is a good piece best price and quality")</f>
        <v>Timepiece good A good watch as soon as you have in your hands that you see is a good piece best price and quality</v>
      </c>
    </row>
    <row r="643">
      <c r="A643" s="1">
        <v>5.0</v>
      </c>
      <c r="B643" s="1" t="s">
        <v>644</v>
      </c>
      <c r="C643" t="str">
        <f>IFERROR(__xludf.DUMMYFUNCTION("GOOGLETRANSLATE(B643, ""es"", ""en"")"),"Quality and perfect performance. Russell Hobbs is overrated but if you're a kettle quality is good and original purchase, boils very fast.")</f>
        <v>Quality and perfect performance. Russell Hobbs is overrated but if you're a kettle quality is good and original purchase, boils very fast.</v>
      </c>
    </row>
    <row r="644">
      <c r="A644" s="1">
        <v>5.0</v>
      </c>
      <c r="B644" s="1" t="s">
        <v>645</v>
      </c>
      <c r="C644" t="str">
        <f>IFERROR(__xludf.DUMMYFUNCTION("GOOGLETRANSLATE(B644, ""es"", ""en"")"),"PERFECT Very nice, my girlfriend loved it, clear triumph")</f>
        <v>PERFECT Very nice, my girlfriend loved it, clear triumph</v>
      </c>
    </row>
    <row r="645">
      <c r="A645" s="1">
        <v>5.0</v>
      </c>
      <c r="B645" s="1" t="s">
        <v>646</v>
      </c>
      <c r="C645" t="str">
        <f>IFERROR(__xludf.DUMMYFUNCTION("GOOGLETRANSLATE(B645, ""es"", ""en"")"),"Bigger ideals of the usual number, and read reviews and Acerte average num buying less")</f>
        <v>Bigger ideals of the usual number, and read reviews and Acerte average num buying less</v>
      </c>
    </row>
    <row r="646">
      <c r="A646" s="1">
        <v>5.0</v>
      </c>
      <c r="B646" s="1" t="s">
        <v>647</v>
      </c>
      <c r="C646" t="str">
        <f>IFERROR(__xludf.DUMMYFUNCTION("GOOGLETRANSLATE(B646, ""es"", ""en"")"),"Better than expected I expected a normal mixer for the price, but what I've found is a capacity greater than other more expensive and crushed known (marks will not say xD) and above cheaper. It comes with two glasses and three covers, one of which is the "&amp;"ground and the others are to take the glass poderte anywhere, perfect for the gym, and have carried me twice, all this takes 5 stars")</f>
        <v>Better than expected I expected a normal mixer for the price, but what I've found is a capacity greater than other more expensive and crushed known (marks will not say xD) and above cheaper. It comes with two glasses and three covers, one of which is the ground and the others are to take the glass poderte anywhere, perfect for the gym, and have carried me twice, all this takes 5 stars</v>
      </c>
    </row>
    <row r="647">
      <c r="A647" s="1">
        <v>5.0</v>
      </c>
      <c r="B647" s="1" t="s">
        <v>648</v>
      </c>
      <c r="C647" t="str">
        <f>IFERROR(__xludf.DUMMYFUNCTION("GOOGLETRANSLATE(B647, ""es"", ""en"")"),"Nice soft is very nice very soft perfect size and the solid color.")</f>
        <v>Nice soft is very nice very soft perfect size and the solid color.</v>
      </c>
    </row>
    <row r="648">
      <c r="A648" s="1">
        <v>5.0</v>
      </c>
      <c r="B648" s="1" t="s">
        <v>649</v>
      </c>
      <c r="C648" t="str">
        <f>IFERROR(__xludf.DUMMYFUNCTION("GOOGLETRANSLATE(B648, ""es"", ""en"")"),"Quality Good Quality. Calentitos.")</f>
        <v>Quality Good Quality. Calentitos.</v>
      </c>
    </row>
    <row r="649">
      <c r="A649" s="1">
        <v>5.0</v>
      </c>
      <c r="B649" s="1" t="s">
        <v>650</v>
      </c>
      <c r="C649" t="str">
        <f>IFERROR(__xludf.DUMMYFUNCTION("GOOGLETRANSLATE(B649, ""es"", ""en"")"),"It's just what I expected Very fast shipping. The humidifier is very nice and very useful")</f>
        <v>It's just what I expected Very fast shipping. The humidifier is very nice and very useful</v>
      </c>
    </row>
    <row r="650">
      <c r="A650" s="1">
        <v>5.0</v>
      </c>
      <c r="B650" s="1" t="s">
        <v>651</v>
      </c>
      <c r="C650" t="str">
        <f>IFERROR(__xludf.DUMMYFUNCTION("GOOGLETRANSLATE(B650, ""es"", ""en"")"),"right right")</f>
        <v>right right</v>
      </c>
    </row>
    <row r="651">
      <c r="A651" s="1">
        <v>5.0</v>
      </c>
      <c r="B651" s="1" t="s">
        <v>652</v>
      </c>
      <c r="C651" t="str">
        <f>IFERROR(__xludf.DUMMYFUNCTION("GOOGLETRANSLATE(B651, ""es"", ""en"")"),"Which it is equal to the imagined. The product is fine, but keep in mind that sizes are not equal in China and Europe. The next time ask one size fits most.")</f>
        <v>Which it is equal to the imagined. The product is fine, but keep in mind that sizes are not equal in China and Europe. The next time ask one size fits most.</v>
      </c>
    </row>
    <row r="652">
      <c r="A652" s="1">
        <v>5.0</v>
      </c>
      <c r="B652" s="1" t="s">
        <v>653</v>
      </c>
      <c r="C652" t="str">
        <f>IFERROR(__xludf.DUMMYFUNCTION("GOOGLETRANSLATE(B652, ""es"", ""en"")"),"Simple but reliable measuring tape metric tape itself is simple, but looks robust and reliable. Something you expect from a brand like STANLEY. At the moment it has worked perfectly and there are gaps or failures.")</f>
        <v>Simple but reliable measuring tape metric tape itself is simple, but looks robust and reliable. Something you expect from a brand like STANLEY. At the moment it has worked perfectly and there are gaps or failures.</v>
      </c>
    </row>
    <row r="653">
      <c r="A653" s="1">
        <v>5.0</v>
      </c>
      <c r="B653" s="1" t="s">
        <v>654</v>
      </c>
      <c r="C653" t="str">
        <f>IFERROR(__xludf.DUMMYFUNCTION("GOOGLETRANSLATE(B653, ""es"", ""en"")"),"Happy with purchase good buy money very well, to be a vacuum cleaner hand is light, has a good suction, the length of the standard cable, we care not change the cable meduda we need it, we chose this vacuum, for its good price and they recomedaron us, as "&amp;"it did very well. Very happy with the purchase, and the Amazon service.")</f>
        <v>Happy with purchase good buy money very well, to be a vacuum cleaner hand is light, has a good suction, the length of the standard cable, we care not change the cable meduda we need it, we chose this vacuum, for its good price and they recomedaron us, as it did very well. Very happy with the purchase, and the Amazon service.</v>
      </c>
    </row>
    <row r="654">
      <c r="A654" s="1">
        <v>5.0</v>
      </c>
      <c r="B654" s="1" t="s">
        <v>655</v>
      </c>
      <c r="C654" t="str">
        <f>IFERROR(__xludf.DUMMYFUNCTION("GOOGLETRANSLATE(B654, ""es"", ""en"")"),"Andy z Tube comfort a long time and are just like I'm super happy")</f>
        <v>Andy z Tube comfort a long time and are just like I'm super happy</v>
      </c>
    </row>
    <row r="655">
      <c r="A655" s="1">
        <v>5.0</v>
      </c>
      <c r="B655" s="1" t="s">
        <v>656</v>
      </c>
      <c r="C655" t="str">
        <f>IFERROR(__xludf.DUMMYFUNCTION("GOOGLETRANSLATE(B655, ""es"", ""en"")"),"Excellent Very Good Super box for the price it is great")</f>
        <v>Excellent Very Good Super box for the price it is great</v>
      </c>
    </row>
    <row r="656">
      <c r="A656" s="1">
        <v>5.0</v>
      </c>
      <c r="B656" s="1" t="s">
        <v>657</v>
      </c>
      <c r="C656" t="str">
        <f>IFERROR(__xludf.DUMMYFUNCTION("GOOGLETRANSLATE(B656, ""es"", ""en"")"),"Economic and Comodisimos had been looking wireless headphones but none chose me, I go no brands on the market. At the end he opted for this and I am delighted. They are super comfortable and also economical. They fit perfectly and do not fall easily. They"&amp;" are matched very well with each other. I use them to listen to music while I work in the office and for calls and the sound is perfect and microphone also works perfectly. In addition they are very well protected for transportation and note that the mate"&amp;"rial is resistant. As for the battery it lasts quite as I use them every day almost 6 hours and charged only twice a week and careful not to run out of battery. And as I said before noting they are economical and arrived ahead of schedule. Overall a produ"&amp;"ct that we may lack the computer lovers, I recommend it.")</f>
        <v>Economic and Comodisimos had been looking wireless headphones but none chose me, I go no brands on the market. At the end he opted for this and I am delighted. They are super comfortable and also economical. They fit perfectly and do not fall easily. They are matched very well with each other. I use them to listen to music while I work in the office and for calls and the sound is perfect and microphone also works perfectly. In addition they are very well protected for transportation and note that the material is resistant. As for the battery it lasts quite as I use them every day almost 6 hours and charged only twice a week and careful not to run out of battery. And as I said before noting they are economical and arrived ahead of schedule. Overall a product that we may lack the computer lovers, I recommend it.</v>
      </c>
    </row>
    <row r="657">
      <c r="A657" s="1">
        <v>5.0</v>
      </c>
      <c r="B657" s="1" t="s">
        <v>658</v>
      </c>
      <c r="C657" t="str">
        <f>IFERROR(__xludf.DUMMYFUNCTION("GOOGLETRANSLATE(B657, ""es"", ""en"")"),"Original quality, in this case quality is perfect because they are few, headphones original.")</f>
        <v>Original quality, in this case quality is perfect because they are few, headphones original.</v>
      </c>
    </row>
    <row r="658">
      <c r="A658" s="1">
        <v>5.0</v>
      </c>
      <c r="B658" s="1" t="s">
        <v>659</v>
      </c>
      <c r="C658" t="str">
        <f>IFERROR(__xludf.DUMMYFUNCTION("GOOGLETRANSLATE(B658, ""es"", ""en"")"),"The perfect product quality, appropriate to the explanation fits perfectly. very fast shipping, as always with Prime.")</f>
        <v>The perfect product quality, appropriate to the explanation fits perfectly. very fast shipping, as always with Prime.</v>
      </c>
    </row>
    <row r="659">
      <c r="A659" s="1">
        <v>5.0</v>
      </c>
      <c r="B659" s="1" t="s">
        <v>660</v>
      </c>
      <c r="C659" t="str">
        <f>IFERROR(__xludf.DUMMYFUNCTION("GOOGLETRANSLATE(B659, ""es"", ""en"")"),"A classic piece clock, plus beautiful and classic luxury works. For a normal doll gentleman it is, neither big nor small, normal. And for a woman doll is perfect. This model is a bit bigger than the A168, that if too small for a doll knighthood. System ad"&amp;"justment strap is very comfortable. A watch for all vida.Sencillo, comfortable and beautiful.")</f>
        <v>A classic piece clock, plus beautiful and classic luxury works. For a normal doll gentleman it is, neither big nor small, normal. And for a woman doll is perfect. This model is a bit bigger than the A168, that if too small for a doll knighthood. System adjustment strap is very comfortable. A watch for all vida.Sencillo, comfortable and beautiful.</v>
      </c>
    </row>
    <row r="660">
      <c r="A660" s="1">
        <v>2.0</v>
      </c>
      <c r="B660" s="1" t="s">
        <v>661</v>
      </c>
      <c r="C660" t="str">
        <f>IFERROR(__xludf.DUMMYFUNCTION("GOOGLETRANSLATE(B660, ""es"", ""en"")"),"I will not buy. I do not like watermarks bearing the name of the manufacturer.")</f>
        <v>I will not buy. I do not like watermarks bearing the name of the manufacturer.</v>
      </c>
    </row>
    <row r="661">
      <c r="A661" s="1">
        <v>3.0</v>
      </c>
      <c r="B661" s="1" t="s">
        <v>662</v>
      </c>
      <c r="C661" t="str">
        <f>IFERROR(__xludf.DUMMYFUNCTION("GOOGLETRANSLATE(B661, ""es"", ""en"")"),"Very flimsy bad Material")</f>
        <v>Very flimsy bad Material</v>
      </c>
    </row>
    <row r="662">
      <c r="A662" s="1">
        <v>3.0</v>
      </c>
      <c r="B662" s="1" t="s">
        <v>663</v>
      </c>
      <c r="C662" t="str">
        <f>IFERROR(__xludf.DUMMYFUNCTION("GOOGLETRANSLATE(B662, ""es"", ""en"")"),"But noisy practice is practical for all in one. The juicer is quite noisy and pulp of the orange is quite embedded making it a little difficult to scrub. To the blender it costs nuts or raisins undone. However it is a multifunctional device, you can not a"&amp;"sk for much. For simple shakes goes well")</f>
        <v>But noisy practice is practical for all in one. The juicer is quite noisy and pulp of the orange is quite embedded making it a little difficult to scrub. To the blender it costs nuts or raisins undone. However it is a multifunctional device, you can not ask for much. For simple shakes goes well</v>
      </c>
    </row>
    <row r="663">
      <c r="A663" s="1">
        <v>1.0</v>
      </c>
      <c r="B663" s="1" t="s">
        <v>664</v>
      </c>
      <c r="C663" t="str">
        <f>IFERROR(__xludf.DUMMYFUNCTION("GOOGLETRANSLATE(B663, ""es"", ""en"")"),"Disappointing After a few months of use, the engine seems to have lost power. The rods do not couple well and do not serve to make clear to the point of snow. Pitcher cutting is very useful but after less than 2 months of use is not capable of grated carr"&amp;"ot in the same way that the purchase. A big disappointment because it was a very useful complement kitchen, and for that price, I expected much more durable.")</f>
        <v>Disappointing After a few months of use, the engine seems to have lost power. The rods do not couple well and do not serve to make clear to the point of snow. Pitcher cutting is very useful but after less than 2 months of use is not capable of grated carrot in the same way that the purchase. A big disappointment because it was a very useful complement kitchen, and for that price, I expected much more durable.</v>
      </c>
    </row>
    <row r="664">
      <c r="A664" s="1">
        <v>1.0</v>
      </c>
      <c r="B664" s="1" t="s">
        <v>665</v>
      </c>
      <c r="C664" t="str">
        <f>IFERROR(__xludf.DUMMYFUNCTION("GOOGLETRANSLATE(B664, ""es"", ""en"")"),"Embarrassing ... it lasted 6 months 6 months has already been burned, has power, but is not ready for that power, made of weak materials (attached photo). The power regulator when operating beams moving with the vibration of the mixer itself.")</f>
        <v>Embarrassing ... it lasted 6 months 6 months has already been burned, has power, but is not ready for that power, made of weak materials (attached photo). The power regulator when operating beams moving with the vibration of the mixer itself.</v>
      </c>
    </row>
    <row r="665">
      <c r="A665" s="1">
        <v>4.0</v>
      </c>
      <c r="B665" s="1" t="s">
        <v>666</v>
      </c>
      <c r="C665" t="str">
        <f>IFERROR(__xludf.DUMMYFUNCTION("GOOGLETRANSLATE(B665, ""es"", ""en"")"),"Gives an error the touch system Tactile failure mechanism gives occasion. Otherwise it is aesthetic and has enough capacity to use several hours without replenishing water")</f>
        <v>Gives an error the touch system Tactile failure mechanism gives occasion. Otherwise it is aesthetic and has enough capacity to use several hours without replenishing water</v>
      </c>
    </row>
    <row r="666">
      <c r="A666" s="1">
        <v>4.0</v>
      </c>
      <c r="B666" s="1" t="s">
        <v>667</v>
      </c>
      <c r="C666" t="str">
        <f>IFERROR(__xludf.DUMMYFUNCTION("GOOGLETRANSLATE(B666, ""es"", ""en"")"),"Bonitos. American sizes are nice for my taste is very synthetic fabric such as sport but the fabric is to be fast dry sweat. Inside are lined polar type and sizes are super large (American) ordered an xl but should have asked for a l m o maximum is great "&amp;"because I")</f>
        <v>Bonitos. American sizes are nice for my taste is very synthetic fabric such as sport but the fabric is to be fast dry sweat. Inside are lined polar type and sizes are super large (American) ordered an xl but should have asked for a l m o maximum is great because I</v>
      </c>
    </row>
    <row r="667">
      <c r="A667" s="1">
        <v>4.0</v>
      </c>
      <c r="B667" s="1" t="s">
        <v>668</v>
      </c>
      <c r="C667" t="str">
        <f>IFERROR(__xludf.DUMMYFUNCTION("GOOGLETRANSLATE(B667, ""es"", ""en"")"),"Just like what is expected as my child who was waiting for him it is fine carvings are as you said. It is as we expected and would buy to give to my nephew or brother.")</f>
        <v>Just like what is expected as my child who was waiting for him it is fine carvings are as you said. It is as we expected and would buy to give to my nephew or brother.</v>
      </c>
    </row>
    <row r="668">
      <c r="A668" s="1">
        <v>4.0</v>
      </c>
      <c r="B668" s="1" t="s">
        <v>669</v>
      </c>
      <c r="C668" t="str">
        <f>IFERROR(__xludf.DUMMYFUNCTION("GOOGLETRANSLATE(B668, ""es"", ""en"")"),"I.m. Shipping within the deadline. As for the highly recommended product they are very useful for collecting cables as fine. EnkNet are published. Write a review bag All right well packaged recommend")</f>
        <v>I.m. Shipping within the deadline. As for the highly recommended product they are very useful for collecting cables as fine. EnkNet are published. Write a review bag All right well packaged recommend</v>
      </c>
    </row>
    <row r="669">
      <c r="A669" s="1">
        <v>5.0</v>
      </c>
      <c r="B669" s="1" t="s">
        <v>670</v>
      </c>
      <c r="C669" t="str">
        <f>IFERROR(__xludf.DUMMYFUNCTION("GOOGLETRANSLATE(B669, ""es"", ""en"")"),"Excellent relationship between quality and price, very small colorful design was looking for a USB 2.0 Flash Memory 8GB least good quality to lower the Windows 8.1 Pro 64 bit securely. USBs research evaluations in a German and this link DTSE was the only "&amp;"one mentioned in the list between USB 3.0 (my laptop does not have 3.0 and I have to make do with 2.0) Comparing offers Amazon.es, this was 16GB USB cheaper than the 8GB and ordered it. slow delivery over a week because he was on another channel, not Amaz"&amp;"on, but as was in no hurry, I did not care. I am convinced and thinking to ask one more.")</f>
        <v>Excellent relationship between quality and price, very small colorful design was looking for a USB 2.0 Flash Memory 8GB least good quality to lower the Windows 8.1 Pro 64 bit securely. USBs research evaluations in a German and this link DTSE was the only one mentioned in the list between USB 3.0 (my laptop does not have 3.0 and I have to make do with 2.0) Comparing offers Amazon.es, this was 16GB USB cheaper than the 8GB and ordered it. slow delivery over a week because he was on another channel, not Amazon, but as was in no hurry, I did not care. I am convinced and thinking to ask one more.</v>
      </c>
    </row>
    <row r="670">
      <c r="A670" s="1">
        <v>5.0</v>
      </c>
      <c r="B670" s="1" t="s">
        <v>671</v>
      </c>
      <c r="C670" t="str">
        <f>IFERROR(__xludf.DUMMYFUNCTION("GOOGLETRANSLATE(B670, ""es"", ""en"")"),"Good product and a good price. Good product. I torn between another crucial catch me this time of 480GB or 500GB, or this other model SanDisk 480GB. I saw the offer of 128 € and I decided on this model. Already knew the brand by reputation with SD, MicroS"&amp;"D, etc ... and also made known to SSD, so it was a point in his favor. I already have two albums before Crucial SSD mounted on a MacBook and a portable Sony Vaio, and good experience. The fate of this record SanDisk SSD is to replace the HHD disk of 500GB"&amp;" MacMini this Sandisk SSD 480GB. I cloned disk HDD of the MacMini in the SSD Sandisk, I have replaced the HDD disk and booted the MacMini smoothly, much faster than with conventional HDD. Well now see the new experience of using the MacMini with SanDisk S"&amp;"SD. I had already done previously with the MacBook, a HDD to SSD and it was like it was another computer. Buy recommended and at a great price.")</f>
        <v>Good product and a good price. Good product. I torn between another crucial catch me this time of 480GB or 500GB, or this other model SanDisk 480GB. I saw the offer of 128 € and I decided on this model. Already knew the brand by reputation with SD, MicroSD, etc ... and also made known to SSD, so it was a point in his favor. I already have two albums before Crucial SSD mounted on a MacBook and a portable Sony Vaio, and good experience. The fate of this record SanDisk SSD is to replace the HHD disk of 500GB MacMini this Sandisk SSD 480GB. I cloned disk HDD of the MacMini in the SSD Sandisk, I have replaced the HDD disk and booted the MacMini smoothly, much faster than with conventional HDD. Well now see the new experience of using the MacMini with SanDisk SSD. I had already done previously with the MacBook, a HDD to SSD and it was like it was another computer. Buy recommended and at a great price.</v>
      </c>
    </row>
    <row r="671">
      <c r="A671" s="1">
        <v>5.0</v>
      </c>
      <c r="B671" s="1" t="s">
        <v>672</v>
      </c>
      <c r="C671" t="str">
        <f>IFERROR(__xludf.DUMMYFUNCTION("GOOGLETRANSLATE(B671, ""es"", ""en"")"),"Very xulas quality are super good i")</f>
        <v>Very xulas quality are super good i</v>
      </c>
    </row>
    <row r="672">
      <c r="A672" s="1">
        <v>5.0</v>
      </c>
      <c r="B672" s="1" t="s">
        <v>673</v>
      </c>
      <c r="C672" t="str">
        <f>IFERROR(__xludf.DUMMYFUNCTION("GOOGLETRANSLATE(B672, ""es"", ""en"")"),"Spectacular perfectly secure, they are the first socks of this kind (hidden) not end up sneaking into the shoe as they have a slight but foolproof fastening silicone feels not walking but it does its function wonder. Of the best buys I've done for its pra"&amp;"ctical utility. Are fantastic, very good quality, comfortable, in short, a 10.")</f>
        <v>Spectacular perfectly secure, they are the first socks of this kind (hidden) not end up sneaking into the shoe as they have a slight but foolproof fastening silicone feels not walking but it does its function wonder. Of the best buys I've done for its practical utility. Are fantastic, very good quality, comfortable, in short, a 10.</v>
      </c>
    </row>
    <row r="673">
      <c r="A673" s="1">
        <v>5.0</v>
      </c>
      <c r="B673" s="1" t="s">
        <v>674</v>
      </c>
      <c r="C673" t="str">
        <f>IFERROR(__xludf.DUMMYFUNCTION("GOOGLETRANSLATE(B673, ""es"", ""en"")"),"Excellent Truth that changes the way to turn on the computer for its speed for all programs and games, very good choice. fast disk.")</f>
        <v>Excellent Truth that changes the way to turn on the computer for its speed for all programs and games, very good choice. fast disk.</v>
      </c>
    </row>
    <row r="674">
      <c r="A674" s="1">
        <v>5.0</v>
      </c>
      <c r="B674" s="1" t="s">
        <v>675</v>
      </c>
      <c r="C674" t="str">
        <f>IFERROR(__xludf.DUMMYFUNCTION("GOOGLETRANSLATE(B674, ""es"", ""en"")"),"I love!! Following the advice of opinions I ordered the larger size XXL and I use the 44-46, and me is perfect. I would not tighten and the cut is well done so that feels good. The fabric takes some elastic is fine, very nice and comfortable. I'm very sat"&amp;"isfied with the shopping.")</f>
        <v>I love!! Following the advice of opinions I ordered the larger size XXL and I use the 44-46, and me is perfect. I would not tighten and the cut is well done so that feels good. The fabric takes some elastic is fine, very nice and comfortable. I'm very satisfied with the shopping.</v>
      </c>
    </row>
    <row r="675">
      <c r="A675" s="1">
        <v>5.0</v>
      </c>
      <c r="B675" s="1" t="s">
        <v>676</v>
      </c>
      <c r="C675" t="str">
        <f>IFERROR(__xludf.DUMMYFUNCTION("GOOGLETRANSLATE(B675, ""es"", ""en"")"),"Simply perfect asked these slippers crocs with a little fear that I quedasen not well or not I liked them, after being havaiana-addicted. But I gave the spot. I can walk kms to my feet and my ankles do not suffer anything. Incredibles, besides being perfe"&amp;"ct are the most comfortable I have made for walking in summer. Perfect size. I recommend to everyone.")</f>
        <v>Simply perfect asked these slippers crocs with a little fear that I quedasen not well or not I liked them, after being havaiana-addicted. But I gave the spot. I can walk kms to my feet and my ankles do not suffer anything. Incredibles, besides being perfect are the most comfortable I have made for walking in summer. Perfect size. I recommend to everyone.</v>
      </c>
    </row>
    <row r="676">
      <c r="A676" s="1">
        <v>5.0</v>
      </c>
      <c r="B676" s="1" t="s">
        <v>677</v>
      </c>
      <c r="C676" t="str">
        <f>IFERROR(__xludf.DUMMYFUNCTION("GOOGLETRANSLATE(B676, ""es"", ""en"")"),"Very educational Great, come with scores q In addition to notes you OCN brand symbols and colors for any q I can touch it. Gradually they learn the association. And it's easy to transport.")</f>
        <v>Very educational Great, come with scores q In addition to notes you OCN brand symbols and colors for any q I can touch it. Gradually they learn the association. And it's easy to transport.</v>
      </c>
    </row>
    <row r="677">
      <c r="A677" s="1">
        <v>5.0</v>
      </c>
      <c r="B677" s="1" t="s">
        <v>678</v>
      </c>
      <c r="C677" t="str">
        <f>IFERROR(__xludf.DUMMYFUNCTION("GOOGLETRANSLATE(B677, ""es"", ""en"")"),"Perfect price-features perfectamente.Ligero fulfills its function and basic resistente.Un clock stopwatch functions (yes, eye having no countdown if what you're looking), dual time and alarma.Lo use the pool and for now no recommended and economic problem"&amp;"a.Muy.")</f>
        <v>Perfect price-features perfectamente.Ligero fulfills its function and basic resistente.Un clock stopwatch functions (yes, eye having no countdown if what you're looking), dual time and alarma.Lo use the pool and for now no recommended and economic problema.Muy.</v>
      </c>
    </row>
    <row r="678">
      <c r="A678" s="1">
        <v>5.0</v>
      </c>
      <c r="B678" s="1" t="s">
        <v>679</v>
      </c>
      <c r="C678" t="str">
        <f>IFERROR(__xludf.DUMMYFUNCTION("GOOGLETRANSLATE(B678, ""es"", ""en"")"),"Very practical sweatshirt is very nice and harbors. I bought the black. Esport to go with a sophisticated point. I lay me a lot. Perfect size and get well and at the agreed time.")</f>
        <v>Very practical sweatshirt is very nice and harbors. I bought the black. Esport to go with a sophisticated point. I lay me a lot. Perfect size and get well and at the agreed time.</v>
      </c>
    </row>
    <row r="679">
      <c r="A679" s="1">
        <v>5.0</v>
      </c>
      <c r="B679" s="1" t="s">
        <v>680</v>
      </c>
      <c r="C679" t="str">
        <f>IFERROR(__xludf.DUMMYFUNCTION("GOOGLETRANSLATE(B679, ""es"", ""en"")"),"Excellent. I recommend it. Very good price compared with what sells in supermarkets.")</f>
        <v>Excellent. I recommend it. Very good price compared with what sells in supermarkets.</v>
      </c>
    </row>
    <row r="680">
      <c r="A680" s="1">
        <v>5.0</v>
      </c>
      <c r="B680" s="1" t="s">
        <v>681</v>
      </c>
      <c r="C680" t="str">
        <f>IFERROR(__xludf.DUMMYFUNCTION("GOOGLETRANSLATE(B680, ""es"", ""en"")"),"The best The best headphones I've had, durable, sound good, nice ... Value of the best. I recommend it without hesitation to everyone")</f>
        <v>The best The best headphones I've had, durable, sound good, nice ... Value of the best. I recommend it without hesitation to everyone</v>
      </c>
    </row>
    <row r="681">
      <c r="A681" s="1">
        <v>5.0</v>
      </c>
      <c r="B681" s="1" t="s">
        <v>682</v>
      </c>
      <c r="C681" t="str">
        <f>IFERROR(__xludf.DUMMYFUNCTION("GOOGLETRANSLATE(B681, ""es"", ""en"")"),"Casually elegant design The watch has a very careful and detailed finishing, especially inside the box, and schedule details, also has a reasonable weight. If you use a whole day loaded enough not to stop if you take it off to sleep lasts about 15 hours o"&amp;"f operation also will not fall behind or ahead dive time. The point is that I used well-known brands watches 300 € and 200 € and given me problems, these for the price you have me look perfect, I will buy one for every day of the month hehe.")</f>
        <v>Casually elegant design The watch has a very careful and detailed finishing, especially inside the box, and schedule details, also has a reasonable weight. If you use a whole day loaded enough not to stop if you take it off to sleep lasts about 15 hours of operation also will not fall behind or ahead dive time. The point is that I used well-known brands watches 300 € and 200 € and given me problems, these for the price you have me look perfect, I will buy one for every day of the month hehe.</v>
      </c>
    </row>
    <row r="682">
      <c r="A682" s="1">
        <v>5.0</v>
      </c>
      <c r="B682" s="1" t="s">
        <v>683</v>
      </c>
      <c r="C682" t="str">
        <f>IFERROR(__xludf.DUMMYFUNCTION("GOOGLETRANSLATE(B682, ""es"", ""en"")"),"Great portable blender blender that allows you to prepare a juice, smoothie, etc ... and to take it with you, either on the street, to the gym, etc .. Very easy to use and easy to clean. Material very tough. individual capacity. Very good buy, totally rec"&amp;"ommended.")</f>
        <v>Great portable blender blender that allows you to prepare a juice, smoothie, etc ... and to take it with you, either on the street, to the gym, etc .. Very easy to use and easy to clean. Material very tough. individual capacity. Very good buy, totally recommended.</v>
      </c>
    </row>
    <row r="683">
      <c r="A683" s="1">
        <v>5.0</v>
      </c>
      <c r="B683" s="1" t="s">
        <v>684</v>
      </c>
      <c r="C683" t="str">
        <f>IFERROR(__xludf.DUMMYFUNCTION("GOOGLETRANSLATE(B683, ""es"", ""en"")"),"I love are super comfortable, I will not fall from the ears at any time during training, support sweat, the sound is very good, the battery lasts a lot, which had lasted me anything. Maybe not having to load every day. And the buttons are very intuitive. "&amp;"I love")</f>
        <v>I love are super comfortable, I will not fall from the ears at any time during training, support sweat, the sound is very good, the battery lasts a lot, which had lasted me anything. Maybe not having to load every day. And the buttons are very intuitive. I love</v>
      </c>
    </row>
    <row r="684">
      <c r="A684" s="1">
        <v>5.0</v>
      </c>
      <c r="B684" s="1" t="s">
        <v>685</v>
      </c>
      <c r="C684" t="str">
        <f>IFERROR(__xludf.DUMMYFUNCTION("GOOGLETRANSLATE(B684, ""es"", ""en"")"),"Simple, comfortable and beautiful and perfect Pedi 44, soles well padded, is not great. It is not only a shoe for running, I'm running back and buy that specific, for a run worth. Perfect for every day the truth. They fit well and are very comfortable")</f>
        <v>Simple, comfortable and beautiful and perfect Pedi 44, soles well padded, is not great. It is not only a shoe for running, I'm running back and buy that specific, for a run worth. Perfect for every day the truth. They fit well and are very comfortable</v>
      </c>
    </row>
    <row r="685">
      <c r="A685" s="1">
        <v>5.0</v>
      </c>
      <c r="B685" s="1" t="s">
        <v>686</v>
      </c>
      <c r="C685" t="str">
        <f>IFERROR(__xludf.DUMMYFUNCTION("GOOGLETRANSLATE(B685, ""es"", ""en"")"),"The've used all summer, and next also asked for use in summer and very happy with the quality and comfort, while supplies last and flipflops have assigned for the coming summers.")</f>
        <v>The've used all summer, and next also asked for use in summer and very happy with the quality and comfort, while supplies last and flipflops have assigned for the coming summers.</v>
      </c>
    </row>
    <row r="686">
      <c r="A686" s="1">
        <v>5.0</v>
      </c>
      <c r="B686" s="1" t="s">
        <v>687</v>
      </c>
      <c r="C686" t="str">
        <f>IFERROR(__xludf.DUMMYFUNCTION("GOOGLETRANSLATE(B686, ""es"", ""en"")"),"Very happy simply wonderful. Comfortable and well finished respond to advertising. great for money, they are very comfortable and heat, For use in winter, give much heat. Very good buy, highly recommended.")</f>
        <v>Very happy simply wonderful. Comfortable and well finished respond to advertising. great for money, they are very comfortable and heat, For use in winter, give much heat. Very good buy, highly recommended.</v>
      </c>
    </row>
    <row r="687">
      <c r="A687" s="1">
        <v>2.0</v>
      </c>
      <c r="B687" s="1" t="s">
        <v>688</v>
      </c>
      <c r="C687" t="str">
        <f>IFERROR(__xludf.DUMMYFUNCTION("GOOGLETRANSLATE(B687, ""es"", ""en"")"),"I feel cheated small earrings, earrings expected and asked, were some critalitos in blue and hitch was behind metal and plastic comes. They are too small, they have nothing to do with the photo. I would have returned if any, but caught me on vacation and "&amp;"could not.")</f>
        <v>I feel cheated small earrings, earrings expected and asked, were some critalitos in blue and hitch was behind metal and plastic comes. They are too small, they have nothing to do with the photo. I would have returned if any, but caught me on vacation and could not.</v>
      </c>
    </row>
    <row r="688">
      <c r="A688" s="1">
        <v>3.0</v>
      </c>
      <c r="B688" s="1" t="s">
        <v>689</v>
      </c>
      <c r="C688" t="str">
        <f>IFERROR(__xludf.DUMMYFUNCTION("GOOGLETRANSLATE(B688, ""es"", ""en"")"),"Does the job right")</f>
        <v>Does the job right</v>
      </c>
    </row>
    <row r="689">
      <c r="A689" s="1">
        <v>3.0</v>
      </c>
      <c r="B689" s="1" t="s">
        <v>690</v>
      </c>
      <c r="C689" t="str">
        <f>IFERROR(__xludf.DUMMYFUNCTION("GOOGLETRANSLATE(B689, ""es"", ""en"")"),"I still did not break. simple quality does not match photo")</f>
        <v>I still did not break. simple quality does not match photo</v>
      </c>
    </row>
    <row r="690">
      <c r="A690" s="1">
        <v>1.0</v>
      </c>
      <c r="B690" s="1" t="s">
        <v>691</v>
      </c>
      <c r="C690" t="str">
        <f>IFERROR(__xludf.DUMMYFUNCTION("GOOGLETRANSLATE(B690, ""es"", ""en"")"),"You can not ask for much for the price you are very nice and adequate but as I broke right away ... has started the stick that is inserted into the ear")</f>
        <v>You can not ask for much for the price you are very nice and adequate but as I broke right away ... has started the stick that is inserted into the ear</v>
      </c>
    </row>
    <row r="691">
      <c r="A691" s="1">
        <v>1.0</v>
      </c>
      <c r="B691" s="1" t="s">
        <v>692</v>
      </c>
      <c r="C691" t="str">
        <f>IFERROR(__xludf.DUMMYFUNCTION("GOOGLETRANSLATE(B691, ""es"", ""en"")"),"Only little warm to opening the package fell off the brush bristles. Very bad plastic material is exploded and part easily")</f>
        <v>Only little warm to opening the package fell off the brush bristles. Very bad plastic material is exploded and part easily</v>
      </c>
    </row>
    <row r="692">
      <c r="A692" s="1">
        <v>4.0</v>
      </c>
      <c r="B692" s="1" t="s">
        <v>693</v>
      </c>
      <c r="C692" t="str">
        <f>IFERROR(__xludf.DUMMYFUNCTION("GOOGLETRANSLATE(B692, ""es"", ""en"")"),"This marking ten bottles are best for the baby certainly, for its anti-colic system and to avoid treating air and others, totally recommend")</f>
        <v>This marking ten bottles are best for the baby certainly, for its anti-colic system and to avoid treating air and others, totally recommend</v>
      </c>
    </row>
    <row r="693">
      <c r="A693" s="1">
        <v>4.0</v>
      </c>
      <c r="B693" s="1" t="s">
        <v>694</v>
      </c>
      <c r="C693" t="str">
        <f>IFERROR(__xludf.DUMMYFUNCTION("GOOGLETRANSLATE(B693, ""es"", ""en"")"),"Elegant and functional. I'm happy with the watch. It is as it is advertised. The design is nice and I hope generally last long. What I see is light loose; too dim.")</f>
        <v>Elegant and functional. I'm happy with the watch. It is as it is advertised. The design is nice and I hope generally last long. What I see is light loose; too dim.</v>
      </c>
    </row>
    <row r="694">
      <c r="A694" s="1">
        <v>4.0</v>
      </c>
      <c r="B694" s="1" t="s">
        <v>695</v>
      </c>
      <c r="C694" t="str">
        <f>IFERROR(__xludf.DUMMYFUNCTION("GOOGLETRANSLATE(B694, ""es"", ""en"")"),"Very useful is well suited to the foot")</f>
        <v>Very useful is well suited to the foot</v>
      </c>
    </row>
    <row r="695">
      <c r="A695" s="1">
        <v>4.0</v>
      </c>
      <c r="B695" s="1" t="s">
        <v>696</v>
      </c>
      <c r="C695" t="str">
        <f>IFERROR(__xludf.DUMMYFUNCTION("GOOGLETRANSLATE(B695, ""es"", ""en"")"),"Good and functional good")</f>
        <v>Good and functional good</v>
      </c>
    </row>
    <row r="696">
      <c r="A696" s="1">
        <v>4.0</v>
      </c>
      <c r="B696" s="1" t="s">
        <v>697</v>
      </c>
      <c r="C696" t="str">
        <f>IFERROR(__xludf.DUMMYFUNCTION("GOOGLETRANSLATE(B696, ""es"", ""en"")"),"Recommended! Very good product. It works perfectly, it does not weigh much bulges")</f>
        <v>Recommended! Very good product. It works perfectly, it does not weigh much bulges</v>
      </c>
    </row>
    <row r="697">
      <c r="A697" s="1">
        <v>5.0</v>
      </c>
      <c r="B697" s="1" t="s">
        <v>698</v>
      </c>
      <c r="C697" t="str">
        <f>IFERROR(__xludf.DUMMYFUNCTION("GOOGLETRANSLATE(B697, ""es"", ""en"")"),"Good product Very powerful.")</f>
        <v>Good product Very powerful.</v>
      </c>
    </row>
    <row r="698">
      <c r="A698" s="1">
        <v>5.0</v>
      </c>
      <c r="B698" s="1" t="s">
        <v>699</v>
      </c>
      <c r="C698" t="str">
        <f>IFERROR(__xludf.DUMMYFUNCTION("GOOGLETRANSLATE(B698, ""es"", ""en"")"),"relaxes feet long. foot massager is very good, I have a few days using has 5 modes strength to massage and can put contror of time, gives warm foot. It also has a remote control can control.")</f>
        <v>relaxes feet long. foot massager is very good, I have a few days using has 5 modes strength to massage and can put contror of time, gives warm foot. It also has a remote control can control.</v>
      </c>
    </row>
    <row r="699">
      <c r="A699" s="1">
        <v>5.0</v>
      </c>
      <c r="B699" s="1" t="s">
        <v>700</v>
      </c>
      <c r="C699" t="str">
        <f>IFERROR(__xludf.DUMMYFUNCTION("GOOGLETRANSLATE(B699, ""es"", ""en"")"),"Perfect perfect very happy")</f>
        <v>Perfect perfect very happy</v>
      </c>
    </row>
    <row r="700">
      <c r="A700" s="1">
        <v>5.0</v>
      </c>
      <c r="B700" s="1" t="s">
        <v>701</v>
      </c>
      <c r="C700" t="str">
        <f>IFERROR(__xludf.DUMMYFUNCTION("GOOGLETRANSLATE(B700, ""es"", ""en"")"),"A practical and robust hard drive to use as a warehouse, 6TB which go far and serves as a backup file. The device brings an external power supply and various interchangeable plugs if we travel abroad so the hard drive can be used with its power source whe"&amp;"rever you are. This is very useful for those who currently live in the UK but have seen to fly to Europe d enuvo, or those traveling to countries without the European encufe. Otherwise everything perfect, I have always bought SEAGATE hard drives and have "&amp;"not had any problems so far. 4 stars durability, are simply because not even know how last. Cheers")</f>
        <v>A practical and robust hard drive to use as a warehouse, 6TB which go far and serves as a backup file. The device brings an external power supply and various interchangeable plugs if we travel abroad so the hard drive can be used with its power source wherever you are. This is very useful for those who currently live in the UK but have seen to fly to Europe d enuvo, or those traveling to countries without the European encufe. Otherwise everything perfect, I have always bought SEAGATE hard drives and have not had any problems so far. 4 stars durability, are simply because not even know how last. Cheers</v>
      </c>
    </row>
    <row r="701">
      <c r="A701" s="1">
        <v>5.0</v>
      </c>
      <c r="B701" s="1" t="s">
        <v>702</v>
      </c>
      <c r="C701" t="str">
        <f>IFERROR(__xludf.DUMMYFUNCTION("GOOGLETRANSLATE(B701, ""es"", ""en"")"),"So comfortable So comfortable")</f>
        <v>So comfortable So comfortable</v>
      </c>
    </row>
    <row r="702">
      <c r="A702" s="1">
        <v>5.0</v>
      </c>
      <c r="B702" s="1" t="s">
        <v>703</v>
      </c>
      <c r="C702" t="str">
        <f>IFERROR(__xludf.DUMMYFUNCTION("GOOGLETRANSLATE(B702, ""es"", ""en"")"),"Very happy with the purchase. It is an ""old"" model. Logitech has been a long time without updating the model, and last year sack full new range. This is in the middle, there is one stereo, this is in the middle, is connected to console stereo and 7.1 PC"&amp;" software connected via USB adapter and no other superior modelp and 7.1 hardware. I use PC .... overjoyed And some people say it sounds lower connected via minijack USB 3.5 sounds louder. True .... And just stereo sound on pc. Another thing, in my pc dep"&amp;"ends on whether you connect the USB right or sounds more or less left and if I connect to the cooling base having extra USB sound softer even when USB Test .... sounds better . The noise suppression microphone also very good, if you upload a lot of volume"&amp;" you listen breathe ... Nor is the fifth wonder, but if you use an average volume funcionanda perfectly.")</f>
        <v>Very happy with the purchase. It is an "old" model. Logitech has been a long time without updating the model, and last year sack full new range. This is in the middle, there is one stereo, this is in the middle, is connected to console stereo and 7.1 PC software connected via USB adapter and no other superior modelp and 7.1 hardware. I use PC .... overjoyed And some people say it sounds lower connected via minijack USB 3.5 sounds louder. True .... And just stereo sound on pc. Another thing, in my pc depends on whether you connect the USB right or sounds more or less left and if I connect to the cooling base having extra USB sound softer even when USB Test .... sounds better . The noise suppression microphone also very good, if you upload a lot of volume you listen breathe ... Nor is the fifth wonder, but if you use an average volume funcionanda perfectly.</v>
      </c>
    </row>
    <row r="703">
      <c r="A703" s="1">
        <v>5.0</v>
      </c>
      <c r="B703" s="1" t="s">
        <v>704</v>
      </c>
      <c r="C703" t="str">
        <f>IFERROR(__xludf.DUMMYFUNCTION("GOOGLETRANSLATE(B703, ""es"", ""en"")"),"A good choice works and does the job perfectly. It's the best I've tasted the mango is quite long and can take it with both hands to make stronger, the rods are flexible but not much, the bristles are stainless steel and remain as the first after day seve"&amp;"ral uses. No doubt the money would repeat purchase")</f>
        <v>A good choice works and does the job perfectly. It's the best I've tasted the mango is quite long and can take it with both hands to make stronger, the rods are flexible but not much, the bristles are stainless steel and remain as the first after day several uses. No doubt the money would repeat purchase</v>
      </c>
    </row>
    <row r="704">
      <c r="A704" s="1">
        <v>5.0</v>
      </c>
      <c r="B704" s="1" t="s">
        <v>705</v>
      </c>
      <c r="C704" t="str">
        <f>IFERROR(__xludf.DUMMYFUNCTION("GOOGLETRANSLATE(B704, ""es"", ""en"")"),"Good fragrance is a good case fragrances at a good price, I use a humidifier acclimate the house and the smell is pervasive and enduring. I am very satisfied with this kit. Also as an extra is a small piece of paper where we can see convinations odor as n"&amp;"eeded.")</f>
        <v>Good fragrance is a good case fragrances at a good price, I use a humidifier acclimate the house and the smell is pervasive and enduring. I am very satisfied with this kit. Also as an extra is a small piece of paper where we can see convinations odor as needed.</v>
      </c>
    </row>
    <row r="705">
      <c r="A705" s="1">
        <v>5.0</v>
      </c>
      <c r="B705" s="1" t="s">
        <v>706</v>
      </c>
      <c r="C705" t="str">
        <f>IFERROR(__xludf.DUMMYFUNCTION("GOOGLETRANSLATE(B705, ""es"", ""en"")"),"Mobile use only a fraction of the capacity of the memory card perfect Everything smoothly. But we do not believe us that the place in a mobile, you can use its capacity to 100%. Nothing further from reality. The android system uses the card only partially"&amp;"; there are plenty of apps that use only the memory of the device and do not touch at all the external memory. It is useless to spend money with many Gb, that will not be used in life.")</f>
        <v>Mobile use only a fraction of the capacity of the memory card perfect Everything smoothly. But we do not believe us that the place in a mobile, you can use its capacity to 100%. Nothing further from reality. The android system uses the card only partially; there are plenty of apps that use only the memory of the device and do not touch at all the external memory. It is useless to spend money with many Gb, that will not be used in life.</v>
      </c>
    </row>
    <row r="706">
      <c r="A706" s="1">
        <v>5.0</v>
      </c>
      <c r="B706" s="1" t="s">
        <v>707</v>
      </c>
      <c r="C706" t="str">
        <f>IFERROR(__xludf.DUMMYFUNCTION("GOOGLETRANSLATE(B706, ""es"", ""en"")"),"Bonito is a model quite long rectoy")</f>
        <v>Bonito is a model quite long rectoy</v>
      </c>
    </row>
    <row r="707">
      <c r="A707" s="1">
        <v>5.0</v>
      </c>
      <c r="B707" s="1" t="s">
        <v>708</v>
      </c>
      <c r="C707" t="str">
        <f>IFERROR(__xludf.DUMMYFUNCTION("GOOGLETRANSLATE(B707, ""es"", ""en"")"),"Value perfec They sound spectacular, they have enough volume and hear quite clearly without distortion. In short are a bluetooth helmets for the price they have more than met their sspectativas. I would definitely recommend purchase")</f>
        <v>Value perfec They sound spectacular, they have enough volume and hear quite clearly without distortion. In short are a bluetooth helmets for the price they have more than met their sspectativas. I would definitely recommend purchase</v>
      </c>
    </row>
    <row r="708">
      <c r="A708" s="1">
        <v>5.0</v>
      </c>
      <c r="B708" s="1" t="s">
        <v>709</v>
      </c>
      <c r="C708" t="str">
        <f>IFERROR(__xludf.DUMMYFUNCTION("GOOGLETRANSLATE(B708, ""es"", ""en"")"),"well well")</f>
        <v>well well</v>
      </c>
    </row>
    <row r="709">
      <c r="A709" s="1">
        <v>5.0</v>
      </c>
      <c r="B709" s="1" t="s">
        <v>710</v>
      </c>
      <c r="C709" t="str">
        <f>IFERROR(__xludf.DUMMYFUNCTION("GOOGLETRANSLATE(B709, ""es"", ""en"")"),"Good construction, convenient and comfortable was a gift for my wife who incidentally was delighted with these boots, failing to try them say they are very comfortable, took sunsets throughout home evening, good finishes and very nice, reserve comment me "&amp;"when be tested, properly they arrived in a timely manner, very suitable price, thanks Amazon.")</f>
        <v>Good construction, convenient and comfortable was a gift for my wife who incidentally was delighted with these boots, failing to try them say they are very comfortable, took sunsets throughout home evening, good finishes and very nice, reserve comment me when be tested, properly they arrived in a timely manner, very suitable price, thanks Amazon.</v>
      </c>
    </row>
    <row r="710">
      <c r="A710" s="1">
        <v>5.0</v>
      </c>
      <c r="B710" s="1" t="s">
        <v>711</v>
      </c>
      <c r="C710" t="str">
        <f>IFERROR(__xludf.DUMMYFUNCTION("GOOGLETRANSLATE(B710, ""es"", ""en"")"),"Good investment Boots Timberland have a high price but worth the investment for quality, beauty and durability. It is a comfortable footwear and keep your feet warm. The size is bigger than the normal size in Spain.")</f>
        <v>Good investment Boots Timberland have a high price but worth the investment for quality, beauty and durability. It is a comfortable footwear and keep your feet warm. The size is bigger than the normal size in Spain.</v>
      </c>
    </row>
    <row r="711">
      <c r="A711" s="1">
        <v>5.0</v>
      </c>
      <c r="B711" s="1" t="s">
        <v>712</v>
      </c>
      <c r="C711" t="str">
        <f>IFERROR(__xludf.DUMMYFUNCTION("GOOGLETRANSLATE(B711, ""es"", ""en"")"),"Good price Great for sliding doors")</f>
        <v>Good price Great for sliding doors</v>
      </c>
    </row>
    <row r="712">
      <c r="A712" s="1">
        <v>5.0</v>
      </c>
      <c r="B712" s="1" t="s">
        <v>713</v>
      </c>
      <c r="C712" t="str">
        <f>IFERROR(__xludf.DUMMYFUNCTION("GOOGLETRANSLATE(B712, ""es"", ""en"")"),"Good shoes, very comfortable. My partner loves, you are really comfortable and used daily to stay at home. Are very well maintained because the has long and are like new. Repetiremos insurance")</f>
        <v>Good shoes, very comfortable. My partner loves, you are really comfortable and used daily to stay at home. Are very well maintained because the has long and are like new. Repetiremos insurance</v>
      </c>
    </row>
    <row r="713">
      <c r="A713" s="1">
        <v>5.0</v>
      </c>
      <c r="B713" s="1" t="s">
        <v>714</v>
      </c>
      <c r="C713" t="str">
        <f>IFERROR(__xludf.DUMMYFUNCTION("GOOGLETRANSLATE(B713, ""es"", ""en"")"),"Her perfect time looking slippers so I'm happy with the purchase are very comfortable, put on and remove easily, much better than those where the big toe shoes, or where do embeds clamp between fingers. Highly recommended purchase")</f>
        <v>Her perfect time looking slippers so I'm happy with the purchase are very comfortable, put on and remove easily, much better than those where the big toe shoes, or where do embeds clamp between fingers. Highly recommended purchase</v>
      </c>
    </row>
    <row r="714">
      <c r="A714" s="1">
        <v>5.0</v>
      </c>
      <c r="B714" s="1" t="s">
        <v>715</v>
      </c>
      <c r="C714" t="str">
        <f>IFERROR(__xludf.DUMMYFUNCTION("GOOGLETRANSLATE(B714, ""es"", ""en"")"),"A perfect buy purchase perfect. I do not understand those who say that note delay between guitar and amp.")</f>
        <v>A perfect buy purchase perfect. I do not understand those who say that note delay between guitar and amp.</v>
      </c>
    </row>
    <row r="715">
      <c r="A715" s="1">
        <v>5.0</v>
      </c>
      <c r="B715" s="1" t="s">
        <v>716</v>
      </c>
      <c r="C715" t="str">
        <f>IFERROR(__xludf.DUMMYFUNCTION("GOOGLETRANSLATE(B715, ""es"", ""en"")"),"perfect perfect")</f>
        <v>perfect perfect</v>
      </c>
    </row>
    <row r="716">
      <c r="A716" s="1">
        <v>2.0</v>
      </c>
      <c r="B716" s="1" t="s">
        <v>717</v>
      </c>
      <c r="C716" t="str">
        <f>IFERROR(__xludf.DUMMYFUNCTION("GOOGLETRANSLATE(B716, ""es"", ""en"")"),"It has torn the material and can not fix. Shame. Very comfortable shoe. Unfortunately at the end of two months it has been broken by the part of sewing. According to the cobbler it is broken in the worst way on the outside and can not fix. A shame because"&amp;" I can no longer return.")</f>
        <v>It has torn the material and can not fix. Shame. Very comfortable shoe. Unfortunately at the end of two months it has been broken by the part of sewing. According to the cobbler it is broken in the worst way on the outside and can not fix. A shame because I can no longer return.</v>
      </c>
    </row>
    <row r="717">
      <c r="A717" s="1">
        <v>3.0</v>
      </c>
      <c r="B717" s="1" t="s">
        <v>718</v>
      </c>
      <c r="C717" t="str">
        <f>IFERROR(__xludf.DUMMYFUNCTION("GOOGLETRANSLATE(B717, ""es"", ""en"")"),"Very practical for the price that has four cases for that great estaa price, design is normal. They have the capacity to store pencils and markers pens together. Regular shipping, Correos was the company that delivered him to leave home without knocking g"&amp;"oal being. Product good delivery company wrong.")</f>
        <v>Very practical for the price that has four cases for that great estaa price, design is normal. They have the capacity to store pencils and markers pens together. Regular shipping, Correos was the company that delivered him to leave home without knocking goal being. Product good delivery company wrong.</v>
      </c>
    </row>
    <row r="718">
      <c r="A718" s="1">
        <v>1.0</v>
      </c>
      <c r="B718" s="1" t="s">
        <v>719</v>
      </c>
      <c r="C718" t="str">
        <f>IFERROR(__xludf.DUMMYFUNCTION("GOOGLETRANSLATE(B718, ""es"", ""en"")"),"Property Very poor quality, the heel is not part fixed to the shoe, making it very uncomfortable. One of the worst shoes I've ever had.")</f>
        <v>Property Very poor quality, the heel is not part fixed to the shoe, making it very uncomfortable. One of the worst shoes I've ever had.</v>
      </c>
    </row>
    <row r="719">
      <c r="A719" s="1">
        <v>1.0</v>
      </c>
      <c r="B719" s="1" t="s">
        <v>720</v>
      </c>
      <c r="C719" t="str">
        <f>IFERROR(__xludf.DUMMYFUNCTION("GOOGLETRANSLATE(B719, ""es"", ""en"")"),"deception in propagandpa not put the measure, according seller normal¿ size? They are so small that neither cojen almost between his fingers, very fair in his ear not to say that will almost von shoehorn, misleading regarding the photo of propaganda, and "&amp;"above me says the seller is normal size of earrings, I put it in doubt")</f>
        <v>deception in propagandpa not put the measure, according seller normal¿ size? They are so small that neither cojen almost between his fingers, very fair in his ear not to say that will almost von shoehorn, misleading regarding the photo of propaganda, and above me says the seller is normal size of earrings, I put it in doubt</v>
      </c>
    </row>
    <row r="720">
      <c r="A720" s="1">
        <v>4.0</v>
      </c>
      <c r="B720" s="1" t="s">
        <v>721</v>
      </c>
      <c r="C720" t="str">
        <f>IFERROR(__xludf.DUMMYFUNCTION("GOOGLETRANSLATE(B720, ""es"", ""en"")"),"They are pretty small but nice, perfect for second hole, the problem that I see is that the pen is drawing only one hand could be the entire piece. The pen is removable in case you want to put in other tengais hoop.")</f>
        <v>They are pretty small but nice, perfect for second hole, the problem that I see is that the pen is drawing only one hand could be the entire piece. The pen is removable in case you want to put in other tengais hoop.</v>
      </c>
    </row>
    <row r="721">
      <c r="A721" s="1">
        <v>4.0</v>
      </c>
      <c r="B721" s="1" t="s">
        <v>722</v>
      </c>
      <c r="C721" t="str">
        <f>IFERROR(__xludf.DUMMYFUNCTION("GOOGLETRANSLATE(B721, ""es"", ""en"")"),"If you are looking for very cheap basic thing to make this tea teapot is fine. The bad thing about is that the resistance is inside the kettle and can not put in the dishwasher have to clean it with special care. Also the time of heated water is higher th"&amp;"an other third but which has fulfills its mission")</f>
        <v>If you are looking for very cheap basic thing to make this tea teapot is fine. The bad thing about is that the resistance is inside the kettle and can not put in the dishwasher have to clean it with special care. Also the time of heated water is higher than other third but which has fulfills its mission</v>
      </c>
    </row>
    <row r="722">
      <c r="A722" s="1">
        <v>4.0</v>
      </c>
      <c r="B722" s="1" t="s">
        <v>723</v>
      </c>
      <c r="C722" t="str">
        <f>IFERROR(__xludf.DUMMYFUNCTION("GOOGLETRANSLATE(B722, ""es"", ""en"")"),"The thought a bigger Pelin They are well")</f>
        <v>The thought a bigger Pelin They are well</v>
      </c>
    </row>
    <row r="723">
      <c r="A723" s="1">
        <v>4.0</v>
      </c>
      <c r="B723" s="1" t="s">
        <v>724</v>
      </c>
      <c r="C723" t="str">
        <f>IFERROR(__xludf.DUMMYFUNCTION("GOOGLETRANSLATE(B723, ""es"", ""en"")"),"Currently meets expectations meet later I'll have to check with a fake ticket .Easy economical to use and you can carry")</f>
        <v>Currently meets expectations meet later I'll have to check with a fake ticket .Easy economical to use and you can carry</v>
      </c>
    </row>
    <row r="724">
      <c r="A724" s="1">
        <v>4.0</v>
      </c>
      <c r="B724" s="1" t="s">
        <v>725</v>
      </c>
      <c r="C724" t="str">
        <f>IFERROR(__xludf.DUMMYFUNCTION("GOOGLETRANSLATE(B724, ""es"", ""en"")"),"Not the best hand blender could be better, the power is not much and sometimes immersion blender falls short. Mincing works pretty well, but like the hand mixer, with the same engine, falls short depending on the needs you have.")</f>
        <v>Not the best hand blender could be better, the power is not much and sometimes immersion blender falls short. Mincing works pretty well, but like the hand mixer, with the same engine, falls short depending on the needs you have.</v>
      </c>
    </row>
    <row r="725">
      <c r="A725" s="1">
        <v>5.0</v>
      </c>
      <c r="B725" s="1" t="s">
        <v>726</v>
      </c>
      <c r="C725" t="str">
        <f>IFERROR(__xludf.DUMMYFUNCTION("GOOGLETRANSLATE(B725, ""es"", ""en"")"),"I would buy it. I am very happy with this section. Noto as massage and skin moves. After more than a month rigorously using it daily, I have noticed improvement. It is also true that I used birch oil (which they say is a great anti-cellulite) and a balanc"&amp;"ed diet.")</f>
        <v>I would buy it. I am very happy with this section. Noto as massage and skin moves. After more than a month rigorously using it daily, I have noticed improvement. It is also true that I used birch oil (which they say is a great anti-cellulite) and a balanced diet.</v>
      </c>
    </row>
    <row r="726">
      <c r="A726" s="1">
        <v>5.0</v>
      </c>
      <c r="B726" s="1" t="s">
        <v>727</v>
      </c>
      <c r="C726" t="str">
        <f>IFERROR(__xludf.DUMMYFUNCTION("GOOGLETRANSLATE(B726, ""es"", ""en"")"),"I need change size change size is 36 to 36.5 xk does not fit my wife, I need a phone to communicate now the phone will not communicate with me please thanks x")</f>
        <v>I need change size change size is 36 to 36.5 xk does not fit my wife, I need a phone to communicate now the phone will not communicate with me please thanks x</v>
      </c>
    </row>
    <row r="727">
      <c r="A727" s="1">
        <v>5.0</v>
      </c>
      <c r="B727" s="1" t="s">
        <v>728</v>
      </c>
      <c r="C727" t="str">
        <f>IFERROR(__xludf.DUMMYFUNCTION("GOOGLETRANSLATE(B727, ""es"", ""en"")"),"Looks good looks good, standard size")</f>
        <v>Looks good looks good, standard size</v>
      </c>
    </row>
    <row r="728">
      <c r="A728" s="1">
        <v>5.0</v>
      </c>
      <c r="B728" s="1" t="s">
        <v>729</v>
      </c>
      <c r="C728" t="str">
        <f>IFERROR(__xludf.DUMMYFUNCTION("GOOGLETRANSLATE(B728, ""es"", ""en"")"),"Correct Va bé is Maco, but als dies Quinze vaig haver canviar stack, suposo, hope i desitjo has SIGUT em bad sort that handle a stack descarregada")</f>
        <v>Correct Va bé is Maco, but als dies Quinze vaig haver canviar stack, suposo, hope i desitjo has SIGUT em bad sort that handle a stack descarregada</v>
      </c>
    </row>
    <row r="729">
      <c r="A729" s="1">
        <v>5.0</v>
      </c>
      <c r="B729" s="1" t="s">
        <v>730</v>
      </c>
      <c r="C729" t="str">
        <f>IFERROR(__xludf.DUMMYFUNCTION("GOOGLETRANSLATE(B729, ""es"", ""en"")"),"Very nice Bought as a gift for 12 year old girl. You have loved are original and very nice")</f>
        <v>Very nice Bought as a gift for 12 year old girl. You have loved are original and very nice</v>
      </c>
    </row>
    <row r="730">
      <c r="A730" s="1">
        <v>5.0</v>
      </c>
      <c r="B730" s="1" t="s">
        <v>731</v>
      </c>
      <c r="C730" t="str">
        <f>IFERROR(__xludf.DUMMYFUNCTION("GOOGLETRANSLATE(B730, ""es"", ""en"")"),"PERFECT very practical")</f>
        <v>PERFECT very practical</v>
      </c>
    </row>
    <row r="731">
      <c r="A731" s="1">
        <v>5.0</v>
      </c>
      <c r="B731" s="1" t="s">
        <v>732</v>
      </c>
      <c r="C731" t="str">
        <f>IFERROR(__xludf.DUMMYFUNCTION("GOOGLETRANSLATE(B731, ""es"", ""en"")"),"Good and beautiful is a top good quality, my favorite among all those who have, the fabric is soft, has good grip and back is very nice.")</f>
        <v>Good and beautiful is a top good quality, my favorite among all those who have, the fabric is soft, has good grip and back is very nice.</v>
      </c>
    </row>
    <row r="732">
      <c r="A732" s="1">
        <v>5.0</v>
      </c>
      <c r="B732" s="1" t="s">
        <v>733</v>
      </c>
      <c r="C732" t="str">
        <f>IFERROR(__xludf.DUMMYFUNCTION("GOOGLETRANSLATE(B732, ""es"", ""en"")"),"Delighted with the Bibes I am delighted with these bottles. My 1 month and a half has not colicos or gases. A very good buy")</f>
        <v>Delighted with the Bibes I am delighted with these bottles. My 1 month and a half has not colicos or gases. A very good buy</v>
      </c>
    </row>
    <row r="733">
      <c r="A733" s="1">
        <v>5.0</v>
      </c>
      <c r="B733" s="1" t="s">
        <v>734</v>
      </c>
      <c r="C733" t="str">
        <f>IFERROR(__xludf.DUMMYFUNCTION("GOOGLETRANSLATE(B733, ""es"", ""en"")"),"Molt bo No Pensat Mai m'hauria per aquest obtindria preu such bona qualitat. Per això 5 estrelles li dono. Molt bon producte.")</f>
        <v>Molt bo No Pensat Mai m'hauria per aquest obtindria preu such bona qualitat. Per això 5 estrelles li dono. Molt bon producte.</v>
      </c>
    </row>
    <row r="734">
      <c r="A734" s="1">
        <v>5.0</v>
      </c>
      <c r="B734" s="1" t="s">
        <v>735</v>
      </c>
      <c r="C734" t="str">
        <f>IFERROR(__xludf.DUMMYFUNCTION("GOOGLETRANSLATE(B734, ""es"", ""en"")"),"Incredible value A very cheap and cheerful Casio. Very punctual. I am satisfied with the purchase made, and I recommend it. For this price you can not ask for more")</f>
        <v>Incredible value A very cheap and cheerful Casio. Very punctual. I am satisfied with the purchase made, and I recommend it. For this price you can not ask for more</v>
      </c>
    </row>
    <row r="735">
      <c r="A735" s="1">
        <v>5.0</v>
      </c>
      <c r="B735" s="1" t="s">
        <v>736</v>
      </c>
      <c r="C735" t="str">
        <f>IFERROR(__xludf.DUMMYFUNCTION("GOOGLETRANSLATE(B735, ""es"", ""en"")"),"Gym clothes for super complero To go to the gym is amazing")</f>
        <v>Gym clothes for super complero To go to the gym is amazing</v>
      </c>
    </row>
    <row r="736">
      <c r="A736" s="1">
        <v>5.0</v>
      </c>
      <c r="B736" s="1" t="s">
        <v>737</v>
      </c>
      <c r="C736" t="str">
        <f>IFERROR(__xludf.DUMMYFUNCTION("GOOGLETRANSLATE(B736, ""es"", ""en"")"),"Perfect boots have come very fast. They are original, bearing the certificate on the left note.")</f>
        <v>Perfect boots have come very fast. They are original, bearing the certificate on the left note.</v>
      </c>
    </row>
    <row r="737">
      <c r="A737" s="1">
        <v>5.0</v>
      </c>
      <c r="B737" s="1" t="s">
        <v>738</v>
      </c>
      <c r="C737" t="str">
        <f>IFERROR(__xludf.DUMMYFUNCTION("GOOGLETRANSLATE(B737, ""es"", ""en"")"),"There is a good quality price relation. Very good skin quality and sufficient compartments. It would be better as a fanny pack.")</f>
        <v>There is a good quality price relation. Very good skin quality and sufficient compartments. It would be better as a fanny pack.</v>
      </c>
    </row>
    <row r="738">
      <c r="A738" s="1">
        <v>5.0</v>
      </c>
      <c r="B738" s="1" t="s">
        <v>739</v>
      </c>
      <c r="C738" t="str">
        <f>IFERROR(__xludf.DUMMYFUNCTION("GOOGLETRANSLATE(B738, ""es"", ""en"")"),"quality above all very practical size and also has a sheet with a bueno.Robusta and made with good materiales.Quizas edge may seem expensive to some but is something that will last you a lot (I say this because it gave her a my father and another family l"&amp;"ong ago and are happy).")</f>
        <v>quality above all very practical size and also has a sheet with a bueno.Robusta and made with good materiales.Quizas edge may seem expensive to some but is something that will last you a lot (I say this because it gave her a my father and another family long ago and are happy).</v>
      </c>
    </row>
    <row r="739">
      <c r="A739" s="1">
        <v>5.0</v>
      </c>
      <c r="B739" s="1" t="s">
        <v>740</v>
      </c>
      <c r="C739" t="str">
        <f>IFERROR(__xludf.DUMMYFUNCTION("GOOGLETRANSLATE(B739, ""es"", ""en"")"),"Ideal perfect Everything")</f>
        <v>Ideal perfect Everything</v>
      </c>
    </row>
    <row r="740">
      <c r="A740" s="1">
        <v>5.0</v>
      </c>
      <c r="B740" s="1" t="s">
        <v>741</v>
      </c>
      <c r="C740" t="str">
        <f>IFERROR(__xludf.DUMMYFUNCTION("GOOGLETRANSLATE(B740, ""es"", ""en"")"),"As perfect wanted")</f>
        <v>As perfect wanted</v>
      </c>
    </row>
    <row r="741">
      <c r="A741" s="1">
        <v>5.0</v>
      </c>
      <c r="B741" s="1" t="s">
        <v>742</v>
      </c>
      <c r="C741" t="str">
        <f>IFERROR(__xludf.DUMMYFUNCTION("GOOGLETRANSLATE(B741, ""es"", ""en"")"),"May I remove all the hairs of the cat. It goes very well")</f>
        <v>May I remove all the hairs of the cat. It goes very well</v>
      </c>
    </row>
    <row r="742">
      <c r="A742" s="1">
        <v>5.0</v>
      </c>
      <c r="B742" s="1" t="s">
        <v>743</v>
      </c>
      <c r="C742" t="str">
        <f>IFERROR(__xludf.DUMMYFUNCTION("GOOGLETRANSLATE(B742, ""es"", ""en"")"),"very comfortable and good size very comfortable and well carving")</f>
        <v>very comfortable and good size very comfortable and well carving</v>
      </c>
    </row>
    <row r="743">
      <c r="A743" s="1">
        <v>5.0</v>
      </c>
      <c r="B743" s="1" t="s">
        <v>744</v>
      </c>
      <c r="C743" t="str">
        <f>IFERROR(__xludf.DUMMYFUNCTION("GOOGLETRANSLATE(B743, ""es"", ""en"")"),"Very nice very nice")</f>
        <v>Very nice very nice</v>
      </c>
    </row>
    <row r="744">
      <c r="A744" s="1">
        <v>2.0</v>
      </c>
      <c r="B744" s="1" t="s">
        <v>745</v>
      </c>
      <c r="C744" t="str">
        <f>IFERROR(__xludf.DUMMYFUNCTION("GOOGLETRANSLATE(B744, ""es"", ""en"")"),"I do not recommend Two months ago to buy them and is taking off the sole, broke inside and hurt me behind up to the ankle, I bought the brand but I was disappointed ...")</f>
        <v>I do not recommend Two months ago to buy them and is taking off the sole, broke inside and hurt me behind up to the ankle, I bought the brand but I was disappointed ...</v>
      </c>
    </row>
    <row r="745">
      <c r="A745" s="1">
        <v>3.0</v>
      </c>
      <c r="B745" s="1" t="s">
        <v>746</v>
      </c>
      <c r="C745" t="str">
        <f>IFERROR(__xludf.DUMMYFUNCTION("GOOGLETRANSLATE(B745, ""es"", ""en"")"),"Regular finishes but very complete pages come with filters to separate them and prevent damage photos, everything is very complete in that respect but it shows that the finishes and materials are not very polished.")</f>
        <v>Regular finishes but very complete pages come with filters to separate them and prevent damage photos, everything is very complete in that respect but it shows that the finishes and materials are not very polished.</v>
      </c>
    </row>
    <row r="746">
      <c r="A746" s="1">
        <v>3.0</v>
      </c>
      <c r="B746" s="1" t="s">
        <v>747</v>
      </c>
      <c r="C746" t="str">
        <f>IFERROR(__xludf.DUMMYFUNCTION("GOOGLETRANSLATE(B746, ""es"", ""en"")"),"It does nothing after 15 days of use lfui and putting it no longer worked. I do not recommend it. the lights come on but not connected or do anything")</f>
        <v>It does nothing after 15 days of use lfui and putting it no longer worked. I do not recommend it. the lights come on but not connected or do anything</v>
      </c>
    </row>
    <row r="747">
      <c r="A747" s="1">
        <v>1.0</v>
      </c>
      <c r="B747" s="1" t="s">
        <v>748</v>
      </c>
      <c r="C747" t="str">
        <f>IFERROR(__xludf.DUMMYFUNCTION("GOOGLETRANSLATE(B747, ""es"", ""en"")"),"by lateral soles soles peel off Las They are detached by side in several places. Lacking proper activation glue stick. I did not expect Clarcs about shoes. So sadly returned. And besides the box arrived somewhat damaged")</f>
        <v>by lateral soles soles peel off Las They are detached by side in several places. Lacking proper activation glue stick. I did not expect Clarcs about shoes. So sadly returned. And besides the box arrived somewhat damaged</v>
      </c>
    </row>
    <row r="748">
      <c r="A748" s="1">
        <v>1.0</v>
      </c>
      <c r="B748" s="1" t="s">
        <v>749</v>
      </c>
      <c r="C748" t="str">
        <f>IFERROR(__xludf.DUMMYFUNCTION("GOOGLETRANSLATE(B748, ""es"", ""en"")"),"I have come unsealed could tell it had been opened. No whether to bring cookbook, if so, this does not carry it. I will return, however I see that I have to pay for it. A little disappointed.")</f>
        <v>I have come unsealed could tell it had been opened. No whether to bring cookbook, if so, this does not carry it. I will return, however I see that I have to pay for it. A little disappointed.</v>
      </c>
    </row>
    <row r="749">
      <c r="A749" s="1">
        <v>1.0</v>
      </c>
      <c r="B749" s="1" t="s">
        <v>750</v>
      </c>
      <c r="C749" t="str">
        <f>IFERROR(__xludf.DUMMYFUNCTION("GOOGLETRANSLATE(B749, ""es"", ""en"")"),"Very bad! They are false, identical to the original. Lasted until the first washing machine, the parts are detached and despite washing alone destained. Worst.")</f>
        <v>Very bad! They are false, identical to the original. Lasted until the first washing machine, the parts are detached and despite washing alone destained. Worst.</v>
      </c>
    </row>
    <row r="750">
      <c r="A750" s="1">
        <v>4.0</v>
      </c>
      <c r="B750" s="1" t="s">
        <v>751</v>
      </c>
      <c r="C750" t="str">
        <f>IFERROR(__xludf.DUMMYFUNCTION("GOOGLETRANSLATE(B750, ""es"", ""en"")"),"Comfortable I like it for its size")</f>
        <v>Comfortable I like it for its size</v>
      </c>
    </row>
    <row r="751">
      <c r="A751" s="1">
        <v>4.0</v>
      </c>
      <c r="B751" s="1" t="s">
        <v>752</v>
      </c>
      <c r="C751" t="str">
        <f>IFERROR(__xludf.DUMMYFUNCTION("GOOGLETRANSLATE(B751, ""es"", ""en"")"),"Boil water quickly good price, good design and size. After several markings is boiled, although bottled water is used. Good price. I recommend purchase.")</f>
        <v>Boil water quickly good price, good design and size. After several markings is boiled, although bottled water is used. Good price. I recommend purchase.</v>
      </c>
    </row>
    <row r="752">
      <c r="A752" s="1">
        <v>4.0</v>
      </c>
      <c r="B752" s="1" t="s">
        <v>753</v>
      </c>
      <c r="C752" t="str">
        <f>IFERROR(__xludf.DUMMYFUNCTION("GOOGLETRANSLATE(B752, ""es"", ""en"")"),"I like wine and I ordered one defective but I returned it without problem. And I ask him again, great. Does the job perfectly")</f>
        <v>I like wine and I ordered one defective but I returned it without problem. And I ask him again, great. Does the job perfectly</v>
      </c>
    </row>
    <row r="753">
      <c r="A753" s="1">
        <v>4.0</v>
      </c>
      <c r="B753" s="1" t="s">
        <v>754</v>
      </c>
      <c r="C753" t="str">
        <f>IFERROR(__xludf.DUMMYFUNCTION("GOOGLETRANSLATE(B753, ""es"", ""en"")"),"Strong magnet The magnet works very well but the adhesive is not very good it off very easy, yet I am happy with the product.")</f>
        <v>Strong magnet The magnet works very well but the adhesive is not very good it off very easy, yet I am happy with the product.</v>
      </c>
    </row>
    <row r="754">
      <c r="A754" s="1">
        <v>5.0</v>
      </c>
      <c r="B754" s="1" t="s">
        <v>755</v>
      </c>
      <c r="C754" t="str">
        <f>IFERROR(__xludf.DUMMYFUNCTION("GOOGLETRANSLATE(B754, ""es"", ""en"")"),"To Right speakers")</f>
        <v>To Right speakers</v>
      </c>
    </row>
    <row r="755">
      <c r="A755" s="1">
        <v>5.0</v>
      </c>
      <c r="B755" s="1" t="s">
        <v>756</v>
      </c>
      <c r="C755" t="str">
        <f>IFERROR(__xludf.DUMMYFUNCTION("GOOGLETRANSLATE(B755, ""es"", ""en"")"),"Comfort. Bag convenient and practical. Super versatile, fantastic effort and serves to whatever you want. Good quality material and zippers. I recommend it.")</f>
        <v>Comfort. Bag convenient and practical. Super versatile, fantastic effort and serves to whatever you want. Good quality material and zippers. I recommend it.</v>
      </c>
    </row>
    <row r="756">
      <c r="A756" s="1">
        <v>5.0</v>
      </c>
      <c r="B756" s="1" t="s">
        <v>757</v>
      </c>
      <c r="C756" t="str">
        <f>IFERROR(__xludf.DUMMYFUNCTION("GOOGLETRANSLATE(B756, ""es"", ""en"")"),"An excellent oil at a good price Although it is oil, does not leave an excessively greasy feel on the skin. It is completely natural, does not irritate anything and moisturizes really well.")</f>
        <v>An excellent oil at a good price Although it is oil, does not leave an excessively greasy feel on the skin. It is completely natural, does not irritate anything and moisturizes really well.</v>
      </c>
    </row>
    <row r="757">
      <c r="A757" s="1">
        <v>5.0</v>
      </c>
      <c r="B757" s="1" t="s">
        <v>758</v>
      </c>
      <c r="C757" t="str">
        <f>IFERROR(__xludf.DUMMYFUNCTION("GOOGLETRANSLATE(B757, ""es"", ""en"")"),"Good is good and sturdy, tip metálica.Adecuadas to work")</f>
        <v>Good is good and sturdy, tip metálica.Adecuadas to work</v>
      </c>
    </row>
    <row r="758">
      <c r="A758" s="1">
        <v>5.0</v>
      </c>
      <c r="B758" s="1" t="s">
        <v>759</v>
      </c>
      <c r="C758" t="str">
        <f>IFERROR(__xludf.DUMMYFUNCTION("GOOGLETRANSLATE(B758, ""es"", ""en"")"),"Designed for money, it is very nice")</f>
        <v>Designed for money, it is very nice</v>
      </c>
    </row>
    <row r="759">
      <c r="A759" s="1">
        <v>5.0</v>
      </c>
      <c r="B759" s="1" t="s">
        <v>760</v>
      </c>
      <c r="C759" t="str">
        <f>IFERROR(__xludf.DUMMYFUNCTION("GOOGLETRANSLATE(B759, ""es"", ""en"")"),"Satisfied! Great with studio monitors in my case. It works as expensive. Already it used for some time and as the first day.")</f>
        <v>Satisfied! Great with studio monitors in my case. It works as expensive. Already it used for some time and as the first day.</v>
      </c>
    </row>
    <row r="760">
      <c r="A760" s="1">
        <v>5.0</v>
      </c>
      <c r="B760" s="1" t="s">
        <v>761</v>
      </c>
      <c r="C760" t="str">
        <f>IFERROR(__xludf.DUMMYFUNCTION("GOOGLETRANSLATE(B760, ""es"", ""en"")"),"The comfort shoe is amazing, very nice and looks good.")</f>
        <v>The comfort shoe is amazing, very nice and looks good.</v>
      </c>
    </row>
    <row r="761">
      <c r="A761" s="1">
        <v>5.0</v>
      </c>
      <c r="B761" s="1" t="s">
        <v>762</v>
      </c>
      <c r="C761" t="str">
        <f>IFERROR(__xludf.DUMMYFUNCTION("GOOGLETRANSLATE(B761, ""es"", ""en"")"),"Comodo Value spectacular, is too small to carry keychain. For now works fine")</f>
        <v>Comodo Value spectacular, is too small to carry keychain. For now works fine</v>
      </c>
    </row>
    <row r="762">
      <c r="A762" s="1">
        <v>5.0</v>
      </c>
      <c r="B762" s="1" t="s">
        <v>763</v>
      </c>
      <c r="C762" t="str">
        <f>IFERROR(__xludf.DUMMYFUNCTION("GOOGLETRANSLATE(B762, ""es"", ""en"")"),"It works perfectly perfect. It has enough strength to make gazpacho, salmorejo or purees with no problem. I have not tried to chop ice, but I guess it will also go well")</f>
        <v>It works perfectly perfect. It has enough strength to make gazpacho, salmorejo or purees with no problem. I have not tried to chop ice, but I guess it will also go well</v>
      </c>
    </row>
    <row r="763">
      <c r="A763" s="1">
        <v>5.0</v>
      </c>
      <c r="B763" s="1" t="s">
        <v>764</v>
      </c>
      <c r="C763" t="str">
        <f>IFERROR(__xludf.DUMMYFUNCTION("GOOGLETRANSLATE(B763, ""es"", ""en"")"),"Excellent Very good product")</f>
        <v>Excellent Very good product</v>
      </c>
    </row>
    <row r="764">
      <c r="A764" s="1">
        <v>5.0</v>
      </c>
      <c r="B764" s="1" t="s">
        <v>765</v>
      </c>
      <c r="C764" t="str">
        <f>IFERROR(__xludf.DUMMYFUNCTION("GOOGLETRANSLATE(B764, ""es"", ""en"")"),"Fast and reliable. Excellent in all aspects. To take one but ""plugs easily lose.""")</f>
        <v>Fast and reliable. Excellent in all aspects. To take one but "plugs easily lose."</v>
      </c>
    </row>
    <row r="765">
      <c r="A765" s="1">
        <v>5.0</v>
      </c>
      <c r="B765" s="1" t="s">
        <v>766</v>
      </c>
      <c r="C765" t="str">
        <f>IFERROR(__xludf.DUMMYFUNCTION("GOOGLETRANSLATE(B765, ""es"", ""en"")"),"Good watch for this price. The casio ever. no failure")</f>
        <v>Good watch for this price. The casio ever. no failure</v>
      </c>
    </row>
    <row r="766">
      <c r="A766" s="1">
        <v>5.0</v>
      </c>
      <c r="B766" s="1" t="s">
        <v>767</v>
      </c>
      <c r="C766" t="str">
        <f>IFERROR(__xludf.DUMMYFUNCTION("GOOGLETRANSLATE(B766, ""es"", ""en"")"),"Good product. I used bottles of this brand always and quality does not disappoint. And I use it every day with sin. It's great, no nothing trickles the bottle itself, perfect for winter for small not get wet drinking. The BB is made of steel &amp; nbsp; steel"&amp;" and soft silicone tubes, nope, not that BPA is most important!. Bring three different caps that can serve as water bottle, bottle isolated and drink cup. Complex functions and easy to clean. Anyway I am very satisfied with the purchase and secure repeat "&amp;"it. Recommendable!")</f>
        <v>Good product. I used bottles of this brand always and quality does not disappoint. And I use it every day with sin. It's great, no nothing trickles the bottle itself, perfect for winter for small not get wet drinking. The BB is made of steel &amp; nbsp; steel and soft silicone tubes, nope, not that BPA is most important!. Bring three different caps that can serve as water bottle, bottle isolated and drink cup. Complex functions and easy to clean. Anyway I am very satisfied with the purchase and secure repeat it. Recommendable!</v>
      </c>
    </row>
    <row r="767">
      <c r="A767" s="1">
        <v>5.0</v>
      </c>
      <c r="B767" s="1" t="s">
        <v>768</v>
      </c>
      <c r="C767" t="str">
        <f>IFERROR(__xludf.DUMMYFUNCTION("GOOGLETRANSLATE(B767, ""es"", ""en"")"),"Encantada I love this article, I use it for masejear entire back whole and even feet. Great")</f>
        <v>Encantada I love this article, I use it for masejear entire back whole and even feet. Great</v>
      </c>
    </row>
    <row r="768">
      <c r="A768" s="1">
        <v>5.0</v>
      </c>
      <c r="B768" s="1" t="s">
        <v>769</v>
      </c>
      <c r="C768" t="str">
        <f>IFERROR(__xludf.DUMMYFUNCTION("GOOGLETRANSLATE(B768, ""es"", ""en"")"),"cheaper than Amazon Cheap and good brand, have another like it for 2 years, for failure rate from the 5 years out these better than 2TB")</f>
        <v>cheaper than Amazon Cheap and good brand, have another like it for 2 years, for failure rate from the 5 years out these better than 2TB</v>
      </c>
    </row>
    <row r="769">
      <c r="A769" s="1">
        <v>5.0</v>
      </c>
      <c r="B769" s="1" t="s">
        <v>770</v>
      </c>
      <c r="C769" t="str">
        <f>IFERROR(__xludf.DUMMYFUNCTION("GOOGLETRANSLATE(B769, ""es"", ""en"")"),"Value very good headphones have their receiving base where they are placed and recharged, and is transmitting the sound. We tried to move around the house and there has been no interference, the sound is good and serious, without being very powerful, they"&amp;" are decent. A comfort level not crowded and are suitably adapted. Value (they cost 35 €) are excellent, previously had about AKG double the price that cost almost double and quality were not much higher than these. Recommended if you are looking for reli"&amp;"ability and value.")</f>
        <v>Value very good headphones have their receiving base where they are placed and recharged, and is transmitting the sound. We tried to move around the house and there has been no interference, the sound is good and serious, without being very powerful, they are decent. A comfort level not crowded and are suitably adapted. Value (they cost 35 €) are excellent, previously had about AKG double the price that cost almost double and quality were not much higher than these. Recommended if you are looking for reliability and value.</v>
      </c>
    </row>
    <row r="770">
      <c r="A770" s="1">
        <v>5.0</v>
      </c>
      <c r="B770" s="1" t="s">
        <v>771</v>
      </c>
      <c r="C770" t="str">
        <f>IFERROR(__xludf.DUMMYFUNCTION("GOOGLETRANSLATE(B770, ""es"", ""en"")"),"It's big and light is a success helps a lot is great, looks great increase, and the light is very positive, no need to turn on the light house with the magnifying glass you better, I use craft and I'm very happy with it. In addition to read something very"&amp;" small I have it at hand and use it a lot.")</f>
        <v>It's big and light is a success helps a lot is great, looks great increase, and the light is very positive, no need to turn on the light house with the magnifying glass you better, I use craft and I'm very happy with it. In addition to read something very small I have it at hand and use it a lot.</v>
      </c>
    </row>
    <row r="771">
      <c r="A771" s="1">
        <v>5.0</v>
      </c>
      <c r="B771" s="1" t="s">
        <v>772</v>
      </c>
      <c r="C771" t="str">
        <f>IFERROR(__xludf.DUMMYFUNCTION("GOOGLETRANSLATE(B771, ""es"", ""en"")"),"Beautiful and bright earrings are beautiful, as in the photo. Bright and well finished, the small and very bright crystals so if they seem Swarovski. The size of the slope is more or less like a chickpea. My mother would have liked. The cap fits, I leave "&amp;"a photo for you to see as is the way of getting hooked. As it was a gift, I liked the box in coming, has good presence gift.")</f>
        <v>Beautiful and bright earrings are beautiful, as in the photo. Bright and well finished, the small and very bright crystals so if they seem Swarovski. The size of the slope is more or less like a chickpea. My mother would have liked. The cap fits, I leave a photo for you to see as is the way of getting hooked. As it was a gift, I liked the box in coming, has good presence gift.</v>
      </c>
    </row>
    <row r="772">
      <c r="A772" s="1">
        <v>2.0</v>
      </c>
      <c r="B772" s="1" t="s">
        <v>773</v>
      </c>
      <c r="C772" t="str">
        <f>IFERROR(__xludf.DUMMYFUNCTION("GOOGLETRANSLATE(B772, ""es"", ""en"")"),"But not collected either squeeze not collected, and have to pass several times through the same area. And sometimes passing what is poured into and collected.")</f>
        <v>But not collected either squeeze not collected, and have to pass several times through the same area. And sometimes passing what is poured into and collected.</v>
      </c>
    </row>
    <row r="773">
      <c r="A773" s="1">
        <v>3.0</v>
      </c>
      <c r="B773" s="1" t="s">
        <v>774</v>
      </c>
      <c r="C773" t="str">
        <f>IFERROR(__xludf.DUMMYFUNCTION("GOOGLETRANSLATE(B773, ""es"", ""en"")"),"Easy to install &lt;div id = ""video-block-R2KMHH0RP5XXCH"" class = ""section a-a-a-spacing-small spacing-top-video mini-block""&gt; &lt;div tabindex = ""0"" class = ""airy airy- svg vmin-unsupported airy-skin-beacon ""style ="" background-color: rgb (0, 0, 0) pos"&amp;"ition: relative; width: 100%; height: 100%; font-size: 0px; overflow: hidden; outline: none; ""&gt; &lt;div class ="" airy-renderer-container ""style ="" position: relative; height: 100%; width: 100%; ""&gt; &lt;video id ="" 7 ""preload ="" auto ""src = ""https://ima"&amp;"ges-eu.ssl-images-amazon.com/images/I/91aMI83KOaS.mp4"" style = ""position: absolute; left: 0px; top: 0px; overflow: hidden; height: 1px; width: 1px; ""&gt; &lt;/ video&gt; &lt;/ div&gt; &lt;div id ="" airy-slate-preload ""style ="" background-color: rgb (0, 0, 0); backgro"&amp;"und-image: url (&amp; quot; https: / /images-eu.ssl-images-amazon.com/images/I/913799TyOgS.png&amp;quot;); background-size: Contain; background-position: center center; background-repeat: no-repeat; position: absolute; top: 0px; left: 0px; visibility: visible; wi"&amp;"dth: 100%; height: 100%; ""&gt; &lt;/ div&gt; &lt;iframe scroll ing = ""no"" frameborder = ""0"" src = ""about: blank"" style = ""display: none;""&gt; &lt;/ iframe&gt; &lt;div tabindex = ""- 1"" class = ""airy-controls-container"" style = "" opacity: 0; visibility: hidden; ""&gt; &lt;"&amp;"div tabindex ="" - 1 ""class ="" airy-screen-size-toggle airy-fullscreen ""&gt; &lt;/ div&gt; &lt;div tabindex ="" - 1 ""class ="" airy-container-bottom "" &gt; &lt;div tabindex = ""- 1"" class = ""airy-track-bar-spacer-left"" style = ""width: 11px;""&gt; &lt;/ div&gt; &lt;div tabinde"&amp;"x = ""- 1"" class = ""airy-play- airy toggle-play ""style ="" width: 12px; margin-right: 12px; ""&gt; &lt;/ div&gt; &lt;div tabindex ="" - 1 ""class ="" airy-audio-elements ""style ="" float: right; width: 34px; ""&gt; &lt;div tabindex ="" - 1 ""class ="" airy-audio-toggle"&amp;" airy-on ""&gt; &lt;/ div&gt; &lt;div tabindex ="" - 1 ""class ="" airy-audio-container ""style = ""opacity: 0; visibility: hidden; ""&gt; &lt;div tabindex ="" - 1 ""class ="" airy-audio-track-bar ""style ="" height: 80%; ""&gt; &lt;div tabindex ="" - 1 ""class ="" airy-audio- S"&amp;"crubber-bar ""style ="" height: 85%; ""&gt; &lt;/ div&gt; &lt;div tabindex ="" - 1 ""class ="" airy-audio-scrubber ""style ="" height: 12px; bottom 85% ""&gt; &lt;/ div&gt; &lt;/ div&gt; &lt;/ div&gt; &lt;/ div&gt; &lt;div tabindex ="" - 1 ""class ="" airy-duration-label ""style ="" float: right;"&amp;" width: 26px; margin-right: 4px; text-align: center; ""&gt; 0:11 &lt;/ div&gt; &lt;div tabindex ="" - 1 ""class ="" airy-track-bar-spacer-right ""style ="" float: right; width: 11px; ""&gt; &lt;/ div&gt; &lt;div tabindex ="" - 1 ""class ="" airy-track-bar-container ""style ="" m"&amp;"argin-left: 35px; margin-right: 75px; ""&gt; &lt;div tabindex ="" - 1 ""class ="" airy-airy-track-bar vertically-centering-table ""&gt; &lt;div tabindex ="" - 1 ""class ="" airy-Vertical-centering- table-cell ""&gt; &lt;div tabindex ="" - 1 ""class ="" airy-track-bar-eleme"&amp;"nts ""&gt; &lt;div tabindex ="" - 1 ""class ="" airy-progress-bar ""style ="" width: 63.7674%; ""&gt; &lt;/ div&gt; &lt;div tabindex ="" - 1 ""class ="" airy-scrubber-bar ""&gt; &lt;/ div&gt; &lt;div tabindex ="" - 1 ""class ="" airy-scrubber ""&gt; &lt;div tabindex ="" - 1 ""class ="" airy"&amp;"-scrubber-icon ""&gt; &lt;/ div&gt; &lt;div tabindex ="" - 1 ""class ="" airy-adjusted-AUI-tooltip ""style ="" opacity: 0; visibility: hidden; ""&gt; &lt;div tabindex ="" - 1 ""class ="" airy-adjusted-aui-tooltip-inner ""&gt; &lt;div tabindex ="" - 1 ""class ="" airy-current-tim"&amp;"e-label ""&gt; 0: 00 &lt;/ div&gt; &lt;/ div&gt; &lt;div tabindex = ""- 1"" class = ""airy-adjusted-AUI-arrow-border""&gt; &lt;div tabindex = ""- 1"" class = ""airy-adjusted-AUI-arrow"" &gt; &lt;/ div&gt; &lt;/ div&gt; &lt;/ div&gt; &lt;/ div&gt; &lt;/ div&gt; &lt;/ div&gt; &lt;/ div&gt; &lt;/ div&gt; &lt;/ div&gt; &lt;/ div&gt; &lt;div tabind"&amp;"ex = ""- 1"" class = ""airy-age-gate airy-stage airy-Vertical-centering-table airy-dialog"" style = ""opacity: 0; visibility: hidden; ""&gt; &lt;div tabindex ="" - 1 ""class ="" airy-age-gate-Vertical-centering-table-cell airy-Vertical-centering-table-cell ""&gt; "&amp;"&lt;div tabindex ="" - 1 ""class = ""airy-Vertical-centering-wrapper airy-age-gate-elements-wrapper""&gt; &lt;div tabindex = ""- 1"" class = ""airy-age-gate-elements airy-dialog-elements""&gt; &lt;div tabindex = "" -1 ""class ="" airy-age-gate-prompt ""&gt; This video is n"&amp;"ot Intended for all audiences What date were you born &lt;/ div&gt; &lt;div tabindex =.?"" - 1 ""class ="" airy-age-gate -inputs airy-dialog-inner-elements ""&gt; &lt;select tabindex ="" - 1 ""class ="" airy-age-gate-month ""&gt; &lt;option value ="" 1 ""&gt; January &lt;/ option&gt; "&amp;"&lt;option value ="" 2 ""&gt; February &lt;/ option&gt; &lt;option value ="" 3 ""&gt; March &lt;/ option&gt; &lt;option value ="" 4 ""&gt; April &lt;/ option&gt; &lt;option value ="" 5 ""&gt; May &lt;/ option&gt; &lt;option value = ""6""&gt; June &lt;/ option&gt; &lt;option value = ""7""&gt; July &lt;/ option&gt; &lt;option valu"&amp;"e = ""8""&gt; August &lt;/ option&gt; &lt;option value = ""9""&gt; September &lt;/ option&gt; &lt;option value = ""10""&gt; October &lt;/ option&gt; &lt;option value = ""11""&gt; November &lt;/ option&gt; &lt;option value = ""12""&gt; December &lt;/ option&gt; &lt;/ select&gt; &lt;select tabindex = ""- 1"" class = ""air"&amp;"y-age-gate-day""&gt; &lt;opti on value = ""1""&gt; 1 &lt;/ option&gt; &lt;option value = ""2""&gt; 2 &lt;/ option&gt; &lt;option value = ""3""&gt; 3 &lt;/ option&gt; &lt;option value = ""4""&gt; 4 &lt;/ option &gt; &lt;option value = ""5""&gt; 5 &lt;/ option&gt; &lt;option value = ""6""&gt; 6 &lt;/ option&gt; &lt;option value = ""7"&amp;"""&gt; 7 &lt;/ option&gt; &lt;option value = ""8""&gt; 8 &lt; / option&gt; &lt;option value = ""9""&gt; 9 &lt;/ option&gt; &lt;option value = ""10""&gt; 10 &lt;/ option&gt; &lt;option value = ""11""&gt; 11 &lt;/ option&gt; &lt;option value = ""12""&gt; 12 &lt;/ option&gt; &lt;option value = ""13""&gt; 13 &lt;/ option&gt; &lt;option value"&amp;" = ""14""&gt; 14 &lt;/ option&gt; &lt;option value = ""15""&gt; 15 &lt;/ option&gt; &lt;option value = ""16 ""&gt; 16 &lt;/ option&gt; &lt;option value ="" 17 ""&gt; 17 &lt;/ option&gt; &lt;option value ="" 18 ""&gt; 18 &lt;/ option&gt; &lt;option value ="" 19 ""&gt; 19 &lt;/ option&gt; &lt;option value = ""20""&gt; 20 &lt;/ option"&amp;"&gt; &lt;option value = ""21""&gt; 21 &lt;/ option&gt; &lt;option value = ""22""&gt; 22 &lt;/ option&gt; &lt;option value = ""23""&gt; 23 &lt;/ option&gt; &lt;option value = ""24""&gt; 24 &lt;/ option&gt; &lt;option value = ""25""&gt; 25 &lt;/ option&gt; &lt;option value = ""26""&gt; 26 &lt;/ option&gt; &lt;option value = ""27""&gt; 2"&amp;"7 &lt;/ option&gt; &lt;option value = ""28""&gt; 28 &lt;/ option&gt; &lt;option value = ""29""&gt; 29 &lt;/ option&gt; &lt;option value = ""30""&gt; 30 &lt;/ option&gt; &lt;option value = ""31""&gt; 31 &lt;/ option&gt; &lt;/ select&gt; &lt;select tabindex = ""- 1"" class = ""airy-age-gate-year""&gt; &lt;option value = ""20"&amp;"19""&gt; 2019 &lt;/ option&gt; &lt; option value = ""2018""&gt; 2018 &lt;/ option&gt; &lt;option value = ""2017""&gt; 2017 &lt;/ option&gt; &lt;option value = ""2016""&gt; ​​2016 &lt;/ option&gt; &lt;option value = ""2015""&gt; 2015 &lt;/ option &gt; &lt;option value = ""2014""&gt; 2014 &lt;/ option&gt; &lt;option value = ""2"&amp;"013""&gt; 2013 &lt;/ option&gt; &lt;option value = ""2012""&gt; 2012 &lt;/ option&gt; &lt;option value = ""2011""&gt; 2011 &lt; / option&gt; &lt;option value = ""2010""&gt; 2010 &lt;/ option&gt; &lt;option value = ""2009""&gt; 2009 &lt;/ option&gt; &lt;option value = ""2008""&gt; 2008 &lt;/ option&gt; &lt;option value = ""200"&amp;"7""&gt; 2007 &lt;/ option&gt; &lt;option value = ""2006""&gt; 2006 &lt;/ option&gt; &lt;option value = ""2005""&gt; 2005 &lt;/ option&gt; &lt;option value = ""2004""&gt; 2004 &lt;/ option&gt; &lt;option value = ""2003 ""&gt; 2003 &lt;/ option&gt; &lt;option value ="" 2002 ""&gt; 2002 &lt;/ option&gt; &lt;option value ="" 2001"&amp;" ""&gt; 2001 &lt;/ option&gt; &lt;option value ="" 2000 ""&gt; 2000 &lt;/ option&gt; &lt;option value = ""1999""&gt; 1999 &lt;/ option&gt; &lt;option value = ""1998""&gt; 1998 &lt;/ option&gt; &lt;option value = ""1997""&gt; 1997 &lt;/ option&gt; &lt;option value = ""1996""&gt; 1996 &lt;/ option&gt; &lt;option value = ""1995"&amp;"""&gt; 1995 &lt;/ option&gt; &lt;option value = ""1994""&gt; 1994 &lt;/ option&gt; &lt;option value = ""1993""&gt; 1993 &lt;/ option&gt; &lt;option value = ""1992""&gt; 1992 &lt;/ option&gt; &lt;option value = ""1991""&gt; 1991 &lt;/ option&gt; &lt;option value = ""1990""&gt; 1990 &lt;/ option&gt; &lt;option value = "" 1989 "&amp;"""&gt; 1989 &lt;/ option&gt; &lt;option value ="" 1988 ""&gt; 1988 &lt;/ option&gt; &lt;option value ="" 1987 ""&gt; 1987 &lt;/ option&gt; &lt;option value ="" 1986 ""&gt; 1986 &lt;/ option&gt; &lt;value option = ""1985""&gt; 1985 &lt;/ option&gt; &lt;option value = ""1984""&gt; 1984 &lt;/ option&gt; &lt;option value = ""1983"&amp;"""&gt; 1983 &lt;/ option&gt; &lt;option value = ""1982""&gt; 1982 &lt;/ option&gt; &lt; option value = ""1981""&gt; 1981 &lt;/ option&gt; &lt;option value = ""1980""&gt; 1980 &lt;/ option&gt; &lt;option value = ""1979""&gt; 1979 &lt;/ option&gt; &lt;option value = ""1978""&gt; 1978 &lt;/ option &gt; &lt;option value = ""1977"&amp;"""&gt;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""&gt;"&amp;" 1965 &lt;/ option&gt; &lt;option value ="" 1964 ""&gt; 1964 &lt;/ option&gt; &lt;option value ="" 1963 ""&gt; 1963 &lt;/ option&gt; &lt;option value = ""1962""&gt; 1962 &lt;/ option&gt; &lt;option value = ""1961""&gt; 1961 &lt;/ option&gt; &lt;option value = ""1960""&gt; 1960 &lt;/ op tion&gt; &lt;option value = ""1959""&gt;"&amp;" 1959 &lt;/ option&gt; &lt;option value = ""1958""&gt; 1958 &lt;/ option&gt; &lt;option value = ""1957""&gt; 1957 &lt;/ option&gt; &lt;option value = ""1956""&gt; 1956 &lt;/ option&gt; &lt;option value = ""1955""&gt; 1955 &lt;/ option&gt; &lt;option value = ""1954""&gt; 1954 &lt;/ option&gt; &lt;option value = ""1953""&gt; 19"&amp;"53 &lt;/ option&gt; &lt;option value = ""1952"" &gt; 1952 &lt;/ option&gt; &lt;option value = ""1951""&gt; 1951 &lt;/ option&gt; &lt;option value = ""1950""&gt; 1950 &lt;/ option&gt; &lt;option value = ""1949""&gt; 1949 &lt;/ option&gt; &lt;option value = "" 1948 ""&gt; 1948 &lt;/ option&gt; &lt;option value ="" 1947 ""&gt; 1"&amp;"947 &lt;/ option&gt; &lt;option value ="" 1946 ""&gt; 1946 &lt;/ option&gt; &lt;option value ="" 1945 ""&gt; 1945 &lt;/ option&gt; &lt;value option = ""1944""&gt; 1944 &lt;/ option&gt; &lt;option value = ""1943""&gt; 1943 &lt;/ option&gt; &lt;option value = ""1942""&gt; 1942 &lt;/ option&gt; &lt;option value = ""1941""&gt; 19"&amp;"41 &lt;/ option&gt; &lt; option value = ""1940""&gt; 1940 &lt;/ option&gt; &lt;option value = ""1939""&gt; 1939 &lt;/ option&gt; &lt;option value = ""1938""&gt; 1938 &lt;/ option&gt; &lt;option value = ""1937""&gt; 1937 &lt;/ option &gt; &lt;option value = ""1936""&gt; 1936 &lt;/ option&gt; &lt;option value = ""1935""&gt; 193"&amp;"5 &lt;/ option&gt; &lt;option value = ""1934""&gt; 1934 &lt;/ option&gt; &lt;option value = ""1933""&gt; 1933 &lt; / option&gt; &lt;option value = ""1932""&gt; 1932 &lt;/ option&gt; &lt;option value = ""1931""&gt; 1931 &lt;/ option&gt; &lt;option v alue = ""1930""&gt; 1930 &lt;/ option&gt; &lt;option value = ""1929""&gt; 1929"&amp;" &lt;/ option&gt; &lt;option value = ""1928""&gt; 1928 &lt;/ option&gt; &lt;option value = ""1927""&gt; 1927 &lt;/ option&gt; &lt;option value = ""1926""&gt; 1926 &lt;/ option&gt; &lt;option value = ""1925""&gt; 1925 &lt;/ option&gt; &lt;option value = ""1924""&gt; 1924 &lt;/ option&gt; &lt;option value = ""1923""&gt; 1923 &lt;/"&amp;" option&gt; &lt;option value = ""1922""&gt; 1922 &lt;/ option&gt; &lt;option value = ""1921""&gt; 1921 &lt;/ option&gt; &lt;option value = ""1920""&gt; 1920 &lt;/ option&gt; &lt;option value = ""1919""&gt; 1919 &lt;/ option&gt; &lt;option value = ""1918""&gt; 1918 &lt;/ option&gt; &lt;option value = ""1917""&gt; 1917 &lt;/ op"&amp;"tion&gt; &lt;option value = ""1916""&gt; 1916 &lt;/ option&gt; &lt;option value = ""1915"" &gt; 1915 &lt;/ option&gt; &lt;option value = ""1914""&gt; 1914 &lt;/ option&gt; &lt;option value = ""1913""&gt; 1913 &lt;/ option&gt; &lt;option value = ""1912""&gt; 1912 &lt;/ option&gt; &lt;option value = "" 1911 ""&gt; 1911 &lt;/ op"&amp;"tion&gt; &lt;option value ="" 1910 ""&gt; 1910 &lt;/ option&gt; &lt;option value ="" 1909 ""&gt; 1909 &lt;/ option&gt; &lt;option value ="" 1908 ""&gt; 1908 &lt;/ option&gt; &lt;value option = ""1907""&gt; 1907 &lt;/ option&gt; &lt;option value = ""1906""&gt; 1906 &lt;/ option&gt; &lt;option value = ""1905""&gt; 1905 &lt;/ op"&amp;"tion&gt; &lt;option value = ""1904""&gt; 1904 &lt;/ option&gt; &lt; option value = ""1903""&gt; 1903 &lt;/ option&gt; &lt;option value = ""1902""&gt; 1902 &lt;/ option&gt; &lt;option value = ""1901""&gt; 19 01 &lt;/ option&gt; &lt;option value = ""1900""&gt; 1900 &lt;/ option&gt; &lt;/ select&gt; &lt;div tabindex = ""- 1"" cl"&amp;"ass = ""airy-age-gate-submit airy-submit-button airy airy-submit- disabled ""&gt; Submit &lt;/ div&gt; &lt;/ div&gt; &lt;/ div&gt; &lt;/ div&gt; &lt;/ div&gt; &lt;/ div&gt; &lt;div tabindex ="" - 1 ""class ="" airy-install-flash-dialog airy-stage airy -vertical-centering-table-dialog airy airy-de"&amp;"nied ""style ="" opacity: 0; visibility: hidden; ""&gt; &lt;div tabindex ="" - 1 ""class ="" airy-install-flash-Vertical-centering-table-cell airy-Vertical-centering-table-cell ""&gt; &lt;div tabindex ="" - 1 ""class = ""airy-Vertical-centering-wrapper airy-install-f"&amp;"lash-elements-wrapper""&gt; &lt;div tabindex = ""- 1"" class = ""airy-install-flash-elements airy-dialog-elements""&gt; &lt;div tabindex = "" -1 ""class ="" airy-install-flash-prompt ""&gt; Adobe Flash Player is required to watch this video &lt;/ div&gt; &lt;div tabindex =."" - "&amp;"1 ""class ="" airy-install-flash-button-wrapper airy -dialog-inner-elements ""&gt; &lt;div tabindex ="" - 1 ""class ="" airy-install-flash-button airy-button ""&gt; install Flash Player &lt;/ div&gt; &lt;/ div&gt; &lt;/ div&gt; &lt;/ div&gt; &lt;/ div&gt; &lt;/ div&gt; &lt;div tabindex = ""- 1"" class "&amp;"= ""airy-video-unsupported-dialog airy-stage airy-Vertical-centering-table airy-dialog airy-denied"" style = ""opacity: 0; visibility: hidden; ""&gt; &lt;div tabindex ="" - 1 ""class ="" airy-video-unsupported-Vertical-centering-table-cell airy-Vertical-centeri"&amp;"ng-table-cell ""&gt; &lt;div tabindex ="" - 1 ""class = ""airy-Vertical-centering-wrapper airy-video-unsupported-elements-wrapper""&gt; &lt;div tabindex = ""- 1"" class = ""airy-video-unsupported-elements airy-dialog-elements""&gt; &lt;div tabindex = "" -1 ""class ="" airy"&amp;"-video-unsupported-prompt ""&gt; &lt;/ div&gt; &lt;/ div&gt; &lt;/ div&gt; &lt;/ div&gt; &lt;/ div&gt; &lt;div tabindex ="" - 1 ""class ="" airy-loading- spinner-stage airy-stage ""&gt; &lt;div tabindex ="" - 1 ""class ="" airy-loading-spinner-Vertical-centering-table-cell airy-Vertical-centering"&amp;"-table-cell ""&gt; &lt;div tabindex ="" - 1 ""class ="" airy-loading-spinner-container airy-scalable-hint-container ""&gt; &lt;div tabindex ="" - 1 ""class ="" airy-loading-spinner-dummy airy-scalable-dummy ""&gt; &lt;/ div&gt; &lt; div tabindex = ""- 1"" class = ""airy-loading-"&amp;"spinner airy-hint"" style = ""visibility: hidden;""&gt; &lt;/ div&gt; &lt;/ div&gt; &lt;/ div&gt; &lt;/ div&gt; &lt;div tabindex = ""- 1 ""class ="" airy-ads-screen-size-toggle airy-screen-size-toggle-fullscreen airy ""style ="" visibility: hidden; ""&gt; &lt;/ div&gt; &lt;div tabindex = ""-1"" c"&amp;"lass = ""airy-ad-prompt-container"" style = ""visibility: hidden;""&gt; &lt;div tabindex = ""- 1"" class = ""airy-ad-prompt-Vertical-centering-table-vertically airy centering-table ""&gt; &lt;div tabindex ="" - 1 ""class ="" airy-ad-prompt-Vertical-centering-table-ce"&amp;"ll airy-Vertical-centering-table-cell ""&gt; &lt;div tabindex ="" - 1 ""class = ""airy-ad-prompt-label""&gt; &lt;/ div&gt; &lt;/ div&gt; &lt;/ div&gt; &lt;/ div&gt; &lt;div tabindex = ""- 1"" class = ""airy-ads-controls-container"" style = ""visibility: hidden; ""&gt; &lt;div tabindex ="" - 1 ""c"&amp;"lass ="" airy-ads-audio-toggle airy-audio-toggle airy-on ""style ="" visibility: hidden; ""&gt; &lt;/ div&gt; &lt;div tabindex ="" - 1 ""class ="" airy-time-remaining-label-container ""&gt; &lt;div tabindex ="" - 1 ""class ="" airy-time-remaining-Vertical-centering-table a"&amp;"iry-Vertical-centering-table ""&gt; &lt;div tabindex = ""- 1"" class = ""airy-time-remaining-Vertical-centering-table-cell airy-Vertical-centering-table-cell""&gt; &lt;div tabindex = ""- 1"" class = ""airy-Vertical-centering-wrapper airy-time-remaining-label-wrapper "&amp;"""&gt; &lt;div tabindex ="" - 1 ""class ="" airy-time-remaining-label ""style ="" visibility: hidden; ""&gt; &lt;/ div&gt; &lt;div tabi ndex = ""- 1"" class = ""airy-ad-skip"" style = ""visibility: hidden;""&gt; &lt;/ div&gt; &lt;div tabindex = ""- 1"" class = ""airy-ad-end"" style = "&amp;"""visibility: hidden ""&gt; &lt;/ div&gt; &lt;/ div&gt; &lt;/ div&gt; &lt;/ div&gt; &lt;/ div&gt; &lt;div tabindex ="" - 1 ""class ="" airy-learn-more ""style ="" visibility: hidden; ""&gt; &lt;/ div&gt; &lt;/ div&gt; &lt;div tabindex = ""- 1"" class = ""airy-play-toggle-hint-stage airy-stage airy-cursor""&gt; "&amp;"&lt;div tabindex = ""- 1"" class = ""airy-play -toggle-hint-Vertical-centering-table-cell airy-Vertical-centering-table-cell airy-cursor ""&gt; &lt;div tabindex ="" - 1 ""class ="" airy-play-toggle-hint-container airy-scalable- Hint-container ""&gt; &lt;div tabindex ="""&amp;" - 1 ""class ="" airy-play-toggle-hint-dummy airy-scalable-dummy ""&gt; &lt;/ div&gt; &lt;div tabindex ="" - 1 ""class ="" airy-play -toggle-hint hint airy-airy-play-hint ""style ="" opacity: 1; visibility: visible; ""&gt; &lt;/ div&gt; &lt;/ div&gt; &lt;/ div&gt; &lt;/ div&gt; &lt;div tabindex ="&amp;""" - 1 ""class ="" airy-replay-hint-stage airy-stage ""style ="" visibility: hidden ; ""&gt; &lt;div tabindex ="" - 1 ""class ="" airy-replay-hint-Vertical-centering-table-cell airy-Vertical-centering-table-cell airy-cursor ""&gt; &lt;div tabindex ="" - 1 ""class = "&amp;"""airy-replay-hint-container airy-scalable-hint-container""&gt; &lt;div tabindex = ""- 1"" class = ""airy-replay-hint-dummy airy-scalable-dummy""&gt; &lt;/ div&gt; &lt;div tabindex = ""- 1"" class = ""airy-replay-hint airy-hint""&gt; &lt;/ div&gt; &lt;/ div&gt; &lt;/ div&gt; &lt;/ div&gt; &lt;div tabin"&amp;"dex = ""- 1"" class = ""airy-autoplay-hint -stage airy-stage ""style ="" visibility: hidden; ""&gt; &lt;div tabindex ="" - 1 ""class ="" airy-autoplay-hint-Vertical-centering-table-cell airy-Vertical-centering-table-cell airy- cursor ""&gt; &lt;div tabindex ="" - 1 "&amp;"""class ="" autoplay airy-airy-hint-container-scalable-hint-container ""&gt; &lt;div tabindex ="" - 1 ""class ="" airy-autoplay-hint-dummy airy- scalable-dummy ""&gt; &lt;/ div&gt; &lt;/ div&gt; &lt;/ div&gt; &lt;/ div&gt; &lt;/ div&gt; &lt;/ div&gt; &lt;input type ="" hidden ""name ="" ""value ="" htt"&amp;"ps: // images-eu .ssl-images-amazon.com / images / I / 91aMI83KOaS.mp4 ""Class ="" video-url ""&gt; &lt;input type ="" hidden ""name ="" ""value ="" https://images-eu.ssl-images-amazon.com/images/I/913799TyOgS.png ""class ="" video-slate-img-url ""&gt; &amp; nbsp; I r"&amp;"eally wanted to meet him because I was just and memory on the phone and had some trouble downloading the content on your computer. Installation is quick and easy but it takes too long to download the information. I had 1745 photos took almost 5 hours to d"&amp;"ownload everything. I do not know if I did something wrong better but I found it too slow.")</f>
        <v>Easy to install &lt;div id = "video-block-R2KMHH0RP5XXCH" class = "section a-a-a-spacing-small spacing-top-video mini-block"&gt;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"https://images-eu.ssl-images-amazon.com/images/I/91aMI83KOaS.mp4" style = "position: absolute; left: 0px; top: 0px; overflow: hidden; height: 1px; width: 1px; "&gt; &lt;/ video&gt; &lt;/ div&gt; &lt;div id =" airy-slate-preload "style =" background-color: rgb (0, 0, 0); background-image: url (&amp; quot; https: / /images-eu.ssl-images-amazon.com/images/I/913799TyOgS.png&amp;quot;); background-size: Contain; background-position: center center; background-repeat: no-repeat; position: absolute; top: 0px; left: 0px; visibility: visible; width: 100%; height: 100%; "&gt; &lt;/ div&gt; &lt;iframe scroll 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0:11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"style =" width: 63.7674%;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91aMI83KOaS.mp4 "Class =" video-url "&gt; &lt;input type =" hidden "name =" "value =" https://images-eu.ssl-images-amazon.com/images/I/913799TyOgS.png "class =" video-slate-img-url "&gt; &amp; nbsp; I really wanted to meet him because I was just and memory on the phone and had some trouble downloading the content on your computer. Installation is quick and easy but it takes too long to download the information. I had 1745 photos took almost 5 hours to download everything. I do not know if I did something wrong better but I found it too slow.</v>
      </c>
    </row>
    <row r="774">
      <c r="A774" s="1">
        <v>3.0</v>
      </c>
      <c r="B774" s="1" t="s">
        <v>775</v>
      </c>
      <c r="C774" t="str">
        <f>IFERROR(__xludf.DUMMYFUNCTION("GOOGLETRANSLATE(B774, ""es"", ""en"")"),"Very nice starry night CHARM is very nice but perhaps I expected a little bigger than it really is.")</f>
        <v>Very nice starry night CHARM is very nice but perhaps I expected a little bigger than it really is.</v>
      </c>
    </row>
    <row r="775">
      <c r="A775" s="1">
        <v>1.0</v>
      </c>
      <c r="B775" s="1" t="s">
        <v>776</v>
      </c>
      <c r="C775" t="str">
        <f>IFERROR(__xludf.DUMMYFUNCTION("GOOGLETRANSLATE(B775, ""es"", ""en"")"),"Uncomfortable and do not fit at all to the foot at the time of taking the step, heel sandal rises and is fully on the ground. They are very uncomfortable. For 20 euros no better infinitely models.")</f>
        <v>Uncomfortable and do not fit at all to the foot at the time of taking the step, heel sandal rises and is fully on the ground. They are very uncomfortable. For 20 euros no better infinitely models.</v>
      </c>
    </row>
    <row r="776">
      <c r="A776" s="1">
        <v>1.0</v>
      </c>
      <c r="B776" s="1" t="s">
        <v>777</v>
      </c>
      <c r="C776" t="str">
        <f>IFERROR(__xludf.DUMMYFUNCTION("GOOGLETRANSLATE(B776, ""es"", ""en"")"),"The hard disk completely unusable is totally unusable leaves no boot your computer and makes noise clickeo. Personally the problem has been insufficient packaging, came with a very simple bubble plastic and a piece of paper left him completely free moveme"&amp;"nt in the box. The effect has been handling the return.")</f>
        <v>The hard disk completely unusable is totally unusable leaves no boot your computer and makes noise clickeo. Personally the problem has been insufficient packaging, came with a very simple bubble plastic and a piece of paper left him completely free movement in the box. The effect has been handling the return.</v>
      </c>
    </row>
    <row r="777">
      <c r="A777" s="1">
        <v>4.0</v>
      </c>
      <c r="B777" s="1" t="s">
        <v>778</v>
      </c>
      <c r="C777" t="str">
        <f>IFERROR(__xludf.DUMMYFUNCTION("GOOGLETRANSLATE(B777, ""es"", ""en"")"),"Not bad choice quality sound is also regularly in my case the micro does not work properly, another aspect to improve is the subject, although it has different kinds of jelly beans for the handset it fails to adjust everything and falls too easily . The b"&amp;"attery is good about 5 or 6 hours. You can become a product round improving some things, 10 to the service to the customer, really look after the details.")</f>
        <v>Not bad choice quality sound is also regularly in my case the micro does not work properly, another aspect to improve is the subject, although it has different kinds of jelly beans for the handset it fails to adjust everything and falls too easily . The battery is good about 5 or 6 hours. You can become a product round improving some things, 10 to the service to the customer, really look after the details.</v>
      </c>
    </row>
    <row r="778">
      <c r="A778" s="1">
        <v>4.0</v>
      </c>
      <c r="B778" s="1" t="s">
        <v>779</v>
      </c>
      <c r="C778" t="str">
        <f>IFERROR(__xludf.DUMMYFUNCTION("GOOGLETRANSLATE(B778, ""es"", ""en"")"),"Well While I have several hard drives of similar capacity, is the first to acquire without external power supply (for that cumbersome than it is to have to move them). He is looking for a high-capacity drive with the versatility of 1 ~ 2 Tb. And what I fo"&amp;"und. fast, quiet and without the bulky external power operation. I can not rate the durability for the short time I've been with him ... just hope it is as durable as I have of 1Tb (some four or five years, hits many and, above all, displacements and stil"&amp;"l work perfectly)")</f>
        <v>Well While I have several hard drives of similar capacity, is the first to acquire without external power supply (for that cumbersome than it is to have to move them). He is looking for a high-capacity drive with the versatility of 1 ~ 2 Tb. And what I found. fast, quiet and without the bulky external power operation. I can not rate the durability for the short time I've been with him ... just hope it is as durable as I have of 1Tb (some four or five years, hits many and, above all, displacements and still work perfectly)</v>
      </c>
    </row>
    <row r="779">
      <c r="A779" s="1">
        <v>4.0</v>
      </c>
      <c r="B779" s="1" t="s">
        <v>780</v>
      </c>
      <c r="C779" t="str">
        <f>IFERROR(__xludf.DUMMYFUNCTION("GOOGLETRANSLATE(B779, ""es"", ""en"")"),"A good buy The truth is that so far we have used, we are happy. It is a certification mark (although it seems that does not come from Spain, the silkscreen of the box is completely in German) mainly why we decided. A little more power would not have been "&amp;"bad, but does the job. The glass for smoothie is great. And if, closes perfectly, you just have to be careful and close it well. Although I not see too useful to take away, but rather to put it in the fridge. It is quite stable, since the legs are stuck t"&amp;"o the kitchen counter and does not move, also makes the machine quieter. Gazpacho out great, (note that we are Andalusians?) Of a very fine texture. And not heated at all, having it at full power for 3 to 4 minutes. The only control is very soft and touch"&amp;" quality shows. The glass is completely removable and that facilitates Cleaning your not give 5 stars for that wee bit of lack of power and because the cash came somewhat damaged, but not the interior. Definitely a good compla and hopefully we can do a lo"&amp;"t ... gazpacho !!")</f>
        <v>A good buy The truth is that so far we have used, we are happy. It is a certification mark (although it seems that does not come from Spain, the silkscreen of the box is completely in German) mainly why we decided. A little more power would not have been bad, but does the job. The glass for smoothie is great. And if, closes perfectly, you just have to be careful and close it well. Although I not see too useful to take away, but rather to put it in the fridge. It is quite stable, since the legs are stuck to the kitchen counter and does not move, also makes the machine quieter. Gazpacho out great, (note that we are Andalusians?) Of a very fine texture. And not heated at all, having it at full power for 3 to 4 minutes. The only control is very soft and touch quality shows. The glass is completely removable and that facilitates Cleaning your not give 5 stars for that wee bit of lack of power and because the cash came somewhat damaged, but not the interior. Definitely a good compla and hopefully we can do a lot ... gazpacho !!</v>
      </c>
    </row>
    <row r="780">
      <c r="A780" s="1">
        <v>4.0</v>
      </c>
      <c r="B780" s="1" t="s">
        <v>781</v>
      </c>
      <c r="C780" t="str">
        <f>IFERROR(__xludf.DUMMYFUNCTION("GOOGLETRANSLATE(B780, ""es"", ""en"")"),"Nice and comfortable! Very flash, my husband would have loved, but says he now spends winter a little cold.")</f>
        <v>Nice and comfortable! Very flash, my husband would have loved, but says he now spends winter a little cold.</v>
      </c>
    </row>
    <row r="781">
      <c r="A781" s="1">
        <v>4.0</v>
      </c>
      <c r="B781" s="1" t="s">
        <v>782</v>
      </c>
      <c r="C781" t="str">
        <f>IFERROR(__xludf.DUMMYFUNCTION("GOOGLETRANSLATE(B781, ""es"", ""en"")"),"good value for that price you can not ask for more")</f>
        <v>good value for that price you can not ask for more</v>
      </c>
    </row>
    <row r="782">
      <c r="A782" s="1">
        <v>5.0</v>
      </c>
      <c r="B782" s="1" t="s">
        <v>783</v>
      </c>
      <c r="C782" t="str">
        <f>IFERROR(__xludf.DUMMYFUNCTION("GOOGLETRANSLATE(B782, ""es"", ""en"")"),"Well well, a stapler, no more, for the price can not ask for more")</f>
        <v>Well well, a stapler, no more, for the price can not ask for more</v>
      </c>
    </row>
    <row r="783">
      <c r="A783" s="1">
        <v>5.0</v>
      </c>
      <c r="B783" s="1" t="s">
        <v>784</v>
      </c>
      <c r="C783" t="str">
        <f>IFERROR(__xludf.DUMMYFUNCTION("GOOGLETRANSLATE(B783, ""es"", ""en"")"),"Spectacular excellent !!! 100% recommended")</f>
        <v>Spectacular excellent !!! 100% recommended</v>
      </c>
    </row>
    <row r="784">
      <c r="A784" s="1">
        <v>5.0</v>
      </c>
      <c r="B784" s="1" t="s">
        <v>785</v>
      </c>
      <c r="C784" t="str">
        <f>IFERROR(__xludf.DUMMYFUNCTION("GOOGLETRANSLATE(B784, ""es"", ""en"")"),"Very happy carving perfect. It took about 10 days to arrive. Are perfect, a talk like you would find in any store. I carry already using more than one month and I put the washing machine, I've spent almost daily, I hand wash with different products ... an"&amp;"d are almost like the first day. I recommend them very much, and will not hesitate to buy other shoes through Amazon. I've been 3 or 4 different orders on this website and all very happy. ;)")</f>
        <v>Very happy carving perfect. It took about 10 days to arrive. Are perfect, a talk like you would find in any store. I carry already using more than one month and I put the washing machine, I've spent almost daily, I hand wash with different products ... and are almost like the first day. I recommend them very much, and will not hesitate to buy other shoes through Amazon. I've been 3 or 4 different orders on this website and all very happy. ;)</v>
      </c>
    </row>
    <row r="785">
      <c r="A785" s="1">
        <v>5.0</v>
      </c>
      <c r="B785" s="1" t="s">
        <v>786</v>
      </c>
      <c r="C785" t="str">
        <f>IFERROR(__xludf.DUMMYFUNCTION("GOOGLETRANSLATE(B785, ""es"", ""en"")"),"Great value faithfully fulfills what publicita put Comfortable Nimble")</f>
        <v>Great value faithfully fulfills what publicita put Comfortable Nimble</v>
      </c>
    </row>
    <row r="786">
      <c r="A786" s="1">
        <v>5.0</v>
      </c>
      <c r="B786" s="1" t="s">
        <v>787</v>
      </c>
      <c r="C786" t="str">
        <f>IFERROR(__xludf.DUMMYFUNCTION("GOOGLETRANSLATE(B786, ""es"", ""en"")"),"Excellent Excellent tape measure Tape measure, the numbers are very good and are well signposted centimeters as measured is becoming longer. Example: 6, 35 mts, that's fine. This beautifully finished, it is a good tool that can carry hanging from his belt"&amp;" and going to use very often.")</f>
        <v>Excellent Excellent tape measure Tape measure, the numbers are very good and are well signposted centimeters as measured is becoming longer. Example: 6, 35 mts, that's fine. This beautifully finished, it is a good tool that can carry hanging from his belt and going to use very often.</v>
      </c>
    </row>
    <row r="787">
      <c r="A787" s="1">
        <v>5.0</v>
      </c>
      <c r="B787" s="1" t="s">
        <v>788</v>
      </c>
      <c r="C787" t="str">
        <f>IFERROR(__xludf.DUMMYFUNCTION("GOOGLETRANSLATE(B787, ""es"", ""en"")"),"Good buy comfortable and chilly for summer.")</f>
        <v>Good buy comfortable and chilly for summer.</v>
      </c>
    </row>
    <row r="788">
      <c r="A788" s="1">
        <v>5.0</v>
      </c>
      <c r="B788" s="1" t="s">
        <v>789</v>
      </c>
      <c r="C788" t="str">
        <f>IFERROR(__xludf.DUMMYFUNCTION("GOOGLETRANSLATE(B788, ""es"", ""en"")"),"Good sound quality at a good price I bought them to keep them in the office and listen to music at work. They are comfortable and discreet, with a sound quality more than acceptable. A good buy. Edited November 16, 2018: I bought these helmets on 27 Jan 2"&amp;"016 and a couple of weeks ago both pads (both left and right) are broken. I think for the price they have, but they have been broken, they remain a great investment. I've been using it every day at work (except holidays and weekends), sometimes hours, som"&amp;"etimes less. The sound is still good, but the filling pad looks and is more broken, so I will not be other than throw them out and buy new :(")</f>
        <v>Good sound quality at a good price I bought them to keep them in the office and listen to music at work. They are comfortable and discreet, with a sound quality more than acceptable. A good buy. Edited November 16, 2018: I bought these helmets on 27 Jan 2016 and a couple of weeks ago both pads (both left and right) are broken. I think for the price they have, but they have been broken, they remain a great investment. I've been using it every day at work (except holidays and weekends), sometimes hours, sometimes less. The sound is still good, but the filling pad looks and is more broken, so I will not be other than throw them out and buy new :(</v>
      </c>
    </row>
    <row r="789">
      <c r="A789" s="1">
        <v>5.0</v>
      </c>
      <c r="B789" s="1" t="s">
        <v>790</v>
      </c>
      <c r="C789" t="str">
        <f>IFERROR(__xludf.DUMMYFUNCTION("GOOGLETRANSLATE(B789, ""es"", ""en"")"),"That price is great support and three rolls for less than 9 euros. So you always have handy and saves you also having to use scissors.")</f>
        <v>That price is great support and three rolls for less than 9 euros. So you always have handy and saves you also having to use scissors.</v>
      </c>
    </row>
    <row r="790">
      <c r="A790" s="1">
        <v>5.0</v>
      </c>
      <c r="B790" s="1" t="s">
        <v>791</v>
      </c>
      <c r="C790" t="str">
        <f>IFERROR(__xludf.DUMMYFUNCTION("GOOGLETRANSLATE(B790, ""es"", ""en"")"),"It is very comfortable and is prettier in hand picture that looks exactly like the description ... has a lot of internal sections ... despite being compact, can carry a lot of things. highly recommended")</f>
        <v>It is very comfortable and is prettier in hand picture that looks exactly like the description ... has a lot of internal sections ... despite being compact, can carry a lot of things. highly recommended</v>
      </c>
    </row>
    <row r="791">
      <c r="A791" s="1">
        <v>5.0</v>
      </c>
      <c r="B791" s="1" t="s">
        <v>792</v>
      </c>
      <c r="C791" t="str">
        <f>IFERROR(__xludf.DUMMYFUNCTION("GOOGLETRANSLATE(B791, ""es"", ""en"")"),"plays music from microsd, flash drive, plays music from bluetooth microsd, pendrive, bluetooth and has good sound,")</f>
        <v>plays music from microsd, flash drive, plays music from bluetooth microsd, pendrive, bluetooth and has good sound,</v>
      </c>
    </row>
    <row r="792">
      <c r="A792" s="1">
        <v>5.0</v>
      </c>
      <c r="B792" s="1" t="s">
        <v>793</v>
      </c>
      <c r="C792" t="str">
        <f>IFERROR(__xludf.DUMMYFUNCTION("GOOGLETRANSLATE(B792, ""es"", ""en"")"),"Comfort and beautiful design have a very nice green tone, very comfortable")</f>
        <v>Comfort and beautiful design have a very nice green tone, very comfortable</v>
      </c>
    </row>
    <row r="793">
      <c r="A793" s="1">
        <v>5.0</v>
      </c>
      <c r="B793" s="1" t="s">
        <v>794</v>
      </c>
      <c r="C793" t="str">
        <f>IFERROR(__xludf.DUMMYFUNCTION("GOOGLETRANSLATE(B793, ""es"", ""en"")"),"Good product perfect.")</f>
        <v>Good product perfect.</v>
      </c>
    </row>
    <row r="794">
      <c r="A794" s="1">
        <v>5.0</v>
      </c>
      <c r="B794" s="1" t="s">
        <v>795</v>
      </c>
      <c r="C794" t="str">
        <f>IFERROR(__xludf.DUMMYFUNCTION("GOOGLETRANSLATE(B794, ""es"", ""en"")"),"Brilliant brilliant")</f>
        <v>Brilliant brilliant</v>
      </c>
    </row>
    <row r="795">
      <c r="A795" s="1">
        <v>5.0</v>
      </c>
      <c r="B795" s="1" t="s">
        <v>796</v>
      </c>
      <c r="C795" t="str">
        <f>IFERROR(__xludf.DUMMYFUNCTION("GOOGLETRANSLATE(B795, ""es"", ""en"")"),"Everything perfect Product as photo and fast delivery")</f>
        <v>Everything perfect Product as photo and fast delivery</v>
      </c>
    </row>
    <row r="796">
      <c r="A796" s="1">
        <v>5.0</v>
      </c>
      <c r="B796" s="1" t="s">
        <v>797</v>
      </c>
      <c r="C796" t="str">
        <f>IFERROR(__xludf.DUMMYFUNCTION("GOOGLETRANSLATE(B796, ""es"", ""en"")"),"Mea liked dodo price is a complete watch pretty")</f>
        <v>Mea liked dodo price is a complete watch pretty</v>
      </c>
    </row>
    <row r="797">
      <c r="A797" s="1">
        <v>5.0</v>
      </c>
      <c r="B797" s="1" t="s">
        <v>798</v>
      </c>
      <c r="C797" t="str">
        <f>IFERROR(__xludf.DUMMYFUNCTION("GOOGLETRANSLATE(B797, ""es"", ""en"")"),"Excellent quality I think there is better boots. They fit perfectly. The always dry and warm feet. Well kept last a lot of years. Undoubtedly, the quality of this brand is noticed.")</f>
        <v>Excellent quality I think there is better boots. They fit perfectly. The always dry and warm feet. Well kept last a lot of years. Undoubtedly, the quality of this brand is noticed.</v>
      </c>
    </row>
    <row r="798">
      <c r="A798" s="1">
        <v>5.0</v>
      </c>
      <c r="B798" s="1" t="s">
        <v>799</v>
      </c>
      <c r="C798" t="str">
        <f>IFERROR(__xludf.DUMMYFUNCTION("GOOGLETRANSLATE(B798, ""es"", ""en"")"),"Util Off")</f>
        <v>Util Off</v>
      </c>
    </row>
    <row r="799">
      <c r="A799" s="1">
        <v>5.0</v>
      </c>
      <c r="B799" s="1" t="s">
        <v>800</v>
      </c>
      <c r="C799" t="str">
        <f>IFERROR(__xludf.DUMMYFUNCTION("GOOGLETRANSLATE(B799, ""es"", ""en"")"),"Very comfortable and warm in sports for winter")</f>
        <v>Very comfortable and warm in sports for winter</v>
      </c>
    </row>
    <row r="800">
      <c r="A800" s="1">
        <v>5.0</v>
      </c>
      <c r="B800" s="1" t="s">
        <v>801</v>
      </c>
      <c r="C800" t="str">
        <f>IFERROR(__xludf.DUMMYFUNCTION("GOOGLETRANSLATE(B800, ""es"", ""en"")"),"Perfect quality at a great price")</f>
        <v>Perfect quality at a great price</v>
      </c>
    </row>
    <row r="801">
      <c r="A801" s="1">
        <v>2.0</v>
      </c>
      <c r="B801" s="1" t="s">
        <v>802</v>
      </c>
      <c r="C801" t="str">
        <f>IFERROR(__xludf.DUMMYFUNCTION("GOOGLETRANSLATE(B801, ""es"", ""en"")"),"Do not repeat characters that go fast! The seal itself, fulfill its Function ON. It is manageable and it prints. The problem you have is that you do not have sufficient number of characters commonly used and this causes can not complete so you spend the m"&amp;"oney and then you have to spend money on another label. Should be more vocal and less duplication of symbols that do not use anyone. A pity that the manufacturer does not consider something as easy to fix.")</f>
        <v>Do not repeat characters that go fast! The seal itself, fulfill its Function ON. It is manageable and it prints. The problem you have is that you do not have sufficient number of characters commonly used and this causes can not complete so you spend the money and then you have to spend money on another label. Should be more vocal and less duplication of symbols that do not use anyone. A pity that the manufacturer does not consider something as easy to fix.</v>
      </c>
    </row>
    <row r="802">
      <c r="A802" s="1">
        <v>3.0</v>
      </c>
      <c r="B802" s="1" t="s">
        <v>803</v>
      </c>
      <c r="C802" t="str">
        <f>IFERROR(__xludf.DUMMYFUNCTION("GOOGLETRANSLATE(B802, ""es"", ""en"")"),"Record low Even with phantom power recording very low and as a result much raises the level of noise to the audio normalize. However the quality of the recording is reasonable.")</f>
        <v>Record low Even with phantom power recording very low and as a result much raises the level of noise to the audio normalize. However the quality of the recording is reasonable.</v>
      </c>
    </row>
    <row r="803">
      <c r="A803" s="1">
        <v>3.0</v>
      </c>
      <c r="B803" s="1" t="s">
        <v>804</v>
      </c>
      <c r="C803" t="str">
        <f>IFERROR(__xludf.DUMMYFUNCTION("GOOGLETRANSLATE(B803, ""es"", ""en"")"),"Nice, small but the picture looks larger. It looks a little weak thread, to see how long ...")</f>
        <v>Nice, small but the picture looks larger. It looks a little weak thread, to see how long ...</v>
      </c>
    </row>
    <row r="804">
      <c r="A804" s="1">
        <v>1.0</v>
      </c>
      <c r="B804" s="1" t="s">
        <v>805</v>
      </c>
      <c r="C804" t="str">
        <f>IFERROR(__xludf.DUMMYFUNCTION("GOOGLETRANSLATE(B804, ""es"", ""en"")"),"Broken taste it for the first time and only got eight pages gets stuck. It is a scam")</f>
        <v>Broken taste it for the first time and only got eight pages gets stuck. It is a scam</v>
      </c>
    </row>
    <row r="805">
      <c r="A805" s="1">
        <v>1.0</v>
      </c>
      <c r="B805" s="1" t="s">
        <v>806</v>
      </c>
      <c r="C805" t="str">
        <f>IFERROR(__xludf.DUMMYFUNCTION("GOOGLETRANSLATE(B805, ""es"", ""en"")"),"Order incomplete titrated with a star because indicates description Package includes: 1 x album DIY 1 x gift box 1 x creative scissors 1 x Adhesive Adhesive Decorative Lace 3 x Photo Corner 6 x Post 8 x adhesive decorative I just received the album, it bo"&amp;"thers me that I believe false expectations")</f>
        <v>Order incomplete titrated with a star because indicates description Package includes: 1 x album DIY 1 x gift box 1 x creative scissors 1 x Adhesive Adhesive Decorative Lace 3 x Photo Corner 6 x Post 8 x adhesive decorative I just received the album, it bothers me that I believe false expectations</v>
      </c>
    </row>
    <row r="806">
      <c r="A806" s="1">
        <v>4.0</v>
      </c>
      <c r="B806" s="1" t="s">
        <v>807</v>
      </c>
      <c r="C806" t="str">
        <f>IFERROR(__xludf.DUMMYFUNCTION("GOOGLETRANSLATE(B806, ""es"", ""en"")"),"is a bit tight if you take your usual size because it is compression but it is normal I would pick a size, in my case UA'm a S for shirts looser but compression would catch me M. Very good as usual quality but this fabric is more to cushion the cold under"&amp;" a windbreaker or only entretiempo that summer, loose tissues agree more.")</f>
        <v>is a bit tight if you take your usual size because it is compression but it is normal I would pick a size, in my case UA'm a S for shirts looser but compression would catch me M. Very good as usual quality but this fabric is more to cushion the cold under a windbreaker or only entretiempo that summer, loose tissues agree more.</v>
      </c>
    </row>
    <row r="807">
      <c r="A807" s="1">
        <v>4.0</v>
      </c>
      <c r="B807" s="1" t="s">
        <v>808</v>
      </c>
      <c r="C807" t="str">
        <f>IFERROR(__xludf.DUMMYFUNCTION("GOOGLETRANSLATE(B807, ""es"", ""en"")"),"Microphone is not bad. It's a microphone to sing and the children they will have a great time. The maximum volume is not very high, not bad for an apartment ... You can change the voice with an equalizer that brings and have 4 different voices. You can pa"&amp;"ir it with the phone to get the music you want or even tune into the radio. In short, a good product for children are entertained a while ...")</f>
        <v>Microphone is not bad. It's a microphone to sing and the children they will have a great time. The maximum volume is not very high, not bad for an apartment ... You can change the voice with an equalizer that brings and have 4 different voices. You can pair it with the phone to get the music you want or even tune into the radio. In short, a good product for children are entertained a while ...</v>
      </c>
    </row>
    <row r="808">
      <c r="A808" s="1">
        <v>4.0</v>
      </c>
      <c r="B808" s="1" t="s">
        <v>809</v>
      </c>
      <c r="C808" t="str">
        <f>IFERROR(__xludf.DUMMYFUNCTION("GOOGLETRANSLATE(B808, ""es"", ""en"")"),"Good sound but somewhat uncomfortable sound very good. But you can not adjust the size. After 1 hour with them they end up hurting")</f>
        <v>Good sound but somewhat uncomfortable sound very good. But you can not adjust the size. After 1 hour with them they end up hurting</v>
      </c>
    </row>
    <row r="809">
      <c r="A809" s="1">
        <v>4.0</v>
      </c>
      <c r="B809" s="1" t="s">
        <v>810</v>
      </c>
      <c r="C809" t="str">
        <f>IFERROR(__xludf.DUMMYFUNCTION("GOOGLETRANSLATE(B809, ""es"", ""en"")"),"Does its job well")</f>
        <v>Does its job well</v>
      </c>
    </row>
    <row r="810">
      <c r="A810" s="1">
        <v>4.0</v>
      </c>
      <c r="B810" s="1" t="s">
        <v>811</v>
      </c>
      <c r="C810" t="str">
        <f>IFERROR(__xludf.DUMMYFUNCTION("GOOGLETRANSLATE(B810, ""es"", ""en"")"),"Lyrics very bad Very fast shipping, but most of the letters are impossible to read, only large")</f>
        <v>Lyrics very bad Very fast shipping, but most of the letters are impossible to read, only large</v>
      </c>
    </row>
    <row r="811">
      <c r="A811" s="1">
        <v>5.0</v>
      </c>
      <c r="B811" s="1" t="s">
        <v>812</v>
      </c>
      <c r="C811" t="str">
        <f>IFERROR(__xludf.DUMMYFUNCTION("GOOGLETRANSLATE(B811, ""es"", ""en"")"),"Very good product The best I've used.")</f>
        <v>Very good product The best I've used.</v>
      </c>
    </row>
    <row r="812">
      <c r="A812" s="1">
        <v>5.0</v>
      </c>
      <c r="B812" s="1" t="s">
        <v>813</v>
      </c>
      <c r="C812" t="str">
        <f>IFERROR(__xludf.DUMMYFUNCTION("GOOGLETRANSLATE(B812, ""es"", ""en"")"),"The three essential accessories. He took time looking for a set that had mainly these three accessories. I have at home too Blender, but was looking for a hand that had sufficient enough power accessories to limit the use of the vessel since it is much ha"&amp;"rder to clean. Article gotten this challenge, the vast majority of the operations in the kitchen do with their ease of cleaning and versatility. I leave the vessel and for very specific things.")</f>
        <v>The three essential accessories. He took time looking for a set that had mainly these three accessories. I have at home too Blender, but was looking for a hand that had sufficient enough power accessories to limit the use of the vessel since it is much harder to clean. Article gotten this challenge, the vast majority of the operations in the kitchen do with their ease of cleaning and versatility. I leave the vessel and for very specific things.</v>
      </c>
    </row>
    <row r="813">
      <c r="A813" s="1">
        <v>5.0</v>
      </c>
      <c r="B813" s="1" t="s">
        <v>814</v>
      </c>
      <c r="C813" t="str">
        <f>IFERROR(__xludf.DUMMYFUNCTION("GOOGLETRANSLATE(B813, ""es"", ""en"")"),"Great album a tad expensive compared to other portable drives, but is very fast and works great access protection password")</f>
        <v>Great album a tad expensive compared to other portable drives, but is very fast and works great access protection password</v>
      </c>
    </row>
    <row r="814">
      <c r="A814" s="1">
        <v>5.0</v>
      </c>
      <c r="B814" s="1" t="s">
        <v>815</v>
      </c>
      <c r="C814" t="str">
        <f>IFERROR(__xludf.DUMMYFUNCTION("GOOGLETRANSLATE(B814, ""es"", ""en"")"),"Ideal for practice juices Ideal for making smoothies light and handy")</f>
        <v>Ideal for practice juices Ideal for making smoothies light and handy</v>
      </c>
    </row>
    <row r="815">
      <c r="A815" s="1">
        <v>5.0</v>
      </c>
      <c r="B815" s="1" t="s">
        <v>816</v>
      </c>
      <c r="C815" t="str">
        <f>IFERROR(__xludf.DUMMYFUNCTION("GOOGLETRANSLATE(B815, ""es"", ""en"")"),"It meets advertised. It meets advertised.")</f>
        <v>It meets advertised. It meets advertised.</v>
      </c>
    </row>
    <row r="816">
      <c r="A816" s="1">
        <v>5.0</v>
      </c>
      <c r="B816" s="1" t="s">
        <v>817</v>
      </c>
      <c r="C816" t="str">
        <f>IFERROR(__xludf.DUMMYFUNCTION("GOOGLETRANSLATE(B816, ""es"", ""en"")"),"The product is very good this very very small measures that was what I was looking for something for the license plate and without occupying middle pocket")</f>
        <v>The product is very good this very very small measures that was what I was looking for something for the license plate and without occupying middle pocket</v>
      </c>
    </row>
    <row r="817">
      <c r="A817" s="1">
        <v>5.0</v>
      </c>
      <c r="B817" s="1" t="s">
        <v>818</v>
      </c>
      <c r="C817" t="str">
        <f>IFERROR(__xludf.DUMMYFUNCTION("GOOGLETRANSLATE(B817, ""es"", ""en"")"),"Very fast and very reliable. I've been using it for over a month (and hope to remain so in the future) and from the first moment I showed that his speed was not just fusses advertising. Your typing speed ranges me 100 MB / s and 300 MB / s, depending on t"&amp;"he files and connectivity, but light years ahead of other products that promise high yields and staying at the least ten times below what I've found here . Its high price - if you need is speed - it's worth ... I just need to check if maintained with equa"&amp;"l vigor, reliability and speed within a year (or more).")</f>
        <v>Very fast and very reliable. I've been using it for over a month (and hope to remain so in the future) and from the first moment I showed that his speed was not just fusses advertising. Your typing speed ranges me 100 MB / s and 300 MB / s, depending on the files and connectivity, but light years ahead of other products that promise high yields and staying at the least ten times below what I've found here . Its high price - if you need is speed - it's worth ... I just need to check if maintained with equal vigor, reliability and speed within a year (or more).</v>
      </c>
    </row>
    <row r="818">
      <c r="A818" s="1">
        <v>5.0</v>
      </c>
      <c r="B818" s="1" t="s">
        <v>819</v>
      </c>
      <c r="C818" t="str">
        <f>IFERROR(__xludf.DUMMYFUNCTION("GOOGLETRANSLATE(B818, ""es"", ""en"")"),"Very good product great.")</f>
        <v>Very good product great.</v>
      </c>
    </row>
    <row r="819">
      <c r="A819" s="1">
        <v>5.0</v>
      </c>
      <c r="B819" s="1" t="s">
        <v>820</v>
      </c>
      <c r="C819" t="str">
        <f>IFERROR(__xludf.DUMMYFUNCTION("GOOGLETRANSLATE(B819, ""es"", ""en"")"),"Perfect quality price! The truth esque I have tried several types of ingredients and is running smoothly. No problem very useful and easy to clean all the glasses are plastic and will surely deteriorate before but now I will fancy I have a glass entering "&amp;"the closing like these so here when you see that are wrong I try with these")</f>
        <v>Perfect quality price! The truth esque I have tried several types of ingredients and is running smoothly. No problem very useful and easy to clean all the glasses are plastic and will surely deteriorate before but now I will fancy I have a glass entering the closing like these so here when you see that are wrong I try with these</v>
      </c>
    </row>
    <row r="820">
      <c r="A820" s="1">
        <v>5.0</v>
      </c>
      <c r="B820" s="1" t="s">
        <v>821</v>
      </c>
      <c r="C820" t="str">
        <f>IFERROR(__xludf.DUMMYFUNCTION("GOOGLETRANSLATE(B820, ""es"", ""en"")"),"Very comfortable I have been using to walk many kilometers and are super good, what advice. Keeps moving on shoes.")</f>
        <v>Very comfortable I have been using to walk many kilometers and are super good, what advice. Keeps moving on shoes.</v>
      </c>
    </row>
    <row r="821">
      <c r="A821" s="1">
        <v>5.0</v>
      </c>
      <c r="B821" s="1" t="s">
        <v>822</v>
      </c>
      <c r="C821" t="str">
        <f>IFERROR(__xludf.DUMMYFUNCTION("GOOGLETRANSLATE(B821, ""es"", ""en"")"),"Happy. Comfortable good product at a good price. Comfortable and lijero. The sound is not the best in the world, but to go running or to use on the way to work more than enough. I recommend it")</f>
        <v>Happy. Comfortable good product at a good price. Comfortable and lijero. The sound is not the best in the world, but to go running or to use on the way to work more than enough. I recommend it</v>
      </c>
    </row>
    <row r="822">
      <c r="A822" s="1">
        <v>5.0</v>
      </c>
      <c r="B822" s="1" t="s">
        <v>823</v>
      </c>
      <c r="C822" t="str">
        <f>IFERROR(__xludf.DUMMYFUNCTION("GOOGLETRANSLATE(B822, ""es"", ""en"")"),"Me perfect size for your tamaño..es liked the one to carry in the car, put on the radio and just good size nota..me love.")</f>
        <v>Me perfect size for your tamaño..es liked the one to carry in the car, put on the radio and just good size nota..me love.</v>
      </c>
    </row>
    <row r="823">
      <c r="A823" s="1">
        <v>5.0</v>
      </c>
      <c r="B823" s="1" t="s">
        <v>824</v>
      </c>
      <c r="C823" t="str">
        <f>IFERROR(__xludf.DUMMYFUNCTION("GOOGLETRANSLATE(B823, ""es"", ""en"")"),"Good and recommended. Yet I have not tested enough to make a better assessment, but I must say they have surprised me, they sound pretty good, very comfortable, fit well, the volume control is indispensable for me, it works very well as it is sliding butt"&amp;"on and say more, because they are cheap, the price with quality make it very recommendable, only need to check the resistance on the day day since I use them at work, but this is another chapter. In principle I am very happy with this purchase.")</f>
        <v>Good and recommended. Yet I have not tested enough to make a better assessment, but I must say they have surprised me, they sound pretty good, very comfortable, fit well, the volume control is indispensable for me, it works very well as it is sliding button and say more, because they are cheap, the price with quality make it very recommendable, only need to check the resistance on the day day since I use them at work, but this is another chapter. In principle I am very happy with this purchase.</v>
      </c>
    </row>
    <row r="824">
      <c r="A824" s="1">
        <v>5.0</v>
      </c>
      <c r="B824" s="1" t="s">
        <v>825</v>
      </c>
      <c r="C824" t="str">
        <f>IFERROR(__xludf.DUMMYFUNCTION("GOOGLETRANSLATE(B824, ""es"", ""en"")"),"Nice and comfortable stay great and I weigh nothing")</f>
        <v>Nice and comfortable stay great and I weigh nothing</v>
      </c>
    </row>
    <row r="825">
      <c r="A825" s="1">
        <v>5.0</v>
      </c>
      <c r="B825" s="1" t="s">
        <v>826</v>
      </c>
      <c r="C825" t="str">
        <f>IFERROR(__xludf.DUMMYFUNCTION("GOOGLETRANSLATE(B825, ""es"", ""en"")"),"It's great ... It works great and looks good. It is something small to large wrists. But I still like it. Good finishes.")</f>
        <v>It's great ... It works great and looks good. It is something small to large wrists. But I still like it. Good finishes.</v>
      </c>
    </row>
    <row r="826">
      <c r="A826" s="1">
        <v>5.0</v>
      </c>
      <c r="B826" s="1" t="s">
        <v>827</v>
      </c>
      <c r="C826" t="str">
        <f>IFERROR(__xludf.DUMMYFUNCTION("GOOGLETRANSLATE(B826, ""es"", ""en"")"),"They are as warm and comfortable ENCONTRA pinto, described shorter than expected Correct")</f>
        <v>They are as warm and comfortable ENCONTRA pinto, described shorter than expected Correct</v>
      </c>
    </row>
    <row r="827">
      <c r="A827" s="1">
        <v>5.0</v>
      </c>
      <c r="B827" s="1" t="s">
        <v>828</v>
      </c>
      <c r="C827" t="str">
        <f>IFERROR(__xludf.DUMMYFUNCTION("GOOGLETRANSLATE(B827, ""es"", ""en"")"),"the perfect micro to start recording the truth, I was recommended by friends and I'm happy, it's amazing, it seems recordings professional, for the price you recommend because I had never utlilizado no micro and getting started in amateur plan, there is n"&amp;"o doubt that this measure up, would buy")</f>
        <v>the perfect micro to start recording the truth, I was recommended by friends and I'm happy, it's amazing, it seems recordings professional, for the price you recommend because I had never utlilizado no micro and getting started in amateur plan, there is no doubt that this measure up, would buy</v>
      </c>
    </row>
    <row r="828">
      <c r="A828" s="1">
        <v>5.0</v>
      </c>
      <c r="B828" s="1" t="s">
        <v>829</v>
      </c>
      <c r="C828" t="str">
        <f>IFERROR(__xludf.DUMMYFUNCTION("GOOGLETRANSLATE(B828, ""es"", ""en"")"),"Time very punctual delivery All is perfect")</f>
        <v>Time very punctual delivery All is perfect</v>
      </c>
    </row>
    <row r="829">
      <c r="A829" s="1">
        <v>5.0</v>
      </c>
      <c r="B829" s="1" t="s">
        <v>830</v>
      </c>
      <c r="C829" t="str">
        <f>IFERROR(__xludf.DUMMYFUNCTION("GOOGLETRANSLATE(B829, ""es"", ""en"")"),"I was amazed quality. harbors much is a very handy jacket for everyday wear. I was amazed quality. harbors much is a very handy jacket for everyday wear. I recommend purchase because it is very cheap")</f>
        <v>I was amazed quality. harbors much is a very handy jacket for everyday wear. I was amazed quality. harbors much is a very handy jacket for everyday wear. I recommend purchase because it is very cheap</v>
      </c>
    </row>
    <row r="830">
      <c r="A830" s="1">
        <v>2.0</v>
      </c>
      <c r="B830" s="1" t="s">
        <v>831</v>
      </c>
      <c r="C830" t="str">
        <f>IFERROR(__xludf.DUMMYFUNCTION("GOOGLETRANSLATE(B830, ""es"", ""en"")"),"Good price, painful disc packaging is correct, with good storage capacity is not excessively noisy and money is right. Miraculously it has arrived safely and I say this because the disc has reached unprotected literally loose (in its antistatic bag) direc"&amp;"tly into a huge box (perfectly fits a pair of plates based on the shipping box) without any protection ( bubble wrap, paper filling, polespan ...), which will be led numerous blows during transport. Hopefully you have not been damaged, time will tell. In "&amp;"any case, price good quality product.")</f>
        <v>Good price, painful disc packaging is correct, with good storage capacity is not excessively noisy and money is right. Miraculously it has arrived safely and I say this because the disc has reached unprotected literally loose (in its antistatic bag) directly into a huge box (perfectly fits a pair of plates based on the shipping box) without any protection ( bubble wrap, paper filling, polespan ...), which will be led numerous blows during transport. Hopefully you have not been damaged, time will tell. In any case, price good quality product.</v>
      </c>
    </row>
    <row r="831">
      <c r="A831" s="1">
        <v>3.0</v>
      </c>
      <c r="B831" s="1" t="s">
        <v>832</v>
      </c>
      <c r="C831" t="str">
        <f>IFERROR(__xludf.DUMMYFUNCTION("GOOGLETRANSLATE(B831, ""es"", ""en"")"),"Pack of three come 3 in each package. I was wrong to buy and as the wanted 3 units at the end I came home 3 packs of 3 units each uno🤦🏻♀️")</f>
        <v>Pack of three come 3 in each package. I was wrong to buy and as the wanted 3 units at the end I came home 3 packs of 3 units each uno🤦🏻♀️</v>
      </c>
    </row>
    <row r="832">
      <c r="A832" s="1">
        <v>3.0</v>
      </c>
      <c r="B832" s="1" t="s">
        <v>833</v>
      </c>
      <c r="C832" t="str">
        <f>IFERROR(__xludf.DUMMYFUNCTION("GOOGLETRANSLATE(B832, ""es"", ""en"")"),"water is not dry. The quality is very good, that is, the water is not dry.")</f>
        <v>water is not dry. The quality is very good, that is, the water is not dry.</v>
      </c>
    </row>
    <row r="833">
      <c r="A833" s="1">
        <v>1.0</v>
      </c>
      <c r="B833" s="1" t="s">
        <v>834</v>
      </c>
      <c r="C833" t="str">
        <f>IFERROR(__xludf.DUMMYFUNCTION("GOOGLETRANSLATE(B833, ""es"", ""en"")"),"Stopped working from one moment to another. The blanket when you buy it, it was fine, no problem, fulfilled its function. But from time to time it has stopped working, ie lights but does not warm blanket. I am very disappointed with this product lasted 5 "&amp;"months and I stopped working a disappointment truth.")</f>
        <v>Stopped working from one moment to another. The blanket when you buy it, it was fine, no problem, fulfilled its function. But from time to time it has stopped working, ie lights but does not warm blanket. I am very disappointed with this product lasted 5 months and I stopped working a disappointment truth.</v>
      </c>
    </row>
    <row r="834">
      <c r="A834" s="1">
        <v>1.0</v>
      </c>
      <c r="B834" s="1" t="s">
        <v>835</v>
      </c>
      <c r="C834" t="str">
        <f>IFERROR(__xludf.DUMMYFUNCTION("GOOGLETRANSLATE(B834, ""es"", ""en"")"),"Poor quality . Little ones . I did not like anything. Small, cheap materials and shoddy. More than 2 euros would not pay for them. So I returned.")</f>
        <v>Poor quality . Little ones . I did not like anything. Small, cheap materials and shoddy. More than 2 euros would not pay for them. So I returned.</v>
      </c>
    </row>
    <row r="835">
      <c r="A835" s="1">
        <v>4.0</v>
      </c>
      <c r="B835" s="1" t="s">
        <v>836</v>
      </c>
      <c r="C835" t="str">
        <f>IFERROR(__xludf.DUMMYFUNCTION("GOOGLETRANSLATE(B835, ""es"", ""en"")"),"Large capacity right, because it is big and travel a night or two, it's going great, I fit a laptop 15 ""without problems, but I must say I find lacking interior compartments, when you take your laptop, you must do so by opening the only existing zipper, "&amp;"missing a zipper to separate power ""work tools"" of ""clothes and personal belongings.""")</f>
        <v>Large capacity right, because it is big and travel a night or two, it's going great, I fit a laptop 15 "without problems, but I must say I find lacking interior compartments, when you take your laptop, you must do so by opening the only existing zipper, missing a zipper to separate power "work tools" of "clothes and personal belongings."</v>
      </c>
    </row>
    <row r="836">
      <c r="A836" s="1">
        <v>4.0</v>
      </c>
      <c r="B836" s="1" t="s">
        <v>837</v>
      </c>
      <c r="C836" t="str">
        <f>IFERROR(__xludf.DUMMYFUNCTION("GOOGLETRANSLATE(B836, ""es"", ""en"")"),"It serves what serves not expect a force that is a clock time for it right but it's nice, is what has its price")</f>
        <v>It serves what serves not expect a force that is a clock time for it right but it's nice, is what has its price</v>
      </c>
    </row>
    <row r="837">
      <c r="A837" s="1">
        <v>4.0</v>
      </c>
      <c r="B837" s="1" t="s">
        <v>838</v>
      </c>
      <c r="C837" t="str">
        <f>IFERROR(__xludf.DUMMYFUNCTION("GOOGLETRANSLATE(B837, ""es"", ""en"")"),"bota good product for hard surfaces, durable and suits my needs. His DURATION is the current most important incognita")</f>
        <v>bota good product for hard surfaces, durable and suits my needs. His DURATION is the current most important incognita</v>
      </c>
    </row>
    <row r="838">
      <c r="A838" s="1">
        <v>4.0</v>
      </c>
      <c r="B838" s="1" t="s">
        <v>839</v>
      </c>
      <c r="C838" t="str">
        <f>IFERROR(__xludf.DUMMYFUNCTION("GOOGLETRANSLATE(B838, ""es"", ""en"")"),"Perhaps comfortable they are a little wider for people who have narrow feet.")</f>
        <v>Perhaps comfortable they are a little wider for people who have narrow feet.</v>
      </c>
    </row>
    <row r="839">
      <c r="A839" s="1">
        <v>4.0</v>
      </c>
      <c r="B839" s="1" t="s">
        <v>840</v>
      </c>
      <c r="C839" t="str">
        <f>IFERROR(__xludf.DUMMYFUNCTION("GOOGLETRANSLATE(B839, ""es"", ""en"")"),"The product is very complete and sound quality is quite acceptable product quality is quite acceptable and very thorough comes with its holster and other adapters. In my case it has been defective the volume button but I understand that there was a specif"&amp;"ic problem checking assembly. The sound quality is pretty good for the amount of the purchase. I hope to return to buy the product without any defect; then why not put it five stars. very fast shipping. Recommended product. Thank you.")</f>
        <v>The product is very complete and sound quality is quite acceptable product quality is quite acceptable and very thorough comes with its holster and other adapters. In my case it has been defective the volume button but I understand that there was a specific problem checking assembly. The sound quality is pretty good for the amount of the purchase. I hope to return to buy the product without any defect; then why not put it five stars. very fast shipping. Recommended product. Thank you.</v>
      </c>
    </row>
    <row r="840">
      <c r="A840" s="1">
        <v>5.0</v>
      </c>
      <c r="B840" s="1" t="s">
        <v>841</v>
      </c>
      <c r="C840" t="str">
        <f>IFERROR(__xludf.DUMMYFUNCTION("GOOGLETRANSLATE(B840, ""es"", ""en"")"),"Good for sport The type of fabric and comfort.")</f>
        <v>Good for sport The type of fabric and comfort.</v>
      </c>
    </row>
    <row r="841">
      <c r="A841" s="1">
        <v>5.0</v>
      </c>
      <c r="B841" s="1" t="s">
        <v>842</v>
      </c>
      <c r="C841" t="str">
        <f>IFERROR(__xludf.DUMMYFUNCTION("GOOGLETRANSLATE(B841, ""es"", ""en"")"),"Very nice I received the teapot in time and run. It is porcelain, as well as the cover, which has an area of ​​security that prevents passage that opens to the servvir. Inside, the kettle itself is (in construction) hollow underneath, where the resistance"&amp;" carries heated water. This, the water is heated and rises rapidisimo switch being 100º. The power base is not heated nadaa and teapot, as porcelain, maintained long enough heat. I recommend it.")</f>
        <v>Very nice I received the teapot in time and run. It is porcelain, as well as the cover, which has an area of ​​security that prevents passage that opens to the servvir. Inside, the kettle itself is (in construction) hollow underneath, where the resistance carries heated water. This, the water is heated and rises rapidisimo switch being 100º. The power base is not heated nadaa and teapot, as porcelain, maintained long enough heat. I recommend it.</v>
      </c>
    </row>
    <row r="842">
      <c r="A842" s="1">
        <v>5.0</v>
      </c>
      <c r="B842" s="1" t="s">
        <v>843</v>
      </c>
      <c r="C842" t="str">
        <f>IFERROR(__xludf.DUMMYFUNCTION("GOOGLETRANSLATE(B842, ""es"", ""en"")"),"The would buy without hesitation These shoes are super comfortable and very well priced. The would buy without hesitation. Highly recommended for anyone who wants affordable sports sneakers, comfortable and beautiful.")</f>
        <v>The would buy without hesitation These shoes are super comfortable and very well priced. The would buy without hesitation. Highly recommended for anyone who wants affordable sports sneakers, comfortable and beautiful.</v>
      </c>
    </row>
    <row r="843">
      <c r="A843" s="1">
        <v>5.0</v>
      </c>
      <c r="B843" s="1" t="s">
        <v>844</v>
      </c>
      <c r="C843" t="str">
        <f>IFERROR(__xludf.DUMMYFUNCTION("GOOGLETRANSLATE(B843, ""es"", ""en"")"),"Recommendable. Has good touch, as they say put up a recommendable purchase, would get a snag elastic because it depends on how large the end have twin tighten a bit but with socks down a little is solved.")</f>
        <v>Recommendable. Has good touch, as they say put up a recommendable purchase, would get a snag elastic because it depends on how large the end have twin tighten a bit but with socks down a little is solved.</v>
      </c>
    </row>
    <row r="844">
      <c r="A844" s="1">
        <v>5.0</v>
      </c>
      <c r="B844" s="1" t="s">
        <v>845</v>
      </c>
      <c r="C844" t="str">
        <f>IFERROR(__xludf.DUMMYFUNCTION("GOOGLETRANSLATE(B844, ""es"", ""en"")"),"Isabel Bonitos and as in the photo. No blacks have. good price and product arrived perfect. It was a regali for my sister and this enchanted")</f>
        <v>Isabel Bonitos and as in the photo. No blacks have. good price and product arrived perfect. It was a regali for my sister and this enchanted</v>
      </c>
    </row>
    <row r="845">
      <c r="A845" s="1">
        <v>5.0</v>
      </c>
      <c r="B845" s="1" t="s">
        <v>846</v>
      </c>
      <c r="C845" t="str">
        <f>IFERROR(__xludf.DUMMYFUNCTION("GOOGLETRANSLATE(B845, ""es"", ""en"")"),"Good product good product")</f>
        <v>Good product good product</v>
      </c>
    </row>
    <row r="846">
      <c r="A846" s="1">
        <v>5.0</v>
      </c>
      <c r="B846" s="1" t="s">
        <v>847</v>
      </c>
      <c r="C846" t="str">
        <f>IFERROR(__xludf.DUMMYFUNCTION("GOOGLETRANSLATE(B846, ""es"", ""en"")"),"Terrific fine")</f>
        <v>Terrific fine</v>
      </c>
    </row>
    <row r="847">
      <c r="A847" s="1">
        <v>5.0</v>
      </c>
      <c r="B847" s="1" t="s">
        <v>848</v>
      </c>
      <c r="C847" t="str">
        <f>IFERROR(__xludf.DUMMYFUNCTION("GOOGLETRANSLATE(B847, ""es"", ""en"")"),"Maximum capacity in minimal space Excellent value, capacity and price. Ideal for transportation for its small size. No need additional power and performance is exceptional")</f>
        <v>Maximum capacity in minimal space Excellent value, capacity and price. Ideal for transportation for its small size. No need additional power and performance is exceptional</v>
      </c>
    </row>
    <row r="848">
      <c r="A848" s="1">
        <v>5.0</v>
      </c>
      <c r="B848" s="1" t="s">
        <v>849</v>
      </c>
      <c r="C848" t="str">
        <f>IFERROR(__xludf.DUMMYFUNCTION("GOOGLETRANSLATE(B848, ""es"", ""en"")"),"Meets perfectly comfortable function, the wrist is resting on the ledge that is quite smooth, I needed to use an optical mouse on glass table. / Quality excellent price.")</f>
        <v>Meets perfectly comfortable function, the wrist is resting on the ledge that is quite smooth, I needed to use an optical mouse on glass table. / Quality excellent price.</v>
      </c>
    </row>
    <row r="849">
      <c r="A849" s="1">
        <v>5.0</v>
      </c>
      <c r="B849" s="1" t="s">
        <v>850</v>
      </c>
      <c r="C849" t="str">
        <f>IFERROR(__xludf.DUMMYFUNCTION("GOOGLETRANSLATE(B849, ""es"", ""en"")"),"I liked Good product")</f>
        <v>I liked Good product</v>
      </c>
    </row>
    <row r="850">
      <c r="A850" s="1">
        <v>5.0</v>
      </c>
      <c r="B850" s="1" t="s">
        <v>851</v>
      </c>
      <c r="C850" t="str">
        <f>IFERROR(__xludf.DUMMYFUNCTION("GOOGLETRANSLATE(B850, ""es"", ""en"")"),"Ideal for summer perfect summer to be enjoyed carefree beach and pool. Large, very light, feature packed and well made. A solar being can trigger alarms and much light as you need without worrying about the battery. Plus after the summer, so you side, it "&amp;"can give to a nephew for his compis Farde class. Buy a round")</f>
        <v>Ideal for summer perfect summer to be enjoyed carefree beach and pool. Large, very light, feature packed and well made. A solar being can trigger alarms and much light as you need without worrying about the battery. Plus after the summer, so you side, it can give to a nephew for his compis Farde class. Buy a round</v>
      </c>
    </row>
    <row r="851">
      <c r="A851" s="1">
        <v>5.0</v>
      </c>
      <c r="B851" s="1" t="s">
        <v>852</v>
      </c>
      <c r="C851" t="str">
        <f>IFERROR(__xludf.DUMMYFUNCTION("GOOGLETRANSLATE(B851, ""es"", ""en"")"),"Fulfills its function had long wanted to buy this cable was not. It is perfect but should be somewhat longer")</f>
        <v>Fulfills its function had long wanted to buy this cable was not. It is perfect but should be somewhat longer</v>
      </c>
    </row>
    <row r="852">
      <c r="A852" s="1">
        <v>5.0</v>
      </c>
      <c r="B852" s="1" t="s">
        <v>853</v>
      </c>
      <c r="C852" t="str">
        <f>IFERROR(__xludf.DUMMYFUNCTION("GOOGLETRANSLATE(B852, ""es"", ""en"")"),"Comfortable, spacious and practical. The backpack is what I wanted, comfortable and wide enough to carry the usual, and more if the case arises. It is easily accessible to all budgets and has a padded strap and both the part that is attached to the body t"&amp;"hat make it very comfortable to wear. To take one but I would have put two pockets on the front of the pack instead of one, so you do not mezquen the MOVI and keys, for example, as is my case.")</f>
        <v>Comfortable, spacious and practical. The backpack is what I wanted, comfortable and wide enough to carry the usual, and more if the case arises. It is easily accessible to all budgets and has a padded strap and both the part that is attached to the body that make it very comfortable to wear. To take one but I would have put two pockets on the front of the pack instead of one, so you do not mezquen the MOVI and keys, for example, as is my case.</v>
      </c>
    </row>
    <row r="853">
      <c r="A853" s="1">
        <v>5.0</v>
      </c>
      <c r="B853" s="1" t="s">
        <v>854</v>
      </c>
      <c r="C853" t="str">
        <f>IFERROR(__xludf.DUMMYFUNCTION("GOOGLETRANSLATE(B853, ""es"", ""en"")"),"Good quality for little money Much nicer than I expected. Good quality buy it again")</f>
        <v>Good quality for little money Much nicer than I expected. Good quality buy it again</v>
      </c>
    </row>
    <row r="854">
      <c r="A854" s="1">
        <v>5.0</v>
      </c>
      <c r="B854" s="1" t="s">
        <v>855</v>
      </c>
      <c r="C854" t="str">
        <f>IFERROR(__xludf.DUMMYFUNCTION("GOOGLETRANSLATE(B854, ""es"", ""en"")"),"D great value for money superb comfort, quality and at a fair price, is + larger than usual, for work is great")</f>
        <v>D great value for money superb comfort, quality and at a fair price, is + larger than usual, for work is great</v>
      </c>
    </row>
    <row r="855">
      <c r="A855" s="1">
        <v>5.0</v>
      </c>
      <c r="B855" s="1" t="s">
        <v>856</v>
      </c>
      <c r="C855" t="str">
        <f>IFERROR(__xludf.DUMMYFUNCTION("GOOGLETRANSLATE(B855, ""es"", ""en"")"),"The same ideals that understands the big difference here come much cheaper! The buy again and other colors")</f>
        <v>The same ideals that understands the big difference here come much cheaper! The buy again and other colors</v>
      </c>
    </row>
    <row r="856">
      <c r="A856" s="1">
        <v>5.0</v>
      </c>
      <c r="B856" s="1" t="s">
        <v>857</v>
      </c>
      <c r="C856" t="str">
        <f>IFERROR(__xludf.DUMMYFUNCTION("GOOGLETRANSLATE(B856, ""es"", ""en"")"),"Perfect as expected")</f>
        <v>Perfect as expected</v>
      </c>
    </row>
    <row r="857">
      <c r="A857" s="1">
        <v>5.0</v>
      </c>
      <c r="B857" s="1" t="s">
        <v>131</v>
      </c>
      <c r="C857" t="str">
        <f>IFERROR(__xludf.DUMMYFUNCTION("GOOGLETRANSLATE(B857, ""es"", ""en"")"),"Ok perfect")</f>
        <v>Ok perfect</v>
      </c>
    </row>
    <row r="858">
      <c r="A858" s="1">
        <v>2.0</v>
      </c>
      <c r="B858" s="1" t="s">
        <v>858</v>
      </c>
      <c r="C858" t="str">
        <f>IFERROR(__xludf.DUMMYFUNCTION("GOOGLETRANSLATE(B858, ""es"", ""en"")"),"At 9 months PEDAL BROKEN AND NOW A quarrel DEN ME TO BUY IT ANOTHER IS MY PARENTS LIVING IN ANOTHER CITY different than I am and have 93 years .NOW BREAKS AND TELL ME THAT TAKE POST OFFICE AND THE MESS IN THE BOX - JAJAJAJAJA - dspues 9 MONTHS WILL HAVE S"&amp;"AVED THE BOX WITH THE OCCUPIED AND NOT LEAVE OR PHYSICIAN AND VAN AI .. GO TO POST TO RETURN TO BUY AT NO AMAZON.")</f>
        <v>At 9 months PEDAL BROKEN AND NOW A quarrel DEN ME TO BUY IT ANOTHER IS MY PARENTS LIVING IN ANOTHER CITY different than I am and have 93 years .NOW BREAKS AND TELL ME THAT TAKE POST OFFICE AND THE MESS IN THE BOX - JAJAJAJAJA - dspues 9 MONTHS WILL HAVE SAVED THE BOX WITH THE OCCUPIED AND NOT LEAVE OR PHYSICIAN AND VAN AI .. GO TO POST TO RETURN TO BUY AT NO AMAZON.</v>
      </c>
    </row>
    <row r="859">
      <c r="A859" s="1">
        <v>3.0</v>
      </c>
      <c r="B859" s="1" t="s">
        <v>859</v>
      </c>
      <c r="C859" t="str">
        <f>IFERROR(__xludf.DUMMYFUNCTION("GOOGLETRANSLATE(B859, ""es"", ""en"")"),"I like not the original but fits perfectly, the price is worth it. How long have")</f>
        <v>I like not the original but fits perfectly, the price is worth it. How long have</v>
      </c>
    </row>
    <row r="860">
      <c r="A860" s="1">
        <v>1.0</v>
      </c>
      <c r="B860" s="1" t="s">
        <v>860</v>
      </c>
      <c r="C860" t="str">
        <f>IFERROR(__xludf.DUMMYFUNCTION("GOOGLETRANSLATE(B860, ""es"", ""en"")"),"The belt does not work the battery has jumped the enameled side of the thread ... the only good belt")</f>
        <v>The belt does not work the battery has jumped the enameled side of the thread ... the only good belt</v>
      </c>
    </row>
    <row r="861">
      <c r="A861" s="1">
        <v>1.0</v>
      </c>
      <c r="B861" s="1" t="s">
        <v>861</v>
      </c>
      <c r="C861" t="str">
        <f>IFERROR(__xludf.DUMMYFUNCTION("GOOGLETRANSLATE(B861, ""es"", ""en"")"),"the clock is wrong clock is reset only digital numeos everything resets the abujas go well")</f>
        <v>the clock is wrong clock is reset only digital numeos everything resets the abujas go well</v>
      </c>
    </row>
    <row r="862">
      <c r="A862" s="1">
        <v>1.0</v>
      </c>
      <c r="B862" s="1" t="s">
        <v>862</v>
      </c>
      <c r="C862" t="str">
        <f>IFERROR(__xludf.DUMMYFUNCTION("GOOGLETRANSLATE(B862, ""es"", ""en"")"),"Nothing lasts two months Eb damaged or humidifies or operate the candle light")</f>
        <v>Nothing lasts two months Eb damaged or humidifies or operate the candle light</v>
      </c>
    </row>
    <row r="863">
      <c r="A863" s="1">
        <v>4.0</v>
      </c>
      <c r="B863" s="1" t="s">
        <v>863</v>
      </c>
      <c r="C863" t="str">
        <f>IFERROR(__xludf.DUMMYFUNCTION("GOOGLETRANSLATE(B863, ""es"", ""en"")"),"Great product for the price you can not expect to find such good quality. Hear perfectly, they bend to better keep, lightweight, sound quality, they are hard ... They are very good. The only downside is that you put the headphones are a bit small, because"&amp;" much fit my small ears.")</f>
        <v>Great product for the price you can not expect to find such good quality. Hear perfectly, they bend to better keep, lightweight, sound quality, they are hard ... They are very good. The only downside is that you put the headphones are a bit small, because much fit my small ears.</v>
      </c>
    </row>
    <row r="864">
      <c r="A864" s="1">
        <v>4.0</v>
      </c>
      <c r="B864" s="1" t="s">
        <v>864</v>
      </c>
      <c r="C864" t="str">
        <f>IFERROR(__xludf.DUMMYFUNCTION("GOOGLETRANSLATE(B864, ""es"", ""en"")"),"As great new after several months of use. Edito, one of the teats do not get some internal remove milk stains. And it gives me trouble continue using it.")</f>
        <v>As great new after several months of use. Edito, one of the teats do not get some internal remove milk stains. And it gives me trouble continue using it.</v>
      </c>
    </row>
    <row r="865">
      <c r="A865" s="1">
        <v>4.0</v>
      </c>
      <c r="B865" s="1" t="s">
        <v>865</v>
      </c>
      <c r="C865" t="str">
        <f>IFERROR(__xludf.DUMMYFUNCTION("GOOGLETRANSLATE(B865, ""es"", ""en"")"),"Product that meets expectations The mat meets expectations and for a price quite affordable. It can be washed without problems. I would buy it. I recommend it.")</f>
        <v>Product that meets expectations The mat meets expectations and for a price quite affordable. It can be washed without problems. I would buy it. I recommend it.</v>
      </c>
    </row>
    <row r="866">
      <c r="A866" s="1">
        <v>4.0</v>
      </c>
      <c r="B866" s="1" t="s">
        <v>866</v>
      </c>
      <c r="C866" t="str">
        <f>IFERROR(__xludf.DUMMYFUNCTION("GOOGLETRANSLATE(B866, ""es"", ""en"")"),"Everything has come right well, it is in good condition and editing is pretty, is not a cheap pocket book to be but has nice touches, like the cover and illustration of good detailed map.")</f>
        <v>Everything has come right well, it is in good condition and editing is pretty, is not a cheap pocket book to be but has nice touches, like the cover and illustration of good detailed map.</v>
      </c>
    </row>
    <row r="867">
      <c r="A867" s="1">
        <v>5.0</v>
      </c>
      <c r="B867" s="1" t="s">
        <v>867</v>
      </c>
      <c r="C867" t="str">
        <f>IFERROR(__xludf.DUMMYFUNCTION("GOOGLETRANSLATE(B867, ""es"", ""en"")"),"Tracksuit pants is the second purchase of oddji I do, if you consider that you MUST BUY 2 SIZING will be more than usual satisfech @ .the quality is fine and well finished")</f>
        <v>Tracksuit pants is the second purchase of oddji I do, if you consider that you MUST BUY 2 SIZING will be more than usual satisfech @ .the quality is fine and well finished</v>
      </c>
    </row>
    <row r="868">
      <c r="A868" s="1">
        <v>5.0</v>
      </c>
      <c r="B868" s="1" t="s">
        <v>868</v>
      </c>
      <c r="C868" t="str">
        <f>IFERROR(__xludf.DUMMYFUNCTION("GOOGLETRANSLATE(B868, ""es"", ""en"")"),"I like are comfortable and easy to use, mobile detects as the unboxed. For this type of helmets liked the battery. The maximum volume a little low.")</f>
        <v>I like are comfortable and easy to use, mobile detects as the unboxed. For this type of helmets liked the battery. The maximum volume a little low.</v>
      </c>
    </row>
    <row r="869">
      <c r="A869" s="1">
        <v>5.0</v>
      </c>
      <c r="B869" s="1" t="s">
        <v>869</v>
      </c>
      <c r="C869" t="str">
        <f>IFERROR(__xludf.DUMMYFUNCTION("GOOGLETRANSLATE(B869, ""es"", ""en"")"),"Vicky super-comfortable shoes that sterilizes the leg. Very attractive and maintain brightness. The downside is that if you sweat a lot feet have to put some skin templates. They are great.")</f>
        <v>Vicky super-comfortable shoes that sterilizes the leg. Very attractive and maintain brightness. The downside is that if you sweat a lot feet have to put some skin templates. They are great.</v>
      </c>
    </row>
    <row r="870">
      <c r="A870" s="1">
        <v>5.0</v>
      </c>
      <c r="B870" s="1" t="s">
        <v>870</v>
      </c>
      <c r="C870" t="str">
        <f>IFERROR(__xludf.DUMMYFUNCTION("GOOGLETRANSLATE(B870, ""es"", ""en"")"),"Great quality content quality")</f>
        <v>Great quality content quality</v>
      </c>
    </row>
    <row r="871">
      <c r="A871" s="1">
        <v>5.0</v>
      </c>
      <c r="B871" s="1" t="s">
        <v>871</v>
      </c>
      <c r="C871" t="str">
        <f>IFERROR(__xludf.DUMMYFUNCTION("GOOGLETRANSLATE(B871, ""es"", ""en"")"),"Very good buy I am delighted with the work very well")</f>
        <v>Very good buy I am delighted with the work very well</v>
      </c>
    </row>
    <row r="872">
      <c r="A872" s="1">
        <v>5.0</v>
      </c>
      <c r="B872" s="1" t="s">
        <v>872</v>
      </c>
      <c r="C872" t="str">
        <f>IFERROR(__xludf.DUMMYFUNCTION("GOOGLETRANSLATE(B872, ""es"", ""en"")"),"I liked good value for money. I like and wear comfortable.")</f>
        <v>I liked good value for money. I like and wear comfortable.</v>
      </c>
    </row>
    <row r="873">
      <c r="A873" s="1">
        <v>5.0</v>
      </c>
      <c r="B873" s="1" t="s">
        <v>873</v>
      </c>
      <c r="C873" t="str">
        <f>IFERROR(__xludf.DUMMYFUNCTION("GOOGLETRANSLATE(B873, ""es"", ""en"")"),"apolonia Good product. Removes pain in minutes, massage prior to the painful area. I'll buy when I finish")</f>
        <v>apolonia Good product. Removes pain in minutes, massage prior to the painful area. I'll buy when I finish</v>
      </c>
    </row>
    <row r="874">
      <c r="A874" s="1">
        <v>5.0</v>
      </c>
      <c r="B874" s="1" t="s">
        <v>874</v>
      </c>
      <c r="C874" t="str">
        <f>IFERROR(__xludf.DUMMYFUNCTION("GOOGLETRANSLATE(B874, ""es"", ""en"")"),"Total comfort Although the price is quite high, I recommend purchase. They are slippers daily, but they have very good quality and super comfortable. The insole is shaped like the arc of the foot and makes them super comfortable. I felt chafing at any tim"&amp;"e. I chock 40 and that's the number that I bought, I do not recommend more than a number. To give you a snag, they are somewhat heavier than I'm used to, but it is something to note then walking.")</f>
        <v>Total comfort Although the price is quite high, I recommend purchase. They are slippers daily, but they have very good quality and super comfortable. The insole is shaped like the arc of the foot and makes them super comfortable. I felt chafing at any time. I chock 40 and that's the number that I bought, I do not recommend more than a number. To give you a snag, they are somewhat heavier than I'm used to, but it is something to note then walking.</v>
      </c>
    </row>
    <row r="875">
      <c r="A875" s="1">
        <v>5.0</v>
      </c>
      <c r="B875" s="1" t="s">
        <v>875</v>
      </c>
      <c r="C875" t="str">
        <f>IFERROR(__xludf.DUMMYFUNCTION("GOOGLETRANSLATE(B875, ""es"", ""en"")"),"perfect perfect")</f>
        <v>perfect perfect</v>
      </c>
    </row>
    <row r="876">
      <c r="A876" s="1">
        <v>5.0</v>
      </c>
      <c r="B876" s="1" t="s">
        <v>876</v>
      </c>
      <c r="C876" t="str">
        <f>IFERROR(__xludf.DUMMYFUNCTION("GOOGLETRANSLATE(B876, ""es"", ""en"")"),"Useful, reusable and clean as easy as unrolling, measuring and paste on the wall. ran the cartoons on the walls, now at least my daughters already have a place to paint without spoiling anything, they erase any paper or cloth and back again")</f>
        <v>Useful, reusable and clean as easy as unrolling, measuring and paste on the wall. ran the cartoons on the walls, now at least my daughters already have a place to paint without spoiling anything, they erase any paper or cloth and back again</v>
      </c>
    </row>
    <row r="877">
      <c r="A877" s="1">
        <v>5.0</v>
      </c>
      <c r="B877" s="1" t="s">
        <v>877</v>
      </c>
      <c r="C877" t="str">
        <f>IFERROR(__xludf.DUMMYFUNCTION("GOOGLETRANSLATE(B877, ""es"", ""en"")"),"spacious and nice quality. My brother and I bought this for my father for his birthday. I needed something to put your lenses, medicine, bible, papers, etc. when you are going to places like the church. He loves because it has the handle that can lead to "&amp;"preference on the belt. Very happy that we have this for him. We call your murse 'man purse'.")</f>
        <v>spacious and nice quality. My brother and I bought this for my father for his birthday. I needed something to put your lenses, medicine, bible, papers, etc. when you are going to places like the church. He loves because it has the handle that can lead to preference on the belt. Very happy that we have this for him. We call your murse 'man purse'.</v>
      </c>
    </row>
    <row r="878">
      <c r="A878" s="1">
        <v>5.0</v>
      </c>
      <c r="B878" s="1" t="s">
        <v>878</v>
      </c>
      <c r="C878" t="str">
        <f>IFERROR(__xludf.DUMMYFUNCTION("GOOGLETRANSLATE(B878, ""es"", ""en"")"),"RELIABLE VERY GOOD")</f>
        <v>RELIABLE VERY GOOD</v>
      </c>
    </row>
    <row r="879">
      <c r="A879" s="1">
        <v>5.0</v>
      </c>
      <c r="B879" s="1" t="s">
        <v>879</v>
      </c>
      <c r="C879" t="str">
        <f>IFERROR(__xludf.DUMMYFUNCTION("GOOGLETRANSLATE(B879, ""es"", ""en"")"),"Full-resistant and watch liked, first, it is not a smartwatch, so that will not be outdated in a few years. Furthermore, it is very precise and light. I have used in ocean navigation function compass and barometer, and obviously, clock and alarm. Wettings"&amp;" supports and humidities, also scratches. To navigate is much better than a diving watch (expected in navigation, you're not going to dive, hopefully ...). So although advertised for mountain and trekking, for sailors is much more useful than a diving wat"&amp;"ch, or one race, functions that are not needed, as I say, for oceanic navigations.")</f>
        <v>Full-resistant and watch liked, first, it is not a smartwatch, so that will not be outdated in a few years. Furthermore, it is very precise and light. I have used in ocean navigation function compass and barometer, and obviously, clock and alarm. Wettings supports and humidities, also scratches. To navigate is much better than a diving watch (expected in navigation, you're not going to dive, hopefully ...). So although advertised for mountain and trekking, for sailors is much more useful than a diving watch, or one race, functions that are not needed, as I say, for oceanic navigations.</v>
      </c>
    </row>
    <row r="880">
      <c r="A880" s="1">
        <v>5.0</v>
      </c>
      <c r="B880" s="1" t="s">
        <v>880</v>
      </c>
      <c r="C880" t="str">
        <f>IFERROR(__xludf.DUMMYFUNCTION("GOOGLETRANSLATE(B880, ""es"", ""en"")"),"Perfect and comfortable are very well priced as they come 2 for the price of one. The sound is very good and well insulated from outside noise. Bring volume control and microphone, certainly very good buy for the price they are great helmets. Clear sound."&amp;" PerfectoPuedes volume change songs and pause the music with buttons on the headphones. I demand more time and use them daily and go well.")</f>
        <v>Perfect and comfortable are very well priced as they come 2 for the price of one. The sound is very good and well insulated from outside noise. Bring volume control and microphone, certainly very good buy for the price they are great helmets. Clear sound. PerfectoPuedes volume change songs and pause the music with buttons on the headphones. I demand more time and use them daily and go well.</v>
      </c>
    </row>
    <row r="881">
      <c r="A881" s="1">
        <v>5.0</v>
      </c>
      <c r="B881" s="1" t="s">
        <v>881</v>
      </c>
      <c r="C881" t="str">
        <f>IFERROR(__xludf.DUMMYFUNCTION("GOOGLETRANSLATE(B881, ""es"", ""en"")"),"Converse classic originals are the Converse original lifetime. I ordered the black shoes, size 39.5 which is that I use in all my shoes this brand. For reference, shoes and other shoes I usually always walk between 39 and 40, plus 39 to 40 in most cases. "&amp;"You can not say much more than these shoes are nice, very comfortable and I really love.")</f>
        <v>Converse classic originals are the Converse original lifetime. I ordered the black shoes, size 39.5 which is that I use in all my shoes this brand. For reference, shoes and other shoes I usually always walk between 39 and 40, plus 39 to 40 in most cases. You can not say much more than these shoes are nice, very comfortable and I really love.</v>
      </c>
    </row>
    <row r="882">
      <c r="A882" s="1">
        <v>5.0</v>
      </c>
      <c r="B882" s="1" t="s">
        <v>882</v>
      </c>
      <c r="C882" t="str">
        <f>IFERROR(__xludf.DUMMYFUNCTION("GOOGLETRANSLATE(B882, ""es"", ""en"")"),"Great! I am delighted with this watch! Had long struck me, I looked around and the price seemed right to me. I do not take it off for anything and I will perfect. I arrived very well presented and say that is original, not a copy. It works perfectly!")</f>
        <v>Great! I am delighted with this watch! Had long struck me, I looked around and the price seemed right to me. I do not take it off for anything and I will perfect. I arrived very well presented and say that is original, not a copy. It works perfectly!</v>
      </c>
    </row>
    <row r="883">
      <c r="A883" s="1">
        <v>5.0</v>
      </c>
      <c r="B883" s="1" t="s">
        <v>883</v>
      </c>
      <c r="C883" t="str">
        <f>IFERROR(__xludf.DUMMYFUNCTION("GOOGLETRANSLATE(B883, ""es"", ""en"")"),"I CARRY THESE YEARS HARD DRIVES USING no problem I recommend BUY! Several years ago I use these hard drives (WD ELEMENTS) because they have not given me any problems at the moment. Have large capacities, good build quality, good velociddades and one of th"&amp;"e most competitive prices, year after year it is getting lower, which is appreciated because every so often I have to buy some to keep all my photo files and video and make back ups, which are not few. Definitely recommend purchase.")</f>
        <v>I CARRY THESE YEARS HARD DRIVES USING no problem I recommend BUY! Several years ago I use these hard drives (WD ELEMENTS) because they have not given me any problems at the moment. Have large capacities, good build quality, good velociddades and one of the most competitive prices, year after year it is getting lower, which is appreciated because every so often I have to buy some to keep all my photo files and video and make back ups, which are not few. Definitely recommend purchase.</v>
      </c>
    </row>
    <row r="884">
      <c r="A884" s="1">
        <v>5.0</v>
      </c>
      <c r="B884" s="1" t="s">
        <v>884</v>
      </c>
      <c r="C884" t="str">
        <f>IFERROR(__xludf.DUMMYFUNCTION("GOOGLETRANSLATE(B884, ""es"", ""en"")"),"No more heat water in the microwave I was a little tired of using the microwave or ceramic vitro for teas and instant noodles so I started looking for a gizmo of these. It is a good buy because it works really well and I was removed from enmedio radiation"&amp;" produced by the microwave or be taking dippers. Highly recommended for lovers of ramen hahaha.")</f>
        <v>No more heat water in the microwave I was a little tired of using the microwave or ceramic vitro for teas and instant noodles so I started looking for a gizmo of these. It is a good buy because it works really well and I was removed from enmedio radiation produced by the microwave or be taking dippers. Highly recommended for lovers of ramen hahaha.</v>
      </c>
    </row>
    <row r="885">
      <c r="A885" s="1">
        <v>5.0</v>
      </c>
      <c r="B885" s="1" t="s">
        <v>885</v>
      </c>
      <c r="C885" t="str">
        <f>IFERROR(__xludf.DUMMYFUNCTION("GOOGLETRANSLATE(B885, ""es"", ""en"")"),"Quality and performance Good quality and perfect for cereals and thick liquids")</f>
        <v>Quality and performance Good quality and perfect for cereals and thick liquids</v>
      </c>
    </row>
    <row r="886">
      <c r="A886" s="1">
        <v>2.0</v>
      </c>
      <c r="B886" s="1" t="s">
        <v>886</v>
      </c>
      <c r="C886" t="str">
        <f>IFERROR(__xludf.DUMMYFUNCTION("GOOGLETRANSLATE(B886, ""es"", ""en"")"),"I do not like not correctly First let air pass and the baby should open his mouth for air. Second, you can easily be screwed bad (side) and then falls all the milk. Bad buy.")</f>
        <v>I do not like not correctly First let air pass and the baby should open his mouth for air. Second, you can easily be screwed bad (side) and then falls all the milk. Bad buy.</v>
      </c>
    </row>
    <row r="887">
      <c r="A887" s="1">
        <v>3.0</v>
      </c>
      <c r="B887" s="1" t="s">
        <v>887</v>
      </c>
      <c r="C887" t="str">
        <f>IFERROR(__xludf.DUMMYFUNCTION("GOOGLETRANSLATE(B887, ""es"", ""en"")"),"This fine product of very good quality product has arrived on schedule and everything is properly highly recommended for anyone who wants to soundproof one quarter")</f>
        <v>This fine product of very good quality product has arrived on schedule and everything is properly highly recommended for anyone who wants to soundproof one quarter</v>
      </c>
    </row>
    <row r="888">
      <c r="A888" s="1">
        <v>3.0</v>
      </c>
      <c r="B888" s="1" t="s">
        <v>888</v>
      </c>
      <c r="C888" t="str">
        <f>IFERROR(__xludf.DUMMYFUNCTION("GOOGLETRANSLATE(B888, ""es"", ""en"")"),"You CAN NOT write about them I liked the size and material, but puts q can write about them and not me my stays, with boli is not marked with felt pen Borrs")</f>
        <v>You CAN NOT write about them I liked the size and material, but puts q can write about them and not me my stays, with boli is not marked with felt pen Borrs</v>
      </c>
    </row>
    <row r="889">
      <c r="A889" s="1">
        <v>3.0</v>
      </c>
      <c r="B889" s="1" t="s">
        <v>889</v>
      </c>
      <c r="C889" t="str">
        <f>IFERROR(__xludf.DUMMYFUNCTION("GOOGLETRANSLATE(B889, ""es"", ""en"")"),"Small sized for the opinions understood that elntallaje was large and took the correct number ... I recommend getting one more")</f>
        <v>Small sized for the opinions understood that elntallaje was large and took the correct number ... I recommend getting one more</v>
      </c>
    </row>
    <row r="890">
      <c r="A890" s="1">
        <v>1.0</v>
      </c>
      <c r="B890" s="1" t="s">
        <v>890</v>
      </c>
      <c r="C890" t="str">
        <f>IFERROR(__xludf.DUMMYFUNCTION("GOOGLETRANSLATE(B890, ""es"", ""en"")"),"I returned the ill-fitting, I came misshapen and I returned, I was not convinced")</f>
        <v>I returned the ill-fitting, I came misshapen and I returned, I was not convinced</v>
      </c>
    </row>
    <row r="891">
      <c r="A891" s="1">
        <v>1.0</v>
      </c>
      <c r="B891" s="1" t="s">
        <v>891</v>
      </c>
      <c r="C891" t="str">
        <f>IFERROR(__xludf.DUMMYFUNCTION("GOOGLETRANSLATE(B891, ""es"", ""en"")"),"I got angry red bracelet ...")</f>
        <v>I got angry red bracelet ...</v>
      </c>
    </row>
    <row r="892">
      <c r="A892" s="1">
        <v>4.0</v>
      </c>
      <c r="B892" s="1" t="s">
        <v>892</v>
      </c>
      <c r="C892" t="str">
        <f>IFERROR(__xludf.DUMMYFUNCTION("GOOGLETRANSLATE(B892, ""es"", ""en"")"),"Good cables Very good price, very fast shipping. Connectors very robust. The only downside I would put it is that the cable itself is somewhat thin, which makes some resistance increases, and with it generates a little background noise. Although any stand"&amp;"ard pedal board has a Noise Gate to remove it.")</f>
        <v>Good cables Very good price, very fast shipping. Connectors very robust. The only downside I would put it is that the cable itself is somewhat thin, which makes some resistance increases, and with it generates a little background noise. Although any standard pedal board has a Noise Gate to remove it.</v>
      </c>
    </row>
    <row r="893">
      <c r="A893" s="1">
        <v>4.0</v>
      </c>
      <c r="B893" s="1" t="s">
        <v>893</v>
      </c>
      <c r="C893" t="str">
        <f>IFERROR(__xludf.DUMMYFUNCTION("GOOGLETRANSLATE(B893, ""es"", ""en"")"),"Super comfortable tights. too transparent mesh crotch super comfy. too transparent crotch I use them as interior mesh-mesh boxer under a long winter If you have no shame :) can be used in summer and mesh short and light")</f>
        <v>Super comfortable tights. too transparent mesh crotch super comfy. too transparent crotch I use them as interior mesh-mesh boxer under a long winter If you have no shame :) can be used in summer and mesh short and light</v>
      </c>
    </row>
    <row r="894">
      <c r="A894" s="1">
        <v>4.0</v>
      </c>
      <c r="B894" s="1" t="s">
        <v>894</v>
      </c>
      <c r="C894" t="str">
        <f>IFERROR(__xludf.DUMMYFUNCTION("GOOGLETRANSLATE(B894, ""es"", ""en"")"),"not as good as expected but very lovely color I bought last year in a US and materials and finishes better look like me US and carve a little more spacious")</f>
        <v>not as good as expected but very lovely color I bought last year in a US and materials and finishes better look like me US and carve a little more spacious</v>
      </c>
    </row>
    <row r="895">
      <c r="A895" s="1">
        <v>4.0</v>
      </c>
      <c r="B895" s="1" t="s">
        <v>895</v>
      </c>
      <c r="C895" t="str">
        <f>IFERROR(__xludf.DUMMYFUNCTION("GOOGLETRANSLATE(B895, ""es"", ""en"")"),"template based loosely detached. Background template where the foot rests inside the shoe is as loose and is larger than the extent of the shoe does not fit all of the good.")</f>
        <v>template based loosely detached. Background template where the foot rests inside the shoe is as loose and is larger than the extent of the shoe does not fit all of the good.</v>
      </c>
    </row>
    <row r="896">
      <c r="A896" s="1">
        <v>4.0</v>
      </c>
      <c r="B896" s="1" t="s">
        <v>896</v>
      </c>
      <c r="C896" t="str">
        <f>IFERROR(__xludf.DUMMYFUNCTION("GOOGLETRANSLATE(B896, ""es"", ""en"")"),"Very good very fast delivery by the seller. The cable looks good and seems robust. The only downside would be that the jack C7 is a bit ""long"" in CMTS, so protruding enough about the team and I would have liked it to be shorter. Rest, phenomenal.")</f>
        <v>Very good very fast delivery by the seller. The cable looks good and seems robust. The only downside would be that the jack C7 is a bit "long" in CMTS, so protruding enough about the team and I would have liked it to be shorter. Rest, phenomenal.</v>
      </c>
    </row>
    <row r="897">
      <c r="A897" s="1">
        <v>5.0</v>
      </c>
      <c r="B897" s="1" t="s">
        <v>897</v>
      </c>
      <c r="C897" t="str">
        <f>IFERROR(__xludf.DUMMYFUNCTION("GOOGLETRANSLATE(B897, ""es"", ""en"")"),"surprisingly good quality for the price I could not imagine being able to buy something of this quality for that price. Accustomed to see in many other smaller shops, ugly, poor quality and higher prices for options, I had to leave guided by the opinions "&amp;"and encouraging described. The size seems perfect for use that I give. Obviously this is not a school backpack or briefcase work. This is an auxiliary bag to go to work, walk to the mall, etc, and carry you as needed without having to go with pockets expl"&amp;"oiting or uncomfortable. It has a surprising amount of pockets, everywhere, and is very convenient and accessible. The quality of the material well above average. Elegant design while casual and sporty, serves to carry anywhere.")</f>
        <v>surprisingly good quality for the price I could not imagine being able to buy something of this quality for that price. Accustomed to see in many other smaller shops, ugly, poor quality and higher prices for options, I had to leave guided by the opinions and encouraging described. The size seems perfect for use that I give. Obviously this is not a school backpack or briefcase work. This is an auxiliary bag to go to work, walk to the mall, etc, and carry you as needed without having to go with pockets exploiting or uncomfortable. It has a surprising amount of pockets, everywhere, and is very convenient and accessible. The quality of the material well above average. Elegant design while casual and sporty, serves to carry anywhere.</v>
      </c>
    </row>
    <row r="898">
      <c r="A898" s="1">
        <v>5.0</v>
      </c>
      <c r="B898" s="1" t="s">
        <v>898</v>
      </c>
      <c r="C898" t="str">
        <f>IFERROR(__xludf.DUMMYFUNCTION("GOOGLETRANSLATE(B898, ""es"", ""en"")"),"I'll buy it excellent. Pleasant smell, and touch on the soft skin.")</f>
        <v>I'll buy it excellent. Pleasant smell, and touch on the soft skin.</v>
      </c>
    </row>
    <row r="899">
      <c r="A899" s="1">
        <v>5.0</v>
      </c>
      <c r="B899" s="1" t="s">
        <v>899</v>
      </c>
      <c r="C899" t="str">
        <f>IFERROR(__xludf.DUMMYFUNCTION("GOOGLETRANSLATE(B899, ""es"", ""en"")"),"As good quality apareceven photo. Very comfortable. They are small, so I asked for more a number.")</f>
        <v>As good quality apareceven photo. Very comfortable. They are small, so I asked for more a number.</v>
      </c>
    </row>
    <row r="900">
      <c r="A900" s="1">
        <v>5.0</v>
      </c>
      <c r="B900" s="1" t="s">
        <v>900</v>
      </c>
      <c r="C900" t="str">
        <f>IFERROR(__xludf.DUMMYFUNCTION("GOOGLETRANSLATE(B900, ""es"", ""en"")"),"Comfortably Livianas buy them more than anything because being Goodyear understand they are as reliable 100x100 tires, I really do not confused at all, are very comfortable and most importantly for those who frequent with a time loads of more than 8 hours"&amp;" flexible working and light. I recommend them without any limit. Atte. Daniel Auffray")</f>
        <v>Comfortably Livianas buy them more than anything because being Goodyear understand they are as reliable 100x100 tires, I really do not confused at all, are very comfortable and most importantly for those who frequent with a time loads of more than 8 hours flexible working and light. I recommend them without any limit. Atte. Daniel Auffray</v>
      </c>
    </row>
    <row r="901">
      <c r="A901" s="1">
        <v>5.0</v>
      </c>
      <c r="B901" s="1" t="s">
        <v>901</v>
      </c>
      <c r="C901" t="str">
        <f>IFERROR(__xludf.DUMMYFUNCTION("GOOGLETRANSLATE(B901, ""es"", ""en"")"),"Sound quality and comfort are good, sound quality is good and are very comfortable. If they had buttons on the side to easily change when you run or dance or do sport helmets would be perfect. His image is exactly like photography and weigh nothing. Very "&amp;"good buy.")</f>
        <v>Sound quality and comfort are good, sound quality is good and are very comfortable. If they had buttons on the side to easily change when you run or dance or do sport helmets would be perfect. His image is exactly like photography and weigh nothing. Very good buy.</v>
      </c>
    </row>
    <row r="902">
      <c r="A902" s="1">
        <v>5.0</v>
      </c>
      <c r="B902" s="1" t="s">
        <v>902</v>
      </c>
      <c r="C902" t="str">
        <f>IFERROR(__xludf.DUMMYFUNCTION("GOOGLETRANSLATE(B902, ""es"", ""en"")"),"Meets my expectations. Good materials and cable is quite long.")</f>
        <v>Meets my expectations. Good materials and cable is quite long.</v>
      </c>
    </row>
    <row r="903">
      <c r="A903" s="1">
        <v>5.0</v>
      </c>
      <c r="B903" s="1" t="s">
        <v>903</v>
      </c>
      <c r="C903" t="str">
        <f>IFERROR(__xludf.DUMMYFUNCTION("GOOGLETRANSLATE(B903, ""es"", ""en"")"),"Ok perfect Everything")</f>
        <v>Ok perfect Everything</v>
      </c>
    </row>
    <row r="904">
      <c r="A904" s="1">
        <v>5.0</v>
      </c>
      <c r="B904" s="1" t="s">
        <v>904</v>
      </c>
      <c r="C904" t="str">
        <f>IFERROR(__xludf.DUMMYFUNCTION("GOOGLETRANSLATE(B904, ""es"", ""en"")"),"PERFECT Indispensable in your medicine cabinet if you suffer back pain.")</f>
        <v>PERFECT Indispensable in your medicine cabinet if you suffer back pain.</v>
      </c>
    </row>
    <row r="905">
      <c r="A905" s="1">
        <v>5.0</v>
      </c>
      <c r="B905" s="1" t="s">
        <v>905</v>
      </c>
      <c r="C905" t="str">
        <f>IFERROR(__xludf.DUMMYFUNCTION("GOOGLETRANSLATE(B905, ""es"", ""en"")"),"Va perfect good buy, I miss some bag to carry and store, but is great for neck especially that my case")</f>
        <v>Va perfect good buy, I miss some bag to carry and store, but is great for neck especially that my case</v>
      </c>
    </row>
    <row r="906">
      <c r="A906" s="1">
        <v>5.0</v>
      </c>
      <c r="B906" s="1" t="s">
        <v>906</v>
      </c>
      <c r="C906" t="str">
        <f>IFERROR(__xludf.DUMMYFUNCTION("GOOGLETRANSLATE(B906, ""es"", ""en"")"),"Very attractive very boniti")</f>
        <v>Very attractive very boniti</v>
      </c>
    </row>
    <row r="907">
      <c r="A907" s="1">
        <v>5.0</v>
      </c>
      <c r="B907" s="1" t="s">
        <v>907</v>
      </c>
      <c r="C907" t="str">
        <f>IFERROR(__xludf.DUMMYFUNCTION("GOOGLETRANSLATE(B907, ""es"", ""en"")"),"Effective and easy to clean So far I've used it three times, performs very well. Gazpacho and salsa, has worked very well")</f>
        <v>Effective and easy to clean So far I've used it three times, performs very well. Gazpacho and salsa, has worked very well</v>
      </c>
    </row>
    <row r="908">
      <c r="A908" s="1">
        <v>5.0</v>
      </c>
      <c r="B908" s="1" t="s">
        <v>908</v>
      </c>
      <c r="C908" t="str">
        <f>IFERROR(__xludf.DUMMYFUNCTION("GOOGLETRANSLATE(B908, ""es"", ""en"")"),"100% Super product quality")</f>
        <v>100% Super product quality</v>
      </c>
    </row>
    <row r="909">
      <c r="A909" s="1">
        <v>5.0</v>
      </c>
      <c r="B909" s="1" t="s">
        <v>909</v>
      </c>
      <c r="C909" t="str">
        <f>IFERROR(__xludf.DUMMYFUNCTION("GOOGLETRANSLATE(B909, ""es"", ""en"")"),"well everything perfect. Encuadernadora practical. One suggestion for add-ons: I would like to come or spirals were sold in a pack with several thicknesses, since otherwise requires me to buy quantities of various thicknesses that maybe I will not need.")</f>
        <v>well everything perfect. Encuadernadora practical. One suggestion for add-ons: I would like to come or spirals were sold in a pack with several thicknesses, since otherwise requires me to buy quantities of various thicknesses that maybe I will not need.</v>
      </c>
    </row>
    <row r="910">
      <c r="A910" s="1">
        <v>5.0</v>
      </c>
      <c r="B910" s="1" t="s">
        <v>910</v>
      </c>
      <c r="C910" t="str">
        <f>IFERROR(__xludf.DUMMYFUNCTION("GOOGLETRANSLATE(B910, ""es"", ""en"")"),"I love shoes spinning color (fuchsia) and the material, very comfortable for spinning")</f>
        <v>I love shoes spinning color (fuchsia) and the material, very comfortable for spinning</v>
      </c>
    </row>
    <row r="911">
      <c r="A911" s="1">
        <v>5.0</v>
      </c>
      <c r="B911" s="1" t="s">
        <v>911</v>
      </c>
      <c r="C911" t="str">
        <f>IFERROR(__xludf.DUMMYFUNCTION("GOOGLETRANSLATE(B911, ""es"", ""en"")"),"I always liked my mop mop as this gets under chairs and tables, it is highly recommended.")</f>
        <v>I always liked my mop mop as this gets under chairs and tables, it is highly recommended.</v>
      </c>
    </row>
    <row r="912">
      <c r="A912" s="1">
        <v>5.0</v>
      </c>
      <c r="B912" s="1" t="s">
        <v>912</v>
      </c>
      <c r="C912" t="str">
        <f>IFERROR(__xludf.DUMMYFUNCTION("GOOGLETRANSLATE(B912, ""es"", ""en"")"),"Very good sound and have a defect that my pinna has strangely and I am unable to keep any type of ear headphone, no matter the size of pads that you put. I think I can safely say that you are the best headphones I've ever had because they hear like no oth"&amp;"er, but that I fall out of your ears! I'm a little pissed off but with me because I tell you the sound resembles frends worth almost 100euros")</f>
        <v>Very good sound and have a defect that my pinna has strangely and I am unable to keep any type of ear headphone, no matter the size of pads that you put. I think I can safely say that you are the best headphones I've ever had because they hear like no other, but that I fall out of your ears! I'm a little pissed off but with me because I tell you the sound resembles frends worth almost 100euros</v>
      </c>
    </row>
    <row r="913">
      <c r="A913" s="1">
        <v>5.0</v>
      </c>
      <c r="B913" s="1" t="s">
        <v>913</v>
      </c>
      <c r="C913" t="str">
        <f>IFERROR(__xludf.DUMMYFUNCTION("GOOGLETRANSLATE(B913, ""es"", ""en"")"),"After excellent use for several months, it is a boiled ""top"": very fast, and with lots of volume. Worth the investment: good, nice (in its aesthetic-white plastic and steel), and a very good price. All: It's pretty big, more than it seems Jan photo; It "&amp;"is that the diameter is important. But of course, if you search volume of liquid.")</f>
        <v>After excellent use for several months, it is a boiled "top": very fast, and with lots of volume. Worth the investment: good, nice (in its aesthetic-white plastic and steel), and a very good price. All: It's pretty big, more than it seems Jan photo; It is that the diameter is important. But of course, if you search volume of liquid.</v>
      </c>
    </row>
    <row r="914">
      <c r="A914" s="1">
        <v>5.0</v>
      </c>
      <c r="B914" s="1" t="s">
        <v>914</v>
      </c>
      <c r="C914" t="str">
        <f>IFERROR(__xludf.DUMMYFUNCTION("GOOGLETRANSLATE(B914, ""es"", ""en"")"),"Ideal for exercise Ideals for the price with the quality of the sound is perfect, and the battery is not bad, the truth is that for the price they can not ask for more")</f>
        <v>Ideal for exercise Ideals for the price with the quality of the sound is perfect, and the battery is not bad, the truth is that for the price they can not ask for more</v>
      </c>
    </row>
    <row r="915">
      <c r="A915" s="1">
        <v>5.0</v>
      </c>
      <c r="B915" s="1" t="s">
        <v>915</v>
      </c>
      <c r="C915" t="str">
        <f>IFERROR(__xludf.DUMMYFUNCTION("GOOGLETRANSLATE(B915, ""es"", ""en"")"),"Parq comfortable size perfect medium large desk. Soft and pleasant to the touch.")</f>
        <v>Parq comfortable size perfect medium large desk. Soft and pleasant to the touch.</v>
      </c>
    </row>
    <row r="916">
      <c r="A916" s="1">
        <v>2.0</v>
      </c>
      <c r="B916" s="1" t="s">
        <v>916</v>
      </c>
      <c r="C916" t="str">
        <f>IFERROR(__xludf.DUMMYFUNCTION("GOOGLETRANSLATE(B916, ""es"", ""en"")"),"We bought bad for Slime Slime or blandi to blub. Not so good, not thick enough for the mixture is the necessary viscosity.")</f>
        <v>We bought bad for Slime Slime or blandi to blub. Not so good, not thick enough for the mixture is the necessary viscosity.</v>
      </c>
    </row>
    <row r="917">
      <c r="A917" s="1">
        <v>3.0</v>
      </c>
      <c r="B917" s="1" t="s">
        <v>917</v>
      </c>
      <c r="C917" t="str">
        <f>IFERROR(__xludf.DUMMYFUNCTION("GOOGLETRANSLATE(B917, ""es"", ""en"")"),"Jose The shoes are like one small Pelin and templates advertised too large q xq no'll have them back size larger than 45")</f>
        <v>Jose The shoes are like one small Pelin and templates advertised too large q xq no'll have them back size larger than 45</v>
      </c>
    </row>
    <row r="918">
      <c r="A918" s="1">
        <v>1.0</v>
      </c>
      <c r="B918" s="1" t="s">
        <v>918</v>
      </c>
      <c r="C918" t="str">
        <f>IFERROR(__xludf.DUMMYFUNCTION("GOOGLETRANSLATE(B918, ""es"", ""en"")"),"M he not liked very little odor duravilidad and x therefore somewhat expensive for my taste ...")</f>
        <v>M he not liked very little odor duravilidad and x therefore somewhat expensive for my taste ...</v>
      </c>
    </row>
    <row r="919">
      <c r="A919" s="1">
        <v>1.0</v>
      </c>
      <c r="B919" s="1" t="s">
        <v>919</v>
      </c>
      <c r="C919" t="str">
        <f>IFERROR(__xludf.DUMMYFUNCTION("GOOGLETRANSLATE(B919, ""es"", ""en"")"),"Low quality. I have been disappointed a lot. I have not lasted more than 1 year, the rubber has departed")</f>
        <v>Low quality. I have been disappointed a lot. I have not lasted more than 1 year, the rubber has departed</v>
      </c>
    </row>
    <row r="920">
      <c r="A920" s="1">
        <v>4.0</v>
      </c>
      <c r="B920" s="1" t="s">
        <v>920</v>
      </c>
      <c r="C920" t="str">
        <f>IFERROR(__xludf.DUMMYFUNCTION("GOOGLETRANSLATE(B920, ""es"", ""en"")"),"Excellent result I wanted a kettle that could also make tea. I am delighted, heated almost 2 liters in less than two minutes, the light blue makes it very original. It makes noise like all kettles. Something negative to say something the size almost two l"&amp;"iters seems a lot for a person living alone, but well")</f>
        <v>Excellent result I wanted a kettle that could also make tea. I am delighted, heated almost 2 liters in less than two minutes, the light blue makes it very original. It makes noise like all kettles. Something negative to say something the size almost two liters seems a lot for a person living alone, but well</v>
      </c>
    </row>
    <row r="921">
      <c r="A921" s="1">
        <v>4.0</v>
      </c>
      <c r="B921" s="1" t="s">
        <v>921</v>
      </c>
      <c r="C921" t="str">
        <f>IFERROR(__xludf.DUMMYFUNCTION("GOOGLETRANSLATE(B921, ""es"", ""en"")"),"Cute beautiful design. Perfect for bracelets")</f>
        <v>Cute beautiful design. Perfect for bracelets</v>
      </c>
    </row>
    <row r="922">
      <c r="A922" s="1">
        <v>4.0</v>
      </c>
      <c r="B922" s="1" t="s">
        <v>922</v>
      </c>
      <c r="C922" t="str">
        <f>IFERROR(__xludf.DUMMYFUNCTION("GOOGLETRANSLATE(B922, ""es"", ""en"")"),"Not bad, but .... The microphone itself is very good and all the accessories that brings Igul, but has a small flaw, the anchor arm table is a screw with a chapita, as can be tightening the screw 4 days we did not stop turning and consequently begins to m"&amp;"ake a small gap at the table, but if squeezing a little anchor is well fixed, otherwise a good microphone at a good price")</f>
        <v>Not bad, but .... The microphone itself is very good and all the accessories that brings Igul, but has a small flaw, the anchor arm table is a screw with a chapita, as can be tightening the screw 4 days we did not stop turning and consequently begins to make a small gap at the table, but if squeezing a little anchor is well fixed, otherwise a good microphone at a good price</v>
      </c>
    </row>
    <row r="923">
      <c r="A923" s="1">
        <v>4.0</v>
      </c>
      <c r="B923" s="1" t="s">
        <v>923</v>
      </c>
      <c r="C923" t="str">
        <f>IFERROR(__xludf.DUMMYFUNCTION("GOOGLETRANSLATE(B923, ""es"", ""en"")"),"Comfortable and fine socks are fine. But beware that you are fine. So on the one hand they are soft, which is good, but otherwise forget them if you plan to keep warm. At the moment I recommend")</f>
        <v>Comfortable and fine socks are fine. But beware that you are fine. So on the one hand they are soft, which is good, but otherwise forget them if you plan to keep warm. At the moment I recommend</v>
      </c>
    </row>
    <row r="924">
      <c r="A924" s="1">
        <v>4.0</v>
      </c>
      <c r="B924" s="1" t="s">
        <v>924</v>
      </c>
      <c r="C924" t="str">
        <f>IFERROR(__xludf.DUMMYFUNCTION("GOOGLETRANSLATE(B924, ""es"", ""en"")"),"Alibia pain and is practiced. It is very practical and really calm back pain. It is a good buy.")</f>
        <v>Alibia pain and is practiced. It is very practical and really calm back pain. It is a good buy.</v>
      </c>
    </row>
    <row r="925">
      <c r="A925" s="1">
        <v>5.0</v>
      </c>
      <c r="B925" s="1" t="s">
        <v>925</v>
      </c>
      <c r="C925" t="str">
        <f>IFERROR(__xludf.DUMMYFUNCTION("GOOGLETRANSLATE(B925, ""es"", ""en"")"),"Value. I take some time with her and am very happy with this purchase. Surpasses what I expected and would repeat")</f>
        <v>Value. I take some time with her and am very happy with this purchase. Surpasses what I expected and would repeat</v>
      </c>
    </row>
    <row r="926">
      <c r="A926" s="1">
        <v>5.0</v>
      </c>
      <c r="B926" s="1" t="s">
        <v>926</v>
      </c>
      <c r="C926" t="str">
        <f>IFERROR(__xludf.DUMMYFUNCTION("GOOGLETRANSLATE(B926, ""es"", ""en"")"),"Good product original and good, as usual with Vans.")</f>
        <v>Good product original and good, as usual with Vans.</v>
      </c>
    </row>
    <row r="927">
      <c r="A927" s="1">
        <v>5.0</v>
      </c>
      <c r="B927" s="1" t="s">
        <v>927</v>
      </c>
      <c r="C927" t="str">
        <f>IFERROR(__xludf.DUMMYFUNCTION("GOOGLETRANSLATE(B927, ""es"", ""en"")"),"maximum comfort footwear most comfortable I've ever used.")</f>
        <v>maximum comfort footwear most comfortable I've ever used.</v>
      </c>
    </row>
    <row r="928">
      <c r="A928" s="1">
        <v>5.0</v>
      </c>
      <c r="B928" s="1" t="s">
        <v>928</v>
      </c>
      <c r="C928" t="str">
        <f>IFERROR(__xludf.DUMMYFUNCTION("GOOGLETRANSLATE(B928, ""es"", ""en"")"),"Juices and smoothies for the whole family I bought this glass blender after years of thinking if I do but really they are already very cheap, is not like before were much more expensive and had to think twice; today worth. My son is not eating fruit and s"&amp;"moothie I do full every day. I want to lose some weight and prepare delicious smoothies vegetables. It Facilisimo clean and best of all, prepare the fair share in each container. It has 3 different powers but with the first and I fix very well. I spent le"&amp;"eks and pods and has been perfect, without trickles typical that I had with mixer ever and that it was a recognized brand and was not cheap is also very important when storing the size and having a perfect size to save it to any corner. It brings a lot of"&amp;" small suction cups that stick to the surface so it makes it much easier to use. Strongly recommended")</f>
        <v>Juices and smoothies for the whole family I bought this glass blender after years of thinking if I do but really they are already very cheap, is not like before were much more expensive and had to think twice; today worth. My son is not eating fruit and smoothie I do full every day. I want to lose some weight and prepare delicious smoothies vegetables. It Facilisimo clean and best of all, prepare the fair share in each container. It has 3 different powers but with the first and I fix very well. I spent leeks and pods and has been perfect, without trickles typical that I had with mixer ever and that it was a recognized brand and was not cheap is also very important when storing the size and having a perfect size to save it to any corner. It brings a lot of small suction cups that stick to the surface so it makes it much easier to use. Strongly recommended</v>
      </c>
    </row>
    <row r="929">
      <c r="A929" s="1">
        <v>5.0</v>
      </c>
      <c r="B929" s="1" t="s">
        <v>929</v>
      </c>
      <c r="C929" t="str">
        <f>IFERROR(__xludf.DUMMYFUNCTION("GOOGLETRANSLATE(B929, ""es"", ""en"")"),"Well I had to return because I had some right, the truth was very nice, comfortable and resistant to the water looked. The stitched seams are not plasticized, it is lightweight and looks good")</f>
        <v>Well I had to return because I had some right, the truth was very nice, comfortable and resistant to the water looked. The stitched seams are not plasticized, it is lightweight and looks good</v>
      </c>
    </row>
    <row r="930">
      <c r="A930" s="1">
        <v>5.0</v>
      </c>
      <c r="B930" s="1" t="s">
        <v>930</v>
      </c>
      <c r="C930" t="str">
        <f>IFERROR(__xludf.DUMMYFUNCTION("GOOGLETRANSLATE(B930, ""es"", ""en"")"),"Spectacular are nice, comfortable, and above all I love because it has a very nice color and an elegant way to go with ellaas sinproblema")</f>
        <v>Spectacular are nice, comfortable, and above all I love because it has a very nice color and an elegant way to go with ellaas sinproblema</v>
      </c>
    </row>
    <row r="931">
      <c r="A931" s="1">
        <v>5.0</v>
      </c>
      <c r="B931" s="1" t="s">
        <v>931</v>
      </c>
      <c r="C931" t="str">
        <f>IFERROR(__xludf.DUMMYFUNCTION("GOOGLETRANSLATE(B931, ""es"", ""en"")"),"Gift was a gift and the person who received it was delighted with the bracelet.")</f>
        <v>Gift was a gift and the person who received it was delighted with the bracelet.</v>
      </c>
    </row>
    <row r="932">
      <c r="A932" s="1">
        <v>5.0</v>
      </c>
      <c r="B932" s="1" t="s">
        <v>932</v>
      </c>
      <c r="C932" t="str">
        <f>IFERROR(__xludf.DUMMYFUNCTION("GOOGLETRANSLATE(B932, ""es"", ""en"")"),"Everything perfect the perfect price is ideal, very nice")</f>
        <v>Everything perfect the perfect price is ideal, very nice</v>
      </c>
    </row>
    <row r="933">
      <c r="A933" s="1">
        <v>5.0</v>
      </c>
      <c r="B933" s="1" t="s">
        <v>933</v>
      </c>
      <c r="C933" t="str">
        <f>IFERROR(__xludf.DUMMYFUNCTION("GOOGLETRANSLATE(B933, ""es"", ""en"")"),"He was looking for a good look good quality and boots to put in the winter in my city of steady rain. So far I have given a few uses and the truth that quite well the size is right, and no doubt feels that it is a shoe well done and has body. as only nega"&amp;"tive I would say that it is important to grease the quite frequently more than I expected at first but no longer a detail")</f>
        <v>He was looking for a good look good quality and boots to put in the winter in my city of steady rain. So far I have given a few uses and the truth that quite well the size is right, and no doubt feels that it is a shoe well done and has body. as only negative I would say that it is important to grease the quite frequently more than I expected at first but no longer a detail</v>
      </c>
    </row>
    <row r="934">
      <c r="A934" s="1">
        <v>5.0</v>
      </c>
      <c r="B934" s="1" t="s">
        <v>934</v>
      </c>
      <c r="C934" t="str">
        <f>IFERROR(__xludf.DUMMYFUNCTION("GOOGLETRANSLATE(B934, ""es"", ""en"")"),"Knight shoulder bag easy to carry Comfortable light. Good.")</f>
        <v>Knight shoulder bag easy to carry Comfortable light. Good.</v>
      </c>
    </row>
    <row r="935">
      <c r="A935" s="1">
        <v>5.0</v>
      </c>
      <c r="B935" s="1" t="s">
        <v>935</v>
      </c>
      <c r="C935" t="str">
        <f>IFERROR(__xludf.DUMMYFUNCTION("GOOGLETRANSLATE(B935, ""es"", ""en"")"),"Perfect Excellent")</f>
        <v>Perfect Excellent</v>
      </c>
    </row>
    <row r="936">
      <c r="A936" s="1">
        <v>5.0</v>
      </c>
      <c r="B936" s="1" t="s">
        <v>936</v>
      </c>
      <c r="C936" t="str">
        <f>IFERROR(__xludf.DUMMYFUNCTION("GOOGLETRANSLATE(B936, ""es"", ""en"")"),"Tissue lovely tracksuit which I have given to my wife, the fabric is very soft touch is spectacular and the quality of the tracksuit is tremendous, he says my wife is very soft and comfortable when you wear it I think is essential for one like garment")</f>
        <v>Tissue lovely tracksuit which I have given to my wife, the fabric is very soft touch is spectacular and the quality of the tracksuit is tremendous, he says my wife is very soft and comfortable when you wear it I think is essential for one like garment</v>
      </c>
    </row>
    <row r="937">
      <c r="A937" s="1">
        <v>5.0</v>
      </c>
      <c r="B937" s="1" t="s">
        <v>937</v>
      </c>
      <c r="C937" t="str">
        <f>IFERROR(__xludf.DUMMYFUNCTION("GOOGLETRANSLATE(B937, ""es"", ""en"")"),"Quality quartz clock design Delighted with the clock, very spectacular quality and price. Good manufacturer and good seller.")</f>
        <v>Quality quartz clock design Delighted with the clock, very spectacular quality and price. Good manufacturer and good seller.</v>
      </c>
    </row>
    <row r="938">
      <c r="A938" s="1">
        <v>5.0</v>
      </c>
      <c r="B938" s="1" t="s">
        <v>938</v>
      </c>
      <c r="C938" t="str">
        <f>IFERROR(__xludf.DUMMYFUNCTION("GOOGLETRANSLATE(B938, ""es"", ""en"")"),"Xcelente WATCH !!! I encanta.Cumple funcion.La your belt is adjustable, worked perfectly and keeps time with analog precision.es has completely black dial and strap tambien.En definitely recommend it.")</f>
        <v>Xcelente WATCH !!! I encanta.Cumple funcion.La your belt is adjustable, worked perfectly and keeps time with analog precision.es has completely black dial and strap tambien.En definitely recommend it.</v>
      </c>
    </row>
    <row r="939">
      <c r="A939" s="1">
        <v>5.0</v>
      </c>
      <c r="B939" s="1" t="s">
        <v>939</v>
      </c>
      <c r="C939" t="str">
        <f>IFERROR(__xludf.DUMMYFUNCTION("GOOGLETRANSLATE(B939, ""es"", ""en"")"),"Ideal and practical is great because it does not occupy much space, it is very easy to use and can be cleaned ""just"" throwing a few drops of soap and some water and putting it to work. It serves both to fruit smoothies to shred anything. It is true that"&amp;" crushes ice but I try not fit the typical large ice stones rather do you ice in the freezer or refrigerator that makes you.")</f>
        <v>Ideal and practical is great because it does not occupy much space, it is very easy to use and can be cleaned "just" throwing a few drops of soap and some water and putting it to work. It serves both to fruit smoothies to shred anything. It is true that crushes ice but I try not fit the typical large ice stones rather do you ice in the freezer or refrigerator that makes you.</v>
      </c>
    </row>
    <row r="940">
      <c r="A940" s="1">
        <v>5.0</v>
      </c>
      <c r="B940" s="1" t="s">
        <v>940</v>
      </c>
      <c r="C940" t="str">
        <f>IFERROR(__xludf.DUMMYFUNCTION("GOOGLETRANSLATE(B940, ""es"", ""en"")"),"Good price good price")</f>
        <v>Good price good price</v>
      </c>
    </row>
    <row r="941">
      <c r="A941" s="1">
        <v>5.0</v>
      </c>
      <c r="B941" s="1" t="s">
        <v>941</v>
      </c>
      <c r="C941" t="str">
        <f>IFERROR(__xludf.DUMMYFUNCTION("GOOGLETRANSLATE(B941, ""es"", ""en"")"),"good product good product, easy to clean and use, the qualities are acceptable, and considering its price. I recommend it.")</f>
        <v>good product good product, easy to clean and use, the qualities are acceptable, and considering its price. I recommend it.</v>
      </c>
    </row>
    <row r="942">
      <c r="A942" s="1">
        <v>5.0</v>
      </c>
      <c r="B942" s="1" t="s">
        <v>942</v>
      </c>
      <c r="C942" t="str">
        <f>IFERROR(__xludf.DUMMYFUNCTION("GOOGLETRANSLATE(B942, ""es"", ""en"")"),"Spectacular boom microphone This microphone is spectacular apart from nice (I took the gold and looks great). It has everything: his arm, filter, microphone ... I use it with an audio interface connected to the PC and has excellent quality. In fact, its r"&amp;"ange is bestial as it takes me to the audio of the room ...")</f>
        <v>Spectacular boom microphone This microphone is spectacular apart from nice (I took the gold and looks great). It has everything: his arm, filter, microphone ... I use it with an audio interface connected to the PC and has excellent quality. In fact, its range is bestial as it takes me to the audio of the room ...</v>
      </c>
    </row>
    <row r="943">
      <c r="A943" s="1">
        <v>2.0</v>
      </c>
      <c r="B943" s="1" t="s">
        <v>943</v>
      </c>
      <c r="C943" t="str">
        <f>IFERROR(__xludf.DUMMYFUNCTION("GOOGLETRANSLATE(B943, ""es"", ""en"")"),"Very hard finish and quality very well, but the sole once you litter is extremely hard. At the end of the day you end up with pain in the soles of the feet. Very uncomfortable.")</f>
        <v>Very hard finish and quality very well, but the sole once you litter is extremely hard. At the end of the day you end up with pain in the soles of the feet. Very uncomfortable.</v>
      </c>
    </row>
    <row r="944">
      <c r="A944" s="1">
        <v>3.0</v>
      </c>
      <c r="B944" s="1" t="s">
        <v>944</v>
      </c>
      <c r="C944" t="str">
        <f>IFERROR(__xludf.DUMMYFUNCTION("GOOGLETRANSLATE(B944, ""es"", ""en"")"),"Product Loose ""OK"" but hoped hotter for my taste, put the Maximma power is scarce and not reconmendaria")</f>
        <v>Product Loose "OK" but hoped hotter for my taste, put the Maximma power is scarce and not reconmendaria</v>
      </c>
    </row>
    <row r="945">
      <c r="A945" s="1">
        <v>3.0</v>
      </c>
      <c r="B945" s="1" t="s">
        <v>945</v>
      </c>
      <c r="C945" t="str">
        <f>IFERROR(__xludf.DUMMYFUNCTION("GOOGLETRANSLATE(B945, ""es"", ""en"")"),"A fairly well fulfills its fucion")</f>
        <v>A fairly well fulfills its fucion</v>
      </c>
    </row>
    <row r="946">
      <c r="A946" s="1">
        <v>1.0</v>
      </c>
      <c r="B946" s="1" t="s">
        <v>946</v>
      </c>
      <c r="C946" t="str">
        <f>IFERROR(__xludf.DUMMYFUNCTION("GOOGLETRANSLATE(B946, ""es"", ""en"")"),"Has failed in less than four months the iron has worked well, until one day stops heating, water falls by the ironing ... very bad experience. Nor remove wrinkles well despite power. To return.")</f>
        <v>Has failed in less than four months the iron has worked well, until one day stops heating, water falls by the ironing ... very bad experience. Nor remove wrinkles well despite power. To return.</v>
      </c>
    </row>
    <row r="947">
      <c r="A947" s="1">
        <v>1.0</v>
      </c>
      <c r="B947" s="1" t="s">
        <v>947</v>
      </c>
      <c r="C947" t="str">
        <f>IFERROR(__xludf.DUMMYFUNCTION("GOOGLETRANSLATE(B947, ""es"", ""en"")"),"Jose terrible experience with this store. The watch comes in a plastic bag tatty without instructions without protective film in the area and set in any manner, ie, without due plastic support. This watch was anything but new.")</f>
        <v>Jose terrible experience with this store. The watch comes in a plastic bag tatty without instructions without protective film in the area and set in any manner, ie, without due plastic support. This watch was anything but new.</v>
      </c>
    </row>
    <row r="948">
      <c r="A948" s="1">
        <v>4.0</v>
      </c>
      <c r="B948" s="1" t="s">
        <v>948</v>
      </c>
      <c r="C948" t="str">
        <f>IFERROR(__xludf.DUMMYFUNCTION("GOOGLETRANSLATE(B948, ""es"", ""en"")"),"Perfect. Just what I expected from such a product, or perhaps more. Perfectly meets the needs of what is sought on a keyboard as well. Perfect for connecting via PC VST instruments or modules and complies exactly like a midi keyboard price.")</f>
        <v>Perfect. Just what I expected from such a product, or perhaps more. Perfectly meets the needs of what is sought on a keyboard as well. Perfect for connecting via PC VST instruments or modules and complies exactly like a midi keyboard price.</v>
      </c>
    </row>
    <row r="949">
      <c r="A949" s="1">
        <v>4.0</v>
      </c>
      <c r="B949" s="1" t="s">
        <v>949</v>
      </c>
      <c r="C949" t="str">
        <f>IFERROR(__xludf.DUMMYFUNCTION("GOOGLETRANSLATE(B949, ""es"", ""en"")"),"Work comfort")</f>
        <v>Work comfort</v>
      </c>
    </row>
    <row r="950">
      <c r="A950" s="1">
        <v>4.0</v>
      </c>
      <c r="B950" s="1" t="s">
        <v>950</v>
      </c>
      <c r="C950" t="str">
        <f>IFERROR(__xludf.DUMMYFUNCTION("GOOGLETRANSLATE(B950, ""es"", ""en"")"),"Asked what I liked the speed of the service and met my expectations.")</f>
        <v>Asked what I liked the speed of the service and met my expectations.</v>
      </c>
    </row>
    <row r="951">
      <c r="A951" s="1">
        <v>4.0</v>
      </c>
      <c r="B951" s="1" t="s">
        <v>951</v>
      </c>
      <c r="C951" t="str">
        <f>IFERROR(__xludf.DUMMYFUNCTION("GOOGLETRANSLATE(B951, ""es"", ""en"")"),"The value I like that is all black, with large sphere, looks good and fast, and comfortable strap.")</f>
        <v>The value I like that is all black, with large sphere, looks good and fast, and comfortable strap.</v>
      </c>
    </row>
    <row r="952">
      <c r="A952" s="1">
        <v>5.0</v>
      </c>
      <c r="B952" s="1" t="s">
        <v>952</v>
      </c>
      <c r="C952" t="str">
        <f>IFERROR(__xludf.DUMMYFUNCTION("GOOGLETRANSLATE(B952, ""es"", ""en"")"),"Cracking sound perfect ... perfect sound without interference. Easy to connect with mobile. Good design. I recommend 100x100.")</f>
        <v>Cracking sound perfect ... perfect sound without interference. Easy to connect with mobile. Good design. I recommend 100x100.</v>
      </c>
    </row>
    <row r="953">
      <c r="A953" s="1">
        <v>5.0</v>
      </c>
      <c r="B953" s="1" t="s">
        <v>953</v>
      </c>
      <c r="C953" t="str">
        <f>IFERROR(__xludf.DUMMYFUNCTION("GOOGLETRANSLATE(B953, ""es"", ""en"")"),"Perfect quality, comfort and quality at a bargain price")</f>
        <v>Perfect quality, comfort and quality at a bargain price</v>
      </c>
    </row>
    <row r="954">
      <c r="A954" s="1">
        <v>5.0</v>
      </c>
      <c r="B954" s="1" t="s">
        <v>954</v>
      </c>
      <c r="C954" t="str">
        <f>IFERROR(__xludf.DUMMYFUNCTION("GOOGLETRANSLATE(B954, ""es"", ""en"")"),"I love it already had before and I loved it but it broke and so I decided to buy it. I like a lot, cleaned very quickly all home soil.")</f>
        <v>I love it already had before and I loved it but it broke and so I decided to buy it. I like a lot, cleaned very quickly all home soil.</v>
      </c>
    </row>
    <row r="955">
      <c r="A955" s="1">
        <v>5.0</v>
      </c>
      <c r="B955" s="1" t="s">
        <v>955</v>
      </c>
      <c r="C955" t="str">
        <f>IFERROR(__xludf.DUMMYFUNCTION("GOOGLETRANSLATE(B955, ""es"", ""en"")"),"What i expected !! perfect")</f>
        <v>What i expected !! perfect</v>
      </c>
    </row>
    <row r="956">
      <c r="A956" s="1">
        <v>5.0</v>
      </c>
      <c r="B956" s="1" t="s">
        <v>956</v>
      </c>
      <c r="C956" t="str">
        <f>IFERROR(__xludf.DUMMYFUNCTION("GOOGLETRANSLATE(B956, ""es"", ""en"")"),"Perfect Love is just the expected size is very soft and very comfortable. I love design, very modern for young people. It comes with hood and drawstrings. Beautifully finished seams is of good quality. It is neither too thin nor too fat. It is a good buy."&amp;" 100% Recommended")</f>
        <v>Perfect Love is just the expected size is very soft and very comfortable. I love design, very modern for young people. It comes with hood and drawstrings. Beautifully finished seams is of good quality. It is neither too thin nor too fat. It is a good buy. 100% Recommended</v>
      </c>
    </row>
    <row r="957">
      <c r="A957" s="1">
        <v>5.0</v>
      </c>
      <c r="B957" s="1" t="s">
        <v>957</v>
      </c>
      <c r="C957" t="str">
        <f>IFERROR(__xludf.DUMMYFUNCTION("GOOGLETRANSLATE(B957, ""es"", ""en"")"),"Converse original 100% original, come with their original box. The sizing is correct, there is neither too big nor small. Fully recommended")</f>
        <v>Converse original 100% original, come with their original box. The sizing is correct, there is neither too big nor small. Fully recommended</v>
      </c>
    </row>
    <row r="958">
      <c r="A958" s="1">
        <v>5.0</v>
      </c>
      <c r="B958" s="1" t="s">
        <v>958</v>
      </c>
      <c r="C958" t="str">
        <f>IFERROR(__xludf.DUMMYFUNCTION("GOOGLETRANSLATE(B958, ""es"", ""en"")"),"Elegant, comfortable and very good sound Tell elegant and very good quality, crisp sounds very very good volume and I especially love how stylish and comfortable they are, are not noticeable in the ear. Great deal with the seller very fast shipping and sm"&amp;"ooth, highly recommended for good sound they have.")</f>
        <v>Elegant, comfortable and very good sound Tell elegant and very good quality, crisp sounds very very good volume and I especially love how stylish and comfortable they are, are not noticeable in the ear. Great deal with the seller very fast shipping and smooth, highly recommended for good sound they have.</v>
      </c>
    </row>
    <row r="959">
      <c r="A959" s="1">
        <v>5.0</v>
      </c>
      <c r="B959" s="1" t="s">
        <v>959</v>
      </c>
      <c r="C959" t="str">
        <f>IFERROR(__xludf.DUMMYFUNCTION("GOOGLETRANSLATE(B959, ""es"", ""en"")"),"Okay perfect, comfortable and beautiful. They feel very good and the fabric is of good quality and very nice. They are highly recommended !!")</f>
        <v>Okay perfect, comfortable and beautiful. They feel very good and the fabric is of good quality and very nice. They are highly recommended !!</v>
      </c>
    </row>
    <row r="960">
      <c r="A960" s="1">
        <v>5.0</v>
      </c>
      <c r="B960" s="1" t="s">
        <v>960</v>
      </c>
      <c r="C960" t="str">
        <f>IFERROR(__xludf.DUMMYFUNCTION("GOOGLETRANSLATE(B960, ""es"", ""en"")"),"They are very good very happy, I'm happy with them.")</f>
        <v>They are very good very happy, I'm happy with them.</v>
      </c>
    </row>
    <row r="961">
      <c r="A961" s="1">
        <v>5.0</v>
      </c>
      <c r="B961" s="1" t="s">
        <v>961</v>
      </c>
      <c r="C961" t="str">
        <f>IFERROR(__xludf.DUMMYFUNCTION("GOOGLETRANSLATE(B961, ""es"", ""en"")"),"For any good bread toaster, large slots for all kinds of bread. Very good quality, buy acertadísima")</f>
        <v>For any good bread toaster, large slots for all kinds of bread. Very good quality, buy acertadísima</v>
      </c>
    </row>
    <row r="962">
      <c r="A962" s="1">
        <v>5.0</v>
      </c>
      <c r="B962" s="1" t="s">
        <v>962</v>
      </c>
      <c r="C962" t="str">
        <f>IFERROR(__xludf.DUMMYFUNCTION("GOOGLETRANSLATE(B962, ""es"", ""en"")"),"I loved them . They are excellent for walking.")</f>
        <v>I loved them . They are excellent for walking.</v>
      </c>
    </row>
    <row r="963">
      <c r="A963" s="1">
        <v>5.0</v>
      </c>
      <c r="B963" s="1" t="s">
        <v>963</v>
      </c>
      <c r="C963" t="str">
        <f>IFERROR(__xludf.DUMMYFUNCTION("GOOGLETRANSLATE(B963, ""es"", ""en"")"),"Good card good card sd Class 10, the best, storage and processing speed very fast; in short a very good sd card")</f>
        <v>Good card good card sd Class 10, the best, storage and processing speed very fast; in short a very good sd card</v>
      </c>
    </row>
    <row r="964">
      <c r="A964" s="1">
        <v>5.0</v>
      </c>
      <c r="B964" s="1" t="s">
        <v>964</v>
      </c>
      <c r="C964" t="str">
        <f>IFERROR(__xludf.DUMMYFUNCTION("GOOGLETRANSLATE(B964, ""es"", ""en"")"),"Excellent I like it")</f>
        <v>Excellent I like it</v>
      </c>
    </row>
    <row r="965">
      <c r="A965" s="1">
        <v>5.0</v>
      </c>
      <c r="B965" s="1" t="s">
        <v>965</v>
      </c>
      <c r="C965" t="str">
        <f>IFERROR(__xludf.DUMMYFUNCTION("GOOGLETRANSLATE(B965, ""es"", ""en"")"),"Perfect I bought my partner and I have loved, the only thing is that it is no rope, is battery operated, although it is already in the description. He has not brought any defect.")</f>
        <v>Perfect I bought my partner and I have loved, the only thing is that it is no rope, is battery operated, although it is already in the description. He has not brought any defect.</v>
      </c>
    </row>
    <row r="966">
      <c r="A966" s="1">
        <v>5.0</v>
      </c>
      <c r="B966" s="1" t="s">
        <v>966</v>
      </c>
      <c r="C966" t="str">
        <f>IFERROR(__xludf.DUMMYFUNCTION("GOOGLETRANSLATE(B966, ""es"", ""en"")"),"Perfect Very good")</f>
        <v>Perfect Very good</v>
      </c>
    </row>
    <row r="967">
      <c r="A967" s="1">
        <v>5.0</v>
      </c>
      <c r="B967" s="1" t="s">
        <v>967</v>
      </c>
      <c r="C967" t="str">
        <f>IFERROR(__xludf.DUMMYFUNCTION("GOOGLETRANSLATE(B967, ""es"", ""en"")"),"It's perfect soft and warm and toasty even have to ask for a full size.")</f>
        <v>It's perfect soft and warm and toasty even have to ask for a full size.</v>
      </c>
    </row>
    <row r="968">
      <c r="A968" s="1">
        <v>5.0</v>
      </c>
      <c r="B968" s="1" t="s">
        <v>968</v>
      </c>
      <c r="C968" t="str">
        <f>IFERROR(__xludf.DUMMYFUNCTION("GOOGLETRANSLATE(B968, ""es"", ""en"")"),"Meets expectations, very good Ponia arriving in 6 days and just arriving at 2 days, excellent delivery period in my case. At the moment I've been using it a week and doing quite well, it meets expectations; obviously not a top blender to make big amounts,"&amp;" also like crushed ice and food so hard like that, and for a single person and take it up and down this very well and more for the price you pay, the truth that if I recommend.")</f>
        <v>Meets expectations, very good Ponia arriving in 6 days and just arriving at 2 days, excellent delivery period in my case. At the moment I've been using it a week and doing quite well, it meets expectations; obviously not a top blender to make big amounts, also like crushed ice and food so hard like that, and for a single person and take it up and down this very well and more for the price you pay, the truth that if I recommend.</v>
      </c>
    </row>
    <row r="969">
      <c r="A969" s="1">
        <v>5.0</v>
      </c>
      <c r="B969" s="1" t="s">
        <v>969</v>
      </c>
      <c r="C969" t="str">
        <f>IFERROR(__xludf.DUMMYFUNCTION("GOOGLETRANSLATE(B969, ""es"", ""en"")"),"AMAZON, Amazon Thanks ALL as expected, perfect everything.")</f>
        <v>AMAZON, Amazon Thanks ALL as expected, perfect everything.</v>
      </c>
    </row>
    <row r="970">
      <c r="A970" s="1">
        <v>5.0</v>
      </c>
      <c r="B970" s="1" t="s">
        <v>970</v>
      </c>
      <c r="C970" t="str">
        <f>IFERROR(__xludf.DUMMYFUNCTION("GOOGLETRANSLATE(B970, ""es"", ""en"")"),"Quality good price. Good.")</f>
        <v>Quality good price. Good.</v>
      </c>
    </row>
    <row r="971">
      <c r="A971" s="1">
        <v>2.0</v>
      </c>
      <c r="B971" s="1" t="s">
        <v>971</v>
      </c>
      <c r="C971" t="str">
        <f>IFERROR(__xludf.DUMMYFUNCTION("GOOGLETRANSLATE(B971, ""es"", ""en"")"),"Weird way, I do not feel comfortable weird way")</f>
        <v>Weird way, I do not feel comfortable weird way</v>
      </c>
    </row>
    <row r="972">
      <c r="A972" s="1">
        <v>3.0</v>
      </c>
      <c r="B972" s="1" t="s">
        <v>972</v>
      </c>
      <c r="C972" t="str">
        <f>IFERROR(__xludf.DUMMYFUNCTION("GOOGLETRANSLATE(B972, ""es"", ""en"")"),"Works with speeds mentioned in other reviews, but ... ... I do not like how it behaves with respect to the cycles of loading / unloading, as the count value C1 SMART rises more ""joy"" as it did one ST2000DM001 replaced by ST2000DM006 now commented (witho"&amp;"ut the madness of that displayed by the WD Caviar Green old). Otherwise the disc operates correctly and generally agree with the positive comments from other users. In my case it has been better buy than a ST2000DM008 of which I studied back (on the ad pr"&amp;"oduct that left comments on the subject). The album was purchased from Amazon for € 61.50 at the end of 2018, new wine, sealed and in perfect condition for packaging (not allowed to doubt their integrity during transport). In the last 15 years I will have"&amp;" used about 12 Seagate drives of different sizes in my two workstations and have done with high degree of satisfaction (especially with a SSHD) but seen now behaves the C1 flag on this album, more so seen in the ST2000DM008 already returned, most likely i"&amp;"n the next buy try another brand of mechanical drives, Toshiba or Hitachi for models 7200rpm or WD 5400rpm (everything is that when you make me wear a disappointment and return to the ""bad known"" ); SSD, there are other established brands.")</f>
        <v>Works with speeds mentioned in other reviews, but ... ... I do not like how it behaves with respect to the cycles of loading / unloading, as the count value C1 SMART rises more "joy" as it did one ST2000DM001 replaced by ST2000DM006 now commented (without the madness of that displayed by the WD Caviar Green old). Otherwise the disc operates correctly and generally agree with the positive comments from other users. In my case it has been better buy than a ST2000DM008 of which I studied back (on the ad product that left comments on the subject). The album was purchased from Amazon for € 61.50 at the end of 2018, new wine, sealed and in perfect condition for packaging (not allowed to doubt their integrity during transport). In the last 15 years I will have used about 12 Seagate drives of different sizes in my two workstations and have done with high degree of satisfaction (especially with a SSHD) but seen now behaves the C1 flag on this album, more so seen in the ST2000DM008 already returned, most likely in the next buy try another brand of mechanical drives, Toshiba or Hitachi for models 7200rpm or WD 5400rpm (everything is that when you make me wear a disappointment and return to the "bad known" ); SSD, there are other established brands.</v>
      </c>
    </row>
    <row r="973">
      <c r="A973" s="1">
        <v>3.0</v>
      </c>
      <c r="B973" s="1" t="s">
        <v>973</v>
      </c>
      <c r="C973" t="str">
        <f>IFERROR(__xludf.DUMMYFUNCTION("GOOGLETRANSLATE(B973, ""es"", ""en"")"),"Comodo I gave it to my husband, first I was wrong and asked for the size of the child, then I asked the adult size is narrow and comfortable, fine fabric. but she has very long shot as if they were loaded pants, but my husband liked it so much that instea"&amp;"d of returning it led him to the dressmaker for that acortasen a piece at the waist. My husband measures 1.83 and looks good L.")</f>
        <v>Comodo I gave it to my husband, first I was wrong and asked for the size of the child, then I asked the adult size is narrow and comfortable, fine fabric. but she has very long shot as if they were loaded pants, but my husband liked it so much that instead of returning it led him to the dressmaker for that acortasen a piece at the waist. My husband measures 1.83 and looks good L.</v>
      </c>
    </row>
    <row r="974">
      <c r="A974" s="1">
        <v>1.0</v>
      </c>
      <c r="B974" s="1" t="s">
        <v>974</v>
      </c>
      <c r="C974" t="str">
        <f>IFERROR(__xludf.DUMMYFUNCTION("GOOGLETRANSLATE(B974, ""es"", ""en"")"),"Delivery can be used without charge. By chance if you come into disrepair.")</f>
        <v>Delivery can be used without charge. By chance if you come into disrepair.</v>
      </c>
    </row>
    <row r="975">
      <c r="A975" s="1">
        <v>1.0</v>
      </c>
      <c r="B975" s="1" t="s">
        <v>975</v>
      </c>
      <c r="C975" t="str">
        <f>IFERROR(__xludf.DUMMYFUNCTION("GOOGLETRANSLATE(B975, ""es"", ""en"")"),"Write speed very slow and it fails! I love the design but I was very disappointed. Just what matters most to me in a USB memory speed reading and writing. The reading I have not checked well. The writing, at the least on my PC, very low, to the point of a"&amp;" stand (see picture). Today I received another similar brand Samsung Nothing to do! It is written much faster and does not fail")</f>
        <v>Write speed very slow and it fails! I love the design but I was very disappointed. Just what matters most to me in a USB memory speed reading and writing. The reading I have not checked well. The writing, at the least on my PC, very low, to the point of a stand (see picture). Today I received another similar brand Samsung Nothing to do! It is written much faster and does not fail</v>
      </c>
    </row>
    <row r="976">
      <c r="A976" s="1">
        <v>4.0</v>
      </c>
      <c r="B976" s="1" t="s">
        <v>976</v>
      </c>
      <c r="C976" t="str">
        <f>IFERROR(__xludf.DUMMYFUNCTION("GOOGLETRANSLATE(B976, ""es"", ""en"")"),"all right good product, good quality and delivery as always fast and efficient by Amazon. comes in its box with casio warranty and a manual in different languages ​​which is quite exact, definitely for the price you would be crazy not recommend")</f>
        <v>all right good product, good quality and delivery as always fast and efficient by Amazon. comes in its box with casio warranty and a manual in different languages ​​which is quite exact, definitely for the price you would be crazy not recommend</v>
      </c>
    </row>
    <row r="977">
      <c r="A977" s="1">
        <v>4.0</v>
      </c>
      <c r="B977" s="1" t="s">
        <v>977</v>
      </c>
      <c r="C977" t="str">
        <f>IFERROR(__xludf.DUMMYFUNCTION("GOOGLETRANSLATE(B977, ""es"", ""en"")"),"C. àngels simple, rustic functional but, for the price you can not ask for more, coming inside edges skinned, so do not give 5🌟, but otherwise, great.")</f>
        <v>C. àngels simple, rustic functional but, for the price you can not ask for more, coming inside edges skinned, so do not give 5🌟, but otherwise, great.</v>
      </c>
    </row>
    <row r="978">
      <c r="A978" s="1">
        <v>4.0</v>
      </c>
      <c r="B978" s="1" t="s">
        <v>978</v>
      </c>
      <c r="C978" t="str">
        <f>IFERROR(__xludf.DUMMYFUNCTION("GOOGLETRANSLATE(B978, ""es"", ""en"")"),"shoe fabric very comfortable, the number is always mine, perfect")</f>
        <v>shoe fabric very comfortable, the number is always mine, perfect</v>
      </c>
    </row>
    <row r="979">
      <c r="A979" s="1">
        <v>4.0</v>
      </c>
      <c r="B979" s="1" t="s">
        <v>979</v>
      </c>
      <c r="C979" t="str">
        <f>IFERROR(__xludf.DUMMYFUNCTION("GOOGLETRANSLATE(B979, ""es"", ""en"")"),"Well Just what you see. For my taste are a little larger and much brighter but OK. nn")</f>
        <v>Well Just what you see. For my taste are a little larger and much brighter but OK. nn</v>
      </c>
    </row>
    <row r="980">
      <c r="A980" s="1">
        <v>4.0</v>
      </c>
      <c r="B980" s="1" t="s">
        <v>980</v>
      </c>
      <c r="C980" t="str">
        <f>IFERROR(__xludf.DUMMYFUNCTION("GOOGLETRANSLATE(B980, ""es"", ""en"")"),"Everything perfect except the controls operate very well but the volume controls do not. If you squeeze it once to raise it up to the maximum, and the same to lower the volume. But honestly, for what I need (computer) it is more than good and that control"&amp;" what the keyboard.")</f>
        <v>Everything perfect except the controls operate very well but the volume controls do not. If you squeeze it once to raise it up to the maximum, and the same to lower the volume. But honestly, for what I need (computer) it is more than good and that control what the keyboard.</v>
      </c>
    </row>
    <row r="981">
      <c r="A981" s="1">
        <v>5.0</v>
      </c>
      <c r="B981" s="1" t="s">
        <v>981</v>
      </c>
      <c r="C981" t="str">
        <f>IFERROR(__xludf.DUMMYFUNCTION("GOOGLETRANSLATE(B981, ""es"", ""en"")"),"Very complete The set is complete and have fought different types of food and two very practical speeds, excellent relationship quality price, recommended.")</f>
        <v>Very complete The set is complete and have fought different types of food and two very practical speeds, excellent relationship quality price, recommended.</v>
      </c>
    </row>
    <row r="982">
      <c r="A982" s="1">
        <v>5.0</v>
      </c>
      <c r="B982" s="1" t="s">
        <v>982</v>
      </c>
      <c r="C982" t="str">
        <f>IFERROR(__xludf.DUMMYFUNCTION("GOOGLETRANSLATE(B982, ""es"", ""en"")"),"Clock Very true to the picture")</f>
        <v>Clock Very true to the picture</v>
      </c>
    </row>
    <row r="983">
      <c r="A983" s="1">
        <v>5.0</v>
      </c>
      <c r="B983" s="1" t="s">
        <v>983</v>
      </c>
      <c r="C983" t="str">
        <f>IFERROR(__xludf.DUMMYFUNCTION("GOOGLETRANSLATE(B983, ""es"", ""en"")"),"Very good product not greasy and highly effective for acne. It comes with a pipette to better dispensation. Highly recommended. I will buy")</f>
        <v>Very good product not greasy and highly effective for acne. It comes with a pipette to better dispensation. Highly recommended. I will buy</v>
      </c>
    </row>
    <row r="984">
      <c r="A984" s="1">
        <v>5.0</v>
      </c>
      <c r="B984" s="1" t="s">
        <v>984</v>
      </c>
      <c r="C984" t="str">
        <f>IFERROR(__xludf.DUMMYFUNCTION("GOOGLETRANSLATE(B984, ""es"", ""en"")"),"Cash is nice and lovely, its retro style gives a different air. Is about 25 cm with the cover included. Thanks to its design and decoration serves as it's not too big is ideal for placement on the kitchen counter or in the office. As the seller said, he i"&amp;"s able to boil a cup / glass of water in less than one minute when the tank is filled it takes about 4 minutes to boil. At the front shows the temperature at which the liquid is being inside. Its operation is simple, it is poured water and given to the ig"&amp;"nition lever. It is seeing how the thermometer temperature rises. To the reach the 100 stands alone. anter can also be stopped simply lift the kettle on and off the system. The handle is insulating and not heated, and is very comfortable to hold. Simple a"&amp;"nd quick operation for brewing or heat water for soups. I thought it was a good product, nice and effective.")</f>
        <v>Cash is nice and lovely, its retro style gives a different air. Is about 25 cm with the cover included. Thanks to its design and decoration serves as it's not too big is ideal for placement on the kitchen counter or in the office. As the seller said, he is able to boil a cup / glass of water in less than one minute when the tank is filled it takes about 4 minutes to boil. At the front shows the temperature at which the liquid is being inside. Its operation is simple, it is poured water and given to the ignition lever. It is seeing how the thermometer temperature rises. To the reach the 100 stands alone. anter can also be stopped simply lift the kettle on and off the system. The handle is insulating and not heated, and is very comfortable to hold. Simple and quick operation for brewing or heat water for soups. I thought it was a good product, nice and effective.</v>
      </c>
    </row>
    <row r="985">
      <c r="A985" s="1">
        <v>5.0</v>
      </c>
      <c r="B985" s="1" t="s">
        <v>985</v>
      </c>
      <c r="C985" t="str">
        <f>IFERROR(__xludf.DUMMYFUNCTION("GOOGLETRANSLATE(B985, ""es"", ""en"")"),"Excellent came days ahead of schedule, with its sealed warranty and in perfect condition, there was not a speck of dust. Also came nicely wrapped gift with jewelry bag itself, which is perfect to give away. Fully recommended, very good service, thank you "&amp;"!!")</f>
        <v>Excellent came days ahead of schedule, with its sealed warranty and in perfect condition, there was not a speck of dust. Also came nicely wrapped gift with jewelry bag itself, which is perfect to give away. Fully recommended, very good service, thank you !!</v>
      </c>
    </row>
    <row r="986">
      <c r="A986" s="1">
        <v>5.0</v>
      </c>
      <c r="B986" s="1" t="s">
        <v>986</v>
      </c>
      <c r="C986" t="str">
        <f>IFERROR(__xludf.DUMMYFUNCTION("GOOGLETRANSLATE(B986, ""es"", ""en"")"),"Fast and reliable is a card with a very good value. It is fast, not only in reading, also in writing. So far I've been using this brand and has never given me the slightest problem. I can not say the same about Lexar, not only gave me problems, if not the"&amp;" advertised speeds are peak reading, falling a lot in writing. In short, highly recommended, especially for 4k video.")</f>
        <v>Fast and reliable is a card with a very good value. It is fast, not only in reading, also in writing. So far I've been using this brand and has never given me the slightest problem. I can not say the same about Lexar, not only gave me problems, if not the advertised speeds are peak reading, falling a lot in writing. In short, highly recommended, especially for 4k video.</v>
      </c>
    </row>
    <row r="987">
      <c r="A987" s="1">
        <v>5.0</v>
      </c>
      <c r="B987" s="1" t="s">
        <v>987</v>
      </c>
      <c r="C987" t="str">
        <f>IFERROR(__xludf.DUMMYFUNCTION("GOOGLETRANSLATE(B987, ""es"", ""en"")"),"completely the same incredible incredible that photo, I tried the number before Store since chock different depending on the shoe (37 or 38), in this case my size was 37 so I decided to order them around. All great size, appearance, absolutely everything."&amp;" Very happy with them, would buy a thousand times more.")</f>
        <v>completely the same incredible incredible that photo, I tried the number before Store since chock different depending on the shoe (37 or 38), in this case my size was 37 so I decided to order them around. All great size, appearance, absolutely everything. Very happy with them, would buy a thousand times more.</v>
      </c>
    </row>
    <row r="988">
      <c r="A988" s="1">
        <v>5.0</v>
      </c>
      <c r="B988" s="1" t="s">
        <v>988</v>
      </c>
      <c r="C988" t="str">
        <f>IFERROR(__xludf.DUMMYFUNCTION("GOOGLETRANSLATE(B988, ""es"", ""en"")"),"Perfect for presentations in another room and had something bigger and non-rechargeable but had the problem of running out of battery. With this model has not happened to me, it is perfect and I still have not been reloaded, and after several conversation"&amp;"s where I've used. It connects to the PC instantly. The green light is also more powerful than the red and focus perfectly. Fully recommended.")</f>
        <v>Perfect for presentations in another room and had something bigger and non-rechargeable but had the problem of running out of battery. With this model has not happened to me, it is perfect and I still have not been reloaded, and after several conversations where I've used. It connects to the PC instantly. The green light is also more powerful than the red and focus perfectly. Fully recommended.</v>
      </c>
    </row>
    <row r="989">
      <c r="A989" s="1">
        <v>5.0</v>
      </c>
      <c r="B989" s="1" t="s">
        <v>989</v>
      </c>
      <c r="C989" t="str">
        <f>IFERROR(__xludf.DUMMYFUNCTION("GOOGLETRANSLATE(B989, ""es"", ""en"")"),"7cent quality / case do not understand how some people do not give it 5 stars. They are really thin but of excellent quality. In each case fits a decent amount of DinA4 without being deformed. Quality spectacular price")</f>
        <v>7cent quality / case do not understand how some people do not give it 5 stars. They are really thin but of excellent quality. In each case fits a decent amount of DinA4 without being deformed. Quality spectacular price</v>
      </c>
    </row>
    <row r="990">
      <c r="A990" s="1">
        <v>5.0</v>
      </c>
      <c r="B990" s="1" t="s">
        <v>990</v>
      </c>
      <c r="C990" t="str">
        <f>IFERROR(__xludf.DUMMYFUNCTION("GOOGLETRANSLATE(B990, ""es"", ""en"")"),"Micro SD card About a year ago, just buy another, I use a camera for and has not given me any problems. That's why I repeat. I think they have a good value")</f>
        <v>Micro SD card About a year ago, just buy another, I use a camera for and has not given me any problems. That's why I repeat. I think they have a good value</v>
      </c>
    </row>
    <row r="991">
      <c r="A991" s="1">
        <v>5.0</v>
      </c>
      <c r="B991" s="1" t="s">
        <v>991</v>
      </c>
      <c r="C991" t="str">
        <f>IFERROR(__xludf.DUMMYFUNCTION("GOOGLETRANSLATE(B991, ""es"", ""en"")"),"The first kettle and delighted This is our first kettle and we know that our life was before. Connected all day for tea, water for meals and cleaning the floor. Full ends in 5 minutes, in Seville and summer somewhat less, and infusions does not give you n"&amp;"o time to prepare the herbs when you are finished. Just do not try it with milk.")</f>
        <v>The first kettle and delighted This is our first kettle and we know that our life was before. Connected all day for tea, water for meals and cleaning the floor. Full ends in 5 minutes, in Seville and summer somewhat less, and infusions does not give you no time to prepare the herbs when you are finished. Just do not try it with milk.</v>
      </c>
    </row>
    <row r="992">
      <c r="A992" s="1">
        <v>5.0</v>
      </c>
      <c r="B992" s="1" t="s">
        <v>992</v>
      </c>
      <c r="C992" t="str">
        <f>IFERROR(__xludf.DUMMYFUNCTION("GOOGLETRANSLATE(B992, ""es"", ""en"")"),"Thongs chulada a thick sole, super comfortable. precious")</f>
        <v>Thongs chulada a thick sole, super comfortable. precious</v>
      </c>
    </row>
    <row r="993">
      <c r="A993" s="1">
        <v>5.0</v>
      </c>
      <c r="B993" s="1" t="s">
        <v>993</v>
      </c>
      <c r="C993" t="str">
        <f>IFERROR(__xludf.DUMMYFUNCTION("GOOGLETRANSLATE(B993, ""es"", ""en"")"),"I love what I liked just received and as it is in the picture the only downside to put something bad that closures are difficult to open and close. For me it is perfect")</f>
        <v>I love what I liked just received and as it is in the picture the only downside to put something bad that closures are difficult to open and close. For me it is perfect</v>
      </c>
    </row>
    <row r="994">
      <c r="A994" s="1">
        <v>5.0</v>
      </c>
      <c r="B994" s="1" t="s">
        <v>994</v>
      </c>
      <c r="C994" t="str">
        <f>IFERROR(__xludf.DUMMYFUNCTION("GOOGLETRANSLATE(B994, ""es"", ""en"")"),"Dual Watch feature gorgeous, analog and digital both heat and pink gold, very original")</f>
        <v>Dual Watch feature gorgeous, analog and digital both heat and pink gold, very original</v>
      </c>
    </row>
    <row r="995">
      <c r="A995" s="1">
        <v>5.0</v>
      </c>
      <c r="B995" s="1" t="s">
        <v>995</v>
      </c>
      <c r="C995" t="str">
        <f>IFERROR(__xludf.DUMMYFUNCTION("GOOGLETRANSLATE(B995, ""es"", ""en"")"),"Silently Great product. I come from a Roomba 5 years and was afraid I would not give result. It is very quiet, easy to use, very good suction, easy to clean and maintain. The mopa mode leaves the ground pretty well.")</f>
        <v>Silently Great product. I come from a Roomba 5 years and was afraid I would not give result. It is very quiet, easy to use, very good suction, easy to clean and maintain. The mopa mode leaves the ground pretty well.</v>
      </c>
    </row>
    <row r="996">
      <c r="A996" s="1">
        <v>5.0</v>
      </c>
      <c r="B996" s="1" t="s">
        <v>996</v>
      </c>
      <c r="C996" t="str">
        <f>IFERROR(__xludf.DUMMYFUNCTION("GOOGLETRANSLATE(B996, ""es"", ""en"")"),"Comfortable and good sound Just what is expected of the product. They are ergonomic and perfect for going to the gym or do any sport, which is why I bought them. About sound, they hear quite well. Bluetooth connection is quick and not cut at any time.")</f>
        <v>Comfortable and good sound Just what is expected of the product. They are ergonomic and perfect for going to the gym or do any sport, which is why I bought them. About sound, they hear quite well. Bluetooth connection is quick and not cut at any time.</v>
      </c>
    </row>
    <row r="997">
      <c r="A997" s="1">
        <v>5.0</v>
      </c>
      <c r="B997" s="1" t="s">
        <v>997</v>
      </c>
      <c r="C997" t="str">
        <f>IFERROR(__xludf.DUMMYFUNCTION("GOOGLETRANSLATE(B997, ""es"", ""en"")"),"Very practical practice, although in form needed to clean brush boberones, could incuirlo in the package.")</f>
        <v>Very practical practice, although in form needed to clean brush boberones, could incuirlo in the package.</v>
      </c>
    </row>
    <row r="998">
      <c r="A998" s="1">
        <v>5.0</v>
      </c>
      <c r="B998" s="1" t="s">
        <v>998</v>
      </c>
      <c r="C998" t="str">
        <f>IFERROR(__xludf.DUMMYFUNCTION("GOOGLETRANSLATE(B998, ""es"", ""en"")"),"Ideal for generating moisture in my child's room design ideal for children. Too quiet. You can put up with or without light. Long lasting.")</f>
        <v>Ideal for generating moisture in my child's room design ideal for children. Too quiet. You can put up with or without light. Long lasting.</v>
      </c>
    </row>
    <row r="999">
      <c r="A999" s="1">
        <v>5.0</v>
      </c>
      <c r="B999" s="1" t="s">
        <v>999</v>
      </c>
      <c r="C999" t="str">
        <f>IFERROR(__xludf.DUMMYFUNCTION("GOOGLETRANSLATE(B999, ""es"", ""en"")"),"Very good headphones super stylish, comfortable, easy to tie, loaded into the case -small and very elegantly and with great sound both listening to music and talking on the phone. Feature touch control. Buy recommended.")</f>
        <v>Very good headphones super stylish, comfortable, easy to tie, loaded into the case -small and very elegantly and with great sound both listening to music and talking on the phone. Feature touch control. Buy recommended.</v>
      </c>
    </row>
    <row r="1000">
      <c r="A1000" s="1">
        <v>2.0</v>
      </c>
      <c r="B1000" s="1" t="s">
        <v>1000</v>
      </c>
      <c r="C1000" t="str">
        <f>IFERROR(__xludf.DUMMYFUNCTION("GOOGLETRANSLATE(B1000, ""es"", ""en"")"),"Define the product without quality product ""for a hack"" as he bought one of the Chinese until you can go to a store and buy some good. In loud sounds heard too much noise and even the rare bass notes sound as artificial. Yes the microphone goes well.")</f>
        <v>Define the product without quality product "for a hack" as he bought one of the Chinese until you can go to a store and buy some good. In loud sounds heard too much noise and even the rare bass notes sound as artificial. Yes the microphone goes well.</v>
      </c>
    </row>
    <row r="1001">
      <c r="A1001" s="1">
        <v>3.0</v>
      </c>
      <c r="B1001" s="1" t="s">
        <v>1001</v>
      </c>
      <c r="C1001" t="str">
        <f>IFERROR(__xludf.DUMMYFUNCTION("GOOGLETRANSLATE(B1001, ""es"", ""en"")"),"Quality Audio Technica but I prefer. In my case I found the following problems: Cable long you have no option to pick and use comadamente on the street. Lq support head (if you are cabezones) not very comfortable for me. Volume is not as high.")</f>
        <v>Quality Audio Technica but I prefer. In my case I found the following problems: Cable long you have no option to pick and use comadamente on the street. Lq support head (if you are cabezones) not very comfortable for me. Volume is not as high.</v>
      </c>
    </row>
  </sheetData>
  <drawing r:id="rId1"/>
</worksheet>
</file>