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amazon_fr_to_translate" sheetId="1" r:id="rId3"/>
  </sheets>
  <definedNames/>
  <calcPr/>
</workbook>
</file>

<file path=xl/sharedStrings.xml><?xml version="1.0" encoding="utf-8"?>
<sst xmlns="http://schemas.openxmlformats.org/spreadsheetml/2006/main" count="503" uniqueCount="501">
  <si>
    <t>labels</t>
  </si>
  <si>
    <t>text</t>
  </si>
  <si>
    <t>translation</t>
  </si>
  <si>
    <t>A Pas mal juste le prix est un peut élevé</t>
  </si>
  <si>
    <t>Top le top Tres beau top épais et bien confortable. J'apprécie l'ouverture de la manche pour y glisser son pouce. Bon produits</t>
  </si>
  <si>
    <t>bonne paire de basket pour le quotidien très bonne paire de basket, surtout pour le prix proposé. elle est plutôt faite pour un usage quotidien et non pour le sport je trouve.</t>
  </si>
  <si>
    <t>Élégance et qualité Très belle montre de bonne facture et bien présentée dans un coffret.</t>
  </si>
  <si>
    <t>Bien Ces bottes ont l'air bien solides, elles sont confortables, pas trop hautes, faciles à mettre et à retirer. Elles ont des semelles bien aggripantes au sol.</t>
  </si>
  <si>
    <t>Rien à dire RAS</t>
  </si>
  <si>
    <t>prix très satisfaisant modèle sebago inchangé, parfait</t>
  </si>
  <si>
    <t>Magnifique Hyper contente de cet bouilloire, en plus d'être très design elle répond parfaitement aux caractéristiques indiquées. Chauffe parfaitement en peu de temps. Je l'ai choisit car les anciennes bouilloires en plastique dégage une substance toxique lorsqu'elles chauffent. Cet achat correspond parfaitement à mes attentes je conseille une fois par semaine de laver avec deux cuillères à soupe de vinaigre blanc et de l'eau de porter à ébullition et ensuite deux gros rinçage à l'eau claire pour éviter toutes traces de calcaire. Je recommande 😊</t>
  </si>
  <si>
    <t>Bon matériel Bon matériel</t>
  </si>
  <si>
    <t>crocs bleu T.39/40 pointure ok et couleur ok convient bien pour aller au jardin</t>
  </si>
  <si>
    <t>J adore nettoyage facile Nettoie tres bien le pyrex qui passe au four... Sans avoir à frotter longtemps. Attention jamais à l intérieur d une poele ou d une casseroles ou plats anti-adhesif. Mouiller l éponge en acier pour frotter. Enlever le trop pleins d eau... ensuite.</t>
  </si>
  <si>
    <t>RAS Très belle montre. Rustique, pratique, poids faible. Je ne l'ai pas quittée pendant des jours en mission en forêt équatoriale : RAS.</t>
  </si>
  <si>
    <t>Enfin! Après plusieurs achats malheureux enfin un bracelet qui ne se détache pas tout seul! Bon produit! Très satisfait de ma commande</t>
  </si>
  <si>
    <t>Steph lef Cette montre est magnifique 👌👍 Aussi bien homme que femme .</t>
  </si>
  <si>
    <t>biberon mam biberon MAM anti-colique authentique! une marque que j'utilise exclussivement pour ma fille  je recommande cet achat car beaucoup moins cher qu'en pharmacie ou en  parapharmacie,</t>
  </si>
  <si>
    <t>Produit conforme à la description Livraison trés rapide , produit conforme a mes attentes .</t>
  </si>
  <si>
    <t>Vous avez déjà entendu parlé d'une merveille ? Juste woaw ! Si parfaite, si précise, ce n'est pas possible, et pourtant si ! Je n'ai qu'un regret, c'est qu'elle soit si parfaite, que l'on entend même plus le craquement du vinyle, c'est ce qui faisait l'âme du disque. Le son est si pur qu'on ne croirait pas qu'il s'agit d'un vinyle ;)</t>
  </si>
  <si>
    <t>un peu trop petit. Je penser que la sacoche était plus grand.</t>
  </si>
  <si>
    <t>déçu sa na aucun rapport avec les produits que l on utiliser il y a 20 ans en arrière très déçu je trouve se produit  très peut efficace</t>
  </si>
  <si>
    <t>Produit non conforme Attention, le produit reçu ne correspond pas à la description. Je n'ai reçu qu'une cartouche noire en taille standard. Je l'ai renvoyée immédiatement.</t>
  </si>
  <si>
    <t>Jolie solide mais pas au niveau des crochets Jolie confortable et peu de fourrure helas et surtout les crochets pour mettre les lacEts sont fragiles... En 1 semaine prochaine ils se sont détachés...donc il faut faire un trous ce qui gache l esthétique</t>
  </si>
  <si>
    <t>Un peu court pour du 45 , mais sinon produit en ligne avec annoncé Pour mes pieds …...</t>
  </si>
  <si>
    <t>Excellent rapport qualité/prix Pour quelques euros, voici 400 mètres de ruban adhésif. Transparent, large, idéal pour faire des emballages solides. Il est évident que ce produit n'est pas le plus silencieux au déroulement, ni le plus épais, mais il rempli parfaitement son job. Je retire une étoile car celui-ci se déchire facilement après avoir été collé plusieurs jours sur un support plastique, ce qui rend difficile son utilisation pour un collage temporaire.</t>
  </si>
  <si>
    <t>Au top Nikel rien à redire</t>
  </si>
  <si>
    <t>Très bien pour l'usage prévu Qualité moyenne en terme de coupe et de qualité du tissu qui à tendance à "boulocher". Acheter pour "trainer" ou bricoler chez moi, il comble néanmoins parfaitement mes attentes, grâce à son bas prix. Ce qui lui vaut 4 étoiles pour mon usage spécifique. Pour moi, la taille (L) est conforme au standard.</t>
  </si>
  <si>
    <t>me convient J'en voulais un pour faire du karaoké et pas déçue. Excellente qualité musicale car la voix n'est pas déformé et on peut mettre la bonnette fournie avec pour éviter d'avoir des bruits de souffle par exemple ou le vent quand on s'en sert dehors. Ce micro a un treillis métallique de qualité qui protège bien mieux q'un en plastique (du coup plus résistant) et surtout qui permet la bonne qualité du son émis avec. J'ai pu le brancher via sa prise jack sur différents appareils, tels qu'un lecteur DVD, la télévision,l'ordinateur et ça fonctionne aussi sur audio KTV, reverberantor, table de mixage, tour bus, etc ils disent (appareils de pro je pense ça). ; et s'insère dans toutes les pinces de pieds de micro. Le câble est assez grand et la boite du micro permet de bien le ranger.  Mode d'emploi : 1. brancher dans la prise "MIC" de micro 2. Mettez l'interrupteur sur la position "ON" et régler le contrôleur de la voix. 3. Mettez l'interrupteur sur la position "OFF" lorsque vous voulez l'éteindre</t>
  </si>
  <si>
    <t>Très bon produit Je suis très satisfaite de cet achat qui est tout à fait conforme à mon attente. Produit de très bonne qualité. Je recommande.</t>
  </si>
  <si>
    <t>Lapin mignon réveil Lapin mignon réveil  Un réveil très mignon et de haute qualité . c'est pas compliqué à utiliser . Il donne l'heure, il a des sonneries d'alarme agréable et de belles lumières😃😃😃😘</t>
  </si>
  <si>
    <t>Top Mon fils est allaiter et je mixte aussi avec ces biberons et ils sont top!!</t>
  </si>
  <si>
    <t>"coeur de l'océan" Magnifique pendentif .Rapport photo/réalité parfait .Un bijou peu onéreux et du plus bel effet</t>
  </si>
  <si>
    <t>Bonne qualité Trop belle</t>
  </si>
  <si>
    <t>Conforme à La description Léger, simple et efficace. Un très bon système de rangements pour 33 tours et LaserDiscs.</t>
  </si>
  <si>
    <t>Super Très bien</t>
  </si>
  <si>
    <t>Parfait Parfait avec une très bonne odeur qui reste</t>
  </si>
  <si>
    <t>La discrétion avant tout Aussitôt acheté, aussitôt adopté. Ce bras est à la fois très élégant et très pratique. Son cache câble est très pratique, les articulations du bras sont de qualités, mais ce bras est fait pour mettre un micro pointant vers le bas. Il n'est pas possible de le faire tenir debout, sinon votre bras remonte trop haut et vous n'êtes plus en face de celui-ci. Bon achat, je regrette pas.</t>
  </si>
  <si>
    <t>un basic, mais parfait les Converse dans une armoire à chaussures, c'est un basique; je les ai prises pour ma fille et elle les adore ! bon, il faut faire attention et prendre 1/2 pointure en dessous car ça taille grand.</t>
  </si>
  <si>
    <t>Très pratique Je m’en sers pour poser le vidéo projecteur, Il est très pratique pour régler l’inclinaison</t>
  </si>
  <si>
    <t>Look sportif et élégant à la fois. Look sportif et élégant à la fois. Montre tes précisé. A recommander</t>
  </si>
  <si>
    <t>Parfait Très joli diffuseur en bois fournis avec verre mesureur, un câble d'alimentation détachable et d'une grande capacité ( 550ml) et une télécommande. Facile d'utilisation, le diffuseur permet de choisir, la durée de diffusion, la couleur du bandeau lumineux grâce à ses 2 boutons en façade. La télécommande permet de le mettre en marche, de régler le temps de fonctionnement, l'intensité de brumisation, le fonctionnement de la lumière, la diffusion en continu ou intermittent. Je l'ai testé avec de l'huile essentielle On ressent rapidement les effet de l'huile essentielle. Le brumisateur permet d'augmenter l'humidification de l'air de la pièce. En fonctionnement, le son émit est très discret. L'esthétisme et l'efficacité de ce diffuseur me conforte dans mon choix, son design est vraiment très élégant. idéal pour soi ou pour offrir. La livraison est rapide et le colis bien emballé. Je recommande cet article et le vendeur</t>
  </si>
  <si>
    <t>Ok Ok</t>
  </si>
  <si>
    <t>Déception Ces cartouches ont tenu 1 semaine extrêmement déçu je ne recommande pas.</t>
  </si>
  <si>
    <t>Qualité vraiment basse ... Je porte des CAT depuis des années, et j'attendais avec impatience cette nouvelle paire. Hélas, j'ai vite déchanté. Le cuir est de basse qualité, et après deux mois d'utilisation, il y avait déjà des accrocs et des griffures. La gomme de la semelle s'use très vite, surtout sur l'arrière, et la languette s'est délitée et part en morceaux.  Honnêtement, c'est à se demander si ce n'est pas une contrefaçon ...</t>
  </si>
  <si>
    <t>Très bruitante Esthétiquement très jolie mais très bruitante</t>
  </si>
  <si>
    <t>lingette st marc font le job mais sèche très vite. Utilise 2 lingettes là ou j'en utilise 1 seul d'une marque 1er prix</t>
  </si>
  <si>
    <t>bon produit chaussures très confortables, j'ai pris ma pointure habituelle (40) et j'ai enlevé la semelle intérieure pour mettre mes semelles orthopédiques et c'est nickel, par contre je ne trouve pas qu'elles soient adaptées pour le sport, trop hautes de talon et trop molles.</t>
  </si>
  <si>
    <t>sac pour sacoche personnelle"papiers d'identité ect" fermeture scratch pas terrible</t>
  </si>
  <si>
    <t>Bien, mais manque de choix Sweat très sympa, j'aurais adoré pouvoir en prendre d'autres mais le choix est trop limité dans ma taille (3xl)...</t>
  </si>
  <si>
    <t>Tissus leger Je ne voyais pas le motif comme ça j’ai quand même garder la robe tissu léger Mais tout en noir ça serait mieux finalement</t>
  </si>
  <si>
    <t>Presque parfait Reçu dans les temps, je fais du 40 dans les chaussures traditionnelles mais j'ai commandé ces converses en 39.5. Avec des chaussettes fines, ces dernières taillent nickel. Satisfaite du rapport qualité/prix pour ces fameuses baskets en tissu et caoutchouc ! A voir sur la durée</t>
  </si>
  <si>
    <t>Bon produit Le Produit est en bon qualité prix, tout doux. La semelle anti-dérapante, en bon taille. Je suis satisfaite.</t>
  </si>
  <si>
    <t>Set de recharges Frixion. Idéal pour remplacer les cartouches des stylos Frixion ; la consommation d'encre est certes assez élevée, mais la sensation d'écriture est très agréable, l'encre sèche rapidement, et peut être effacée sans problème.</t>
  </si>
  <si>
    <t>Super produit Super confort, super qualité, belles tennis, je recommande !!!</t>
  </si>
  <si>
    <t>Bracelet 7 chakra J adore ses bracelet j en aie offert déjà un ami il est très content de se bracelet 7 chakra j adore ses pierres</t>
  </si>
  <si>
    <t>Cadeau original Cadeau original. Acheté pour quelqu un de ma famille, je ne l’ai pas encore monté mais j’aurais apprécié une «&amp;nbsp;notice&amp;nbsp;» car il y a beaucoup de pièces différentes pour le personnaliser .</t>
  </si>
  <si>
    <t>adapté Matière de belle qualité, couleur bleue correspondant à l'image, taille correctement.</t>
  </si>
  <si>
    <t>Parfait Converse tout t’est dit 👌</t>
  </si>
  <si>
    <t>Super pour les apprentis lecteurs Super bien pour les apprentis lecteurs. Les lettres muettes sont grisées et soigneusement choisies pour ne pas mettre de son à 2 lettres en fonction du niveau. Au lieu des bonbons traditionnels nous en avons acheté un pour chaque enfant qui est venu à l'anniversaire de notre fils.</t>
  </si>
  <si>
    <t>Réveil en douceur... J'ai acheté ce réveil pour mon fils qui en est complètement fan... Il le réclame tous les soirs et apprécie particulièrement l'association "simulation de l'aube" et "son de la mer" qui lui permet de se réveiller en douceur. L'option "veilleuse" est également très pratique et super sympa. Ce réveil est parfait.</t>
  </si>
  <si>
    <t>des converses all star à prix normal Ce produit correspond tout à fait à des converses. Les tailles respectent ceux que l'on trouve dans les converses en général. Il suffit de regarder soit leur indice de taille, soit l'intérieur de votre paires de converse actuelle pour pouvoir réserver le produit. Il m'a été livré rapidement et en bonne état. Petit bémol sur ce modèle : l'arrière est légèrement coupant, donc si vous avez une peau fragile, privilégier un autre modèle ou des grosses chaussettes.</t>
  </si>
  <si>
    <t>Satisfait Contente</t>
  </si>
  <si>
    <t>Non Parfait tout merci</t>
  </si>
  <si>
    <t>Bonne qualité Super pour les massages</t>
  </si>
  <si>
    <t>Parfait Parfait</t>
  </si>
  <si>
    <t>Chaussons  confortable Produit de qualité  a un prix  raisonnable</t>
  </si>
  <si>
    <t>N'est pas de qualité attendue pour cette marque En achetant cette marque réputée, je m'attendais à recevoir un produit fini de qualité. Si je ne conteste pas l'isolation thermique (but recherché), le confort de la semelle lors de la marche et la taille adaptée à mes pieds ; je mets cependant en doute la finition (le néoprène se décolle sur le dessus de la botte après une semaine d'utilisation) et la conception de la botte (il y a, à l'intérieur de la botte à l'arrière du talon, du caoutchouc en remplacement du néoprène, ce qui fait que lorsque vous marchez 100m, vos chaussettes glissent progressivement et descendent sur la moitié de votre pied ce qui est très désagréable, et j'ai essayé plusieurs paires de chaussettes sans que rien n'y fasse !). Bref, lorsque vous enfilez vos bottes, le néoprène se décolle de plus en plus et lorsque vous les enlevez, vos chaussettes se retrouvent sur le moitié de votre pied... Frustrant...Bref, un vraie déception pour des bottes de cette marque et à ce prix.  Pour le reste, isolation et étanchéité parfaites ce qui mérite bien les deux étoiles..</t>
  </si>
  <si>
    <t>Mauvaise qualité Je ne pas aimé après deux semaines la semelle est coupé sur deux, une très mauvaise qualité</t>
  </si>
  <si>
    <t>N'ont rien à voir avec la photo Je suis déçue les séparateurs ne sont pas du tout comme sur le site. Ils sont minuscules et ronds.</t>
  </si>
  <si>
    <t>Bonne montre mais très faible lumière LED La montre est légère, confortable à porter et simple à utiliser. Le bracelet est facile à ajuster. Sur cette montre particulière, la lumière LED est VRAIMENT faible, donc seulement 3 étoiles ! Même dans l'obscurité totale, il n'éclaire que le côté gauche du premier chiffre. La batterie est censée avoir une durée de vie de 7 ans, donc je soupçonne que celle-ci est à la fin de sa vie. L'année de fabrication n'est indiquée nulle part sur le boîtier, il n'y a donc aucun moyen de savoir si c'est le cas.</t>
  </si>
  <si>
    <t>Bien Bien</t>
  </si>
  <si>
    <t>Bon bras articulé mais... Alors, oui, c'est un très bon bras articulé pour un prix moindre, le seul défaut selon moi c'est l'articulation couleur argenté qui n'est pas hyper résistante fasse au poids d'un micro et qui à tendance à lâcher.. Malgré cela, après un bon gros coup de poignet pour resserrer la vis, ce bras reste de bonne manufacture!</t>
  </si>
  <si>
    <t>Achat de Noël Achat fait pour ma belle fille pour Noël elle aime les bijoux très fin. J espère qu il va lui plaire</t>
  </si>
  <si>
    <t>Je recommande Très confortable, je travaille 12h par jour et même arrivé au soir je n’ai toujours pas mal au pieds. Par contre sorti du boulot je ne les mets pas, l’est Est pas tres beau.</t>
  </si>
  <si>
    <t>basket sympa bon rapport qualité prix ...acheté pour ma fille faire du sport avec l ecole en salle j ai du les retourner pour prendre une pointure au dessus elle chausse du 36/37 j ai pris au final du 38 et impecc</t>
  </si>
  <si>
    <t>Très satisfaite Reçu rapidement taille conforme à la réalité.  Très bon rapport qualité prix</t>
  </si>
  <si>
    <t>Genial !!! Pochette de 8 feutres pour tableau en verre. Ils sont a recharger, appuyer plusieurs fois sur un socle dur pour charger la mine. Les couleurs sont très sympas, les feutres écrivent très bien.</t>
  </si>
  <si>
    <t>Très bien Lot très intéressant pour son rapport qualité prix. Parfum très doux, pas entêtant. Pas d'allergie. Très utile.</t>
  </si>
  <si>
    <t>Attention au chocs elles sont mal emballés Un des deux cartons commandé est arrivé abimé, le seul emballage est celui que l'on voit sur la photo :-/ Résultat : une trentaines de feuilles froissées, je les j'utilise pour prendre des notes, faire des dessins, ... Du coup le rapport qualité/Prix n'est plus du tout.</t>
  </si>
  <si>
    <t>Survêtement Beau survêtement</t>
  </si>
  <si>
    <t>Juste parfait Les meilleurs biberons du marché Évite les colliques pour bébé Super ergonomie et super mimi Je recommande fortement</t>
  </si>
  <si>
    <t>Très bien Très bien</t>
  </si>
  <si>
    <t>Très bonne qualité Acheté pour mon studio de musique ! Je le recommande car il est peu chère et fonctionne parfaitement !</t>
  </si>
  <si>
    <t>Je recommande Bon trépied, solide. Rien à dire, il correspond tout à fait à la description</t>
  </si>
  <si>
    <t>Sweat unis Super, bonne qualité,  bien chaud . Super toutes mes recommandations</t>
  </si>
  <si>
    <t>Incroyable , au top je recommande Je sais pas quoi dire ..... enfin j’ai trouvé des écouteurs digne d’une grande marque très cher .. qualité du son au top je cours avec ça bouge pas , ça gêne pas à la salle de sport Ça se connecte facilement avec tout vos appareils , en plus une petite pochette Mignonne avec pour la glisser dans son sac où on trouve plusieurs tailles des bouts qu’on met dans nos oreilles pour changer aussi si on veux .. franchement j’ai attendu un moment avant d’écrire un commentaire pour être sûr mais là je les recommande sans doute.. de plus avec le support qui se met derrière les oreilles ça bouge plus même pendant l’effort parfois j’oublie même que je l’ai sur moi .. je vous conseille de les essayer j’espère que vous avez trouvé mon commentaire utile.</t>
  </si>
  <si>
    <t>Très bien Très bien, le micro est jolie est la qualité du son est très bonne</t>
  </si>
  <si>
    <t>Calibre Satisfait</t>
  </si>
  <si>
    <t>Si vous faites du 41 prenez du 41 n'allait pas chercher du 42 ça flotte. Nickel, j'ai rajouté une semelle en plus. Très confortable. Je recommande.</t>
  </si>
  <si>
    <t>Ils sont très  beaux Bebe ne boît pas trop  vite</t>
  </si>
  <si>
    <t>DISCRIPTIF MENSONGÉ JOLI MAIS C'EST TOUT. TRÈS MAL TAILLÉ, LA CAPUCHE EST SURDIMENSIONNÉE. N'ESPÉREZ PAS AVOIR CHAUD, JE CHERCHE ENCORE LA MATIÈRE POLAIRE !!!</t>
  </si>
  <si>
    <t>Attention a la taille Monsieur fils fait une taille  39 les elastiques sont Trop petits . C'est trop serré  il ne peut mettre et enlever la chaussure</t>
  </si>
  <si>
    <t>très mauvaise qualité une fois passé à la machine à laver cela ne ressemble à plus rien on en a que pour le prix</t>
  </si>
  <si>
    <t>Vieilli mal Vieilli mal avec plusieurs lavage beaucoup moins doux dommage</t>
  </si>
  <si>
    <t>Une marque parfaite ! Un seul regret : le plastique J'ai vu du mieux dans les coliques de mon bébé lorsqu'il en avait, grâce à ce biberon. Un seul regret : à quand les biberons anti colliques mam sans plastique et en verre ?</t>
  </si>
  <si>
    <t>Bonne qualité Tres bonne chaussure de sécurité a l'aise pour le travail et surtout legere</t>
  </si>
  <si>
    <t>Doit faire ses preuves Je viens juste de commencer à l'utiliser pour des migraines pour le moment je n'ai pas encore vu l'efficacité. J'attends !</t>
  </si>
  <si>
    <t>Super confortable Pantalon détente et sport très bien très confortable bonne taille parfait</t>
  </si>
  <si>
    <t>Je recommande ! Il ne lui manque qu’une poignée pour être parfait !</t>
  </si>
  <si>
    <t>Juste parfait Qualité d'enregistrement parfaite. Rien à redire. J'avais peur de l'utiliser avec son trépied fournis pourtant aucun soucis. Pas de retour de frappe de clavier en jeux.</t>
  </si>
  <si>
    <t>Parfait 👌🏻👌🏻👌🏻</t>
  </si>
  <si>
    <t>produit parfait (1 semaine d'utilisation intensive) Cette bouilloire est parfaite pour quelqu'un vivant comme moi dans une petite surface. Je ne l'ai que depuis une semaine environs, et m'en sert tous les jours, plusieurs fois par jours. Elle chauffe bien, n'a pas d'odeurs, et le câble est d'une longueur décente.</t>
  </si>
  <si>
    <t>Achat vérifier Exceptionnel</t>
  </si>
  <si>
    <t>biberon dodie les biberons dodie + de 6 mois avec tétine plate sensation sont vraiment très bien. Le débit n'est pas trop rapide, je recommande</t>
  </si>
  <si>
    <t>Me sert pour Youtube Je me sert de ce produit pour youtube lorsque que je filme en dehors de mon studio. Il capte un peu trop de choses c'est pourquoi je suis passé sur un micro lavalier mais je recommande vivement ce produit qui m'a sauvé la vie à de nombreuses reprises lors de tournages !</t>
  </si>
  <si>
    <t>Super achat Mamane est contente j ai souvent des douleurs aux ongles et aux cheveux et cela me soulage bocou donc j aime bocou</t>
  </si>
  <si>
    <t>tres bien cet appareil est vraiment super pour les petites pieces je l'est personnellement mis sur les toilettes qui se trouve a coté de ma douche  tres bien disign en plus</t>
  </si>
  <si>
    <t>enregistreur Adepte depuis des années du petit carnet pense bête, je passe avec ce dictaphone à l'ère numérique avec plaisir : facile d'utilisation, à une main, léger.. pratique.. je suis conquis ! livré avec son chargeur USB, de petite taille (j'ai fais une photo avec un stylo pour pouvoir comparer la taille)</t>
  </si>
  <si>
    <t>Super Super</t>
  </si>
  <si>
    <t>parfait pour bébé allaité au sein Voilà le seul biberon qui m'a permis de faire de l'allaitement mixte...sinon mon fils refuse toute autre tétine. Un grand soulagement pour la reprise du travail!</t>
  </si>
  <si>
    <t>Super pointeur je le recommande ++++ J’ai acheté ce pointeur pour mes présentations et franchement c’est super grâce a celui là j’ai pas besoin d’ Collé à mon ordi pour changer de slide en plus il a un pointeur laser qui facilite à mes interlocuteurs de suivre facilement. En se qui concerne la portabilités c trop pratique à porter et léger et le plus important c’est que c’est très facile à utiliser il faut juste brancher la clé usb et oups il est prêt à l’utiliser Pour moi sa m’a vraiment aider à gérer mes présentations et je me sens plus à l’ai Maintenant quand je présente je le recommande ++++</t>
  </si>
  <si>
    <t>Trés bon produit Je recommande fortement ce produit. Très bon rapport qualité/ prix. Les couleurs neutres peuvent correspondre tout aussi bien à une fille qu’à un garçon.</t>
  </si>
  <si>
    <t>Sain, rapide et maintient l'eau chaude sur 30 minutes Fait correctement son travail, et correspond à la description.</t>
  </si>
  <si>
    <t>Conforme Conforme</t>
  </si>
  <si>
    <t>Bof bof Bof très déçue. Interieur mal collé avec une forte odeuse de colle. Sinon la caisse est belle mais il n'y a pas de une option de blocage du couvercle du coup ce n'est pas pratique.</t>
  </si>
  <si>
    <t>Dommage... Dommage que dans le descriptif il ne soit pas indiqué qu'il y a du parfum... je voulais du savon de Marseille 72%. Ici, il y a 30% de savon, 5% de parfum ( quelle origine?) et le reste? Indiquer qu'il s'agit de savon de Marseille c'est limite mensonger!!!</t>
  </si>
  <si>
    <t>Très déçu Je l'ai testé le jour même de la réception en appelant mon fils et il entendait des bruits comme des sifflements stridents des que je parlais. Je l'ai aussi tester avec une appli de mon téléphone qui me permet d'apprendre une langue étrangère. Le micro n'a pas l'air de fonctionnner correctement. Je me laisse demain pour tester.... si ce n'est pas mieux ce sera retour à l'envoyeur.</t>
  </si>
  <si>
    <t>Complexe! J'ai offert cette montre "multifonctions".  Elle a été très bien accueillie pour son look et ses fonctions thermomètre et boussole; par contre elle est difficile à régler, il faut lire le mode d'emploi attentivement, et il faut une loupe pour le déchiffrer.</t>
  </si>
  <si>
    <t>parfait tres contente de mon achat je ne regrette vraiment pas je recommande vivement cela fait un beau cadeau pas cher</t>
  </si>
  <si>
    <t>contente! Ayant souvent mal aux cervicales je me suis laissé tenter par ce tour de cou. Essayé 1 fois lors de douleurs. Cela ne fait pas de miracles mais la chaleur est agréable et fêtent bien les muscles. Effectivement un peu courte. Ne permet pas de faire le tour du cou. Il manque 10 bons centimètres. Mais pour le prix il rempli bien sa tâche! Commandé vendredi soir et reçu samedi matin en premium.  Parfait!</t>
  </si>
  <si>
    <t>Efficace et doux Papier humide dont les feuilles sont assez épaisses sans pour autant risquer de boucher les toilettes. Au début, la sensation humide est un peu inhabituelle mais on s'y fait rapidement. La douceur est très agréable tout comme une vraie sensation de propre.</t>
  </si>
  <si>
    <t>Très beau pack ! Joli petit pack de biberon, l'esthétique n'est pas mal, très moderne. Niveau qualité, ça reste toujours le même produit, je n'en suis pas déçue. La tétine est en silicone très bien conçu, souple pour s'adapter aux petites bouches, mais en même temps très robuste. L'ouverture est bien grande, très pratique pour faciliter le nettoyage et le remplissage de lait en poudre.  Pas de soucis de coliques ou de régurgitation intempestive avec ce modèle de biberon !  Attention de ne pas trop frotter le dessin avec le côté abrasif de l'éponge, sinon il ne durera pas longtemps. ;)</t>
  </si>
  <si>
    <t>bien rien à redire sauf, peut etre, pour les droles de perforatioss en haut et en bas des feuilles qui "mangent" 1 bon cm de l'impression et donc de l'encre également. Sinon tres bien, les photos sont jolies</t>
  </si>
  <si>
    <t>Bloc de feuiles de dessin A5 détachables C'est un bloc avec des feuille blanches de dessin épaisses détachables. Je l'avais pas compris comme ça (je pensais que c'était juste une ramette de papier A5 un peu épaisse) mais ça m'arrange enfaîte... donc j'adore :)</t>
  </si>
  <si>
    <t>Parfait Livraison rapide, emballage parfait, le produit est clairement plug-to-play. Fonctionne parfaitement et permet de rendre le son d'un micro à condensateur parfait. À acheter les yeux fermés.</t>
  </si>
  <si>
    <t>Très bien A recommandé confortable et pratique pour le sport. Prix correcte et livraison correcte.</t>
  </si>
  <si>
    <t>Excellent Excellent</t>
  </si>
  <si>
    <t>DU PRO A LA MAION A PRIX DOUX Sincèrement, la machine respire la qualité et la solidité. L'installation est hyper facile. Les premières impressions me donnent entières satisfaction. Elle imprime avec une grande vitesse. Avec toutes les fonctions qu'elle a, je suis très content de mon imprimante. Fini les appareils grand public à 50, 8 voire 100 euros qui sont fragiles, coûtent des fortunes en cartouches et toner... et qu'on est obligé de remplacer par un neuf lorsqu'ils tombent en panne parce que la réparation est trop chère ou impossible.</t>
  </si>
  <si>
    <t>Superbe bracelet Il s'agit d'un très joli bracelet, perles en grenat et petit coeur rose gold pour moi. le rendu est très beau. c'est un bracelet élastiqué qui correspond à un grand nombre de poignets. je pense en recommander un pour l'offrir !</t>
  </si>
  <si>
    <t>Super Excellent,livre très rapidement</t>
  </si>
  <si>
    <t>Très satisfaite Magnifique produit àvec un véritable gain de temps . On met le biberon on appuie sur start Ét en moins de 20 seconde le biberon est prêt. Bébé n'a pas le temps de pleurer " on ne se brûle pas le biberon n'est pas mis sous haute température avec le contact de l'eau car seulement l'eau chaude a bonne température est directement distribuée dans le biberon,  achat très utile, bon prix j'ai profité de la réduction . Très satisfaite je recommanderai votre marque Ét votre produit à toute les mamans . Merci Tommee tippee</t>
  </si>
  <si>
    <t>CONVERSE BLANCHE J'adore cette paire de converse indémodable, taille bien jolie couleur blanc optique, confortable,objet conforme a la description  malgré la livraison un peu longue, colis bien emballer et soigner cette paire de basket s'adapte a toutes vos tenues je recommande</t>
  </si>
  <si>
    <t>Cable de bonne qualité Cable conforme à la description. Bonne qualité et son excellent. Solidité parfaite et grande longueur</t>
  </si>
  <si>
    <t>Pas besoin de payer plus cher. Un câble de très bonne qualité, fait parfaitement son travail, facile à dénuder et à installer. Un des fils est marqué pour avoir la polarité résultat il a tout ce qu'un câble audio se doit d'avoir.</t>
  </si>
  <si>
    <t>Indispensable Tout simplement parfaite. Après une grosse journée de marche, pas de problèmes aux pieds, nous trop chaudes, ni trop froide. Je recommande</t>
  </si>
  <si>
    <t>Legere Parfais pour mon tapis de course</t>
  </si>
  <si>
    <t>Destructeur de documents...Amazon basics Très bon produit..Facile d'utilisation et fiable.J'ai détruis environ 100 documents..et aucunes lacunes niveau moteur ..Par contre prévoir des sacs poubelles pour mettre les déchirures..Ca prend de la place mine de....Superbe et fiable...Découpe des documents propres et plus lisibles..Je recommande vivement !! Très bon ..A acheter !!!!!</t>
  </si>
  <si>
    <t>Biberons mignons mais pas pratiques Habitués aux MAM moi comme mon fils, on ne s'y fait pas. Et je n'aime pas du tout le principe de la tétine à plusieurs débits</t>
  </si>
  <si>
    <t>Trop cher + port encore plus cher Tres bien mais trop cher (seulement a 1€42 chez BureauVallee)</t>
  </si>
  <si>
    <t>bien confortable bonne taille mais usure très rapide des talons</t>
  </si>
  <si>
    <t>Belle montre mais attache fragile Acheté pour mon fils, cette montre est très joli.. mais au bout de qq semaine d'utilisation, mon fils me rapporte que la sangle de fermeture du bracelet s'est cassée ou plutôt décollée... Donc qualité douteuse. Dommage car c'est une belle montre tout de même.</t>
  </si>
  <si>
    <t>Rapport qualité prix. Un peu chère pour le modèle en ce qui concerne le rapport qualité prix. Sinon la couleur est relativement belle.</t>
  </si>
  <si>
    <t>Le pull Classic nike Bien taille bien livraison rapide</t>
  </si>
  <si>
    <t>Lourd Très joli ! Cadeau qui plaît ! Dommage que ce soit très compliqué de les faire tenir au mur...</t>
  </si>
  <si>
    <t>top Il faut vraiment aller au delà des 2 minutes de gêne voir de douleur et bien se placer, mais après c'est du bien être.</t>
  </si>
  <si>
    <t>Ange gardien Très joli pendentif,très bel effet</t>
  </si>
  <si>
    <t>Satisfaite / design / rapport qualité / prix Pr le moment aucune critique , je ne connais pas cette marque , mais je porte des lunettes et c’est vrai qu’il est confortable il ne comprime les oreilles et aucune douleur avec les branches de lunettes , pas comme la plupart des casques , je n’ai pas encore un bonne prise en main car la livraison est récente mais de ce que j’ai pu voir pr le moment je suis satisfaite . Il est très beau . Je recommanderais ce casque à ceux qui portent des lunettes car il y a vraiment une différence de confort . bon rapport qualité / prix</t>
  </si>
  <si>
    <t>Belle chaussure Jolie chaussure. Arrivée en avance. Elle taille bien. Elles font un peu gros pied. Mais moi sa ne dérange pas du tout.</t>
  </si>
  <si>
    <t>pull bonne qualitée, très doux</t>
  </si>
  <si>
    <t>montre fossile Tres jolie montre fonctionne tres bien rien a redire je la met tous les jours tres agreable a porter tres tres belle</t>
  </si>
  <si>
    <t>Casio CA-53W-1ER Amoureux des montres Casio et fan de Back to the future! Pour moi c'était une évidence de me la payer! Montre calculatrice des années 80 et de Marty Mcfly ha ha ha !! Deux petits défauts ; pas de rétro-éclairage et visibilité légère ! Pour ma part c'est un achat coup de coeur!</t>
  </si>
  <si>
    <t>Parfait ! J'ai commandé ce sac suite à la lecture des commentaires très positif sur ce vendeur, et je ne suis vraiment pas déçu!  Il mérite largement 5 étoiles, tant pour la rapidité de livraison (commandé lundi à 23h, reçu mercredi à 10h ... c'est juste hyper agréable!) Emballage bien fait, dans un carton, évidement, avec un rembourrage en papier. Le sac est dans une pochette, il n'a absolument pas souffert du voyage.  Pour le sac en lui même, je l'ai regardé sous toutes les coutures, la finition est parfaite! Le cuir sent bon, il n'a aucune cicatrice. Les fermetures éclairs sont bien faites, j'avais peur qu'elles accrochent, mais en fait pas du tout.  le doublage et la couture du doublage est de bonne qualité. Il y a beaucoup de place pour le rangement, et la cerise, des poignées rétractables ainsi que les bretelles pour le porter en sac à dos. A vide, le poids est correcte.  Non vraiment rien à dire, c'est parfait.  Si vous doutiez de vous l'offrir, ou de l'offrir à quelqu'un, croyez moi, allez-y c'est un très bon achat !  Si vous avez trouvez ce commentaire utile, un petit clic sur "oui", ça fait toujours plaisir de savoir qu'on est utile ;)</t>
  </si>
  <si>
    <t>Super rapport qualité prix franchement pour 25 euros elle est vraiment super belle</t>
  </si>
  <si>
    <t>Le look J aime bien le look un peu vintage la.montre est robuste et confortable Beaucoup d options</t>
  </si>
  <si>
    <t>RAS Super dessin animé disney en VF</t>
  </si>
  <si>
    <t>Écouteur Très bon produit</t>
  </si>
  <si>
    <t>SNEAK IT! Très bon produit. Les chaussettes sont très agréable à porter et sert toujours aussi bien malgré les multiples lavages * avec la machine à laver qui lave avec plein d'eau tout partout. * Me manquait des mots pour finir mon commentaire.</t>
  </si>
  <si>
    <t>Belle montre à offrir ou pas J'ai aimé la première, celle la est tout aussi sympa. Ce fut donc pour un cadeau pour un collègue du boulot et ce fut une belle surprise pour lui. Le bracelet est joli et confortable, même après une journée de travail. Le cadran un peu sportif tout aussi sympa, les fonctions chronomètre je pense pas qu'il utilisera mais bon, on sait jamais.</t>
  </si>
  <si>
    <t>Casque léger avec bon son Super en marchant. Pas de bruit au contraire du Zik Parrot que je possédais avant. Casque extra léger avec coussinets confortables. A conseiller</t>
  </si>
  <si>
    <t>Philips , le top ? Oui carrément , pour moi il n'y a pas mieux que les Avent pour tout ce qui touche les affaires de bébé . Pas de cochonnerie dedans , solide , efficace , et jolie , que demander de plus ! Le tarif pique un peu , mais la qualité se paie . Parfaitement adapté la la bouche de bébé . Goupillon très pratique , et sucette souple et douce. Excellent produit !!!</t>
  </si>
  <si>
    <t>Super sweat a capuche Malgré un retard dans la livraison, je suis super contente, il taille bien, est trop beau et la matière est agréable À porter. Je le recommande .</t>
  </si>
  <si>
    <t>bien bonjour ils manque les boucles d'oreilles</t>
  </si>
  <si>
    <t>Problème de taille... Après un envoi rapide, un colis très bien emballé. Un produit de qualité mais hélas la taille française n'est pas bonne. Il manque au bas mot 15 cm au dos, même pour un soutien-gorge de sport... Dommage...</t>
  </si>
  <si>
    <t>Mécontente 2 stylos qui ne marchent sur 5 . Ma petite fille a été très déçue c'était un cadeau  pour son anniversaire</t>
  </si>
  <si>
    <t>Un peu petit Bien mais petit</t>
  </si>
  <si>
    <t>Manque de fermeté Article très agréable à porter manque de fermeté</t>
  </si>
  <si>
    <t>parfait C'est des "Converse" que dire de plus. trés bon rapport qualité/prix. La couleur est conforme à la photo, pas de mauvaise surprise.</t>
  </si>
  <si>
    <t>bon rapport qualité prix Très agréable à porter. Ce n est pas une brassière de sport mais le maintien est suffisant pour tous les jours.</t>
  </si>
  <si>
    <t>Maryse Ma petite fille est ravie</t>
  </si>
  <si>
    <t>Produit top, livraison pas top Très bon article. Tres silencieux avec léger clapotis d'eau. Par contre livraison pas top, le facteur la balancé sur le balcon (mes fleurs  on amorti le choc)</t>
  </si>
  <si>
    <t>Dash lessive Livré dans les temps offre très intéressante reçu 3x47</t>
  </si>
  <si>
    <t>Parfaite Cette bouilloire est conforme à la description. Elle monte vite en température. Température réglable : c'est très pratique. Je recommande ce produit</t>
  </si>
  <si>
    <t>Bande aprippante autocollante robuste J'ai utilisé cette bande agrippante pour fixer une moustiquaire sur une  fenêtre . Le collage est impeccable , résistant .</t>
  </si>
  <si>
    <t>Excellente qualité Comme à son habitude, Under Armour fournit des produits de grande qualité, faits pour durer. Coupe ajustée, sweat bien chaud sans être trop épais.</t>
  </si>
  <si>
    <t>Biberons Facile d'utilisation ne coule pas comme certaines autres marques ! Rien à dire bébé est content !</t>
  </si>
  <si>
    <t>top au top</t>
  </si>
  <si>
    <t>sport super</t>
  </si>
  <si>
    <t>Contente ! Ni trop discrètes ni trop voyantes, belles sans être clinquantes, je les adore et je les supporte toute une journée !</t>
  </si>
  <si>
    <t>Parfait Excellente remise Confort +++</t>
  </si>
  <si>
    <t>Sublime Magnifique collier, exactement reçu comme sur la photo encore plus beau en vrai ,un beau cadeau a faire je recommande vivement</t>
  </si>
  <si>
    <t>Veste Tre bien</t>
  </si>
  <si>
    <t>La qualité du produit Ce produit me convient car j'ai des problème de dos et les baskets à talon ses recommande elle son génial merci.</t>
  </si>
  <si>
    <t>Pratique Cafetière à filtre pratique pour les petites surfaces ou bien les personnes qui ne boivent pas beaucoup de café. En effet, la quantité totale est de 625 ml d’eau . J’aime ce côté «&amp;nbsp;petit&amp;nbsp;». J’aime aussi le fait que le filtre soit réutilisable (mais je peux mettre aussi un filtre papier). Je la trouve aussi de qualité : elle est bien équilibrée .  Pratique et utile . Cafetière idéale pour les petites surfaces.</t>
  </si>
  <si>
    <t>Top Très bon rapport qualité prix. Plutôt léger et confortable facile d’utilisation vraiment bien je recommande</t>
  </si>
  <si>
    <t>Adapte meme pour un petit de 15 mois C’est le premier livre que ma fille de 15 mois veut regarder jusqu’au bout! L’histoire est simple, une phrase par page et par dessin, du coup, cela va assez vite pour ma puce qui ecoute. Les pages sont en plastique (j’avais quelques doutes car je prefere les matieres naturelles comme le papier ou le bois mais elle se plait a les tourner - donc, tout Gagne!).</t>
  </si>
  <si>
    <t>Tres fragile Montre extra simpliste,pas de date. On sent qu'elle est trrs fragile et qu'au moindre mouvement brusque le bracelet ou la montre peut se casser.</t>
  </si>
  <si>
    <t>micro qui sature micro sature des que le son est trop fort ... 0 chef</t>
  </si>
  <si>
    <t>RETOUR POUR MANQUE DE PRECISION Bonne presentation  mais peu précise j'ai du retourner la premiere montre reçue pour manque de précision la deuxiéme etait a peine plus précise .</t>
  </si>
  <si>
    <t>petit mais bien pour un 95h c'est légeremnt trop petit au niveau des bonnet mais le maintien est bon et les découpes dos m'ont surprise qud il a fallu l'enfiler mais cest un coup de main à prendre. Belle qualité</t>
  </si>
  <si>
    <t>article logique reçu le 15 11 2019</t>
  </si>
  <si>
    <t>a commande avec 2 tailles au dessus de la taille  courrante de chaussure. Attention la taille. Pur avoir in 41 EU il faut commander du 43 1/3.</t>
  </si>
  <si>
    <t>confortable Chaussures confortables. J'ai pris une pointure au-dessus de ma pointure comme c'était conseillé et je ne regrette pas.</t>
  </si>
  <si>
    <t>Un peu mastoc mes bien Serré au début</t>
  </si>
  <si>
    <t>Nécessaire Il me le fallait pour pouvoir utiliser mon micro "Neewer NW 700". Pas déçu du résultat, cependant il reste un peu léger car lorsqu'on branche les câble il penche. Il ne chauffe pas même après des heures d'utilisation.  Je le recommande sans hésiter</t>
  </si>
  <si>
    <t>Aussitôt ouvert, aussitôt adopté! À Force de se bagarrer pour que je puisse voir correctement le film,  j'ai opté pour cette table de PC qui se positionne comme j'ai envie!! Aussitôt reçu, aussitôt testé et approuvé!! D'une,  on peut choisir la position que l'on veut,  il a des boutons sur les côtes avec des degrés ce qui me permet d'avoir un support pas bancale ( bon mon premier essai ne ressemblait à rien 😁) De deux il y a des petits support qui empêche le PC de tomber si la position est très relevée. Ensuite il a un petit support pour y mettre au choix,  la souris, ou le café 👍 Et enfin un  mode d'emploi français!  Mais c'est tellement simple d'utilisation que l'on s'en passe. Autre chose et pas des moindres il n'y a rien à monter,  la table est prête d'utilisation!  Top! Je recommande pour nos longues soirées au lit en mode pilou pilou 😊</t>
  </si>
  <si>
    <t>Parfait Bon produit Belle finition Emballage soigné</t>
  </si>
  <si>
    <t>Génial Mon garçon adoré car il peut lire un livre comme sa grande sœur.</t>
  </si>
  <si>
    <t>Confortable et bonne qualité de son Mon ado est ravie avec ce casque. Il est confortable, sa forme ovale couvre bien les oreilles (pas le cas du modèle E45 qui est plus petit), et le son est de bonne qualité.</t>
  </si>
  <si>
    <t>super utile pour les biberons Avent les biberons Avent sont fournis sans, et c'est très regrettable ! pour mélanger la poudre de lait avec l'eau, c'est beaucoup plus commode, et aucun risque de boucher la tétine ! très utile.</t>
  </si>
  <si>
    <t>JADORE J EN SUIS A MA 8 IEME PAIRE EN DIFFERENTS COLORIS ON EST TROP BIEN DEDANS ET J AIME LEUR LOUQUE!</t>
  </si>
  <si>
    <t>Très bon produit Très bon produit efficace.</t>
  </si>
  <si>
    <t>Super joli Super joli. Je me le suis achete pour l’anniversaire de cristal.</t>
  </si>
  <si>
    <t>Très belle montre Bonne qualité et jolie</t>
  </si>
  <si>
    <t>Très classe Utilisé comme bracelet de remplacement pour ma daydate, il fait parfaitement l'affaire et est de qualité convenable</t>
  </si>
  <si>
    <t>Produit au Top 👍 Cadeau qui à fait énormément plaisir</t>
  </si>
  <si>
    <t>Casque pratique et léger. J'ai acheté ce casque pour le connecter à la télé. Le son n'est pas de haute fidélité mais suffi parfaitement pour cette utilisation. Il est simple et rapide d'utilisation. Le rapport qualité prix est plus que correct. C'est un bon achat.</t>
  </si>
  <si>
    <t>parfait Comme le titre l'indique super nickel et livraison rapide !</t>
  </si>
  <si>
    <t>Parfaites !!! Commander hier reçu aujourd'hui, la couleur est vraiment belle c'est un beau rose fluo. Les baskets sont ultra légères et stylées. Je suis très contente de mon achat je recommande.</t>
  </si>
  <si>
    <t>des belles et confortables pompes parfait</t>
  </si>
  <si>
    <t>Passez votre chemin Je prend la peine de venir commenter ce produit puisqu'il n'y a aucune note pour le moment. Nous ne sommes pas experts et n'avons jamais essayé d'autres chauffe-biberons donc peut-être est-ce le cas avec tous !? : - le tube doseur d'eau ne permet pas du tout de chauffer à la bonne température. - si l'on a mis trop d'eau, même après avoir enlevé le biberon, le chauffe-biberon continue de fonctionner : pas de bouton -off-, la seule solution étant de débrancher l'appareil. Je ne recommande pas cette nouvelle version. Les commentaires semblaient très bon sur l'ancienne qui doit donc mieux convenir.</t>
  </si>
  <si>
    <t>Commande Bonjour , Je n'ai pas reçu mon colis , donc je ne sais pas pourquoi. C'est dommage . Cordialement. Merci</t>
  </si>
  <si>
    <t>Jolie Jolie bouilloire qui chauffe très rapidement mais après de nombreuses utilisations elle dégage toujours une légère odeur de plastique chaud désagréable. De plus elle n’est pas facile à nettoyer</t>
  </si>
  <si>
    <t>HE QUALITÉ MOYENNE HE qualité moyenne quand l'on connaît celles des parapharmacie. Cela dépend de l'usage que l'on en fait. Sert quand même.</t>
  </si>
  <si>
    <t>bon produit bon produit, déja 4 paires passées. très agréable a porter mais la gomme reste très souple et s'use "trop" vite aux talons</t>
  </si>
  <si>
    <t>Très bien Rapide et facile à utiliser. Livraison rapide. Bonne impression. Très pratique</t>
  </si>
  <si>
    <t>bien à condition de découdre le sigle eastpack</t>
  </si>
  <si>
    <t>Bon gadget Il fait le job, pour le prix rien à redire!</t>
  </si>
  <si>
    <t>Le produit était bien emballé Produit reçu dans les temps. Très jolie. J'avais peur que le cadran soit trop petit mais finalement non. car cette montre est de classe . Pourra vous accompagner pour des sorties entre amis et le spectacle .La montre est noire mais le cadran est parfaitement lisible . Cela a été une surprise . Je recommande</t>
  </si>
  <si>
    <t>bon produit je l'ai acheté il y a un bon moment mais ma fille jette souvent un oeil dedans</t>
  </si>
  <si>
    <t>Parfum Lave</t>
  </si>
  <si>
    <t>Super concept ! Super concept !!! S’accroche très bien ! Discret! Grand OUI !</t>
  </si>
  <si>
    <t>Très pratique Ce chauffe biberon de voyage est très pratique et nous a sauvés de nombreuses fois. Il prend peu de place dans le sac à langer et permet d’avoir un biberon à bonne température en très peu de temps.</t>
  </si>
  <si>
    <t>Durable et bonne qualité Ça c'est de la bonne qualité d'encre ! Et durable</t>
  </si>
  <si>
    <t>Très bon casque Moi qui avais le 450BT qui étais très bien celui là est encore mieux :o La qualité est présente :)  Point de vu confort on à vu mieux mais ça passe</t>
  </si>
  <si>
    <t>Très bon produit Reçu rapidement ce produit est conforme à ca déception</t>
  </si>
  <si>
    <t>cest tres bien chaussures conforme à mes attentes, la tailles est juste, je ne regrette vraiment pas mon achat !Je vous les recommande.Ces chaussons sont très souples, antidérapants, aérés, lavables à la main, avec un élastique solide (remplaçable au cas où)Mon compagnon est aux anges, elles sont hyper confortable.Très belle qualité du produit et répondant parfaitement au descriptif. Correspond bien a la description</t>
  </si>
  <si>
    <t>Un beau cadeau à se faire J’ai offert ces crayons à ma petite fille qui est ravie de ce choix A conseiller absolument à qui veut faire plaisir</t>
  </si>
  <si>
    <t>parfum de linge execlent  recu le lendemain</t>
  </si>
  <si>
    <t>Baskets esthétiques et confortables Produit qui correspond au descriptif, souple et très agréable à porter en cette saison, très facile à enfiler, s’adaptent à toutes situations et passent partout, sport&amp;amp;chic!</t>
  </si>
  <si>
    <t>Excellente surprise ! Excellente surprise ! Ces écouteurs à moins de 30 euros ont beaucoup de choses pour eux: ils tiennent bien la charge, ils ont des embouts courts qui rendent le port ultra comfort et réduisent l'effet bouchon d'oreille désagréable. Ils se rechargent en usbc, la notice est en français et l'arceau d'oreille est efficace même sur les cessions sportives les plus mouvementées . Le son est plus que correct sans être haut de gamme non plus. Il est plaisant tant sur le rendu des basses que sur la qualité d'écoute prolongée. Dans l'ensemble c'est équilibré et ne nécessite pas d'equalizer. Alors en point critique je citerai le bouton des écouteurs qui nécessite une pression un peu trop forte sur l'oreille mais vu que tout se gère déjà via le téléphone, je préfère ça que du tactile.</t>
  </si>
  <si>
    <t>Super chaussures Les Superga sont des chaussures de qualité, modèle intemporel, se portent pieds nus, très agréables, légères... c'est ma 4e paire, je recommande.</t>
  </si>
  <si>
    <t>Très bon diffuseur d’huiles essentielles Comme je l’ai trouvé petit comparé  au youngdo que j’ai acheté précédemment . J’avoue avoir été un peu déçue par la petitesse de ce diffuseur.  Mais si j’avais  bien lu la description, un diffuseur de 150ml ne peut pas être très grand. Ceci dit, le côté pratique , c’est qu’il ne prend pas de place sur la table de nuit et il fonctionne très bien . Donc je le recommande pour les petites pièces J’ai reçu un mail me proposant de me donner ce diffuseur en plus grand modèle. Imaginez mon étonnement devant tant de générosité. Depuis le temps que je suis cliente d’Amazon , c’est bien là première fois qu’un vendeur me fait un don suite à un commentaire qui n’etait même pas négatif. Merci à eux</t>
  </si>
  <si>
    <t>Je ne recommande pas Même si le pantalon est beau et paraît de bonne qualité,  il reste néanmoins large pour un slim. De plus attention ce même produit est proposé plusieurs fois par d'autres vendeurs à prix beaucoup moins cher, je m'en suis rendue compte malheureusement trop tard et pas d'ajustement possible de prix par la suite.</t>
  </si>
  <si>
    <t>déçue Au moment du réglage et de la simulation d'aube, tout semblait fonctionner. En revanche, au réveil, la simulation n'était pas totale. J'étais condamnée à une lumière rouge... J'ai tout tenté, en vain.  Peut-être mon produit était-il défectueux?  J'ai renvoyé le bien au vendeur et la politique de retour a merveilleusement bien fonctionné</t>
  </si>
  <si>
    <t>short Bonjour, Je trouve inadmissible que vous fassiez la publicité sur ce produit alors qu'il n'a été conçu que pour les petites tailles du 34 au 40, alors que je fais du 44, vu le prix je trouve ça inadmissible, rien n'est fait pour les personnes de grandes tailles.</t>
  </si>
  <si>
    <t>je suis déçue les boucles sont petites et jolies  mais il n'y a pas de plaqué  sur la tige arrière, juste du métal. Le pendentif n' est pas proportionné par rapport aux boucles (beaucoup plus massif),fait d' un alliage très mou et cassant, la chaîne est fine. livraison rapide.</t>
  </si>
  <si>
    <t>Peu solide  usee très vite Cadeau</t>
  </si>
  <si>
    <t>le prix vaut il la durée ! j'ai choisit ce produit car moins cher mais vite épuisé ! je ne sais pas si les cartouches sont pleines a fond ou pas mais le résulta est qu'elles sont vide très rapidement ! alors faut il acheter plus cher pour que ca dure plus longtemps ... je ne sais pas, faut voir ! cela reste une énigme.</t>
  </si>
  <si>
    <t>Jolie Bien pour un déguisement.</t>
  </si>
  <si>
    <t>Très bon produit. J'utilise ce micro principalement pour enregistrer ma voix et je n'ai rien à reprocher à la qualité du produit, ni à sa simplicité d'utilisation.le câble USB de 2m est aussi très pratique, on n'a pas forcément besoin d'être tout près de son ordi pour s'en servir.  La seule raison pour laquelle je ne lui attribue pas les 5 étoiles, c'est que le bouton pour sélectionner les quatre différentes directivités est très dur à tourner.. Les boutons sont les seuls éléments du micro à faire cheap.  Un très bon achat.</t>
  </si>
  <si>
    <t>Beau bijoux Superbe. Un cadeau qui a ravi notre nièce. Vraiment très bien réalisé. Dommage qu'il fût envoyé dans une simple enveloppe à bulles avec un sac Pandora déchiré.....</t>
  </si>
  <si>
    <t>Top ! 👍🏽 - Livraison dans les temps - Produits conformes à la description - Bonne qualité  Je suis très contente de mon achat en tout cas !</t>
  </si>
  <si>
    <t>Le prix et delai Très bien</t>
  </si>
  <si>
    <t>Très bien New balance , la 574 , modèle le plus confortable à mon goût . Très belle et prix imbattable sur Amazon ! Attention sur cette marque toujours prévoir 1 taille en plus .</t>
  </si>
  <si>
    <t>Sweat capuche Sweat capuche un peu large mais conforme et livraison dans les delais.</t>
  </si>
  <si>
    <t>excellent par ce que c le top confort legere mais surtout c du solide agreable diseigne top c la classe voila</t>
  </si>
  <si>
    <t>Très bon produit Excellent !!.  Très belle finition Et très très beau produit Je valide .. D'ailleurs j'ai commandé le  2ième En couleurs noir</t>
  </si>
  <si>
    <t>Qualité prix Pour ma fille excellent pour emmener au collège elle peut mettre sa carte de cantine clef maison et portable</t>
  </si>
  <si>
    <t>Bons écouteurs avec un son de qualité J'ai acheté ces écouteurs cu que je travaille beaucoup à l'ordinateur mais c'est également pratique pour les déplacement dans le bureau et dans la maison. Il y a une fonction pour isoler le son de l'extérieur que je trouve fantastique. Il y a également un bouton pour le volume et l'autre pour connecter et déconnecter. La durée de vie de la batterie est impressionnante aussi, je charge une fois par jour mais ça tient presque toute la journée. Qualité du son est bonne aussi. C'est un modèle,  parfois meilleur que les grandes marques.</t>
  </si>
  <si>
    <t>Super Impeccable</t>
  </si>
  <si>
    <t>Qualité Impeccable, effet garanti</t>
  </si>
  <si>
    <t>Très satisfaite Très satisfaite de mon achat. Egoutoir pour biberons au look bien sympa. Un pti brin d'herbe dans la cuisine. En option la fleur pour égouter les tétines est sympa aussi!</t>
  </si>
  <si>
    <t>très bien Pochette de bonne qualité, très petite et légère, c'est ce que je recherchais. J'y met mon téléphone, mon portefeuille, et mon passeport. Et on en reste là.</t>
  </si>
  <si>
    <t>La taille Je l est commander par erreurs  mais est constaté que s était un très  bon produits</t>
  </si>
  <si>
    <t>Super chaussures ! Les chaussures sont de super qualité, et tout à fait conforme aux photos. Et super confortable !</t>
  </si>
  <si>
    <t>Conforme aux attentes Facile à mettre avec l'outil fourni De bonne qualité Le seul reproche: un peu épais par rapport au bracelet d'origine</t>
  </si>
  <si>
    <t>Chaussures de plage ou piscine Ce modèle taille grand par rapport aux chaussures de sport. Prendre sa taille habituelle de chaussures de ville. Le défaut de ce modèle est la semelle  à motif qui est très inconfortable . Le pied s appuie sur ces motifs et cela est tres penible. Je les avais pris pour les mettre l été dans l appartement. J ai fini pieds nus.  De olus, l eau reste dans les creux et on ramène donc de l eau quand on revient de la piscine. C est encore pire a la plage ou le sable reste coincé dans les creux.</t>
  </si>
  <si>
    <t>produit mauvaise qualité produit mauvaise qualité</t>
  </si>
  <si>
    <t>Mécontent La casquette était censée arriver le lendemain car j'avais un départ. La caquette ne me sert donc absolument à rien. En plus de cela, la casquette n'a même pas de "corps", le lieu pour mettre la tête n'est pas modelé, il est tout plat et prend la forme de votre tête. Non seulement elle ne m'a pas servi mais en plus de cela elle ne me servira jamais. Je ne vous la conseille donc pas et je vais demander un remboursement, j'enverrai la casquette avec plaisir.</t>
  </si>
  <si>
    <t>Cette cartouche est-elle pour l'imprimante Canon TS8150 ? Cette cartouche est-elle pour l'imprimante Canon TS8150 ?</t>
  </si>
  <si>
    <t>Problème de couleur reçue Produit commandé en blanc mais reçu en gris, peu gênante car couleur neutre mais sur le principe ce n'est pas ce que j'avais commandé. Même pb sur un kit rose reçue en bleu.</t>
  </si>
  <si>
    <t>bon produit qualité prix rien à dire, je recommande et je veux surtout recommander un bon produit et pas très cher .</t>
  </si>
  <si>
    <t>Compatible Bébé n'est pas encore né donc pas pu tester mais superbe produit facile à nettoyer et compatible avec les avent natural</t>
  </si>
  <si>
    <t>Shure Bien pour commencer le chant, dommage, il ne se branche pas sur toute les enceintes, le fils est un peu cour</t>
  </si>
  <si>
    <t>indispensable pour lait épaissi Le bonheur ! Après avoir acheté 3 modèles concurrents ( bea** en panne au bout d'un mois), je me suis décidée pour tester celui là. Et génial j'en suis très satisfaite : il mélange super bien le lait AR, + efficace et donc besoin de moins de piles. Manque juste un étui pour le ranger. Je ne regrette pas mon achat, j'aurais dû commencer par acheter ce mélangeur des le départ.</t>
  </si>
  <si>
    <t>Très confortable De bonne qualité</t>
  </si>
  <si>
    <t>a sauvé ma cafetiere. achat déjà ancien, mais parfait, plus de fuite au réservoir.</t>
  </si>
  <si>
    <t>confortable Le son est clair, plein et équilibré - il sonne aussi bien que tous les écouteurs que j'ai entendus, y compris ceux plus chers. La qualité est très bonne, tous les composants, fiches, fils, etc. sont de très bonne qualité, les fils ne seront pas emmêlés! Il existe une grande variété de bouchons d'oreilles, je préfère le plus grand, car la taille légèrement plus grande est un choix plus sûr et plus confortable.</t>
  </si>
  <si>
    <t>Jouet pour faire comme les grands Ma petite fille adore ce jouet qui en fait est un vrai appareil photo pour faire comme les grands mais il a l'avantage en plus très très solide, le mode enchante les parents et les photos peuvent être enregistrées. Une vraie modernité pour nos touts petits pour être d'avoir le maximum de souvenirs et pour les habituer à faire de belles photos</t>
  </si>
  <si>
    <t>Super jolie Elles ont fait leurs effets, ma belle maman est ravie.</t>
  </si>
  <si>
    <t>Mules  Sabots Respirant Chaussures de Jardin D'Été ces Mules Hommes Femmes Sabots Respirant Chaussures de Jardin D'Été Amants Pantoufles Plage Sandales sont parfaites</t>
  </si>
  <si>
    <t>PARFAIT J ai acheter ces chaussures de plage pour mes vacances et jai hate de les tester sous l eau. Elles taille parfaitement elle me vont bien jai pris ma taille habituelle et c est parfait. La qualité est bien elle son souple et m ont l air resistante. Satisfait de mon achat. Je recommande tres bon rapport qualité prix.</t>
  </si>
  <si>
    <t>Très bon casque Très bon casque pour ce qui est de l'audio. Il est très confortable et léger sur la tête. Néanmoins un peu déçu par la réduction de bruit qui enlève un peu de basses elle est efficace et permet d'éviter d'entendre un bruit de fond quand on regarde un contenu vidéo. L'audio n'est pas décalé par rapport à la vidéo</t>
  </si>
  <si>
    <t>Génial Un super bouquin!</t>
  </si>
  <si>
    <t>La qualité allemande à un tarif très serré ! Je recommande</t>
  </si>
  <si>
    <t>Bon rapport qualité prix Cuir véritable !! Très bon rapport qualité prix. Tiens dans le temps, de plutôt bonne qualité! Je recommande.</t>
  </si>
  <si>
    <t>Chaussure sécurité Super confortable  je les recommande  avoir combien  de temps  vont durer sur le chantier</t>
  </si>
  <si>
    <t>Bague gravée Je l'ai reçue aujourd'hui, elle est magnifique avec une belle gravure,envoyé  dans une magnifique boîte et une chiffonnette pour la lustres....Je la conseille</t>
  </si>
  <si>
    <t>Meilleur rapport qualité/prix ! Je recommande à 1000% ce produit ! Un rapport qualité/prix au top. Un son très mélodieux, des bonnes basses, une bonne intensité sonore, une bonne protection du bruit environnant. Très heureuse de mon achat !</t>
  </si>
  <si>
    <t>elle sont magnifiques mais se tache très vite moi je les utilise pour toute occasion mais j'essaye de ne pas les mètre quand il pleut et elle sont très confortables on dirait des chaussons</t>
  </si>
  <si>
    <t>Reçu tâché et huiles vidées Défaillance : le coffret est tâché d'huile essentielles et j'ai perdu le contenu de 2 huiles ! Je suis assez étonnée de voir que je ne suis pas la seule à qui cela est arrivé ! J'espère que le vendeur réagira en fonction de la défaillance constatée</t>
  </si>
  <si>
    <t>Très déçu Le prix est très alléchant car BEAUCOUP moins cher qu'en magasin.  Par contre il s'agit là de chaussures Timberland déclassées !!! J'ai reçu des chaussures avec des défauts comme : - œillets des lacets cassés - des tâches de colle un peu partout sur le cuir - une qualité de cuir plus que douteuse (le cuir s'effrite à certains endroits) - une usure très prématurée de l'intérieur de la chaussure - divers problèmes de couture à certains endroits Rien de dramatique car ce ne sont pas des gros défauts qui se voient, mais à 150€ la paire de chaussure je trouve cela révoltant...  Vraiment dommage...  Bref pour résumer : n'achetez pas vos Timberlands ici, vous allez le regretter ! Mettez 50€ de plus et au moins vous aurez des vraies Timberlands de qualité !</t>
  </si>
  <si>
    <t>Ne fonctionne pas Reçu dans les délais comme d habitude, mais très déçu Le micro ne fonctionne pas , je l ai retourné maintenant c est trop tard pour Noël !</t>
  </si>
  <si>
    <t>Correct Un produit très basique, acheter en attendant d'avoir mieux, le bras fait le travail mais il est très compliqué à bien réglé.  L'ensemble ne respire pas la qualité mais c'est acceptable pour une utilisation occasionnelle.  Les vis sont standards, le bras peut donc aussi être utilisé pour des lumières ce qui peut en faire une solution à bas coût pour un support de lumière de studio fonctionnel.  À acheter en connaissance de cause</t>
  </si>
  <si>
    <t>Bien Couleur très jolie. A peluché assez vite, malheureusement. Mais pour le prix....</t>
  </si>
  <si>
    <t>Très utile quelques minutes au micro ondes et c'est parti pour un bon quart d'heure de chaleur . se réchauffer les pieds permet de se réchauffer tout le corps. attention, on ne peut pas marcher avec !</t>
  </si>
  <si>
    <t>Parfait Très bien</t>
  </si>
  <si>
    <t>Une très belle cafetière, efficace et simple d'utilisation Voici une très belle cafetière, elle est vraiment jolie et bien dessinée. C'est la classe dans la cuisine ! ;-)  Elle est facile à manipuler et à utiliser. Le réservoir est  visible. Le porte filtre est amovible, idéal pour un meilleur nettoyage. Tous les 60 cycles, elle nous indique qu’elle a besoin d'être détartré ! Bien pratique !  La programmation est ultra simple à comprendre,  à mettre en place et cela fonctionne très bien.  Elle fait du bon café et assez rapidement. Le système d’écoulement d'eau est différent d"une cafetière classique. C'est plus une diffusion (comme une petite douche) et cela permet de conserver de meilleurs arômes.  En tout cas, mon mari et moi même sommes satisfaits des résultats. Nous qui aimons les cafés assez légers, il est pour nous plus facile de doser avec ce genre d’appareil qu'avec une cafetière à capsule ou dosette.  Elle permet de faire de grosse quantité de café (parfait pour les repas en famille, au bureau ...), mais elle peut aussi faire quelques tasses (grâce au bouton 1-4 tasses).  J'ai juste un petit reproche par rapport au couvercle du dessus. Quand on l'ouvre,  il dégouline sur l'arrière. Cela est du à la condensation. Il aurait été judicieux de mettre un rebord ou un réceptacle pour éviter que l'eau ne coule vers l'arrière.  En résumé, une belle cafetière facile à utiliser qui permet de faire rapidement de grosse et bonne quantité de café. Je recommande !</t>
  </si>
  <si>
    <t>Superbe chaussure J'ai plusieurs paires de Palladium et en porte depuis plus de 10 ans. Celle-ci sont superbe. A la commande je les trouvais chers mais le prix est justifié. J'en ai même commandé une seconde paire !</t>
  </si>
  <si>
    <t>J'adore Je l'utilise tous les soirs ou presque quand je suis sur mon ordinateur. Ce n'est pas un vrai massage, bien sur, mais ça me détend bien.</t>
  </si>
  <si>
    <t>Achat à refaire Je suis content de mon achat les chaussettes sont chaudes et solides.</t>
  </si>
  <si>
    <t>les meilleures tablettes Rien à dire, ce sont les meilleures tablettes que j'ai pu testé. Elles ne laissent aucune trace, même sur le verre. Après j'ai un lave-vaisselle SIEMENS séchage zéolite, peut-être que ça joue.. En plus avec ce conditionnement c'est super, j'en ai pour l'année !</t>
  </si>
  <si>
    <t>un bon design Elles sont confortable.</t>
  </si>
  <si>
    <t>Très bonnes chaussures Envoi très rapide... Article conforme. Parfait</t>
  </si>
  <si>
    <t>Juste ce qu'il me fallait Bon sac, pas trop grand mais avec une bonne contenance et pas mal de poches. Solide et bien imperméable.</t>
  </si>
  <si>
    <t>Des Converse quoi Bon bah que dire mis a part que forcément c'est de la qualité. Bon a évité évidemment si vous avez un chat comme moi.</t>
  </si>
  <si>
    <t>Super! Super biberon ! Le seul accepter par mon petit bout depuis la naissance! Et la forme du biberon est top pour la prise en main, pour mon petit garçon! Merci Dodie!</t>
  </si>
  <si>
    <t>envoi rapide Très satisfait par cette belle montre destinée en cadeau pour mon fils. Livrée dans un boitier bien protégée, la montre lui a plu de suite. Le bracelet se règle facilement pour s'adapter au poignet. Je vous recommande cet article ainsi que ce vendeur très sérieux.</t>
  </si>
  <si>
    <t>Très bon appareil! Cette machine sous vide est parfaite! Design, pratique avec un air robuste, elle fonctionne très bien et permet de mettre sous vide des aliments même de grandes tailles (ex: poisson entier) grâce aux rouleaux de film sous vide. Les sacs sont chers mes très solides et réutilisables. C'est une machine dont je ne regrette pas l'achat et que je recommande.</t>
  </si>
  <si>
    <t>Très belle montre. Une superbe montre. Je vous donne les points positifs et négatifs.  Les grands +: - Une magnifique montre. Un peu «&amp;nbsp;bling bling&amp;nbsp;» et un peu «&amp;nbsp;Rétro&amp;nbsp;», mais elle peut s’allier à tous les styles vestimentaires. Je la porte tout le temps, que ce soit en costume ou encore en short et T-shirt. - Semble résistante. A voir sur la durée. - Plusieurs fonctions utiles comme le chronomètre. - Le prix sur Amazon est inégalable. Je l’ai payé 35€ alors qu’en boutique on l’a trouve à 60€.  Les grand -: - «&amp;nbsp;Water Resistance&amp;nbsp;». Une belle blague. Heureusement que j’ai lu la notice et que je n’ai pas plongé directement dans la piscine avec. Ici le Water Resist signifie qu’elle résiste à la pluie et les éclaboussements. Attention à ne pas vous faire avoir là dessus. - Les zones de frottements sont visibles puisque la couleur dorée s’enlève... un peu décevant mais pas flagrant. - La lumière intégrée pour lire l’heure la nuit est également ridicule. - Le packaging est un peu faible, mais ce n’est pas un gros problème puisque la montre n’est pas très chère.  Conclusion: Une très belle montre avec quelques petits défauts. A voir sur la durée si la couleur ne part pas et combien de temps la batterie tiendra. Très content de mon achat.</t>
  </si>
  <si>
    <t>Pratique Le produit est réellement conforme à la description. Il est très agréable d’utilisation, en une semaine d’utilisation ma peau est déjà plus ferme et tendue.</t>
  </si>
  <si>
    <t>Bon article Rapport qualité/prix OK. Correspond à la taille. Attention à ne pas prendre la taille supérieure car risque d'être trop grand. Je les ai prises en 38.5.</t>
  </si>
  <si>
    <t>Je suis fan fan, très discret J adore ces chaussures compensées très discrète,, je suis fan, il faut prendre l habitude de les supporter car beau talon bien caché. Je recommande, elle mesure peut être un poil plus grande mais j ai mis une petite semelle.</t>
  </si>
  <si>
    <t>Pas chic Un peu grandes .pas très jolies</t>
  </si>
  <si>
    <t>Le logo converse s'efface ! Cadeau offert à Noël à ma fille qui en rêve depuis toujours. Mais j'ai un doute sur l'authenticité du produit. Reçues dans un simple carton blanc et non dans la boîte Converse comme il se doit pour la marque. Le logo Converse sur la malléole était un peu effacé dès la réception. Après deux jours à les porter le logo est en train de disparaitre, illisible ! Nous sommes terriblement déçus !!</t>
  </si>
  <si>
    <t>dommage 2 sweats commandés Au premier abord, je suis satisfait :  ils sont plutôt sympas, une  bonne coupe, la couleur correspond bien à mes attentes, mais à l'ouverture une petite déception sur l'un deux : l'emballage et la taille réelle du sweat ne correspondent pas, j'ai demandé un XL et c'est finalement un XXL et ça se voit !!! Heureusement je le réserve à un usage professionnel, donc je vais le garder. Mais quand même je suis un peu déçu d'autant plus qu'Amazon est le vendeur ...</t>
  </si>
  <si>
    <t>un manque d'information la montre par elle même est bien , mais je l'ai achetée principalement pour qu'elle soit étanche au moins à 20 métre au cas je l'oublierais lors de plongée, et voilà que sur le petit facicul je peu plonger avec cet montre jusqu'à 100 métre mais pas avec une bouteille , que penser de cela , je l'ais acheté en priorité pour le cas des plongées, j'aimerais un contact du vendeur car cela devait etre spécifié sur le descriptif;</t>
  </si>
  <si>
    <t>On ne peut pas régler le volume Réveil pris pour ma fille. Le volume n'est pas réglable ni la luminosité  dommage Pour le son j'ai mis du scotch et on a renoncé au mode veilleuse</t>
  </si>
  <si>
    <t>Des tennis qui font le job Taille petit donc demander une taille au dessus. Petites pompes sympa qui tiennent le temps d'une saison</t>
  </si>
  <si>
    <t>super livre, déjà acheté deux fois pour l'offrir cadeau d'anniversaire</t>
  </si>
  <si>
    <t>Bon produit Bon produit, j'en suis satisfaite. J'ai eu un problème de faux contact, le vendeur a remplacé le produit très rapidement.</t>
  </si>
  <si>
    <t>Parfait après allaitement Super marque, très bonne qualité. J’en ai essayé de nombreuses avant, mais celle ci est pour moi, la plus adaptée à la transition de l’allaitement, les tétines en silicone sont vraiment géniales, elles s adaptent parfaitement comme le sein dans la bouche.</t>
  </si>
  <si>
    <t>Cafetière Simple d’utilisation . J adore</t>
  </si>
  <si>
    <t>Notices en francais Livraison dans les délais. Correspond à mes attentes</t>
  </si>
  <si>
    <t>perfect Rien à dire j'ai pris ce casque pour du monitoring studio, il est légé pour le travail de longue durée donc confortable meme avec lunettes, le son au top un plaisir</t>
  </si>
  <si>
    <t>Parfait Les +: - la taille est parfaite (carte grise, téléphone, chéquier, argent. - les poches - les ouvertures - la qualité - lanière réglable  Les -: - pour l'instant, j'en vois pas...</t>
  </si>
  <si>
    <t>Qualité au rendez vous Design et couleur parfaite pour une cuisine rétro comme tendance</t>
  </si>
  <si>
    <t>👖 Matière très douce et agréable, tiens bien chaud comme il faut Qualité / prix imbattable Jolie couleur, cordon de serrage à la taille</t>
  </si>
  <si>
    <t>MERCI A VOUS, mais bon, pour moi tout est conforme, envoi rapide et bien protégé, MERCI A VOUS, mais bon, pour moi tout est conforme, envoi rapide et bien protégé, Il est en parfait état et je vous donne volontiers la note de 5/5</t>
  </si>
  <si>
    <t>original ok classique</t>
  </si>
  <si>
    <t>Super ! J’adore. Extra, un excellent massage pour le dos, les jambes et le ventre, je le déconseille pour les cervicales, faire attention. Il est idéal, sans fil on peut l’emmener partout avec soi. Je l’adore</t>
  </si>
  <si>
    <t>Super Impeccable pour ma part</t>
  </si>
  <si>
    <t>mini aspirateur Suis très content de ce mini aspirateur avec son bec suceur qui s'allonge pour aller facilement dans les petits endroits Produit à recommander</t>
  </si>
  <si>
    <t>Le prix est super Je cherchais un aspirateur sans fil qui facilitait le nettoyage des boules de poil de mon chien qui s'accumulaient sur mon sol stratifié et soufflaient autour de moi, surtout maintenant que mon bébé est sur le point de se déplacer seul à la maison. Le vide s'est rapidement chargé en quelques heures et la puissance d'aspiration était excellente, même à basse aspiration!</t>
  </si>
  <si>
    <t>RAPIDITE DESODORISANT</t>
  </si>
  <si>
    <t>Un kit de démarrage parfait, une très bonne idée cadeau. Ce kit contient un biberon en verre de 150 ml avec une tétine à débit lent, 2 biberons en verre de 260 ml avec tétine à débit lent, 2 tétines à débit moyen, un goupillon (pour biberon et tétine) et une sucette 0-6 mois. Les biberons sont en verre épais, matériau sain par excellence, et leur forme ergonomique permet une bonne saisie. Le silicone des tétines est doux et flexible. Un kit de démarrage parfait, une très bonne idée cadeau.</t>
  </si>
  <si>
    <t xml:space="preserve">Reçu prodyit endommagé </t>
  </si>
  <si>
    <t>Feuilles mal (pas) prédécoupées Très déçu, je me suis dis qu'en payant plus cher je pourrais avoir des rouleaux de qualité, mais au final je me retrouve avec une vingtaine de rouleau très très mal pré découpé, voire même pas du tout pré découpé à certains moments. Ce qui est très énervant, ça se déchire sans arrêt et il faut prendre du temps et y aller à deux mains pour pouvoir retirer une feuille, à quoi bon prendre du papier plus cher si c'est pour ça...</t>
  </si>
  <si>
    <t>ne fonctionne pas le siège massant ne fonctionne pas.</t>
  </si>
  <si>
    <t>Livre ds les temps doute sur la perle Je ne sais pas si c est vraiment de la cornzline</t>
  </si>
  <si>
    <t>courroie c'est exactement ce qu'il me fallait pour ma platine disque vu que celle d'origine c'est craqué, en espérant qu'elle est la même durée de vie (plus de 20ans) rien à dire de plus.</t>
  </si>
  <si>
    <t>Conforme à mes attentes Le sweat correspond à ce que j'en attendais. La matière, coupe est tout à fait correct pour le prix. J'ai pris une taille en dessous comme d'autres commentaires l'encourageait et c'est parfait. Livraison prévue en 20 jours....mais livré en 10 jours, c'est bien (venant d'Angletterre). Sweat fabriqué au Honduras. J'attends le premier lavage</t>
  </si>
  <si>
    <t>Un peu grand Pour taille 38, j'ai pris du M, une taille S aurait été beaucoup mieux. Sinon matière très agréable.</t>
  </si>
  <si>
    <t>Tres agréable à porter Travail sur le chantier</t>
  </si>
  <si>
    <t>Etat du produit. Bonjour, alors voilà j'ai bien reçu mon colis, bien monté, cependant il y avait quelques égratignures sur le métal, se qui n'est pas très professionnel  J'aime : La qualité du produit ainsi que la rapidité du service  J'aime moins : Les quelques griffures sur le produit  Je recommande se produit d'une grande qualité par rapport à d'autre perche,</t>
  </si>
  <si>
    <t>Bon travail Parfaite</t>
  </si>
  <si>
    <t>Super marqueurs 👍👌 !!! Super stylo, je les utilise pour mon tableau en verre noir et il marche super bien. Pour l'utiliser il faut faire plusieurs fois des pressions sur la mine jusqu'à ce qu'elle devienne coloré. Il marche super bien et s'efface rapidement sans laisser de trace. Je les recommande.</t>
  </si>
  <si>
    <t>bravo elle ma embrasse toute la journee</t>
  </si>
  <si>
    <t>confortable article correspondant bien a mon attente</t>
  </si>
  <si>
    <t>Chris J'aime marché Je me sens bien dedans elle sont très agréable à porter et elle sont sympa , j'attends les nouveaux modèles 👌👍</t>
  </si>
  <si>
    <t>Parfait Correspondent parfaitement</t>
  </si>
  <si>
    <t>Conforme à sa description Bon produit. très content de celui-ci. A l'air d'etre bien solide. A voir dans le temps sa durabilité. Conforme à la description du vendeur.</t>
  </si>
  <si>
    <t>Tunique demi saison confortable, jolie coupe, d'un bon rapport qualité prix. Arrivée très rapidement, elle est agréable à porter, les coutures sont impeccables partout, le vêtement est bien fini, la matière sympa, le noir est un "vrai" noir. J'aime beaucoup la coupe, elle fait un super décolleté et dans mon cas passe bien sous les fesses/ haut des cuisses. Ses manches chauve-souris aux longs poignets resserrés donnent aussi un beau style au vêtement.  Comme je n'ai pas la silhouette de la photo, j'ai commandé une taille plus grande que la mienne car j'aime porter des vêtements amples, . Je l'ai fait essayer à ma tante (qui elle, a la bonne taille) l'effet est différent mais joli. (Je crois qu'il est bien de prendre le temps d'étudier le tableau des mesures afin d'adapter choix et morphologie).  Petit bémol pour les poches (photo du mannequin) qui sont plus "un pli" décoratif qu'une vraie poche profonde mais de toutes façons  y mettre autre chose qu'un mouchoir déformerait le vêtement .  Lavé une seule fois pour le moment, le vêtement n'a pas bougé, à voir dans le temps.  Je suis contente de cet achat, bon rapport qualité/prix, et n'hésiterai pas tenter un autre modèle.</t>
  </si>
  <si>
    <t>montre originale montre originale et complète dans ses fonctions</t>
  </si>
  <si>
    <t>Super Sami Ma fille commence à lire et cette collection est vraiment parfaite. Les histoires sont simples ( 3 niveaux), les aventures de Sami plaisent. Ici il s'agit de la galette des rois avec sa préparation, sa distribution et dégustation... Idéal pour les petits débutants en lecture. Le livre commence par quelques exercices de révision sur les sons (très peu) qui permettent de voir ce qui va être abordé. puis on découvre les personnages de l'histoire.  A la fin de l'histoire, on retrouve des petites questions pour vérifier la compréhension :  "As-tu bien compris? puis "Et toi, qu'en penses-tu?". Grand succès. Je recommande.  Utile?</t>
  </si>
  <si>
    <t>3 exemplaires pas encore cassés au bout de 6 mois d'usage par mes enfants!!!!! A la limite je n'ai rien à ajouter car c'est déjà ça: INCASSABLES, c'est extraordinaire pour le porte-monnaie des parents comme des non-parents: les écouteurs en général sont devenus tellement fragiles -qqsoit la marque (!!!), leur qualité sonore et tutti quanti- qu'ils sont devenus des produits de grande consommation, il n'y a qu'à voir la longueur des linéaires dans le grands magasins alloués à la vente de casques!!! Ici avec ces JVC HA S160 c'est incassable ! 6 étoiles au moins et en plus, ils sont jolis, légers, pratiques, je dirais que ce sont des casques semi-ouverts car on entend le voisinage mais ils ne laissent filtrer que très peu de sons alors qu'ils ne serrent pas fortement le crane et ne font pas transpirer... j'en rachète 2 de ce pas;-)</t>
  </si>
  <si>
    <t>Top Rien à dire, le top mais attention pour les pieds larges</t>
  </si>
  <si>
    <t>Gg Beau bijou fantaisie</t>
  </si>
  <si>
    <t>Parfait Parfait conforme à la description ! Livré avec un jour d'avance  !</t>
  </si>
  <si>
    <t>Air running baskets blanc Très contente de mon achat. En blanc elles sont super jolie, j'ai pris 39 ma taille habituelle et c'est parfait. Elles sont légères et super confortable avec les coussins d'air pour courrir.</t>
  </si>
  <si>
    <t>Très jolie Exactement le type d'objet que je souhaitais. Elle chauffe rapidement et pour le moment me donne pleine satisfaction. A voir dans le temps.</t>
  </si>
  <si>
    <t>Qualité à revoir Dommage très joli mais les chaussons  sont morts au bout d une semaine  les coutures ne tiennent pas  et le tissus  se déchire</t>
  </si>
  <si>
    <t>Décevant Trop petit vraiment trop petit</t>
  </si>
  <si>
    <t>Produit non durable J'ai acheté ce produit il y a quelques années et j'ai été fortement déçu par 2 aspects : la durabilité du sac et le service client.  Après plusieurs mois d'utilisation, les bretelles ont commencé à changer d'aspect. Comme un problème n'arrive jamais seul, la fermeture éclair s'est abîmée, rendant le sac inutilisable.  J'ai été séduit par leur "garantie à vie". Lorsque j'ai eu mon problème, j'ai contacté le service client par e-mail qui m'a proposé de renvoyer le sac (à mes frais) et de payer la réparation. Au final, l'envoi et la réparation coûtaient le même prix qu'un produit neuf.  Je ne recommande donc pas cet achat.</t>
  </si>
  <si>
    <t>Bon matériel Très bien pour la mise en congélation des aliments, par contre manque de puissance afin d'obtenir un sous vide parfait pour conserver une semaine ou deux des aliments au réfrigérateur.</t>
  </si>
  <si>
    <t>je les trouve très bien!! j'avais lu des commentaires assez négatifs lors de ma commande, mais comme je suis têtue j'ai souhaité voir par moi même et je ne suis pas déçue! certes je ne les utilises pas pour coller des photos mais des tissus... Ils me servent à créer de jolies petites cartes brodées et collent très bien la toile, je recommande vivement</t>
  </si>
  <si>
    <t>juste ce qu'il faut En remplacement d'une bouilloire ancienne et bruyante... quel changement! J'aime beaucoup la rotation et la légèreté de ce produit. Et son design est parfait. Bon rapport qualité prix. Je le recommande</t>
  </si>
  <si>
    <t>Victoria serraje Une bonne chaussure pour l'hiver qui tient chaud et qui est belle . Par contre il faut faire attention quand il pleut. La chaussure taille normalement si vous faite du 42 prenez du 42.</t>
  </si>
  <si>
    <t>Un bon casque avec un prix très correct Bon casque une bonne réduction de bruit pas la qualité de Bose mais très content de mon achat merci</t>
  </si>
  <si>
    <t>pas mal cela aurait été un sans faute si le câble ai la même forme que sur la photo cela aurait été top pour différencier le + et le moins pour les branchements  sinon pour le prix top installation faite chez un ami nickel</t>
  </si>
  <si>
    <t>Top du top . Produit excellent et de qualité pour le sechage des biberons.  Facile à monter , bac de récupération de l'eau . Vraiment rien à dire. Je recommande fortement.</t>
  </si>
  <si>
    <t>montre pour une poignée fort montre de sortie, loisir de bonne qualité de marque allemande connue</t>
  </si>
  <si>
    <t>Très bonne connexion et qualité Ces écouteurs sont incroyables. Ils sonnent vraiment bien avec beaucoup de basse. Ils sont si légers que vous oubliez qu'ils sont même autour de votre cou. Et ils ont une très bonne autonomie, je suis le genre de personne qui aime ma musique fort et ils semblent durer environ 7 heures. Ceci est mon 4ème produit sonore et chacun ne me laisse jamais tomber Hautement à recommander.</t>
  </si>
  <si>
    <t>Basket Conforme à la description</t>
  </si>
  <si>
    <t>Très bon produit Parfait pour mon sport , je suis très satisfaite du produit et voit déjà des resultats . Il me tarde que le haut soit réapprovisionné !!!</t>
  </si>
  <si>
    <t>Mam biberon Nickel</t>
  </si>
  <si>
    <t>SUPER Super petit goupillon pas trop cher je le recommande... . . . .  ! n'hesitez pas il est très pratique</t>
  </si>
  <si>
    <t>Parfait Biberon Mam parfait j’y suis adepte depuis la naissance de mes jumeaux. Couleur sympathique Je recommande pour les adepte des biberons Mam</t>
  </si>
  <si>
    <t>Papier d'Arménie La Rose - Carnet de 36 lamelles Pour le moment je ne l'ai même pas fait brûler. Je l'utilise comme parfum d'ambiance dans la maison. Deux lamelles posées dans des vide-poches. L'appartement embaume. Une agréable découverte que ce papier d'Arménie parfumé à la rose. Le rapport qualité-prix me paraît excellent par rapport aux autres produits de ce type sur Amazone.</t>
  </si>
  <si>
    <t>Bonne qualité très bien Pour un enfant et le met au quotidien</t>
  </si>
  <si>
    <t>Parfait RAS,produit conforme à  la description. Fonctionne tres bien et sans odeur</t>
  </si>
  <si>
    <t>Conforme à la commande Parfait</t>
  </si>
  <si>
    <t>Très bien Très flexible</t>
  </si>
  <si>
    <t>Très satisfaite Identique au descriptif. La carte est belle et bon état. Je conseille</t>
  </si>
  <si>
    <t>Au top La montre est juste parfaite</t>
  </si>
  <si>
    <t>Pantalon couleur différente Pantalon un peu trop large au niveau de la taille. Par contre la couleur ne correspond pas du tout à la photo. Commandé en violet foncé reçu dans un violet plus vif.</t>
  </si>
  <si>
    <t>Tellement dommage A la réception de ces écouteurs j'étais surpris de la qualité de son, ça c'est indéniable.  Malheureusement, 3 points fondamentaux font que l'expérience s'est vite dégradée:  - En appel, j'entends bien mes interlocuteurs... mais eux très mal - Les minicoupures incessantes alors que le téléphone est dans ma poche - l'oreillette gauche qui a un volume de sortie moindre que la droite  Tellement dommage...</t>
  </si>
  <si>
    <t>bien mais ! les sabots plastique sont agréables a porter pour aller a la plage ou se balader dans les rochers un petit bémol les oeuillets supportent mal l eau salée ils se sont oxydés au bout de 15 jours  je ne pense pas qu'ils feront plus de la saison</t>
  </si>
  <si>
    <t>Cher Dommage plus cher que dans ma pharmacie a coté de chez moi mais par contre les biberons mam sont les meilleurs pour moi donc 5 etoiles pour mam et 3 pour le pris</t>
  </si>
  <si>
    <t>Pas mal Bon rapport qualité / prix</t>
  </si>
  <si>
    <t>Un excellent nettoyant pour le lave-vaisselle. Points positifs : - Ce nettoyant pour lave vaisselle est efficace : il rend les parois brillante, dégraisse bien et laisse une bonne odeur de propre (parfum genre citron) dans la machine. - Il est facile à utiliser : il suffit de mettre la poudre dans le compartiment à produit et de mettre le surplus au fond du lave-vaisselle.  Point négatif : - Peut être un peu chimique... cependant après avoir testé d'autres marques plus  respectueuses de l'environnement, je suis revenue à celle-ci pour son efficacité.  J'espère que mon commentaire vous sera utile pour faire votre choix. Si tel est le cas cliquez sur "oui" (je n'y gagne absolument si ce n'est le fait de savoir que le temps passé pour rédiger mon commentaire n'a pas été perdu). Si vous avez des questions, n'hésitez pas !</t>
  </si>
  <si>
    <t>cartouche ok prix a peine eleve</t>
  </si>
  <si>
    <t>Montre atractive Belle montre de qualité ,mais l’affichage bleu sur fond noir est très peu lisible de jour. il est souhaitable de choisir noir sur fond blanc.si disponible ??</t>
  </si>
  <si>
    <t>Fait le boulot. Apparairage rapide et efficace Se connecte automatique sur iPhone ou Android, pas de coupure. Simple d'utilisation, assez intuitif. Les écouteurs tiennent bien, c'est super pour courir avec, la plupart tombe et c'est assez agaçant et frustrant, mais pas la ! Bonne réduction de bruit, bon son et bonne autonomie. Écrin plutôt sympa et bien robuste, les oreillettes en charge et protégé Le kit main libre est plutôt pratique</t>
  </si>
  <si>
    <t>Top! Très jolie montres solide et esthétique. Le bracelet en caoutchouc ne fait pas basse qualité et assure un très bon confort tout en évitant a ce dernier de se déformer dans le temps ou s’abîmer avec la transpiration. Vraiment simple d’utilisation a la fois pour l heure et pour lancer le chrono. Bref, Je ne regrette pas du tout mon achat.</t>
  </si>
  <si>
    <t>PARFAIT ça faisait longtemps que je voulais une bouilloire électrique chez moi pour me faire des thés très rapidement sans avoir à chauffer l'eau dans la casserole. Je suis très content de cet achat, pour le moment je n'ai rencontré aucun problème !</t>
  </si>
  <si>
    <t>Parfait! Perso, c'est le seul kit mains-libres qui marche correctement! j'en ai acheté 3 différents où il faut parler trés fort pour être entendu avant de trouver mon bonheur avec ce kit Buddy! en plus, il est bon marché!! il est fixé par un aimant, on peut le positionner d'un côté ou de l'autre du pare soleil si on veut le cacher ou pas! Parfait!</t>
  </si>
  <si>
    <t>Super pour le running ou la salle de sport Achetés pour avoir de la musique dans les oreilles lorsque je cours, je les mets aussi lorsque je me rends à la salle de sport. J'apprécie leur design noir et rouge, et surtout leur bonne tenue dans les oreilles, même en courant, ils ne bougent pas et restent bien en place.  Le petit arceau souple qui vient au dessus de l'oreille permet de bien les maintenir en place. Même après un footing sous la pluie, et les cheveux mouillés et la transpiration, les écouteurs fonctionnent très bien donc je suis satisfait.  Inutile de se ruiner pour avoir des bons écouteurs pour faire du sport, j'en suis très satisfait. Pour le son, je n'écoute pas la musique fort, donc je n'ai constaté aucun grésillement ou saturation lors de mes sorties.</t>
  </si>
  <si>
    <t>Montre gousset Je suis ravie, comme sur la photo fonctionne très bien</t>
  </si>
  <si>
    <t>Le top Très bon produit ! RAS Je recommande</t>
  </si>
  <si>
    <t>Bon vendeur Livraison rapide, excellent produit.</t>
  </si>
  <si>
    <t>Contente de mon achat Très jolie pierre ronde de taille moyenne  qui brille comme un arc en ciel chaîne fine et discrète peut être changer . Pas déçus de mon achat pour ce petit prix .</t>
  </si>
  <si>
    <t>Conforme RAS conforme au descriptif</t>
  </si>
  <si>
    <t>Achat impeccable Conforme à ce qui est dit dans l'annonce. Et encore plus jolie en vrai. Produit conforme à mes attentes. Elles sont arrivées en seulement quelques jours. Bonne taille bonne qualité bien je recommande.</t>
  </si>
  <si>
    <t>Parfait ! Je ne suis pas déçue ! Fait son job. Je recommande.</t>
  </si>
  <si>
    <t>Très bon projecteur pour le prix Conforme à l'annonce. Assez surpris de la qualité d'image et de la luminosité pour un vidéoprojecteur à ce prix. Mon ancien, acheté plus de 500€ chez une grande marque, avaient des qualités assez similaires sans toutefois atteindre la luminosité de celui-là. La navigation dans les menus est simple et rapide, l'allumage instantané. Pour les futurs acheteurs : léger flou sur les bords au début, il faut juste le mettre bien en face du mur. En clair, un très bon investissement, que je recommande vivement.</t>
  </si>
  <si>
    <t>StepTracker 👌 Superbe montre et arrivée dans les temps.. Et le gps'tracker marche meme si vs laissé votre telephone a la maison ou dans un autre pays.. superbe produit et allegée comparé aux autres G-shock  very nice and decent watch , reached me on time.. 👌 Parcontre aiguilles blanches , mais bien qd meme la prochaine sera la jaune ecran noir 😉  *meme en appelant le service client de Casio ils n'ont pas la possibilité de changer vos aiguilles et pour un bracelet de couleur differente il faut envoyé la montre.. car CASIO n'envoi pas ses pieces de rechange aux particuliers..</t>
  </si>
  <si>
    <t>Bof Je suis assez déçu de ce produit pas au niveau de la qualité mais plutôt au niveau du soutien qu'il est censé apporter. En faite c'est simplement une brassière il ni a aucun maintien ça donne plus l'effet que la poitrine est écrasée en plus le rembourrage ce promène dans le bonnet et a chaque lavage il faut les remettre en place</t>
  </si>
  <si>
    <t>Achat a eviter. tres mauvais produit J'ai acheté ce produit, et je l'ai utilisé 2 fois. Il est déja en panne. Un canal n'est deja plus en stereo. J'ai changé les jacks, mais rien n'y fait. c'est de la camellote ! A eviter absolument !</t>
  </si>
  <si>
    <t>Trop petite pour être efficace Cette bonnette tant attendue (18 jours tout de même) est finalement totalement inefficace lorsqu'il y a du vent ! De plus pour la mettre sur votre micro, je vous promets que vous allez bien galérer. Pensez donc à vous armer de patience !</t>
  </si>
  <si>
    <t>Pas solide Bof pas très solide Doit mettre plusieurs couches</t>
  </si>
  <si>
    <t>gommettes c'est parfait mais les frais de port sont trop élevés pour les petits achats il vaut mieux acheter plusieurs articles</t>
  </si>
  <si>
    <t>Bien Un peu cher mais les chewing gum était bon ! , , ! , , ! ,, ! , ,</t>
  </si>
  <si>
    <t>Beau coffret de naissance, attention pas de goupillon dans le coffret Ce beau coffret Nuk (le packaging est très soigné) renferme l'essentiel des biberons qui sont nécessaires à la naissance, le biberon des premiers jours et des 4-5 premiers mois, ainsi que deux biberons pour 6 à 18 mois.  Les biberons sont en verre épais et sont traités pour ne pas casser lors d'une chute (comme les verres Duralex).  Le kit contient un clapet pour mettre sur les biberons (pour secouer et que cela ne s'échappe pas par la tétine) et une tétine/sucette.  Le goupillon de nettoyage et le sèche biberons indiqués sur le descriptif ne sont pas fournis cela doit être une erreur de descriptif sur la fiche produit.</t>
  </si>
  <si>
    <t>Réglage virtual dj mixtrack platinum Les platines sont pratiques pour mixer, par contre j'ai la partie noir du jog gauche qui se décolle. J'ai que le bouton casque droit qui s'allume et pas le gauche. Comment on fait les réglages dans virtual DJ avec casque et enceinte.  Merci</t>
  </si>
  <si>
    <t>simple et doux Facile d'utilisation, c'est ma fille de 9 ans qui s'en sert. Entièrement tactile, la programmation est très intuitive. Les 10 tons de lumières permettent de se programmer un réveil sur mesure (il faut néanmoins quelques essais pour trouver ce qui convient le mieux à l'utilisateur). Ce réveil en lumière peut s'accompagner de la radio (une seule station programmable) ou de 2 chants d'oiseaux au choix (1 genre de hibou ou petits gazouillis). La luminosité de l'affichage de l'heure est aussi réglable (4 tons) ce qui évite que l'heure illumine tout la chambre en pleine nuit. L'utilisation en lampe de chevet est possible mais la lumière même au max ne permet tout de même pas de lire. La lumière est assez douce même à pleine puissance sûrement grâce à sa coque dépolie. Cette coque lui donne aussi un aspect peau de pêche très agréable au toucher et qui ne garde pas les traces de doigt. Gros inconvénient si c'est le seul réveil de la maison : pas de pile, ne fonctionne que sur secteur donc attention en cas de panne de courant dans la nuit.</t>
  </si>
  <si>
    <t>Superbe Exactement comme sur les photos très belle couleur au lavage ne bouge pas</t>
  </si>
  <si>
    <t>Excellente qualité, longue durée de vie de la batterie et tenue confortable. Incroyable et très élégant, il explique comment l’utiliser et l’utiliser. Facile à toucher et à connecter. La qualité sonore n'est pas mauvaise, elle convient très bien à mes oreilles. Idéal pour répondre aux besoins de tous, aucun long câble n'est nécessaire et facile à mettre dans votre poche. Fortement recommandé</t>
  </si>
  <si>
    <t>super fonctionne parfaitement bien</t>
  </si>
  <si>
    <t>comment çà fonctionne Sur le produit aucune critique.Présentation identique a celui reçu. MAIS........commment le régler ? ou est la notice ?? il n'y en a pas... Alors heureusement qu'AMAZON m'a donné le filon à suivre pour me procurer via internet le site sur lequel je trouverai la notice. Je redis merci à la qualité de service et au personnel AMAZON</t>
  </si>
  <si>
    <t>Excellent Très belle montre. Mise à l'heure très rapide (dés la sortie de sa boite). Bracelet très agréable et simplissime à régler: bravo pour le petit outil livré avec la montre qui permet très facilement d'enlever (ou de rajouter) des maillons. A noter que le boitier indique water resistant 10 Atm et non 5 comme indiqué dans le descriptif Amazon. Commandée le samedi, livrée le lundi matin.</t>
  </si>
  <si>
    <t>Très pratique Utilisé pour un déménagement Solide et pratique</t>
  </si>
  <si>
    <t>pratique ces bâtonnets sont efficace pour nettoyer les pipes</t>
  </si>
  <si>
    <t>Parfait J'ai acheté mes premiers biberons avec le coffret Starter il y 'a bientôt 2 ans et MAM reste ma référence. La tétine est douce, facile à prendre en bouche pour les petits et la forme plate de celle ci a été prise sans souci même après allaitement. La forme du biberon fait qu'il peut etre prise en main par les tout petits sans soucis et avec facilité. Il se nettoie facilement et surtout, il ne brûle pas même quand on le passe au micro onde. Niveau qualité prix rien à redire dessus, ils sont parfaitement abordables, solides, avec des motifs et des couleurs sympas pour tous les goûts. le débit X de la tétine laisse passer  sans soucis des biberons de céréales, le lait seul coule un peu vite par contre.</t>
  </si>
  <si>
    <t>Très bonnes tétines Très bonnes tétines, bébé les adorent. Il a beau les machouiller elles résistent ! On est passer par tous les débits, super marque.</t>
  </si>
  <si>
    <t>Parfaitement ėtanche Cette montre est Parfaitement ėtanche...</t>
  </si>
  <si>
    <t>jaime le style sympas</t>
  </si>
  <si>
    <t>Produit parfait Le produit correspond parfaitement à l'image . reçu en temps et en heure a fait un heureux  la taille correspond parfaitement merci</t>
  </si>
  <si>
    <t>L un peu court Très beau conforme à la photo matière agréable taille L juste un peu court pour 1m82</t>
  </si>
  <si>
    <t>Une bonne pointure Je prends ses baskets pour mon travail en EHPAD j en suis entièrement satisfait.</t>
  </si>
  <si>
    <t>Très bonne qualité Délai de livraison un peu long. En revanche, les chaussures sont de bonnes qualités, très belles avec une finition soignées. Une paire de chaussette et un bracelet en surprise.</t>
  </si>
  <si>
    <t>compatibilite s'est revelé incompatible avec mon imprimante, impossible, je n'en comprends pas la cause puisque cela semble le meme produit?</t>
  </si>
  <si>
    <t>écrit AUXENDER ?? l arnaque Ressemble au vrai à 50% MAIS c'est la honte car s'est écrit  AUEXENDER MQUEEN il aurait était mieux de ne rien mettre, les bandes ne sont pas fluorescent la nuit et les lacets sont pas en coton épais comme les vraies… Très déçue?  J'ai perdu 42e ...</t>
  </si>
  <si>
    <t>que le produit soit conforme au site qui le vend pas content , produits non conforme a la descriptions du site , non remboursable et ni repris pas le vendeur</t>
  </si>
  <si>
    <t>Bouilloire chinoise, comme il se doit, avec son lot de non-qualités, mais plus sécuritaire... Oui, beaucoup plus sécuritaire que toute autre bouilloire par le fait même qu'elle ferme hermétiquement, telle une bouteille thermo. En revanche, elle est lourde, d'autant que le débit très peu rapide de l'eau fait qu'on doit la maintenir longtemps en l'air ! Pour l'instant, le couvercle fonctionne bien, même si on peut avoir des doutes sur la fragilité de la languette servant à l'ouverture du débit. Pour clore sur une note positive, c'est, pour lors, la seule bouilloire que je trouve en grande partie sécuritaire, la dernière connue m'ayant conduit à l'appel des pompiers pour un couvercle s'ouvrant inopinément  !</t>
  </si>
  <si>
    <t>Attentions aux pointures! Je fais du 38,5/39 habituellement, mais après avoir lu plusieurs avis, j'ai commandé du 41/42.J'ai donc reçu du 41.5, (39/40 bresilien) c'est parfait ! Elles sont de bon qualité et je pense authentiques.</t>
  </si>
  <si>
    <t>Classique et efficace Un intemporel</t>
  </si>
  <si>
    <t>Parfait!!!!!!!!! Le matelas mousse est un peu fin La longueur est parfaite pour m'allonger entièrement dessus Je m'en sers tous les soirs au coucher.mes douleurs au dos ont vraiment diminuer et plus de problème de circulation dans les jambes Au début ça fait un peu mal mais c'est supportable Je ne regrette pas mon achat</t>
  </si>
  <si>
    <t>Efficacité Petite description du produits reçu hier.  Un emballage solide à la réception , pas de risque de casse durant la livraison. Une fois ouvert, un écrin noir se présente à vous. Dedans, les écouteurs. Cet "écrin" sert à recharger. Il possède des pôles qui servent à recharger les écouteurs une fois dedans. Question appairage, j'ai été surpris par sa rapidité.  Pour le confort, les écouteurs ne se sont très léger, livré de plus avec trois paires d'embouts différents pour convenir au plus grand nombre. La qualité d'écoute est là, manque un poil de basse, mais ça,  ce n'est que mon avis. Pour la réduction de bruit, elle est passive, du fait que les écouteurs sont des intra.  Je met 4 étoile pour la la basse légèrement absente, mais si vous n'êtes pas un BASSEUX, ce produit devrait vous plaire.  Pas encore testé au sport, ça ne devrait pas tarder, je ferai un édit à la suite.</t>
  </si>
  <si>
    <t>Pratique ! Mais... Sangle de réglage un peu trop courte lorsque l'on est corpulent !</t>
  </si>
  <si>
    <t>Super Génial</t>
  </si>
  <si>
    <t>parfait j'ai tenu compte des remarques ma fille chausse un 29-30 j'ai commandé une taille 29. Parfait rien à redire je sis entièrement satisfaite de cet achat</t>
  </si>
  <si>
    <t>Belle couleur, sympathique choix Livré avec une très grande pochette de couleur grise, élément de bonne qualité mise à part quelques tiges de tordu. Sympa à mettre en soirée pour une courte durée. Jolies couleurs et puce tiennent très bien...</t>
  </si>
  <si>
    <t>Parfait Génial pour apprendre à lire en plus de l'école. Mon fils adore, rentrée en cp cette année.</t>
  </si>
  <si>
    <t>Chauffe biberons et pots top Trés bonne relation qualité/prix, facile a utiliser, leger et beau. La marque nuk toujours au top.</t>
  </si>
  <si>
    <t>Parfait Parfait ! Mon vieux pc ventille beaucoup mieux et ne ce coupe plus tout seul lors d’utilisation intensive ou il a tendance a chauffer. De bonne qualité et à l’air robuste.</t>
  </si>
  <si>
    <t>Top Toujours pareil pour des vans c'est ce que l'on attend d'elles. Simple et efficace et solide mon fils ne veut que des vans.</t>
  </si>
  <si>
    <t>Belle chaussure pour femme, très légère et souple pour marcher et faire du sport Bien reçu merci</t>
  </si>
  <si>
    <t>Bon produit Conforme à mes attentes</t>
  </si>
  <si>
    <t>Cafetière Top style</t>
  </si>
  <si>
    <t>parure collier et boucles d'oreilles Joli petit collier, accompagné de ses boucles d'oreilles qui fait son effet grâce aux strass. A porter tous les jours en toutes occasions.</t>
  </si>
  <si>
    <t>excellent il est léger.on entends super bien la musique et pour répondre au téléphone c'est parfait !!</t>
  </si>
  <si>
    <t>Rien puisque tout est bien Tout est très bien rien à redire</t>
  </si>
  <si>
    <t>bottines montantes à zip homme qualité super content.bien Adapté.</t>
  </si>
  <si>
    <t>Casque Bluetooth Très bon casque Bluetooth.La voix est très claire et la qualité est très satisfaisante.Incorpore un firmware audio de haute qualité.La voix est claire.Parfaite, l 'oreille est très confortable, la boîte est très petite, très pratique à mettre dans la poche ou le sac.Les écouteurs sans fil peuvent être téléchargés en une seule fois en utilisant la technologie de pointe Bluetooth 5.0.La version 5.0 de Bluetooth est utilisée pour la conception sans fil authentique, et arespark - AP - 05 a une transmission rapide et stable sans interruption.La batterie a une longue durée de vie.Casque Bluetooth</t>
  </si>
  <si>
    <t>Joli mais pas véritablement baskets minceur Jolie couleur Mais en fait ce sont de fausses baskets de minceur par leur forme Honnêtement elles valent 15 euros pas plus Je me tâte pour les retourner je les pensais plus solide</t>
  </si>
  <si>
    <t>Déçu Très déçu de ce produit Pas très résistant</t>
  </si>
  <si>
    <t>j'ai joué j'ai perdu la couleur et fluo contrairement à la photo</t>
  </si>
  <si>
    <t>original mais parrait plus gros en photo.</t>
  </si>
  <si>
    <t>Vans Vu la collection de Vans que j’ai, je ne risque pas d’etre Déçu de ce produit.</t>
  </si>
  <si>
    <t>Idéal pour PT01 de Numark J'ai utilisé cette aiguille de remplacement, initialement prévue pour les platines usb "premier prix" de 1byOne et autres clones, pour remplacer l'aiguille tout plastique et de mauvaise qualité de la platine de scratch portable Numark PT01 SCRATCH. L'aiguille 1byOne s'adapte assez bien, en appuyant fermement pour la clipser. Résultat la PT01 sort un meilleur son, la cellule accroché mieux le sillon et il est enfin possible de scratcher sur cette PT01 SCRATCH prévue pour ça à la base ! Numark aurait du livrer des aiguilles de cette qualité à la base ! On reste très loin d'une Shure m44.1 ou d'Ortofon Concorde mais ça fait le job ! À moins de 12€ la paire, il ne faut pas se priver.</t>
  </si>
  <si>
    <t>Sympathique Masque de bonne qualitée, mais je trouve le prix excessif pour de la simple «argile&amp;nbsp;», je ne pourrai pas dire si il détoxifit mon visage mais il est agréable, et ne me procure pas de boutons!</t>
  </si>
  <si>
    <t>Chaussures de très bonne facture Chaussures de qualité, agréable à porter, sans défauts particuliers.  Seul point d'attention : les parties plus foncées de chaque chaussure (la pointe et le talon) sont vraiment beaucoup plus foncées, à tel point qu'on pourrait croire qu'il s'agit de tâches involontaires ou de défauts. Les photos présentées sur le site pourraient laisser croire qu'il s'agit d'un effet de lumière mais, non : c'est réellement beaucoup plus foncé.</t>
  </si>
  <si>
    <t>premier jour. j'ai reçu cette paire aujourd'hui fabriquée au Bangladesh au passage pour information.Le produit est de belle qualité bien fini et surtout super léger à porter je les ai aux pieds et on est bien dedans tout de suite.En effet elles chaussent grand .j'ai pris un 41.5 pour 42 et j'y suis bien à l'aise.J'ai inversé le laçage de la boucle finale et le serrage est meilleur.Il y a une ouverture sur le tendon d'Achille qui est bien agréable pour le mouvement des pieds à l’intérieur de la chaussure.les boucles dorées sont très brillantes et d'un bel effet.la semelle est moins mastoc que sur d'autres modèles timberland elles sont plus fines.Je recommande ce produit qui coute quand même 108 euros.Correspond à son prix s'il avait été fabriqué en Europe là chacun se fera son opinion mais c'est une belle paire de chaussures.</t>
  </si>
  <si>
    <t>Bonne qualité prix Très jolies couleurs correspond aux photos à utiliser sur papier coloré c'est plus joli .pas d'odeur suspecte .</t>
  </si>
  <si>
    <t>Collier superbe Superbe collier. Très beau</t>
  </si>
  <si>
    <t>Top Top</t>
  </si>
  <si>
    <t>Très bien La taille correspond, et j'adore ce type de chaussures, j'avais peur au début de la qualité, mais en fait ce sont des vrais, donc aucun soucis de ce côté.</t>
  </si>
  <si>
    <t>Bonne qualité pour un prix doux Le point fort de ces cartouches c'est qu'elles sont transparentes on peut donc se rendre compte si l'imprimante demande le remplacement alors qu'il reste de l'encre disponible, plusieurs articles de presse avait dénoncer cette aberration dont les constructeurs d'imprimante sont responsables. J'ai installé ces cartouches dans une TS9155 et pour le moment je ne vois aucune différence de qualité par rapport aux cartouches d'origine, cependant je mettrai à jour mon commentaire après plusieurs semaines d'utilisation car il est impossible de juger des cartouches d'encre en aussi peu de temps parfois la qualité de l'encre se remarque sur la durée et il arrive qu'elle puisse colmater les différents organes de la machine. En tout cas mes premières observations sont positives et le prix est super.</t>
  </si>
  <si>
    <t>belle couleur! bonne qualité !</t>
  </si>
  <si>
    <t>Conforme aux descriptifs Tres bons écouteurs le son est de bonne qualité. Je l’utilise au boulot pour m’isoler du bruit, et ça fonctionne bien, quasiment pas de souffle! La qualité du son est bonne, toutes les fréquences audio sont bien retransmises. Les écouteurs sont confortable et ne tombe pas . Très bon rapport qualité prix.La qualité sonore est très bonne!</t>
  </si>
  <si>
    <t>Comme d'habitude Quasiment depuis la naissance de ma fille, j'utilise les produits MAM et j'en suis très satisfaite : ces tétines ne font pas exception, elles sont de bonne qualité.</t>
  </si>
  <si>
    <t>essentiel magnifiques sneakers je recommande</t>
  </si>
  <si>
    <t>Top qualité Parfait</t>
  </si>
  <si>
    <t>Pour l'argent, c'est génial. Tout dabord, il est très confortable à porter. J'ai cherché des produits similaires pour les couples mais j'ai finalement choisi celui-ci, et il ne me déçoit pas.</t>
  </si>
  <si>
    <t>Très beau Très esthétique et dégage une bonne odeur avec les huiles pure essentiel</t>
  </si>
  <si>
    <t>très satisfaite ! Très satisfaite, montre venue rapidement et tout à fait conforme à la description et aux photos ! je recommande !!</t>
  </si>
  <si>
    <t>Annonce à revoir Bracelet ... dont l'annonce est à revoir. Il y a tous les outils mais le bracelet est hyper grand et la reduction est trés limitée ... petits poignets s'abstenir car contrairement à beaucoup d'autres, tous les elements ne sont pas amovibles, loin de là ! De meme (mais je suis egalement coupable) je n'avais jamais vu ce systeme d'ouverture et j'ai donc un peu forcé (sans plus non plus) et il a cassé ... bref, fragile. Au final je ne me plains pas car j'ai maintenant tous les outils pour changer un bracelet, mais ne ce serait ce qu'une notice, une indication de taille, un exemple d'ouverture de reduction auraient été un minimum. Le produit est bon, les indications de ventes sont clairement insuffisantes ...</t>
  </si>
  <si>
    <t>Produit mediocre Le son à diminuer x2 au bout de 2jours d'utilisation Une oreillette ne fonctionne que amoitier.. Remboursement immédiat</t>
  </si>
  <si>
    <t>Pas mal Arriver rapidement. A un peu perdu de sont «&amp;nbsp;éclat&amp;nbsp;» mais je le porte presque tous les jours. Mais vraiment très jolie à porter</t>
  </si>
  <si>
    <t>basket pale imitation de leurs ainées (on ne citera pas de nom) elles taillent bcp trop petit du coup pensez à prendre 1taille et demi en plus du coup j'essaie de les revendre</t>
  </si>
  <si>
    <t>À voir ?! À voir dans le temps, mais la glissière est déjà détériorée après un mois. Mais les chaussures sont légères, confortable et sympas.</t>
  </si>
  <si>
    <t>Sympa et pas cher (Eastpack The One 2.5L grise) Sacoche sympa, beau tissu et couleur passe-partout. Par contre, elle est très petite : j'en ai 2 autres et celle-ci est de loin la plus compacte. A savoir avant d'acheter. Poche frontale pas du tout pratique, bcp de mal à y mettre la main. Au moins avec ça les pickpockets vont ramer !</t>
  </si>
  <si>
    <t>Produit adapté Joint acheté pour une cafetière Krups qui fuyait, adapté et a rempli sa fonction</t>
  </si>
  <si>
    <t>Magnifique mais très petite J’enlève une étoile car je la trouve très petite par rapport à mes souvenirs mais, pour le reste, le mythe «&amp;nbsp;retour vers le futur&amp;nbsp;» est bien là tout en nous remettant dans notre jeunesse années 80. Je l’ai acheté comme collection et non pour la porter. Je recommande  !</t>
  </si>
  <si>
    <t>Je recommande De belle qualité. Facile à utiliser. Contente de mon achat</t>
  </si>
  <si>
    <t>La rapidité ras Super produits  chaude je fais du 44 j'ai pris deux tailles au dessus niquel a voir dans la durée de vie de la chaussure reçus avec un petit sac</t>
  </si>
  <si>
    <t>Rapport qualité-prix impeccable C’est parfait commande reçue rapidement les chaussures me vont bien pas besoin de prendre une taille au-dessus mes chevilles sont à l’abri du froid petit conseil ne pas mettre de chaussettes trop épaisses j’ai une paire de chaussettes en laine avec mais c’est une paire fine Sinon au contraire ça risque de Serré au niveau de la languette</t>
  </si>
  <si>
    <t>Superbe bracelet de couleur miroitante Très beau bracelet tendance avec son pesant d'or-rosé  assortit de pierres et munit de 2 sécurités. Parfait - Habillé et très chic.</t>
  </si>
  <si>
    <t>Sac Le sac avec plusieurs poche très utile en plus c’est universel！ bon produit</t>
  </si>
  <si>
    <t>Super égouttoir à biberon !!! Cet égoutoir à biberon est de loin le meilleur que j'ai pu rencontrer. Il est sobre et élégant, compact et facilement démontable et remontable pour le transport. Il accueille sans problème 8 biberons de n'importe quelle marque et en plus il passe au lave-vaisselle sans problème. Je recommande ce produit !</t>
  </si>
  <si>
    <t>Parfait Plusieurs ambiances colorées, plusieurs intensités de diffusion, juste parfait !</t>
  </si>
  <si>
    <t>Genial! Tellement confortable! Je recommande totalement, et niveau taille, j'ai pris ma taille que je prends d'habitude! Je recommande</t>
  </si>
  <si>
    <t>Pratique Plusieurs pochettes. De taille correcte il est très pratique. Je recommande ce produit. Solide et léger. Existe en plusieurs couleurs</t>
  </si>
  <si>
    <t>Très bon produit Jolie et fonctionnel, parfait pour avoir un diffuseur qui s'inscrit dans la décoration</t>
  </si>
  <si>
    <t>Produit conforme à la description. Je cherchais un pointeur qui permet de s'en passer de la souris ou bien du clavier pour les présentations. Il est très confortable dans la main et permet de réaliser pas mal d'autres tâches. Je suis très satisfait de mon achat et mes visiteurs aussi.</t>
  </si>
  <si>
    <t>Juste TOP Juste TOP TOP TOP bebe peut gouter a chaque fruit ou legume separement et c'est juste un plaisir de le voir deguster de simples choses naturelles et bien distinctes. pour ma part avecmes jumeaux ils ont vite compris le systeme et raffole de cette tetine je mets fruit ou legumes cuits et hop ! ils goutent. Le top c'est que ca les occupe pendant pas mal de temps ;)</t>
  </si>
  <si>
    <t>Quel bon parfum Sent très bon et longtemps après super produit je recommande</t>
  </si>
  <si>
    <t>Très bon produit, je recommande! Résistants, conforme à la description, retient bien les odeurs!</t>
  </si>
  <si>
    <t>Beaux bijoux ,belle finition envoyé rapidement Très beau bijoux, fait bien son effet C'etait pour un cadeau et a fait très plaisir</t>
  </si>
  <si>
    <t>Prix intéressant mais... La taille est comme il faut. Cependant, la qualité laisse à désirer. Les chaussons se sont déchirés après moins de 2h portés... Dommage car l'intérieur en fourrure est très confortable.</t>
  </si>
  <si>
    <t>Déçu Vraiment déçu. Je n'ai même pas pu l'accrocher car ça ne rentrais pas.</t>
  </si>
  <si>
    <t>déçue Déçue par l’article , pas vraiment conforme à la description, un peu grosse comme baskets , mal coupée , taille grande</t>
  </si>
  <si>
    <t>Oui mais ... Je connaissais SUUNTO et j'adore cette marque, mais ce modéle n'apporte pas vraiment grand chose de plus par apport aux modéle AMBIT. C'est une montre bien finis, le bracelet est génial (silicone) les différents mode commun aux autres modéles de la marque....donc BOF BOF.... je l'ai retourné aprés 4 jours... En plus ce modéle est plus cher que les autres modéles AMBIT !!</t>
  </si>
  <si>
    <t>parfait je suis très satisfaite de ce collier en argent. Le cercle de diamants et sa pierre offrent toute son élégance et une belle brillance à ce collier. La chaine est bien adaptée. Je recommande ce très beau bijou</t>
  </si>
  <si>
    <t>Attentions aux accoudoirs ! Bon siège globalement mais le non réglage de la hauteur des accoudoirs rends l’ergonomie très perfectible, car si on est réglé au maximum en hauteur, les accoudoirs prennent largement le dessus sur le bureau, du coup on a les épaules en l’air tout le temps et ce n’est pas top. Sinon le reste est OK, à part les roulettes qui font un peu de bruit à mon gout.</t>
  </si>
  <si>
    <t>bel qualité reçue rapidement  ;belle qualité choix de la température vrai plus d'une bouilloire électrique seul inconvénient reste en veille permanente donc on est obligé de la debrancher</t>
  </si>
  <si>
    <t>super aussi contente de ce survêtement chaud en bleu  qu'en gris</t>
  </si>
  <si>
    <t>Très bon biberon Bonne prise d'air qui évite les coliques et prise facile et naturelle par la bouche de bebe. Très facile d'entretien et bonne prise en main.</t>
  </si>
  <si>
    <t>precis bien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</si>
</sst>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4.0</v>
      </c>
      <c r="B2" s="1" t="s">
        <v>3</v>
      </c>
      <c r="C2" t="str">
        <f>IFERROR(__xludf.DUMMYFUNCTION("GOOGLETRANSLATE(B2, ""fr"", ""en"")"),"A Not bad just the price is a bit high")</f>
        <v>A Not bad just the price is a bit high</v>
      </c>
    </row>
    <row r="3">
      <c r="A3" s="1">
        <v>4.0</v>
      </c>
      <c r="B3" s="1" t="s">
        <v>4</v>
      </c>
      <c r="C3" t="str">
        <f>IFERROR(__xludf.DUMMYFUNCTION("GOOGLETRANSLATE(B3, ""fr"", ""en"")"),"Top the top Very nice top thick and well comfortable. I appreciate the opening of the handle to slide his thumb. good products")</f>
        <v>Top the top Very nice top thick and well comfortable. I appreciate the opening of the handle to slide his thumb. good products</v>
      </c>
    </row>
    <row r="4">
      <c r="A4" s="1">
        <v>5.0</v>
      </c>
      <c r="B4" s="1" t="s">
        <v>5</v>
      </c>
      <c r="C4" t="str">
        <f>IFERROR(__xludf.DUMMYFUNCTION("GOOGLETRANSLATE(B4, ""fr"", ""en"")"),"good pair of sneakers for everyday good pair of basketball, especially for the price offered. rather it is made for everyday use and not for sport I think.")</f>
        <v>good pair of sneakers for everyday good pair of basketball, especially for the price offered. rather it is made for everyday use and not for sport I think.</v>
      </c>
    </row>
    <row r="5">
      <c r="A5" s="1">
        <v>5.0</v>
      </c>
      <c r="B5" s="1" t="s">
        <v>6</v>
      </c>
      <c r="C5" t="str">
        <f>IFERROR(__xludf.DUMMYFUNCTION("GOOGLETRANSLATE(B5, ""fr"", ""en"")"),"Elegance and quality Very nice watch of good quality and well presented in a box.")</f>
        <v>Elegance and quality Very nice watch of good quality and well presented in a box.</v>
      </c>
    </row>
    <row r="6">
      <c r="A6" s="1">
        <v>5.0</v>
      </c>
      <c r="B6" s="1" t="s">
        <v>7</v>
      </c>
      <c r="C6" t="str">
        <f>IFERROR(__xludf.DUMMYFUNCTION("GOOGLETRANSLATE(B6, ""fr"", ""en"")"),"Although these boots look good solid, they are comfortable, not too high, easy to put on and remove. They have well-gripping fasteners ground soles.")</f>
        <v>Although these boots look good solid, they are comfortable, not too high, easy to put on and remove. They have well-gripping fasteners ground soles.</v>
      </c>
    </row>
    <row r="7">
      <c r="A7" s="1">
        <v>5.0</v>
      </c>
      <c r="B7" s="1" t="s">
        <v>8</v>
      </c>
      <c r="C7" t="str">
        <f>IFERROR(__xludf.DUMMYFUNCTION("GOOGLETRANSLATE(B7, ""fr"", ""en"")"),"Nothing to say RAS")</f>
        <v>Nothing to say RAS</v>
      </c>
    </row>
    <row r="8">
      <c r="A8" s="1">
        <v>5.0</v>
      </c>
      <c r="B8" s="1" t="s">
        <v>9</v>
      </c>
      <c r="C8" t="str">
        <f>IFERROR(__xludf.DUMMYFUNCTION("GOOGLETRANSLATE(B8, ""fr"", ""en"")"),"very satisfactory price unchanged sebago model perfect")</f>
        <v>very satisfactory price unchanged sebago model perfect</v>
      </c>
    </row>
    <row r="9">
      <c r="A9" s="1">
        <v>5.0</v>
      </c>
      <c r="B9" s="1" t="s">
        <v>10</v>
      </c>
      <c r="C9" t="str">
        <f>IFERROR(__xludf.DUMMYFUNCTION("GOOGLETRANSLATE(B9, ""fr"", ""en"")"),"Magnificent Hyper content of this tea, in addition to being very design it perfectly meets these characteristics. Heater perfectly in no time. I chose because old plastic kettles releases a toxic substance when heated. This purchase fits perfectly with my"&amp;" expectations I recommend once a week to wash with two tablespoons of white vinegar and water to boil and then two big rinse with water to avoid all traces of limestone. I recommend 😊")</f>
        <v>Magnificent Hyper content of this tea, in addition to being very design it perfectly meets these characteristics. Heater perfectly in no time. I chose because old plastic kettles releases a toxic substance when heated. This purchase fits perfectly with my expectations I recommend once a week to wash with two tablespoons of white vinegar and water to boil and then two big rinse with water to avoid all traces of limestone. I recommend 😊</v>
      </c>
    </row>
    <row r="10">
      <c r="A10" s="1">
        <v>5.0</v>
      </c>
      <c r="B10" s="1" t="s">
        <v>11</v>
      </c>
      <c r="C10" t="str">
        <f>IFERROR(__xludf.DUMMYFUNCTION("GOOGLETRANSLATE(B10, ""fr"", ""en"")"),"Good equipment Good equipment")</f>
        <v>Good equipment Good equipment</v>
      </c>
    </row>
    <row r="11">
      <c r="A11" s="1">
        <v>5.0</v>
      </c>
      <c r="B11" s="1" t="s">
        <v>12</v>
      </c>
      <c r="C11" t="str">
        <f>IFERROR(__xludf.DUMMYFUNCTION("GOOGLETRANSLATE(B11, ""fr"", ""en"")"),"blue fangs T.39 / 40 size and color ok ok well suited to go to the garden")</f>
        <v>blue fangs T.39 / 40 size and color ok ok well suited to go to the garden</v>
      </c>
    </row>
    <row r="12">
      <c r="A12" s="1">
        <v>5.0</v>
      </c>
      <c r="B12" s="1" t="s">
        <v>13</v>
      </c>
      <c r="C12" t="str">
        <f>IFERROR(__xludf.DUMMYFUNCTION("GOOGLETRANSLATE(B12, ""fr"", ""en"")"),"J adore easy cleaning cleans very well pyrex that goes in the oven ... Without having to scrub long. Warning never inside of a pan or a pot or anti-adhesive dishes. Wet the sponge to scrub steel. Remove too full of water ... then.")</f>
        <v>J adore easy cleaning cleans very well pyrex that goes in the oven ... Without having to scrub long. Warning never inside of a pan or a pot or anti-adhesive dishes. Wet the sponge to scrub steel. Remove too full of water ... then.</v>
      </c>
    </row>
    <row r="13">
      <c r="A13" s="1">
        <v>5.0</v>
      </c>
      <c r="B13" s="1" t="s">
        <v>14</v>
      </c>
      <c r="C13" t="str">
        <f>IFERROR(__xludf.DUMMYFUNCTION("GOOGLETRANSLATE(B13, ""fr"", ""en"")"),"RAS Very nice watch. Rustic, practical, low weight. I have not left for days on a mission in the equatorial forest: nothing.")</f>
        <v>RAS Very nice watch. Rustic, practical, low weight. I have not left for days on a mission in the equatorial forest: nothing.</v>
      </c>
    </row>
    <row r="14">
      <c r="A14" s="1">
        <v>5.0</v>
      </c>
      <c r="B14" s="1" t="s">
        <v>15</v>
      </c>
      <c r="C14" t="str">
        <f>IFERROR(__xludf.DUMMYFUNCTION("GOOGLETRANSLATE(B14, ""fr"", ""en"")"),"Finally! After several purchases unfortunate finally a bracelet that will not come off alone! Good product! Very satisfied with my order")</f>
        <v>Finally! After several purchases unfortunate finally a bracelet that will not come off alone! Good product! Very satisfied with my order</v>
      </c>
    </row>
    <row r="15">
      <c r="A15" s="1">
        <v>5.0</v>
      </c>
      <c r="B15" s="1" t="s">
        <v>16</v>
      </c>
      <c r="C15" t="str">
        <f>IFERROR(__xludf.DUMMYFUNCTION("GOOGLETRANSLATE(B15, ""fr"", ""en"")"),"Steph lef This watch is beautiful 👌👍 Both man woman.")</f>
        <v>Steph lef This watch is beautiful 👌👍 Both man woman.</v>
      </c>
    </row>
    <row r="16">
      <c r="A16" s="1">
        <v>5.0</v>
      </c>
      <c r="B16" s="1" t="s">
        <v>17</v>
      </c>
      <c r="C16" t="str">
        <f>IFERROR(__xludf.DUMMYFUNCTION("GOOGLETRANSLATE(B16, ""fr"", ""en"")"),"bottle bottle mam MAM Anti-Colic authentic! a brand that I use for my daughter exclussivement I recommend this purchase because much cheaper than in pharmacy or drugstore,")</f>
        <v>bottle bottle mam MAM Anti-Colic authentic! a brand that I use for my daughter exclussivement I recommend this purchase because much cheaper than in pharmacy or drugstore,</v>
      </c>
    </row>
    <row r="17">
      <c r="A17" s="1">
        <v>5.0</v>
      </c>
      <c r="B17" s="1" t="s">
        <v>18</v>
      </c>
      <c r="C17" t="str">
        <f>IFERROR(__xludf.DUMMYFUNCTION("GOOGLETRANSLATE(B17, ""fr"", ""en"")"),"Product conforms to the description very fast delivery, product meets my expectations.")</f>
        <v>Product conforms to the description very fast delivery, product meets my expectations.</v>
      </c>
    </row>
    <row r="18">
      <c r="A18" s="1">
        <v>5.0</v>
      </c>
      <c r="B18" s="1" t="s">
        <v>19</v>
      </c>
      <c r="C18" t="str">
        <f>IFERROR(__xludf.DUMMYFUNCTION("GOOGLETRANSLATE(B18, ""fr"", ""en"")"),"You've heard of a wonder? Just woaw! So perfect, so precise, it is not possible, yet so! I have only one regret is that she is so perfect, we even hear the crackling vinyl, this is what made the soul of the disc. The sound is so pure that one would not th"&amp;"ink that this is a vinyl;)")</f>
        <v>You've heard of a wonder? Just woaw! So perfect, so precise, it is not possible, yet so! I have only one regret is that she is so perfect, we even hear the crackling vinyl, this is what made the soul of the disc. The sound is so pure that one would not think that this is a vinyl;)</v>
      </c>
    </row>
    <row r="19">
      <c r="A19" s="1">
        <v>2.0</v>
      </c>
      <c r="B19" s="1" t="s">
        <v>20</v>
      </c>
      <c r="C19" t="str">
        <f>IFERROR(__xludf.DUMMYFUNCTION("GOOGLETRANSLATE(B19, ""fr"", ""en"")"),"a little too small. I think that the bag was bigger.")</f>
        <v>a little too small. I think that the bag was bigger.</v>
      </c>
    </row>
    <row r="20">
      <c r="A20" s="1">
        <v>1.0</v>
      </c>
      <c r="B20" s="1" t="s">
        <v>21</v>
      </c>
      <c r="C20" t="str">
        <f>IFERROR(__xludf.DUMMYFUNCTION("GOOGLETRANSLATE(B20, ""fr"", ""en"")"),"disappointed his na no relation to the products that we use there 20 years ago so disappointed I find happens very effective can")</f>
        <v>disappointed his na no relation to the products that we use there 20 years ago so disappointed I find happens very effective can</v>
      </c>
    </row>
    <row r="21">
      <c r="A21" s="1">
        <v>1.0</v>
      </c>
      <c r="B21" s="1" t="s">
        <v>22</v>
      </c>
      <c r="C21" t="str">
        <f>IFERROR(__xludf.DUMMYFUNCTION("GOOGLETRANSLATE(B21, ""fr"", ""en"")"),"Warning nonconforming product, the product received does not correspond to the description. I have received only standard black cartridge size. I returned immediately.")</f>
        <v>Warning nonconforming product, the product received does not correspond to the description. I have received only standard black cartridge size. I returned immediately.</v>
      </c>
    </row>
    <row r="22">
      <c r="A22" s="1">
        <v>3.0</v>
      </c>
      <c r="B22" s="1" t="s">
        <v>23</v>
      </c>
      <c r="C22" t="str">
        <f>IFERROR(__xludf.DUMMYFUNCTION("GOOGLETRANSLATE(B22, ""fr"", ""en"")"),"Pretty solid but not at hooks pretty comfortable and alas little fur and above the hooks to put the laces are fragile ... In 1 next week they came off ... so make a hole which spoil the aesthetics")</f>
        <v>Pretty solid but not at hooks pretty comfortable and alas little fur and above the hooks to put the laces are fragile ... In 1 next week they came off ... so make a hole which spoil the aesthetics</v>
      </c>
    </row>
    <row r="23">
      <c r="A23" s="1">
        <v>4.0</v>
      </c>
      <c r="B23" s="1" t="s">
        <v>24</v>
      </c>
      <c r="C23" t="str">
        <f>IFERROR(__xludf.DUMMYFUNCTION("GOOGLETRANSLATE(B23, ""fr"", ""en"")"),"A little short to the 45, but otherwise produced in line with announced to my feet ... ...")</f>
        <v>A little short to the 45, but otherwise produced in line with announced to my feet ... ...</v>
      </c>
    </row>
    <row r="24">
      <c r="A24" s="1">
        <v>4.0</v>
      </c>
      <c r="B24" s="1" t="s">
        <v>25</v>
      </c>
      <c r="C24" t="str">
        <f>IFERROR(__xludf.DUMMYFUNCTION("GOOGLETRANSLATE(B24, ""fr"", ""en"")"),"Excellent quality / price For a few euros, here are 400 meters tape adhesive. Transparent, wide, ideal for solid containers. Obviously this is not the quietest in progress, or the thicker, but it perfectly fulfilled its job. I removed one star because it "&amp;"tears easily after being stuck for several days on a plastic surface, making it difficult to use for temporary bonding.")</f>
        <v>Excellent quality / price For a few euros, here are 400 meters tape adhesive. Transparent, wide, ideal for solid containers. Obviously this is not the quietest in progress, or the thicker, but it perfectly fulfilled its job. I removed one star because it tears easily after being stuck for several days on a plastic surface, making it difficult to use for temporary bonding.</v>
      </c>
    </row>
    <row r="25">
      <c r="A25" s="1">
        <v>4.0</v>
      </c>
      <c r="B25" s="1" t="s">
        <v>26</v>
      </c>
      <c r="C25" t="str">
        <f>IFERROR(__xludf.DUMMYFUNCTION("GOOGLETRANSLATE(B25, ""fr"", ""en"")"),"On top Nikel nothing wrong")</f>
        <v>On top Nikel nothing wrong</v>
      </c>
    </row>
    <row r="26">
      <c r="A26" s="1">
        <v>4.0</v>
      </c>
      <c r="B26" s="1" t="s">
        <v>27</v>
      </c>
      <c r="C26" t="str">
        <f>IFERROR(__xludf.DUMMYFUNCTION("GOOGLETRANSLATE(B26, ""fr"", ""en"")"),"Very good for the intended use average in terms of cutting quality and quality of the tissue that tends to ""pilling"". Buy for ""trainer"" or tinkering at home, it still fills my expectations perfectly, thanks to its low price. What is it 4 stars for my "&amp;"specific use. For me, the size (L) meets the standard.")</f>
        <v>Very good for the intended use average in terms of cutting quality and quality of the tissue that tends to "pilling". Buy for "trainer" or tinkering at home, it still fills my expectations perfectly, thanks to its low price. What is it 4 stars for my specific use. For me, the size (L) meets the standard.</v>
      </c>
    </row>
    <row r="27">
      <c r="A27" s="1">
        <v>5.0</v>
      </c>
      <c r="B27" s="1" t="s">
        <v>28</v>
      </c>
      <c r="C27" t="str">
        <f>IFERROR(__xludf.DUMMYFUNCTION("GOOGLETRANSLATE(B27, ""fr"", ""en"")"),"suits me I wanted one for karaoke and not disappointed. Excellent music quality because the voice is distorted and you can put the windscreen supplied with to avoid having the wind noise or wind, for example when it is used outside. This microphone has a "&amp;"quality wire mesh that protects much better That a plastic (blow stronger) and especially that enables good quality of the sound with. I was able to connect via its jack on different devices, such as DVD player, television, computer, and it also works on "&amp;"audio KTV, reverberantor, mixer, tour buses, etc. they say (devices pro I think that). ; and fits into any mic stand pliers. The cable is quite large and the microphone box allows to rank well. Instructions: 1. plug into the ""MIC"" micro 2. Turn the swit"&amp;"ch to the ""ON"" position and adjust the voice controller. 3. Turn the switch to the ""OFF"" position when you want to turn it off")</f>
        <v>suits me I wanted one for karaoke and not disappointed. Excellent music quality because the voice is distorted and you can put the windscreen supplied with to avoid having the wind noise or wind, for example when it is used outside. This microphone has a quality wire mesh that protects much better That a plastic (blow stronger) and especially that enables good quality of the sound with. I was able to connect via its jack on different devices, such as DVD player, television, computer, and it also works on audio KTV, reverberantor, mixer, tour buses, etc. they say (devices pro I think that). ; and fits into any mic stand pliers. The cable is quite large and the microphone box allows to rank well. Instructions: 1. plug into the "MIC" micro 2. Turn the switch to the "ON" position and adjust the voice controller. 3. Turn the switch to the "OFF" position when you want to turn it off</v>
      </c>
    </row>
    <row r="28">
      <c r="A28" s="1">
        <v>5.0</v>
      </c>
      <c r="B28" s="1" t="s">
        <v>29</v>
      </c>
      <c r="C28" t="str">
        <f>IFERROR(__xludf.DUMMYFUNCTION("GOOGLETRANSLATE(B28, ""fr"", ""en"")"),"Great product I am very satisfied with this purchase is very much in line with my expectations. Very good quality product. I recommend.")</f>
        <v>Great product I am very satisfied with this purchase is very much in line with my expectations. Very good quality product. I recommend.</v>
      </c>
    </row>
    <row r="29">
      <c r="A29" s="1">
        <v>5.0</v>
      </c>
      <c r="B29" s="1" t="s">
        <v>30</v>
      </c>
      <c r="C29" t="str">
        <f>IFERROR(__xludf.DUMMYFUNCTION("GOOGLETRANSLATE(B29, ""fr"", ""en"")"),"Rabbit Rabbit cute cute alarm clock A very cute alarm clock and high quality. it's not complicated to use. It gives the time, it has nice alarm tones and beautiful lumières😃😃😃😘")</f>
        <v>Rabbit Rabbit cute cute alarm clock A very cute alarm clock and high quality. it's not complicated to use. It gives the time, it has nice alarm tones and beautiful lumières😃😃😃😘</v>
      </c>
    </row>
    <row r="30">
      <c r="A30" s="1">
        <v>5.0</v>
      </c>
      <c r="B30" s="1" t="s">
        <v>31</v>
      </c>
      <c r="C30" t="str">
        <f>IFERROR(__xludf.DUMMYFUNCTION("GOOGLETRANSLATE(B30, ""fr"", ""en"")"),"Top My son is breastfeeding and I also mixed with the bottles and they are top !!")</f>
        <v>Top My son is breastfeeding and I also mixed with the bottles and they are top !!</v>
      </c>
    </row>
    <row r="31">
      <c r="A31" s="1">
        <v>5.0</v>
      </c>
      <c r="B31" s="1" t="s">
        <v>32</v>
      </c>
      <c r="C31" t="str">
        <f>IFERROR(__xludf.DUMMYFUNCTION("GOOGLETRANSLATE(B31, ""fr"", ""en"")"),"""Heart of the Ocean"" Beautiful Pendant .Rapport Photo / reality .A perfect jewel inexpensive and look great")</f>
        <v>"Heart of the Ocean" Beautiful Pendant .Rapport Photo / reality .A perfect jewel inexpensive and look great</v>
      </c>
    </row>
    <row r="32">
      <c r="A32" s="1">
        <v>5.0</v>
      </c>
      <c r="B32" s="1" t="s">
        <v>33</v>
      </c>
      <c r="C32" t="str">
        <f>IFERROR(__xludf.DUMMYFUNCTION("GOOGLETRANSLATE(B32, ""fr"", ""en"")"),"Good quality Too Beautiful")</f>
        <v>Good quality Too Beautiful</v>
      </c>
    </row>
    <row r="33">
      <c r="A33" s="1">
        <v>5.0</v>
      </c>
      <c r="B33" s="1" t="s">
        <v>34</v>
      </c>
      <c r="C33" t="str">
        <f>IFERROR(__xludf.DUMMYFUNCTION("GOOGLETRANSLATE(B33, ""fr"", ""en"")"),"Meets description Lightweight, simple and effective. A good storage system for 33 laps and laser discs.")</f>
        <v>Meets description Lightweight, simple and effective. A good storage system for 33 laps and laser discs.</v>
      </c>
    </row>
    <row r="34">
      <c r="A34" s="1">
        <v>5.0</v>
      </c>
      <c r="B34" s="1" t="s">
        <v>35</v>
      </c>
      <c r="C34" t="str">
        <f>IFERROR(__xludf.DUMMYFUNCTION("GOOGLETRANSLATE(B34, ""fr"", ""en"")"),"Super Great")</f>
        <v>Super Great</v>
      </c>
    </row>
    <row r="35">
      <c r="A35" s="1">
        <v>5.0</v>
      </c>
      <c r="B35" s="1" t="s">
        <v>36</v>
      </c>
      <c r="C35" t="str">
        <f>IFERROR(__xludf.DUMMYFUNCTION("GOOGLETRANSLATE(B35, ""fr"", ""en"")"),"Perfect perfect with very good smell remains")</f>
        <v>Perfect perfect with very good smell remains</v>
      </c>
    </row>
    <row r="36">
      <c r="A36" s="1">
        <v>5.0</v>
      </c>
      <c r="B36" s="1" t="s">
        <v>37</v>
      </c>
      <c r="C36" t="str">
        <f>IFERROR(__xludf.DUMMYFUNCTION("GOOGLETRANSLATE(B36, ""fr"", ""en"")"),"Discretion primarily purchased soon, once adopted. This arm is both elegant and practical. Its cable cover is very convenient, the arm joints are qualities, but this arm is made to put a microphone pointing down. It is not possible to hold it up, otherwis"&amp;"e your arm goes too high and you're not in front of it. Good buy, I no regrets.")</f>
        <v>Discretion primarily purchased soon, once adopted. This arm is both elegant and practical. Its cable cover is very convenient, the arm joints are qualities, but this arm is made to put a microphone pointing down. It is not possible to hold it up, otherwise your arm goes too high and you're not in front of it. Good buy, I no regrets.</v>
      </c>
    </row>
    <row r="37">
      <c r="A37" s="1">
        <v>5.0</v>
      </c>
      <c r="B37" s="1" t="s">
        <v>38</v>
      </c>
      <c r="C37" t="str">
        <f>IFERROR(__xludf.DUMMYFUNCTION("GOOGLETRANSLATE(B37, ""fr"", ""en"")"),"a basic, but perfect in a Converse shoe wardrobe is basic; I took them to my daughter and she loves them! good, be careful and take 1/2 size smaller because it's large in size.")</f>
        <v>a basic, but perfect in a Converse shoe wardrobe is basic; I took them to my daughter and she loves them! good, be careful and take 1/2 size smaller because it's large in size.</v>
      </c>
    </row>
    <row r="38">
      <c r="A38" s="1">
        <v>5.0</v>
      </c>
      <c r="B38" s="1" t="s">
        <v>39</v>
      </c>
      <c r="C38" t="str">
        <f>IFERROR(__xludf.DUMMYFUNCTION("GOOGLETRANSLATE(B38, ""fr"", ""en"")"),"Very handy I use it to ask the projector, it is very convenient to adjust the tilt")</f>
        <v>Very handy I use it to ask the projector, it is very convenient to adjust the tilt</v>
      </c>
    </row>
    <row r="39">
      <c r="A39" s="1">
        <v>5.0</v>
      </c>
      <c r="B39" s="1" t="s">
        <v>40</v>
      </c>
      <c r="C39" t="str">
        <f>IFERROR(__xludf.DUMMYFUNCTION("GOOGLETRANSLATE(B39, ""fr"", ""en"")"),"sporty and elegant at once. sporty and elegant at once. Show your said. To recommend")</f>
        <v>sporty and elegant at once. sporty and elegant at once. Show your said. To recommend</v>
      </c>
    </row>
    <row r="40">
      <c r="A40" s="1">
        <v>5.0</v>
      </c>
      <c r="B40" s="1" t="s">
        <v>41</v>
      </c>
      <c r="C40" t="str">
        <f>IFERROR(__xludf.DUMMYFUNCTION("GOOGLETRANSLATE(B40, ""fr"", ""en"")"),"Very nice perfect diffuser timber provided with glass meter, a detachable supply cable and a large capacity (550ml) and a remote control. Easy to use, the broadcaster selects the broadcast time, the color of strip light with its 2 buttons on the front. Th"&amp;"e remote control the start, adjust the operating time, the intensity of mist, the operation of the light, streaming or intermittent. I tested it with essential oil is quickly feels the effect of the essential oil. The mist can increase the humidification "&amp;"of the room. In operation, the sound emitted is very discreet. The aesthetics and effectiveness of this diffuser confirms my choice, its design is very elegant. ideal for oneself or to offer. Delivery is fast and well wrapped package. I recommend this pro"&amp;"duct and seller")</f>
        <v>Very nice perfect diffuser timber provided with glass meter, a detachable supply cable and a large capacity (550ml) and a remote control. Easy to use, the broadcaster selects the broadcast time, the color of strip light with its 2 buttons on the front. The remote control the start, adjust the operating time, the intensity of mist, the operation of the light, streaming or intermittent. I tested it with essential oil is quickly feels the effect of the essential oil. The mist can increase the humidification of the room. In operation, the sound emitted is very discreet. The aesthetics and effectiveness of this diffuser confirms my choice, its design is very elegant. ideal for oneself or to offer. Delivery is fast and well wrapped package. I recommend this product and seller</v>
      </c>
    </row>
    <row r="41">
      <c r="A41" s="1">
        <v>5.0</v>
      </c>
      <c r="B41" s="1" t="s">
        <v>42</v>
      </c>
      <c r="C41" t="str">
        <f>IFERROR(__xludf.DUMMYFUNCTION("GOOGLETRANSLATE(B41, ""fr"", ""en"")"),"Ok Ok")</f>
        <v>Ok Ok</v>
      </c>
    </row>
    <row r="42">
      <c r="A42" s="1">
        <v>2.0</v>
      </c>
      <c r="B42" s="1" t="s">
        <v>43</v>
      </c>
      <c r="C42" t="str">
        <f>IFERROR(__xludf.DUMMYFUNCTION("GOOGLETRANSLATE(B42, ""fr"", ""en"")"),"Disappointment These cartridges held one week extremely disappointed I do not recommend.")</f>
        <v>Disappointment These cartridges held one week extremely disappointed I do not recommend.</v>
      </c>
    </row>
    <row r="43">
      <c r="A43" s="1">
        <v>1.0</v>
      </c>
      <c r="B43" s="1" t="s">
        <v>44</v>
      </c>
      <c r="C43" t="str">
        <f>IFERROR(__xludf.DUMMYFUNCTION("GOOGLETRANSLATE(B43, ""fr"", ""en"")"),"really low quality ... I wear CAT for years, and I looked forward to this new pair. Alas, I quickly became disillusioned. The leather is of low quality, and after two months of use, there were already snagging and scratching. The gum sole wears very quick"&amp;"ly, especially on the back, and the tongue crumbled and fall apart. Honestly, it is to wonder if it is not an infringement ...")</f>
        <v>really low quality ... I wear CAT for years, and I looked forward to this new pair. Alas, I quickly became disillusioned. The leather is of low quality, and after two months of use, there were already snagging and scratching. The gum sole wears very quickly, especially on the back, and the tongue crumbled and fall apart. Honestly, it is to wonder if it is not an infringement ...</v>
      </c>
    </row>
    <row r="44">
      <c r="A44" s="1">
        <v>3.0</v>
      </c>
      <c r="B44" s="1" t="s">
        <v>45</v>
      </c>
      <c r="C44" t="str">
        <f>IFERROR(__xludf.DUMMYFUNCTION("GOOGLETRANSLATE(B44, ""fr"", ""en"")"),"Very bruitante Aesthetically beautiful but very bruitante")</f>
        <v>Very bruitante Aesthetically beautiful but very bruitante</v>
      </c>
    </row>
    <row r="45">
      <c r="A45" s="1">
        <v>3.0</v>
      </c>
      <c r="B45" s="1" t="s">
        <v>46</v>
      </c>
      <c r="C45" t="str">
        <f>IFERROR(__xludf.DUMMYFUNCTION("GOOGLETRANSLATE(B45, ""fr"", ""en"")"),"St Mark wipe do the job but dries very quickly. Uses 2 wipes where I used only 1 in a first price mark")</f>
        <v>St Mark wipe do the job but dries very quickly. Uses 2 wipes where I used only 1 in a first price mark</v>
      </c>
    </row>
    <row r="46">
      <c r="A46" s="1">
        <v>4.0</v>
      </c>
      <c r="B46" s="1" t="s">
        <v>47</v>
      </c>
      <c r="C46" t="str">
        <f>IFERROR(__xludf.DUMMYFUNCTION("GOOGLETRANSLATE(B46, ""fr"", ""en"")"),"good product very comfortable shoes, I took my shoe size (40) and I removed the insole to put my orthotics and is nickel, for cons I do not think they are suitable for sport, too high heel and too soft.")</f>
        <v>good product very comfortable shoes, I took my shoe size (40) and I removed the insole to put my orthotics and is nickel, for cons I do not think they are suitable for sport, too high heel and too soft.</v>
      </c>
    </row>
    <row r="47">
      <c r="A47" s="1">
        <v>4.0</v>
      </c>
      <c r="B47" s="1" t="s">
        <v>48</v>
      </c>
      <c r="C47" t="str">
        <f>IFERROR(__xludf.DUMMYFUNCTION("GOOGLETRANSLATE(B47, ""fr"", ""en"")"),"bag for personal bag ""paper ect identity"" scratch not terrible closure")</f>
        <v>bag for personal bag "paper ect identity" scratch not terrible closure</v>
      </c>
    </row>
    <row r="48">
      <c r="A48" s="1">
        <v>4.0</v>
      </c>
      <c r="B48" s="1" t="s">
        <v>49</v>
      </c>
      <c r="C48" t="str">
        <f>IFERROR(__xludf.DUMMYFUNCTION("GOOGLETRANSLATE(B48, ""fr"", ""en"")"),"Good but lack of choice Sweat very nice, I would have loved to take others but the choice is too limited in my size (3xl) ...")</f>
        <v>Good but lack of choice Sweat very nice, I would have loved to take others but the choice is too limited in my size (3xl) ...</v>
      </c>
    </row>
    <row r="49">
      <c r="A49" s="1">
        <v>4.0</v>
      </c>
      <c r="B49" s="1" t="s">
        <v>50</v>
      </c>
      <c r="C49" t="str">
        <f>IFERROR(__xludf.DUMMYFUNCTION("GOOGLETRANSLATE(B49, ""fr"", ""en"")"),"lightweight fabrics I could not see the ground like that I still keep the light fabric dress all in black but it would be better finally")</f>
        <v>lightweight fabrics I could not see the ground like that I still keep the light fabric dress all in black but it would be better finally</v>
      </c>
    </row>
    <row r="50">
      <c r="A50" s="1">
        <v>4.0</v>
      </c>
      <c r="B50" s="1" t="s">
        <v>51</v>
      </c>
      <c r="C50" t="str">
        <f>IFERROR(__xludf.DUMMYFUNCTION("GOOGLETRANSLATE(B50, ""fr"", ""en"")"),"Received almost perfect in time, I'm doing 40 in traditional shoes but I ordered these converses in 39.5. With thin socks recent nickel carve. Satisfied with the quality / price ratio for these famous sneaker fabric and rubber! To see the duration")</f>
        <v>Received almost perfect in time, I'm doing 40 in traditional shoes but I ordered these converses in 39.5. With thin socks recent nickel carve. Satisfied with the quality / price ratio for these famous sneaker fabric and rubber! To see the duration</v>
      </c>
    </row>
    <row r="51">
      <c r="A51" s="1">
        <v>5.0</v>
      </c>
      <c r="B51" s="1" t="s">
        <v>52</v>
      </c>
      <c r="C51" t="str">
        <f>IFERROR(__xludf.DUMMYFUNCTION("GOOGLETRANSLATE(B51, ""fr"", ""en"")"),"Good product The product is good value, very soft. The non-slip sole, good size. I'm satisfied.")</f>
        <v>Good product The product is good value, very soft. The non-slip sole, good size. I'm satisfied.</v>
      </c>
    </row>
    <row r="52">
      <c r="A52" s="1">
        <v>5.0</v>
      </c>
      <c r="B52" s="1" t="s">
        <v>53</v>
      </c>
      <c r="C52" t="str">
        <f>IFERROR(__xludf.DUMMYFUNCTION("GOOGLETRANSLATE(B52, ""fr"", ""en"")"),"Set Frixion refills. Ideal for replacing cartridges Frixion pens; consumption of ink is certainly quite high, but the writing sensation is very nice, the ink dries quickly and can be deleted without problems.")</f>
        <v>Set Frixion refills. Ideal for replacing cartridges Frixion pens; consumption of ink is certainly quite high, but the writing sensation is very nice, the ink dries quickly and can be deleted without problems.</v>
      </c>
    </row>
    <row r="53">
      <c r="A53" s="1">
        <v>5.0</v>
      </c>
      <c r="B53" s="1" t="s">
        <v>54</v>
      </c>
      <c r="C53" t="str">
        <f>IFERROR(__xludf.DUMMYFUNCTION("GOOGLETRANSLATE(B53, ""fr"", ""en"")"),"Great product great comfort, great quality, great tennis, I recommend !!!")</f>
        <v>Great product great comfort, great quality, great tennis, I recommend !!!</v>
      </c>
    </row>
    <row r="54">
      <c r="A54" s="1">
        <v>5.0</v>
      </c>
      <c r="B54" s="1" t="s">
        <v>55</v>
      </c>
      <c r="C54" t="str">
        <f>IFERROR(__xludf.DUMMYFUNCTION("GOOGLETRANSLATE(B54, ""fr"", ""en"")"),"7 chakra bracelet J adore her wrist d in've already offered a friend is very happy to strap 7 chakra I adore her stones")</f>
        <v>7 chakra bracelet J adore her wrist d in've already offered a friend is very happy to strap 7 chakra I adore her stones</v>
      </c>
    </row>
    <row r="55">
      <c r="A55" s="1">
        <v>5.0</v>
      </c>
      <c r="B55" s="1" t="s">
        <v>56</v>
      </c>
      <c r="C55" t="str">
        <f>IFERROR(__xludf.DUMMYFUNCTION("GOOGLETRANSLATE(B55, ""fr"", ""en"")"),"original gift original gift. Bought for someone of my family, I have not yet ascended but I would have appreciated a ""&amp; nbsp; instructions &amp; nbsp;"" because there are many different parts to customize it.")</f>
        <v>original gift original gift. Bought for someone of my family, I have not yet ascended but I would have appreciated a "&amp; nbsp; instructions &amp; nbsp;" because there are many different parts to customize it.</v>
      </c>
    </row>
    <row r="56">
      <c r="A56" s="1">
        <v>5.0</v>
      </c>
      <c r="B56" s="1" t="s">
        <v>57</v>
      </c>
      <c r="C56" t="str">
        <f>IFERROR(__xludf.DUMMYFUNCTION("GOOGLETRANSLATE(B56, ""fr"", ""en"")"),"suitable fine quality material, blue color corresponding to the image size correctly.")</f>
        <v>suitable fine quality material, blue color corresponding to the image size correctly.</v>
      </c>
    </row>
    <row r="57">
      <c r="A57" s="1">
        <v>5.0</v>
      </c>
      <c r="B57" s="1" t="s">
        <v>58</v>
      </c>
      <c r="C57" t="str">
        <f>IFERROR(__xludf.DUMMYFUNCTION("GOOGLETRANSLATE(B57, ""fr"", ""en"")"),"Perfect Converse you all is said 👌")</f>
        <v>Perfect Converse you all is said 👌</v>
      </c>
    </row>
    <row r="58">
      <c r="A58" s="1">
        <v>5.0</v>
      </c>
      <c r="B58" s="1" t="s">
        <v>59</v>
      </c>
      <c r="C58" t="str">
        <f>IFERROR(__xludf.DUMMYFUNCTION("GOOGLETRANSLATE(B58, ""fr"", ""en"")"),"Great for apprentices Super readers well for beginning readers. The silent letters are grayed out and carefully chosen not to put its 2 letter depending on the level. Instead of the traditional sweets just bought us one for each child who came to the birt"&amp;"hday of our son.")</f>
        <v>Great for apprentices Super readers well for beginning readers. The silent letters are grayed out and carefully chosen not to put its 2 letter depending on the level. Instead of the traditional sweets just bought us one for each child who came to the birthday of our son.</v>
      </c>
    </row>
    <row r="59">
      <c r="A59" s="1">
        <v>5.0</v>
      </c>
      <c r="B59" s="1" t="s">
        <v>60</v>
      </c>
      <c r="C59" t="str">
        <f>IFERROR(__xludf.DUMMYFUNCTION("GOOGLETRANSLATE(B59, ""fr"", ""en"")"),"Gentle wake ... I bought this clock for my son who is completely fan ... He calls every night and particularly appreciate the association ""dawn simulation"" and ""sound of the sea"" that allows him to wake up gently. The ""pilot"" option is also very muc"&amp;"h fun. This clock is perfect.")</f>
        <v>Gentle wake ... I bought this clock for my son who is completely fan ... He calls every night and particularly appreciate the association "dawn simulation" and "sound of the sea" that allows him to wake up gently. The "pilot" option is also very much fun. This clock is perfect.</v>
      </c>
    </row>
    <row r="60">
      <c r="A60" s="1">
        <v>5.0</v>
      </c>
      <c r="B60" s="1" t="s">
        <v>61</v>
      </c>
      <c r="C60" t="str">
        <f>IFERROR(__xludf.DUMMYFUNCTION("GOOGLETRANSLATE(B60, ""fr"", ""en"")"),"price converse all star Normal This product corresponds exactly to converse. Sizes respect those found in the lay in general. Just look at their size index, either inside your current pair of converse in order to reserve the product. It was delivered quic"&amp;"kly and in good condition. Small problem with this model: the back is slightly sharp, so if you have sensitive skin, promote a different model or thick socks.")</f>
        <v>price converse all star Normal This product corresponds exactly to converse. Sizes respect those found in the lay in general. Just look at their size index, either inside your current pair of converse in order to reserve the product. It was delivered quickly and in good condition. Small problem with this model: the back is slightly sharp, so if you have sensitive skin, promote a different model or thick socks.</v>
      </c>
    </row>
    <row r="61">
      <c r="A61" s="1">
        <v>5.0</v>
      </c>
      <c r="B61" s="1" t="s">
        <v>62</v>
      </c>
      <c r="C61" t="str">
        <f>IFERROR(__xludf.DUMMYFUNCTION("GOOGLETRANSLATE(B61, ""fr"", ""en"")"),"satisfied pleased")</f>
        <v>satisfied pleased</v>
      </c>
    </row>
    <row r="62">
      <c r="A62" s="1">
        <v>5.0</v>
      </c>
      <c r="B62" s="1" t="s">
        <v>63</v>
      </c>
      <c r="C62" t="str">
        <f>IFERROR(__xludf.DUMMYFUNCTION("GOOGLETRANSLATE(B62, ""fr"", ""en"")"),"Not Perfect thank you all")</f>
        <v>Not Perfect thank you all</v>
      </c>
    </row>
    <row r="63">
      <c r="A63" s="1">
        <v>5.0</v>
      </c>
      <c r="B63" s="1" t="s">
        <v>64</v>
      </c>
      <c r="C63" t="str">
        <f>IFERROR(__xludf.DUMMYFUNCTION("GOOGLETRANSLATE(B63, ""fr"", ""en"")"),"Good quality Great for massage")</f>
        <v>Good quality Great for massage</v>
      </c>
    </row>
    <row r="64">
      <c r="A64" s="1">
        <v>5.0</v>
      </c>
      <c r="B64" s="1" t="s">
        <v>65</v>
      </c>
      <c r="C64" t="str">
        <f>IFERROR(__xludf.DUMMYFUNCTION("GOOGLETRANSLATE(B64, ""fr"", ""en"")"),"perfect perfect")</f>
        <v>perfect perfect</v>
      </c>
    </row>
    <row r="65">
      <c r="A65" s="1">
        <v>5.0</v>
      </c>
      <c r="B65" s="1" t="s">
        <v>66</v>
      </c>
      <c r="C65" t="str">
        <f>IFERROR(__xludf.DUMMYFUNCTION("GOOGLETRANSLATE(B65, ""fr"", ""en"")"),"comfortable slippers quality product at a reasonable price")</f>
        <v>comfortable slippers quality product at a reasonable price</v>
      </c>
    </row>
    <row r="66">
      <c r="A66" s="1">
        <v>2.0</v>
      </c>
      <c r="B66" s="1" t="s">
        <v>67</v>
      </c>
      <c r="C66" t="str">
        <f>IFERROR(__xludf.DUMMYFUNCTION("GOOGLETRANSLATE(B66, ""fr"", ""en"")"),"Is not quality expected for this brand By buying this trusted brand, I expected to receive a quality finished product. If I do not challenge the thermal insulation (goal), the comfort of the shoe when walking and the right size for my feet; I however doub"&amp;"t the finish (neoprene peeling on top of the boot after a week of use) and the design of the boot (there is, inside of the boot at the back of the heel, rubber replacement of neoprene, so that when you walk 100m, socks and gradually slide down on half of "&amp;"your foot which is very unpleasant, and tried several pairs of socks without anything to do !). In short, when you pull on your boots, neoprene peeling more and when you take them off, your socks can be found on half of your foot ... Frustrating ... In sh"&amp;"ort, a real disappointment for boots this brand and at this price. Otherwise, insulation and sealing it perfectly well worth the two stars ..")</f>
        <v>Is not quality expected for this brand By buying this trusted brand, I expected to receive a quality finished product. If I do not challenge the thermal insulation (goal), the comfort of the shoe when walking and the right size for my feet; I however doubt the finish (neoprene peeling on top of the boot after a week of use) and the design of the boot (there is, inside of the boot at the back of the heel, rubber replacement of neoprene, so that when you walk 100m, socks and gradually slide down on half of your foot which is very unpleasant, and tried several pairs of socks without anything to do !). In short, when you pull on your boots, neoprene peeling more and when you take them off, your socks can be found on half of your foot ... Frustrating ... In short, a real disappointment for boots this brand and at this price. Otherwise, insulation and sealing it perfectly well worth the two stars ..</v>
      </c>
    </row>
    <row r="67">
      <c r="A67" s="1">
        <v>1.0</v>
      </c>
      <c r="B67" s="1" t="s">
        <v>68</v>
      </c>
      <c r="C67" t="str">
        <f>IFERROR(__xludf.DUMMYFUNCTION("GOOGLETRANSLATE(B67, ""fr"", ""en"")"),"Poor I do not like after two weeks the sole is cut in two, a very poor quality")</f>
        <v>Poor I do not like after two weeks the sole is cut in two, a very poor quality</v>
      </c>
    </row>
    <row r="68">
      <c r="A68" s="1">
        <v>1.0</v>
      </c>
      <c r="B68" s="1" t="s">
        <v>69</v>
      </c>
      <c r="C68" t="str">
        <f>IFERROR(__xludf.DUMMYFUNCTION("GOOGLETRANSLATE(B68, ""fr"", ""en"")"),"Have nothing to do with the photo I am disappointed separators are not at all like on the website. They are tiny and round.")</f>
        <v>Have nothing to do with the photo I am disappointed separators are not at all like on the website. They are tiny and round.</v>
      </c>
    </row>
    <row r="69">
      <c r="A69" s="1">
        <v>3.0</v>
      </c>
      <c r="B69" s="1" t="s">
        <v>70</v>
      </c>
      <c r="C69" t="str">
        <f>IFERROR(__xludf.DUMMYFUNCTION("GOOGLETRANSLATE(B69, ""fr"", ""en"")"),"Good show but very low light LED watch is light, comfortable to wear and easy to use. The strap is easy to adjust. On this particular watch, the LED light is low REALLY, so only 3 stars! Even in total darkness, it illuminates only the left side of the fir"&amp;"st digit. The battery is supposed to have a life span of 7 years, so I suspect that this is the end of his life. The year of manufacture is indicated anywhere on the housing, so there is no way of knowing if this is the case.")</f>
        <v>Good show but very low light LED watch is light, comfortable to wear and easy to use. The strap is easy to adjust. On this particular watch, the LED light is low REALLY, so only 3 stars! Even in total darkness, it illuminates only the left side of the first digit. The battery is supposed to have a life span of 7 years, so I suspect that this is the end of his life. The year of manufacture is indicated anywhere on the housing, so there is no way of knowing if this is the case.</v>
      </c>
    </row>
    <row r="70">
      <c r="A70" s="1">
        <v>3.0</v>
      </c>
      <c r="B70" s="1" t="s">
        <v>71</v>
      </c>
      <c r="C70" t="str">
        <f>IFERROR(__xludf.DUMMYFUNCTION("GOOGLETRANSLATE(B70, ""fr"", ""en"")"),"good good")</f>
        <v>good good</v>
      </c>
    </row>
    <row r="71">
      <c r="A71" s="1">
        <v>4.0</v>
      </c>
      <c r="B71" s="1" t="s">
        <v>72</v>
      </c>
      <c r="C71" t="str">
        <f>IFERROR(__xludf.DUMMYFUNCTION("GOOGLETRANSLATE(B71, ""fr"", ""en"")"),"Good articulated arm but ... So, yes, it is a very good arm hinged at a lower price, the only downside in my opinion is the silver-colored articulation that is not hyper-resistant to make the weight of a micro and tends to let go .. Despite this, after a "&amp;"good wallop wrist to tighten the screw, arm remains good manufactory!")</f>
        <v>Good articulated arm but ... So, yes, it is a very good arm hinged at a lower price, the only downside in my opinion is the silver-colored articulation that is not hyper-resistant to make the weight of a micro and tends to let go .. Despite this, after a good wallop wrist to tighten the screw, arm remains good manufactory!</v>
      </c>
    </row>
    <row r="72">
      <c r="A72" s="1">
        <v>4.0</v>
      </c>
      <c r="B72" s="1" t="s">
        <v>73</v>
      </c>
      <c r="C72" t="str">
        <f>IFERROR(__xludf.DUMMYFUNCTION("GOOGLETRANSLATE(B72, ""fr"", ""en"")"),"Christmas Purchase Purchase done to my beautiful daughter for Christmas she loves fine jewelry. I hope that it will please him")</f>
        <v>Christmas Purchase Purchase done to my beautiful daughter for Christmas she loves fine jewelry. I hope that it will please him</v>
      </c>
    </row>
    <row r="73">
      <c r="A73" s="1">
        <v>4.0</v>
      </c>
      <c r="B73" s="1" t="s">
        <v>74</v>
      </c>
      <c r="C73" t="str">
        <f>IFERROR(__xludf.DUMMYFUNCTION("GOOGLETRANSLATE(B73, ""fr"", ""en"")"),"I recommend Very comfortable, I work 12 hours a day and even arrived at night I still have not hurt the feet. By cons out of the job I did not put the East is not very nice.")</f>
        <v>I recommend Very comfortable, I work 12 hours a day and even arrived at night I still have not hurt the feet. By cons out of the job I did not put the East is not very nice.</v>
      </c>
    </row>
    <row r="74">
      <c r="A74" s="1">
        <v>4.0</v>
      </c>
      <c r="B74" s="1" t="s">
        <v>75</v>
      </c>
      <c r="C74" t="str">
        <f>IFERROR(__xludf.DUMMYFUNCTION("GOOGLETRANSLATE(B74, ""fr"", ""en"")"),"Basketball nice good value for money ... bought for my daughter to play sports with the school in the room I have to return to take a size above her shoe size 36/37 I took the end of the 38 and impecc")</f>
        <v>Basketball nice good value for money ... bought for my daughter to play sports with the school in the room I have to return to take a size above her shoe size 36/37 I took the end of the 38 and impecc</v>
      </c>
    </row>
    <row r="75">
      <c r="A75" s="1">
        <v>5.0</v>
      </c>
      <c r="B75" s="1" t="s">
        <v>76</v>
      </c>
      <c r="C75" t="str">
        <f>IFERROR(__xludf.DUMMYFUNCTION("GOOGLETRANSLATE(B75, ""fr"", ""en"")"),"Received very satisfied quickly size consistent with reality. Very good value for money")</f>
        <v>Received very satisfied quickly size consistent with reality. Very good value for money</v>
      </c>
    </row>
    <row r="76">
      <c r="A76" s="1">
        <v>5.0</v>
      </c>
      <c r="B76" s="1" t="s">
        <v>77</v>
      </c>
      <c r="C76" t="str">
        <f>IFERROR(__xludf.DUMMYFUNCTION("GOOGLETRANSLATE(B76, ""fr"", ""en"")"),"Awesome !!! Cover 8 felts table glass. They are in charge, repeatedly press a hard base to load the mine. The colors are very nice, felt very well written.")</f>
        <v>Awesome !!! Cover 8 felts table glass. They are in charge, repeatedly press a hard base to load the mine. The colors are very nice, felt very well written.</v>
      </c>
    </row>
    <row r="77">
      <c r="A77" s="1">
        <v>5.0</v>
      </c>
      <c r="B77" s="1" t="s">
        <v>78</v>
      </c>
      <c r="C77" t="str">
        <f>IFERROR(__xludf.DUMMYFUNCTION("GOOGLETRANSLATE(B77, ""fr"", ""en"")"),"Okay Lot very interesting for its value for money. Perfume very soft, not heady. No allergy. Very useful.")</f>
        <v>Okay Lot very interesting for its value for money. Perfume very soft, not heady. No allergy. Very useful.</v>
      </c>
    </row>
    <row r="78">
      <c r="A78" s="1">
        <v>5.0</v>
      </c>
      <c r="B78" s="1" t="s">
        <v>79</v>
      </c>
      <c r="C78" t="str">
        <f>IFERROR(__xludf.DUMMYFUNCTION("GOOGLETRANSLATE(B78, ""fr"", ""en"")"),"Attention to the impact they are improperly packaged One of two cartons ordered arrived damaged, the only packaging is the one we see in the photo: - / result: trentaines leaves wrinkled, I am using to take notes, make designs, ... So the quality / price "&amp;"is not at all.")</f>
        <v>Attention to the impact they are improperly packaged One of two cartons ordered arrived damaged, the only packaging is the one we see in the photo: - / result: trentaines leaves wrinkled, I am using to take notes, make designs, ... So the quality / price is not at all.</v>
      </c>
    </row>
    <row r="79">
      <c r="A79" s="1">
        <v>5.0</v>
      </c>
      <c r="B79" s="1" t="s">
        <v>80</v>
      </c>
      <c r="C79" t="str">
        <f>IFERROR(__xludf.DUMMYFUNCTION("GOOGLETRANSLATE(B79, ""fr"", ""en"")"),"Beautiful tracksuit tracksuit")</f>
        <v>Beautiful tracksuit tracksuit</v>
      </c>
    </row>
    <row r="80">
      <c r="A80" s="1">
        <v>5.0</v>
      </c>
      <c r="B80" s="1" t="s">
        <v>81</v>
      </c>
      <c r="C80" t="str">
        <f>IFERROR(__xludf.DUMMYFUNCTION("GOOGLETRANSLATE(B80, ""fr"", ""en"")"),"Just perfect Best Bottles market Avoids colliques Baby Super ergonomics and super cute I highly recommend")</f>
        <v>Just perfect Best Bottles market Avoids colliques Baby Super ergonomics and super cute I highly recommend</v>
      </c>
    </row>
    <row r="81">
      <c r="A81" s="1">
        <v>5.0</v>
      </c>
      <c r="B81" s="1" t="s">
        <v>82</v>
      </c>
      <c r="C81" t="str">
        <f>IFERROR(__xludf.DUMMYFUNCTION("GOOGLETRANSLATE(B81, ""fr"", ""en"")"),"Very well very well")</f>
        <v>Very well very well</v>
      </c>
    </row>
    <row r="82">
      <c r="A82" s="1">
        <v>5.0</v>
      </c>
      <c r="B82" s="1" t="s">
        <v>83</v>
      </c>
      <c r="C82" t="str">
        <f>IFERROR(__xludf.DUMMYFUNCTION("GOOGLETRANSLATE(B82, ""fr"", ""en"")"),"Very good quality Bought for my music studio! I recommend it because it is cheap and works perfectly!")</f>
        <v>Very good quality Bought for my music studio! I recommend it because it is cheap and works perfectly!</v>
      </c>
    </row>
    <row r="83">
      <c r="A83" s="1">
        <v>5.0</v>
      </c>
      <c r="B83" s="1" t="s">
        <v>84</v>
      </c>
      <c r="C83" t="str">
        <f>IFERROR(__xludf.DUMMYFUNCTION("GOOGLETRANSLATE(B83, ""fr"", ""en"")"),"I recommend good tripod solid. Nothing to say, it is quite to the description")</f>
        <v>I recommend good tripod solid. Nothing to say, it is quite to the description</v>
      </c>
    </row>
    <row r="84">
      <c r="A84" s="1">
        <v>5.0</v>
      </c>
      <c r="B84" s="1" t="s">
        <v>85</v>
      </c>
      <c r="C84" t="str">
        <f>IFERROR(__xludf.DUMMYFUNCTION("GOOGLETRANSLATE(B84, ""fr"", ""en"")"),"Sweat States Super, good quality, very warm. Super all my recommendations")</f>
        <v>Sweat States Super, good quality, very warm. Super all my recommendations</v>
      </c>
    </row>
    <row r="85">
      <c r="A85" s="1">
        <v>5.0</v>
      </c>
      <c r="B85" s="1" t="s">
        <v>86</v>
      </c>
      <c r="C85" t="str">
        <f>IFERROR(__xludf.DUMMYFUNCTION("GOOGLETRANSLATE(B85, ""fr"", ""en"")"),"Amazing, the best I recommend I know what to say ..... finally I found headphones worthy of a great brand very expensive .. sound quality at the top I run with it not move, it does not interfere with the gym it connects easily with all your devices, plus "&amp;"a small pouch with Mignonne to slip into her bag where you can find several sizes of tips we put our ears to also change if you want .. frankly I ' waited a while to write a review to be sure but then I recommend them .. probably more with the carrier whi"&amp;"ch begins behind the ears it moves more even during exercise sometimes I even forget that I ' have on me .. I suggest you try them I hope you found my review helpful.")</f>
        <v>Amazing, the best I recommend I know what to say ..... finally I found headphones worthy of a great brand very expensive .. sound quality at the top I run with it not move, it does not interfere with the gym it connects easily with all your devices, plus a small pouch with Mignonne to slip into her bag where you can find several sizes of tips we put our ears to also change if you want .. frankly I ' waited a while to write a review to be sure but then I recommend them .. probably more with the carrier which begins behind the ears it moves more even during exercise sometimes I even forget that I ' have on me .. I suggest you try them I hope you found my review helpful.</v>
      </c>
    </row>
    <row r="86">
      <c r="A86" s="1">
        <v>5.0</v>
      </c>
      <c r="B86" s="1" t="s">
        <v>87</v>
      </c>
      <c r="C86" t="str">
        <f>IFERROR(__xludf.DUMMYFUNCTION("GOOGLETRANSLATE(B86, ""fr"", ""en"")"),"Very good very good, the microphone is nice is the sound quality is very good")</f>
        <v>Very good very good, the microphone is nice is the sound quality is very good</v>
      </c>
    </row>
    <row r="87">
      <c r="A87" s="1">
        <v>5.0</v>
      </c>
      <c r="B87" s="1" t="s">
        <v>88</v>
      </c>
      <c r="C87" t="str">
        <f>IFERROR(__xludf.DUMMYFUNCTION("GOOGLETRANSLATE(B87, ""fr"", ""en"")"),"caliber Satisfied")</f>
        <v>caliber Satisfied</v>
      </c>
    </row>
    <row r="88">
      <c r="A88" s="1">
        <v>5.0</v>
      </c>
      <c r="B88" s="1" t="s">
        <v>89</v>
      </c>
      <c r="C88" t="str">
        <f>IFERROR(__xludf.DUMMYFUNCTION("GOOGLETRANSLATE(B88, ""fr"", ""en"")"),"If you take 41 of the 41 did not seek it 42 fleet. Nickel, I added one more sole. Very comfortable. I recommend.")</f>
        <v>If you take 41 of the 41 did not seek it 42 fleet. Nickel, I added one more sole. Very comfortable. I recommend.</v>
      </c>
    </row>
    <row r="89">
      <c r="A89" s="1">
        <v>5.0</v>
      </c>
      <c r="B89" s="1" t="s">
        <v>90</v>
      </c>
      <c r="C89" t="str">
        <f>IFERROR(__xludf.DUMMYFUNCTION("GOOGLETRANSLATE(B89, ""fr"", ""en"")"),"They are very beautiful jewelry box Bebe not too fast")</f>
        <v>They are very beautiful jewelry box Bebe not too fast</v>
      </c>
    </row>
    <row r="90">
      <c r="A90" s="1">
        <v>2.0</v>
      </c>
      <c r="B90" s="1" t="s">
        <v>91</v>
      </c>
      <c r="C90" t="str">
        <f>IFERROR(__xludf.DUMMYFUNCTION("GOOGLETRANSLATE(B90, ""fr"", ""en"")"),"DISCRIPTIF lie PRETTY BUT THAT'S ALL. VERY WRONG CUT THE HOOD IS OVERSIZED. Do HOPE TO HAVE HOT, I SEARCH STILL POLAR RESPECT !!!")</f>
        <v>DISCRIPTIF lie PRETTY BUT THAT'S ALL. VERY WRONG CUT THE HOOD IS OVERSIZED. Do HOPE TO HAVE HOT, I SEARCH STILL POLAR RESPECT !!!</v>
      </c>
    </row>
    <row r="91">
      <c r="A91" s="1">
        <v>1.0</v>
      </c>
      <c r="B91" s="1" t="s">
        <v>92</v>
      </c>
      <c r="C91" t="str">
        <f>IFERROR(__xludf.DUMMYFUNCTION("GOOGLETRANSLATE(B91, ""fr"", ""en"")"),"Please note the size Mr. son is a size 39 the elastic is too small. It's too tight it can put on and off the shoe")</f>
        <v>Please note the size Mr. son is a size 39 the elastic is too small. It's too tight it can put on and off the shoe</v>
      </c>
    </row>
    <row r="92">
      <c r="A92" s="1">
        <v>1.0</v>
      </c>
      <c r="B92" s="1" t="s">
        <v>93</v>
      </c>
      <c r="C92" t="str">
        <f>IFERROR(__xludf.DUMMYFUNCTION("GOOGLETRANSLATE(B92, ""fr"", ""en"")"),"very poor once passed to the washing machine that is like nothing we have that for the price")</f>
        <v>very poor once passed to the washing machine that is like nothing we have that for the price</v>
      </c>
    </row>
    <row r="93">
      <c r="A93" s="1">
        <v>3.0</v>
      </c>
      <c r="B93" s="1" t="s">
        <v>94</v>
      </c>
      <c r="C93" t="str">
        <f>IFERROR(__xludf.DUMMYFUNCTION("GOOGLETRANSLATE(B93, ""fr"", ""en"")"),"Aged Aged badly wrong with several washing less mild damage")</f>
        <v>Aged Aged badly wrong with several washing less mild damage</v>
      </c>
    </row>
    <row r="94">
      <c r="A94" s="1">
        <v>3.0</v>
      </c>
      <c r="B94" s="1" t="s">
        <v>95</v>
      </c>
      <c r="C94" t="str">
        <f>IFERROR(__xludf.DUMMYFUNCTION("GOOGLETRANSLATE(B94, ""fr"", ""en"")"),"A perfect score! One regret: the plastic I have seen the best in my baby colic when he had, through this bottle. One regret: when anti colliques mam bottles without plastic and glass?")</f>
        <v>A perfect score! One regret: the plastic I have seen the best in my baby colic when he had, through this bottle. One regret: when anti colliques mam bottles without plastic and glass?</v>
      </c>
    </row>
    <row r="95">
      <c r="A95" s="1">
        <v>4.0</v>
      </c>
      <c r="B95" s="1" t="s">
        <v>96</v>
      </c>
      <c r="C95" t="str">
        <f>IFERROR(__xludf.DUMMYFUNCTION("GOOGLETRANSLATE(B95, ""fr"", ""en"")"),"Very good quality safety footwear is comfortable for work and especially mild")</f>
        <v>Very good quality safety footwear is comfortable for work and especially mild</v>
      </c>
    </row>
    <row r="96">
      <c r="A96" s="1">
        <v>4.0</v>
      </c>
      <c r="B96" s="1" t="s">
        <v>97</v>
      </c>
      <c r="C96" t="str">
        <f>IFERROR(__xludf.DUMMYFUNCTION("GOOGLETRANSLATE(B96, ""fr"", ""en"")"),"Must prove I just start using it for migraines for the moment I have not seen efficiency. I wait !")</f>
        <v>Must prove I just start using it for migraines for the moment I have not seen efficiency. I wait !</v>
      </c>
    </row>
    <row r="97">
      <c r="A97" s="1">
        <v>4.0</v>
      </c>
      <c r="B97" s="1" t="s">
        <v>98</v>
      </c>
      <c r="C97" t="str">
        <f>IFERROR(__xludf.DUMMYFUNCTION("GOOGLETRANSLATE(B97, ""fr"", ""en"")"),"Super comfortable and relaxing sports pants very good very comfortable good perfect size")</f>
        <v>Super comfortable and relaxing sports pants very good very comfortable good perfect size</v>
      </c>
    </row>
    <row r="98">
      <c r="A98" s="1">
        <v>4.0</v>
      </c>
      <c r="B98" s="1" t="s">
        <v>99</v>
      </c>
      <c r="C98" t="str">
        <f>IFERROR(__xludf.DUMMYFUNCTION("GOOGLETRANSLATE(B98, ""fr"", ""en"")"),"I recommend ! It lacks a handful to be perfect!")</f>
        <v>I recommend ! It lacks a handful to be perfect!</v>
      </c>
    </row>
    <row r="99">
      <c r="A99" s="1">
        <v>5.0</v>
      </c>
      <c r="B99" s="1" t="s">
        <v>100</v>
      </c>
      <c r="C99" t="str">
        <f>IFERROR(__xludf.DUMMYFUNCTION("GOOGLETRANSLATE(B99, ""fr"", ""en"")"),"Just perfect perfect recording quality. No complaints. I was afraid to use it with a tripod yet provided any worries. No keyboard gaming hits back.")</f>
        <v>Just perfect perfect recording quality. No complaints. I was afraid to use it with a tripod yet provided any worries. No keyboard gaming hits back.</v>
      </c>
    </row>
    <row r="100">
      <c r="A100" s="1">
        <v>5.0</v>
      </c>
      <c r="B100" s="1" t="s">
        <v>101</v>
      </c>
      <c r="C100" t="str">
        <f>IFERROR(__xludf.DUMMYFUNCTION("GOOGLETRANSLATE(B100, ""fr"", ""en"")"),"perfect 👌🏻👌🏻👌🏻")</f>
        <v>perfect 👌🏻👌🏻👌🏻</v>
      </c>
    </row>
    <row r="101">
      <c r="A101" s="1">
        <v>5.0</v>
      </c>
      <c r="B101" s="1" t="s">
        <v>102</v>
      </c>
      <c r="C101" t="str">
        <f>IFERROR(__xludf.DUMMYFUNCTION("GOOGLETRANSLATE(B101, ""fr"", ""en"")"),"perfect product (1 week of intensive use) This kettle is perfect for someone like me living in a small area. I did that for a week around, and I use every day, several times a day. It heats well, has no odor, and the cable is of a decent length.")</f>
        <v>perfect product (1 week of intensive use) This kettle is perfect for someone like me living in a small area. I did that for a week around, and I use every day, several times a day. It heats well, has no odor, and the cable is of a decent length.</v>
      </c>
    </row>
    <row r="102">
      <c r="A102" s="1">
        <v>5.0</v>
      </c>
      <c r="B102" s="1" t="s">
        <v>103</v>
      </c>
      <c r="C102" t="str">
        <f>IFERROR(__xludf.DUMMYFUNCTION("GOOGLETRANSLATE(B102, ""fr"", ""en"")"),"Purchase check Exceptional")</f>
        <v>Purchase check Exceptional</v>
      </c>
    </row>
    <row r="103">
      <c r="A103" s="1">
        <v>5.0</v>
      </c>
      <c r="B103" s="1" t="s">
        <v>104</v>
      </c>
      <c r="C103" t="str">
        <f>IFERROR(__xludf.DUMMYFUNCTION("GOOGLETRANSLATE(B103, ""fr"", ""en"")"),"dodie bottle bottles dodie + 6 months with flat nipple sensation are really great. The flow rate is not too fast, I recommend")</f>
        <v>dodie bottle bottles dodie + 6 months with flat nipple sensation are really great. The flow rate is not too fast, I recommend</v>
      </c>
    </row>
    <row r="104">
      <c r="A104" s="1">
        <v>5.0</v>
      </c>
      <c r="B104" s="1" t="s">
        <v>105</v>
      </c>
      <c r="C104" t="str">
        <f>IFERROR(__xludf.DUMMYFUNCTION("GOOGLETRANSLATE(B104, ""fr"", ""en"")"),"I used to Youtube I used this product for youtube when I film outside of my studio. It picks up a little too much so I went on a lavalier microphone but I highly recommend this product that saved my life many times during filming!")</f>
        <v>I used to Youtube I used this product for youtube when I film outside of my studio. It picks up a little too much so I went on a lavalier microphone but I highly recommend this product that saved my life many times during filming!</v>
      </c>
    </row>
    <row r="105">
      <c r="A105" s="1">
        <v>5.0</v>
      </c>
      <c r="B105" s="1" t="s">
        <v>106</v>
      </c>
      <c r="C105" t="str">
        <f>IFERROR(__xludf.DUMMYFUNCTION("GOOGLETRANSLATE(B105, ""fr"", ""en"")"),"Super purchase Mamane's glad I have often pain in nails and hair, and it relieves me so I love bocou bocou")</f>
        <v>Super purchase Mamane's glad I have often pain in nails and hair, and it relieves me so I love bocou bocou</v>
      </c>
    </row>
    <row r="106">
      <c r="A106" s="1">
        <v>5.0</v>
      </c>
      <c r="B106" s="1" t="s">
        <v>107</v>
      </c>
      <c r="C106" t="str">
        <f>IFERROR(__xludf.DUMMYFUNCTION("GOOGLETRANSLATE(B106, ""fr"", ""en"")"),"very well this device is really great for small rooms I personally put on the toilet which is next to my shower very well disign more")</f>
        <v>very well this device is really great for small rooms I personally put on the toilet which is next to my shower very well disign more</v>
      </c>
    </row>
    <row r="107">
      <c r="A107" s="1">
        <v>5.0</v>
      </c>
      <c r="B107" s="1" t="s">
        <v>108</v>
      </c>
      <c r="C107" t="str">
        <f>IFERROR(__xludf.DUMMYFUNCTION("GOOGLETRANSLATE(B107, ""fr"", ""en"")"),"Adept recorder for years the little beast thinks book, I spend with this voice recorder to the digital age with pleasure: easy to use with one hand, light practice .. .. I'm hooked! comes with a USB charger, small (I did a picture with a pen to compare th"&amp;"e size)")</f>
        <v>Adept recorder for years the little beast thinks book, I spend with this voice recorder to the digital age with pleasure: easy to use with one hand, light practice .. .. I'm hooked! comes with a USB charger, small (I did a picture with a pen to compare the size)</v>
      </c>
    </row>
    <row r="108">
      <c r="A108" s="1">
        <v>5.0</v>
      </c>
      <c r="B108" s="1" t="s">
        <v>109</v>
      </c>
      <c r="C108" t="str">
        <f>IFERROR(__xludf.DUMMYFUNCTION("GOOGLETRANSLATE(B108, ""fr"", ""en"")"),"Super Super")</f>
        <v>Super Super</v>
      </c>
    </row>
    <row r="109">
      <c r="A109" s="1">
        <v>5.0</v>
      </c>
      <c r="B109" s="1" t="s">
        <v>110</v>
      </c>
      <c r="C109" t="str">
        <f>IFERROR(__xludf.DUMMYFUNCTION("GOOGLETRANSLATE(B109, ""fr"", ""en"")"),"perfect for breastfed baby's the only bottle that allowed me to make breastfeeding mixed ... if my son refuses any nipple. A great relief for the resumption of work!")</f>
        <v>perfect for breastfed baby's the only bottle that allowed me to make breastfeeding mixed ... if my son refuses any nipple. A great relief for the resumption of work!</v>
      </c>
    </row>
    <row r="110">
      <c r="A110" s="1">
        <v>5.0</v>
      </c>
      <c r="B110" s="1" t="s">
        <v>111</v>
      </c>
      <c r="C110" t="str">
        <f>IFERROR(__xludf.DUMMYFUNCTION("GOOGLETRANSLATE(B110, ""fr"", ""en"")"),"Super pointer I recommend ++++ I bought this pointer for my presentations and frankly it's great thanks to this one I do not need to Glued to my computer to change slide in addition it has a laser pointer facilitating my interlocutors to follow easily. Wi"&amp;"th regard to c portabilités too convenient to wear and lightweight and most significant is that it is very easy to use you just plug the USB key and oops it is ready to use To me its me really help manage my presentations and I feel more have now when I s"&amp;"how I recommend ++++")</f>
        <v>Super pointer I recommend ++++ I bought this pointer for my presentations and frankly it's great thanks to this one I do not need to Glued to my computer to change slide in addition it has a laser pointer facilitating my interlocutors to follow easily. With regard to c portabilités too convenient to wear and lightweight and most significant is that it is very easy to use you just plug the USB key and oops it is ready to use To me its me really help manage my presentations and I feel more have now when I show I recommend ++++</v>
      </c>
    </row>
    <row r="111">
      <c r="A111" s="1">
        <v>5.0</v>
      </c>
      <c r="B111" s="1" t="s">
        <v>112</v>
      </c>
      <c r="C111" t="str">
        <f>IFERROR(__xludf.DUMMYFUNCTION("GOOGLETRANSLATE(B111, ""fr"", ""en"")"),"Very good product, I highly recommend this product. Very good value for money. Neutral colors can match equally well to a girl than a boy.")</f>
        <v>Very good product, I highly recommend this product. Very good value for money. Neutral colors can match equally well to a girl than a boy.</v>
      </c>
    </row>
    <row r="112">
      <c r="A112" s="1">
        <v>5.0</v>
      </c>
      <c r="B112" s="1" t="s">
        <v>113</v>
      </c>
      <c r="C112" t="str">
        <f>IFERROR(__xludf.DUMMYFUNCTION("GOOGLETRANSLATE(B112, ""fr"", ""en"")"),"Healthy, fast and keeps hot water on 30 minutes Done correctly work, and fits the description.")</f>
        <v>Healthy, fast and keeps hot water on 30 minutes Done correctly work, and fits the description.</v>
      </c>
    </row>
    <row r="113">
      <c r="A113" s="1">
        <v>5.0</v>
      </c>
      <c r="B113" s="1" t="s">
        <v>114</v>
      </c>
      <c r="C113" t="str">
        <f>IFERROR(__xludf.DUMMYFUNCTION("GOOGLETRANSLATE(B113, ""fr"", ""en"")"),"compliant compliant")</f>
        <v>compliant compliant</v>
      </c>
    </row>
    <row r="114">
      <c r="A114" s="1">
        <v>2.0</v>
      </c>
      <c r="B114" s="1" t="s">
        <v>115</v>
      </c>
      <c r="C114" t="str">
        <f>IFERROR(__xludf.DUMMYFUNCTION("GOOGLETRANSLATE(B114, ""fr"", ""en"")"),"Blah blah blah very disappointed. Interior badly glued with strong odeuse glue. If the box is nice but there is no option of a locking lid suddenly it's not practical.")</f>
        <v>Blah blah blah very disappointed. Interior badly glued with strong odeuse glue. If the box is nice but there is no option of a locking lid suddenly it's not practical.</v>
      </c>
    </row>
    <row r="115">
      <c r="A115" s="1">
        <v>1.0</v>
      </c>
      <c r="B115" s="1" t="s">
        <v>116</v>
      </c>
      <c r="C115" t="str">
        <f>IFERROR(__xludf.DUMMYFUNCTION("GOOGLETRANSLATE(B115, ""fr"", ""en"")"),"Too bad ... Too bad that in the description it is not indicated that there perfume ... I wanted the soap 72%. Here, there are 30% soap, 5% perfume (where?) And the rest? Indicate that it is soap that is lying limit !!!")</f>
        <v>Too bad ... Too bad that in the description it is not indicated that there perfume ... I wanted the soap 72%. Here, there are 30% soap, 5% perfume (where?) And the rest? Indicate that it is soap that is lying limit !!!</v>
      </c>
    </row>
    <row r="116">
      <c r="A116" s="1">
        <v>1.0</v>
      </c>
      <c r="B116" s="1" t="s">
        <v>117</v>
      </c>
      <c r="C116" t="str">
        <f>IFERROR(__xludf.DUMMYFUNCTION("GOOGLETRANSLATE(B116, ""fr"", ""en"")"),"Very disappointed I tested the same day of receipt by calling my son and he heard noises like shrill whistles as I spoke. I also tested with an app on my phone that allows me to learn a foreign language. The mic does not seem to fonctionnner correctly. I "&amp;"allow myself to test tomorrow .... if not better it will return to sender.")</f>
        <v>Very disappointed I tested the same day of receipt by calling my son and he heard noises like shrill whistles as I spoke. I also tested with an app on my phone that allows me to learn a foreign language. The mic does not seem to fonctionnner correctly. I allow myself to test tomorrow .... if not better it will return to sender.</v>
      </c>
    </row>
    <row r="117">
      <c r="A117" s="1">
        <v>3.0</v>
      </c>
      <c r="B117" s="1" t="s">
        <v>118</v>
      </c>
      <c r="C117" t="str">
        <f>IFERROR(__xludf.DUMMYFUNCTION("GOOGLETRANSLATE(B117, ""fr"", ""en"")"),"Complex! I offered this watch ""multifunctional"". It was very well received for its looks and its thermometer and compass functions; by cons it is difficult to adjust, you must read the instructions carefully, and it takes a magnifying glass to decipher "&amp;"it.")</f>
        <v>Complex! I offered this watch "multifunctional". It was very well received for its looks and its thermometer and compass functions; by cons it is difficult to adjust, you must read the instructions carefully, and it takes a magnifying glass to decipher it.</v>
      </c>
    </row>
    <row r="118">
      <c r="A118" s="1">
        <v>4.0</v>
      </c>
      <c r="B118" s="1" t="s">
        <v>119</v>
      </c>
      <c r="C118" t="str">
        <f>IFERROR(__xludf.DUMMYFUNCTION("GOOGLETRANSLATE(B118, ""fr"", ""en"")"),"Perfect very happy with my purchase I do not regret I highly recommend this makes a nice inexpensive gift")</f>
        <v>Perfect very happy with my purchase I do not regret I highly recommend this makes a nice inexpensive gift</v>
      </c>
    </row>
    <row r="119">
      <c r="A119" s="1">
        <v>4.0</v>
      </c>
      <c r="B119" s="1" t="s">
        <v>120</v>
      </c>
      <c r="C119" t="str">
        <f>IFERROR(__xludf.DUMMYFUNCTION("GOOGLETRANSLATE(B119, ""fr"", ""en"")"),"happy! Having often sore neck I'm tempted by this choker. Tried 1 time during pain. This is no miracle but the warmth is nice and celebrate good muscles. Actually a bit short. Does not go around the neck. It lacks good 10 centimeters. But for the price it"&amp;" fulfilled its task! Ordered Friday night and Saturday morning received in premium. Perfect!")</f>
        <v>happy! Having often sore neck I'm tempted by this choker. Tried 1 time during pain. This is no miracle but the warmth is nice and celebrate good muscles. Actually a bit short. Does not go around the neck. It lacks good 10 centimeters. But for the price it fulfilled its task! Ordered Friday night and Saturday morning received in premium. Perfect!</v>
      </c>
    </row>
    <row r="120">
      <c r="A120" s="1">
        <v>4.0</v>
      </c>
      <c r="B120" s="1" t="s">
        <v>121</v>
      </c>
      <c r="C120" t="str">
        <f>IFERROR(__xludf.DUMMYFUNCTION("GOOGLETRANSLATE(B120, ""fr"", ""en"")"),"Effective and gentle wet paper whose leaves are thick enough without the risk of clogging the toilet. At first, the wet sensation is a bit unusual but we made it quickly. The sweetness is very nice as a real feeling of clean.")</f>
        <v>Effective and gentle wet paper whose leaves are thick enough without the risk of clogging the toilet. At first, the wet sensation is a bit unusual but we made it quickly. The sweetness is very nice as a real feeling of clean.</v>
      </c>
    </row>
    <row r="121">
      <c r="A121" s="1">
        <v>4.0</v>
      </c>
      <c r="B121" s="1" t="s">
        <v>122</v>
      </c>
      <c r="C121" t="str">
        <f>IFERROR(__xludf.DUMMYFUNCTION("GOOGLETRANSLATE(B121, ""fr"", ""en"")"),"Very nice pack! Nice little bottle pack, aesthetics is not bad, very modern. Quality level, it is still the same product, I'm not disappointed. The nipple is very well designed silicone, flexible to adapt to small mouths, but at the same time very robust."&amp;" The opening is very large, very practical for easy cleaning and filling of powdered milk. No worries colic or untimely regurgitation with this model of baby bottle! Be careful not to rub the drawing with the abrasive side of the sponge, otherwise it will"&amp;" not last long. ;)")</f>
        <v>Very nice pack! Nice little bottle pack, aesthetics is not bad, very modern. Quality level, it is still the same product, I'm not disappointed. The nipple is very well designed silicone, flexible to adapt to small mouths, but at the same time very robust. The opening is very large, very practical for easy cleaning and filling of powdered milk. No worries colic or untimely regurgitation with this model of baby bottle! Be careful not to rub the drawing with the abrasive side of the sponge, otherwise it will not last long. ;)</v>
      </c>
    </row>
    <row r="122">
      <c r="A122" s="1">
        <v>5.0</v>
      </c>
      <c r="B122" s="1" t="s">
        <v>123</v>
      </c>
      <c r="C122" t="str">
        <f>IFERROR(__xludf.DUMMYFUNCTION("GOOGLETRANSLATE(B122, ""fr"", ""en"")"),"well nothing to say except, maybe, for the funny of perforatioss top and bottom sheets, which ""eat"" good 1 cm printing and therefore ink also. Otherwise very good, the pictures are pretty")</f>
        <v>well nothing to say except, maybe, for the funny of perforatioss top and bottom sheets, which "eat" good 1 cm printing and therefore ink also. Otherwise very good, the pictures are pretty</v>
      </c>
    </row>
    <row r="123">
      <c r="A123" s="1">
        <v>5.0</v>
      </c>
      <c r="B123" s="1" t="s">
        <v>124</v>
      </c>
      <c r="C123" t="str">
        <f>IFERROR(__xludf.DUMMYFUNCTION("GOOGLETRANSLATE(B123, ""fr"", ""en"")"),"Block detachable A5 drawing feuiles It is one block with white sheet of drawing detachable thick. I had not understood it (I thought it was just a ream of paper A5 slightly thick) but infact it suits me ... so I love :)")</f>
        <v>Block detachable A5 drawing feuiles It is one block with white sheet of drawing detachable thick. I had not understood it (I thought it was just a ream of paper A5 slightly thick) but infact it suits me ... so I love :)</v>
      </c>
    </row>
    <row r="124">
      <c r="A124" s="1">
        <v>5.0</v>
      </c>
      <c r="B124" s="1" t="s">
        <v>125</v>
      </c>
      <c r="C124" t="str">
        <f>IFERROR(__xludf.DUMMYFUNCTION("GOOGLETRANSLATE(B124, ""fr"", ""en"")"),"Perfect Fast delivery, perfect packaging, the product is clearly plug-to-play. Works perfectly and helps make the sound of a microphone Perfect capacitor. To buy eyes closed.")</f>
        <v>Perfect Fast delivery, perfect packaging, the product is clearly plug-to-play. Works perfectly and helps make the sound of a microphone Perfect capacitor. To buy eyes closed.</v>
      </c>
    </row>
    <row r="125">
      <c r="A125" s="1">
        <v>5.0</v>
      </c>
      <c r="B125" s="1" t="s">
        <v>126</v>
      </c>
      <c r="C125" t="str">
        <f>IFERROR(__xludf.DUMMYFUNCTION("GOOGLETRANSLATE(B125, ""fr"", ""en"")"),"Very good A comfortable and convenient recommended for sports. correct and proper delivery prices.")</f>
        <v>Very good A comfortable and convenient recommended for sports. correct and proper delivery prices.</v>
      </c>
    </row>
    <row r="126">
      <c r="A126" s="1">
        <v>5.0</v>
      </c>
      <c r="B126" s="1" t="s">
        <v>127</v>
      </c>
      <c r="C126" t="str">
        <f>IFERROR(__xludf.DUMMYFUNCTION("GOOGLETRANSLATE(B126, ""fr"", ""en"")"),"Excellent Excellent")</f>
        <v>Excellent Excellent</v>
      </c>
    </row>
    <row r="127">
      <c r="A127" s="1">
        <v>5.0</v>
      </c>
      <c r="B127" s="1" t="s">
        <v>128</v>
      </c>
      <c r="C127" t="str">
        <f>IFERROR(__xludf.DUMMYFUNCTION("GOOGLETRANSLATE(B127, ""fr"", ""en"")"),"OF THE PRO MAION soft price Sincerely, the machine oozes quality and solidity. Installation is super easy. First impressions give me entire satisfaction. It prints at high speed. With all the features it has, I am very happy with my printer. Finished cons"&amp;"umer devices to 50, 8 or even 100 euros which are fragile, cost a fortune and toner cartridges ... and then you have to replace with a new one when they fail because the repair is too expensive or impossible.")</f>
        <v>OF THE PRO MAION soft price Sincerely, the machine oozes quality and solidity. Installation is super easy. First impressions give me entire satisfaction. It prints at high speed. With all the features it has, I am very happy with my printer. Finished consumer devices to 50, 8 or even 100 euros which are fragile, cost a fortune and toner cartridges ... and then you have to replace with a new one when they fail because the repair is too expensive or impossible.</v>
      </c>
    </row>
    <row r="128">
      <c r="A128" s="1">
        <v>5.0</v>
      </c>
      <c r="B128" s="1" t="s">
        <v>129</v>
      </c>
      <c r="C128" t="str">
        <f>IFERROR(__xludf.DUMMYFUNCTION("GOOGLETRANSLATE(B128, ""fr"", ""en"")"),"Magnificent bracelet This is a very nice bracelet, garnet beads and little heart rose gold for me. the record is very beautiful. it is elastic strap that fits many wrists. I think to recommend one to offer it!")</f>
        <v>Magnificent bracelet This is a very nice bracelet, garnet beads and little heart rose gold for me. the record is very beautiful. it is elastic strap that fits many wrists. I think to recommend one to offer it!</v>
      </c>
    </row>
    <row r="129">
      <c r="A129" s="1">
        <v>5.0</v>
      </c>
      <c r="B129" s="1" t="s">
        <v>130</v>
      </c>
      <c r="C129" t="str">
        <f>IFERROR(__xludf.DUMMYFUNCTION("GOOGLETRANSLATE(B129, ""fr"", ""en"")"),"Super Excellent book quickly")</f>
        <v>Super Excellent book quickly</v>
      </c>
    </row>
    <row r="130">
      <c r="A130" s="1">
        <v>5.0</v>
      </c>
      <c r="B130" s="1" t="s">
        <v>131</v>
      </c>
      <c r="C130" t="str">
        <f>IFERROR(__xludf.DUMMYFUNCTION("GOOGLETRANSLATE(B130, ""fr"", ""en"")"),"Very satisfied Wonderful product with a real time saver. We put the bottle is pressed Ether start in less than 20 seconds the bottle is ready. Baby has no time to cry ""we do not burn the bottle is not put under high temperature with the presence of water"&amp;" as only the hot water right temperature is directly distributed in the bottle, purchase very helpful, good price I took advantage of the reduction. Very satisfied I recommend your Ether brand your product to all moms. Thanks Tommee tippee")</f>
        <v>Very satisfied Wonderful product with a real time saver. We put the bottle is pressed Ether start in less than 20 seconds the bottle is ready. Baby has no time to cry "we do not burn the bottle is not put under high temperature with the presence of water as only the hot water right temperature is directly distributed in the bottle, purchase very helpful, good price I took advantage of the reduction. Very satisfied I recommend your Ether brand your product to all moms. Thanks Tommee tippee</v>
      </c>
    </row>
    <row r="131">
      <c r="A131" s="1">
        <v>5.0</v>
      </c>
      <c r="B131" s="1" t="s">
        <v>132</v>
      </c>
      <c r="C131" t="str">
        <f>IFERROR(__xludf.DUMMYFUNCTION("GOOGLETRANSLATE(B131, ""fr"", ""en"")"),"CONVERSE White I love this pair of converse timeless, very pretty size optical white color, comfortable, object conforms to the description despite the delivery a bit long, package well pack and treat this pair of basketball adapts to any outfit I recomme"&amp;"nd")</f>
        <v>CONVERSE White I love this pair of converse timeless, very pretty size optical white color, comfortable, object conforms to the description despite the delivery a bit long, package well pack and treat this pair of basketball adapts to any outfit I recommend</v>
      </c>
    </row>
    <row r="132">
      <c r="A132" s="1">
        <v>5.0</v>
      </c>
      <c r="B132" s="1" t="s">
        <v>133</v>
      </c>
      <c r="C132" t="str">
        <f>IFERROR(__xludf.DUMMYFUNCTION("GOOGLETRANSLATE(B132, ""fr"", ""en"")"),"Cable Cable quality consistent with the description. Good quality and excellent sound. Strength perfect and very long")</f>
        <v>Cable Cable quality consistent with the description. Good quality and excellent sound. Strength perfect and very long</v>
      </c>
    </row>
    <row r="133">
      <c r="A133" s="1">
        <v>5.0</v>
      </c>
      <c r="B133" s="1" t="s">
        <v>134</v>
      </c>
      <c r="C133" t="str">
        <f>IFERROR(__xludf.DUMMYFUNCTION("GOOGLETRANSLATE(B133, ""fr"", ""en"")"),"No need to pay more. A cable of very good quality, perfectly made his work easy strip and install. One son is marked for polarity result it has everything a audio cable has to have.")</f>
        <v>No need to pay more. A cable of very good quality, perfectly made his work easy strip and install. One son is marked for polarity result it has everything a audio cable has to have.</v>
      </c>
    </row>
    <row r="134">
      <c r="A134" s="1">
        <v>5.0</v>
      </c>
      <c r="B134" s="1" t="s">
        <v>135</v>
      </c>
      <c r="C134" t="str">
        <f>IFERROR(__xludf.DUMMYFUNCTION("GOOGLETRANSLATE(B134, ""fr"", ""en"")"),"Indispensable Simply perfect. After a big day of walking, no foot problems, we too hot nor too cold. I recommend")</f>
        <v>Indispensable Simply perfect. After a big day of walking, no foot problems, we too hot nor too cold. I recommend</v>
      </c>
    </row>
    <row r="135">
      <c r="A135" s="1">
        <v>5.0</v>
      </c>
      <c r="B135" s="1" t="s">
        <v>136</v>
      </c>
      <c r="C135" t="str">
        <f>IFERROR(__xludf.DUMMYFUNCTION("GOOGLETRANSLATE(B135, ""fr"", ""en"")"),"Legere parfais for my treadmill")</f>
        <v>Legere parfais for my treadmill</v>
      </c>
    </row>
    <row r="136">
      <c r="A136" s="1">
        <v>5.0</v>
      </c>
      <c r="B136" s="1" t="s">
        <v>137</v>
      </c>
      <c r="C136" t="str">
        <f>IFERROR(__xludf.DUMMYFUNCTION("GOOGLETRANSLATE(B136, ""fr"", ""en"")"),"Shredder ... Amazon basics Good produit..Facile use and fiable.J'ai destroy about 100 documents..et no gaps engine level against ..Par provide trash bags to put déchirures..Ca takes instead of mine .... Superb and reliable ... Cutting own documents and li"&amp;"sibles..Je highly recommend !! ..A very good buy !!!!!")</f>
        <v>Shredder ... Amazon basics Good produit..Facile use and fiable.J'ai destroy about 100 documents..et no gaps engine level against ..Par provide trash bags to put déchirures..Ca takes instead of mine .... Superb and reliable ... Cutting own documents and lisibles..Je highly recommend !! ..A very good buy !!!!!</v>
      </c>
    </row>
    <row r="137">
      <c r="A137" s="1">
        <v>2.0</v>
      </c>
      <c r="B137" s="1" t="s">
        <v>138</v>
      </c>
      <c r="C137" t="str">
        <f>IFERROR(__xludf.DUMMYFUNCTION("GOOGLETRANSLATE(B137, ""fr"", ""en"")"),"Bottles cute but not practical MAM Accustomed to me as my son, it is not done there. And I do not like the principle of the nipple several rates")</f>
        <v>Bottles cute but not practical MAM Accustomed to me as my son, it is not done there. And I do not like the principle of the nipple several rates</v>
      </c>
    </row>
    <row r="138">
      <c r="A138" s="1">
        <v>1.0</v>
      </c>
      <c r="B138" s="1" t="s">
        <v>139</v>
      </c>
      <c r="C138" t="str">
        <f>IFERROR(__xludf.DUMMYFUNCTION("GOOGLETRANSLATE(B138, ""fr"", ""en"")"),"Overpriced + postage even more expensive Very good but too expensive (only 1 € 42 in BureauVallee)")</f>
        <v>Overpriced + postage even more expensive Very good but too expensive (only 1 € 42 in BureauVallee)</v>
      </c>
    </row>
    <row r="139">
      <c r="A139" s="1">
        <v>3.0</v>
      </c>
      <c r="B139" s="1" t="s">
        <v>140</v>
      </c>
      <c r="C139" t="str">
        <f>IFERROR(__xludf.DUMMYFUNCTION("GOOGLETRANSLATE(B139, ""fr"", ""en"")"),"very comfortable good size but very rapid wear heels")</f>
        <v>very comfortable good size but very rapid wear heels</v>
      </c>
    </row>
    <row r="140">
      <c r="A140" s="1">
        <v>3.0</v>
      </c>
      <c r="B140" s="1" t="s">
        <v>141</v>
      </c>
      <c r="C140" t="str">
        <f>IFERROR(__xludf.DUMMYFUNCTION("GOOGLETRANSLATE(B140, ""fr"", ""en"")"),"Beautiful watch but weak attachment Bought for my son, this watch is very nice .. but after qq week of use, my son brings me the bracelet closure strap broke or rather peeled away ... So quality doubtful. Too bad because it's a beautiful watch nonetheless"&amp;".")</f>
        <v>Beautiful watch but weak attachment Bought for my son, this watch is very nice .. but after qq week of use, my son brings me the bracelet closure strap broke or rather peeled away ... So quality doubtful. Too bad because it's a beautiful watch nonetheless.</v>
      </c>
    </row>
    <row r="141">
      <c r="A141" s="1">
        <v>4.0</v>
      </c>
      <c r="B141" s="1" t="s">
        <v>142</v>
      </c>
      <c r="C141" t="str">
        <f>IFERROR(__xludf.DUMMYFUNCTION("GOOGLETRANSLATE(B141, ""fr"", ""en"")"),"value. A bit expensive for the model with regard to value for money. If the color is quite beautiful.")</f>
        <v>value. A bit expensive for the model with regard to value for money. If the color is quite beautiful.</v>
      </c>
    </row>
    <row r="142">
      <c r="A142" s="1">
        <v>4.0</v>
      </c>
      <c r="B142" s="1" t="s">
        <v>143</v>
      </c>
      <c r="C142" t="str">
        <f>IFERROR(__xludf.DUMMYFUNCTION("GOOGLETRANSLATE(B142, ""fr"", ""en"")"),"The sweater Classic nike size Although many fast delivery")</f>
        <v>The sweater Classic nike size Although many fast delivery</v>
      </c>
    </row>
    <row r="143">
      <c r="A143" s="1">
        <v>4.0</v>
      </c>
      <c r="B143" s="1" t="s">
        <v>144</v>
      </c>
      <c r="C143" t="str">
        <f>IFERROR(__xludf.DUMMYFUNCTION("GOOGLETRANSLATE(B143, ""fr"", ""en"")"),"Heavy Very pretty! Gift pleases! Too bad it's very complicated to fit it to the wall ...")</f>
        <v>Heavy Very pretty! Gift pleases! Too bad it's very complicated to fit it to the wall ...</v>
      </c>
    </row>
    <row r="144">
      <c r="A144" s="1">
        <v>4.0</v>
      </c>
      <c r="B144" s="1" t="s">
        <v>145</v>
      </c>
      <c r="C144" t="str">
        <f>IFERROR(__xludf.DUMMYFUNCTION("GOOGLETRANSLATE(B144, ""fr"", ""en"")"),"Top You really go beyond 2 minutes embarrassment see pain and is well placed, but after it's welfare.")</f>
        <v>Top You really go beyond 2 minutes embarrassment see pain and is well placed, but after it's welfare.</v>
      </c>
    </row>
    <row r="145">
      <c r="A145" s="1">
        <v>5.0</v>
      </c>
      <c r="B145" s="1" t="s">
        <v>146</v>
      </c>
      <c r="C145" t="str">
        <f>IFERROR(__xludf.DUMMYFUNCTION("GOOGLETRANSLATE(B145, ""fr"", ""en"")"),"Guardian Angel pendant Very nice, very nice effect")</f>
        <v>Guardian Angel pendant Very nice, very nice effect</v>
      </c>
    </row>
    <row r="146">
      <c r="A146" s="1">
        <v>5.0</v>
      </c>
      <c r="B146" s="1" t="s">
        <v>147</v>
      </c>
      <c r="C146" t="str">
        <f>IFERROR(__xludf.DUMMYFUNCTION("GOOGLETRANSLATE(B146, ""fr"", ""en"")"),"Satisfied / design / quality / price Pr our catalog, I do not know this brand, but I wear glasses and it's true that it is comfortable it compresses the ears and no pain with the branches of spectacles, not like most of the helmets, I have not a good grip"&amp;" because the delivery is recent but from what I could see pr now I'm satisfied. He's very beautiful . I recommend this helmet for those who wear glasses because there really is a difference in comfort. good value for money")</f>
        <v>Satisfied / design / quality / price Pr our catalog, I do not know this brand, but I wear glasses and it's true that it is comfortable it compresses the ears and no pain with the branches of spectacles, not like most of the helmets, I have not a good grip because the delivery is recent but from what I could see pr now I'm satisfied. He's very beautiful . I recommend this helmet for those who wear glasses because there really is a difference in comfort. good value for money</v>
      </c>
    </row>
    <row r="147">
      <c r="A147" s="1">
        <v>5.0</v>
      </c>
      <c r="B147" s="1" t="s">
        <v>148</v>
      </c>
      <c r="C147" t="str">
        <f>IFERROR(__xludf.DUMMYFUNCTION("GOOGLETRANSLATE(B147, ""fr"", ""en"")"),"Nice shoe Nice shoe. Arrive early. She size well. They are a little big foot. But I do not mind her at all.")</f>
        <v>Nice shoe Nice shoe. Arrive early. She size well. They are a little big foot. But I do not mind her at all.</v>
      </c>
    </row>
    <row r="148">
      <c r="A148" s="1">
        <v>5.0</v>
      </c>
      <c r="B148" s="1" t="s">
        <v>149</v>
      </c>
      <c r="C148" t="str">
        <f>IFERROR(__xludf.DUMMYFUNCTION("GOOGLETRANSLATE(B148, ""fr"", ""en"")"),"sweater good qualities, very soft")</f>
        <v>sweater good qualities, very soft</v>
      </c>
    </row>
    <row r="149">
      <c r="A149" s="1">
        <v>5.0</v>
      </c>
      <c r="B149" s="1" t="s">
        <v>150</v>
      </c>
      <c r="C149" t="str">
        <f>IFERROR(__xludf.DUMMYFUNCTION("GOOGLETRANSLATE(B149, ""fr"", ""en"")"),"shows fossil Very nice watch works very well no complaints I put it all very pleasant day to wear very very beautiful")</f>
        <v>shows fossil Very nice watch works very well no complaints I put it all very pleasant day to wear very very beautiful</v>
      </c>
    </row>
    <row r="150">
      <c r="A150" s="1">
        <v>5.0</v>
      </c>
      <c r="B150" s="1" t="s">
        <v>151</v>
      </c>
      <c r="C150" t="str">
        <f>IFERROR(__xludf.DUMMYFUNCTION("GOOGLETRANSLATE(B150, ""fr"", ""en"")"),"Casio CA-53W-1ER Casio watches Lovers and fans of Back to the future! For me it was a highlight of my pay! Watch calculator 80s and Marty Mcfly ha ha ha !! Two kinks; no backlight and light exposure! For me it is a favorite purchase!")</f>
        <v>Casio CA-53W-1ER Casio watches Lovers and fans of Back to the future! For me it was a highlight of my pay! Watch calculator 80s and Marty Mcfly ha ha ha !! Two kinks; no backlight and light exposure! For me it is a favorite purchase!</v>
      </c>
    </row>
    <row r="151">
      <c r="A151" s="1">
        <v>5.0</v>
      </c>
      <c r="B151" s="1" t="s">
        <v>152</v>
      </c>
      <c r="C151" t="str">
        <f>IFERROR(__xludf.DUMMYFUNCTION("GOOGLETRANSLATE(B151, ""fr"", ""en"")"),"Perfect ! I ordered this bag after reading very positive reviews on this seller, and I'm really not disappointed! It deserves 5 stars for both the speed of delivery (ordered Monday at 23h, received Wednesday at 10am ... it's just super nice!) Packing well"&amp;", in a carton, of course, with a paper padding. The bag is in a pocket, it has absolutely not suffered the trip. For the bag itself, I looked at every angle, the finish is perfect! The leather feels good, he has no scar. The zippers are well done, I was a"&amp;"fraid they cling, but actually not. dubbing and sewing the lining is of good quality. There is plenty of room for storage, and cherry, retractable handles and shoulder straps for carrying the backpack. When empty, the weight is correct. Not really nothing"&amp;" to say, it's perfect. If you doubt you provide, or offer to someone, believe me, go there it is a very good buy! If you find this review helpful, a click on ""yes"", it's always nice to know that is useful;)")</f>
        <v>Perfect ! I ordered this bag after reading very positive reviews on this seller, and I'm really not disappointed! It deserves 5 stars for both the speed of delivery (ordered Monday at 23h, received Wednesday at 10am ... it's just super nice!) Packing well, in a carton, of course, with a paper padding. The bag is in a pocket, it has absolutely not suffered the trip. For the bag itself, I looked at every angle, the finish is perfect! The leather feels good, he has no scar. The zippers are well done, I was afraid they cling, but actually not. dubbing and sewing the lining is of good quality. There is plenty of room for storage, and cherry, retractable handles and shoulder straps for carrying the backpack. When empty, the weight is correct. Not really nothing to say, it's perfect. If you doubt you provide, or offer to someone, believe me, go there it is a very good buy! If you find this review helpful, a click on "yes", it's always nice to know that is useful;)</v>
      </c>
    </row>
    <row r="152">
      <c r="A152" s="1">
        <v>5.0</v>
      </c>
      <c r="B152" s="1" t="s">
        <v>153</v>
      </c>
      <c r="C152" t="str">
        <f>IFERROR(__xludf.DUMMYFUNCTION("GOOGLETRANSLATE(B152, ""fr"", ""en"")"),"Great Value frankly for 25 euros is really super beautiful")</f>
        <v>Great Value frankly for 25 euros is really super beautiful</v>
      </c>
    </row>
    <row r="153">
      <c r="A153" s="1">
        <v>5.0</v>
      </c>
      <c r="B153" s="1" t="s">
        <v>154</v>
      </c>
      <c r="C153" t="str">
        <f>IFERROR(__xludf.DUMMYFUNCTION("GOOGLETRANSLATE(B153, ""fr"", ""en"")"),"The look I like the look a bit vintage la.montre is sturdy and comfortable Many options")</f>
        <v>The look I like the look a bit vintage la.montre is sturdy and comfortable Many options</v>
      </c>
    </row>
    <row r="154">
      <c r="A154" s="1">
        <v>5.0</v>
      </c>
      <c r="B154" s="1" t="s">
        <v>155</v>
      </c>
      <c r="C154" t="str">
        <f>IFERROR(__xludf.DUMMYFUNCTION("GOOGLETRANSLATE(B154, ""fr"", ""en"")"),"RAS Super disney cartoon drawing VF")</f>
        <v>RAS Super disney cartoon drawing VF</v>
      </c>
    </row>
    <row r="155">
      <c r="A155" s="1">
        <v>5.0</v>
      </c>
      <c r="B155" s="1" t="s">
        <v>156</v>
      </c>
      <c r="C155" t="str">
        <f>IFERROR(__xludf.DUMMYFUNCTION("GOOGLETRANSLATE(B155, ""fr"", ""en"")"),"Earpiece Very good product")</f>
        <v>Earpiece Very good product</v>
      </c>
    </row>
    <row r="156">
      <c r="A156" s="1">
        <v>5.0</v>
      </c>
      <c r="B156" s="1" t="s">
        <v>157</v>
      </c>
      <c r="C156" t="str">
        <f>IFERROR(__xludf.DUMMYFUNCTION("GOOGLETRANSLATE(B156, ""fr"", ""en"")"),"SNEAK IT! Very good product. Socks are very comfortable to wear and is still going strong despite multiple washings * with the washing machine that washes with plenty of water all over. * Me missing words to finish my comment.")</f>
        <v>SNEAK IT! Very good product. Socks are very comfortable to wear and is still going strong despite multiple washings * with the washing machine that washes with plenty of water all over. * Me missing words to finish my comment.</v>
      </c>
    </row>
    <row r="157">
      <c r="A157" s="1">
        <v>5.0</v>
      </c>
      <c r="B157" s="1" t="s">
        <v>158</v>
      </c>
      <c r="C157" t="str">
        <f>IFERROR(__xludf.DUMMYFUNCTION("GOOGLETRANSLATE(B157, ""fr"", ""en"")"),"Beautiful watch to offer or not I liked the first one, the is just as nice. So it was for a gift for a work colleague and it was a nice surprise for him. The bracelet is nice and comfortable, even after a day's work. The dial some sports just as nice, the"&amp;" stopwatch functions not think I will use but hey, you never know.")</f>
        <v>Beautiful watch to offer or not I liked the first one, the is just as nice. So it was for a gift for a work colleague and it was a nice surprise for him. The bracelet is nice and comfortable, even after a day's work. The dial some sports just as nice, the stopwatch functions not think I will use but hey, you never know.</v>
      </c>
    </row>
    <row r="158">
      <c r="A158" s="1">
        <v>5.0</v>
      </c>
      <c r="B158" s="1" t="s">
        <v>159</v>
      </c>
      <c r="C158" t="str">
        <f>IFERROR(__xludf.DUMMYFUNCTION("GOOGLETRANSLATE(B158, ""fr"", ""en"")"),"Lightweight headset with good sound Super walking. No noise unlike the Parrot Zik I owned before. Helmet light with extra comfortable pads. To advice")</f>
        <v>Lightweight headset with good sound Super walking. No noise unlike the Parrot Zik I owned before. Helmet light with extra comfortable pads. To advice</v>
      </c>
    </row>
    <row r="159">
      <c r="A159" s="1">
        <v>5.0</v>
      </c>
      <c r="B159" s="1" t="s">
        <v>160</v>
      </c>
      <c r="C159" t="str">
        <f>IFERROR(__xludf.DUMMYFUNCTION("GOOGLETRANSLATE(B159, ""fr"", ""en"")"),"Philips, the top? Yes outright, for me there is no better than Advent for everything related baby business. No crap in, solid, efficient, and pretty, what more! The price stings a little, but the quality is paid. Perfectly fit the baby's mouth. Brush very"&amp;" practical, and flexible and soft lollipop. Excellent product !!!")</f>
        <v>Philips, the top? Yes outright, for me there is no better than Advent for everything related baby business. No crap in, solid, efficient, and pretty, what more! The price stings a little, but the quality is paid. Perfectly fit the baby's mouth. Brush very practical, and flexible and soft lollipop. Excellent product !!!</v>
      </c>
    </row>
    <row r="160">
      <c r="A160" s="1">
        <v>5.0</v>
      </c>
      <c r="B160" s="1" t="s">
        <v>161</v>
      </c>
      <c r="C160" t="str">
        <f>IFERROR(__xludf.DUMMYFUNCTION("GOOGLETRANSLATE(B160, ""fr"", ""en"")"),"Super sweat Hooded Despite a delay in delivery, I'm really happy, it good size, is too good and the material is pleasant Wear. I recommand it .")</f>
        <v>Super sweat Hooded Despite a delay in delivery, I'm really happy, it good size, is too good and the material is pleasant Wear. I recommand it .</v>
      </c>
    </row>
    <row r="161">
      <c r="A161" s="1">
        <v>2.0</v>
      </c>
      <c r="B161" s="1" t="s">
        <v>162</v>
      </c>
      <c r="C161" t="str">
        <f>IFERROR(__xludf.DUMMYFUNCTION("GOOGLETRANSLATE(B161, ""fr"", ""en"")"),"well hello they lack the earrings")</f>
        <v>well hello they lack the earrings</v>
      </c>
    </row>
    <row r="162">
      <c r="A162" s="1">
        <v>1.0</v>
      </c>
      <c r="B162" s="1" t="s">
        <v>163</v>
      </c>
      <c r="C162" t="str">
        <f>IFERROR(__xludf.DUMMYFUNCTION("GOOGLETRANSLATE(B162, ""fr"", ""en"")"),"size problem ... After a quick shipping, very well packed package. A quality but unfortunately the French size product is not good. Missing at the very least 15 cm at the back, even for a sports bra ... Too bad ...")</f>
        <v>size problem ... After a quick shipping, very well packed package. A quality but unfortunately the French size product is not good. Missing at the very least 15 cm at the back, even for a sports bra ... Too bad ...</v>
      </c>
    </row>
    <row r="163">
      <c r="A163" s="1">
        <v>1.0</v>
      </c>
      <c r="B163" s="1" t="s">
        <v>164</v>
      </c>
      <c r="C163" t="str">
        <f>IFERROR(__xludf.DUMMYFUNCTION("GOOGLETRANSLATE(B163, ""fr"", ""en"")"),"Dissatisfied 2 pens that do not work on 5. My daughter was very disappointed it was a gift for his birthday")</f>
        <v>Dissatisfied 2 pens that do not work on 5. My daughter was very disappointed it was a gift for his birthday</v>
      </c>
    </row>
    <row r="164">
      <c r="A164" s="1">
        <v>3.0</v>
      </c>
      <c r="B164" s="1" t="s">
        <v>165</v>
      </c>
      <c r="C164" t="str">
        <f>IFERROR(__xludf.DUMMYFUNCTION("GOOGLETRANSLATE(B164, ""fr"", ""en"")"),"Although a little small, but small")</f>
        <v>Although a little small, but small</v>
      </c>
    </row>
    <row r="165">
      <c r="A165" s="1">
        <v>3.0</v>
      </c>
      <c r="B165" s="1" t="s">
        <v>166</v>
      </c>
      <c r="C165" t="str">
        <f>IFERROR(__xludf.DUMMYFUNCTION("GOOGLETRANSLATE(B165, ""fr"", ""en"")"),"Article of firmness very wearable lack of firmness")</f>
        <v>Article of firmness very wearable lack of firmness</v>
      </c>
    </row>
    <row r="166">
      <c r="A166" s="1">
        <v>4.0</v>
      </c>
      <c r="B166" s="1" t="s">
        <v>167</v>
      </c>
      <c r="C166" t="str">
        <f>IFERROR(__xludf.DUMMYFUNCTION("GOOGLETRANSLATE(B166, ""fr"", ""en"")"),"It's perfect for ""Converse"" I say more. Very good value for money. The color is consistent with the picture, no surprises.")</f>
        <v>It's perfect for "Converse" I say more. Very good value for money. The color is consistent with the picture, no surprises.</v>
      </c>
    </row>
    <row r="167">
      <c r="A167" s="1">
        <v>4.0</v>
      </c>
      <c r="B167" s="1" t="s">
        <v>168</v>
      </c>
      <c r="C167" t="str">
        <f>IFERROR(__xludf.DUMMYFUNCTION("GOOGLETRANSLATE(B167, ""fr"", ""en"")"),"good value for money Very comfortable to wear. This is not a sports bra but maintaining is sufficient for every day.")</f>
        <v>good value for money Very comfortable to wear. This is not a sports bra but maintaining is sufficient for every day.</v>
      </c>
    </row>
    <row r="168">
      <c r="A168" s="1">
        <v>4.0</v>
      </c>
      <c r="B168" s="1" t="s">
        <v>169</v>
      </c>
      <c r="C168" t="str">
        <f>IFERROR(__xludf.DUMMYFUNCTION("GOOGLETRANSLATE(B168, ""fr"", ""en"")"),"Maryse My little girl is delighted")</f>
        <v>Maryse My little girl is delighted</v>
      </c>
    </row>
    <row r="169">
      <c r="A169" s="1">
        <v>4.0</v>
      </c>
      <c r="B169" s="1" t="s">
        <v>170</v>
      </c>
      <c r="C169" t="str">
        <f>IFERROR(__xludf.DUMMYFUNCTION("GOOGLETRANSLATE(B169, ""fr"", ""en"")"),"Product top, not top delivery Very good article. Very quiet with gentle lapping of water. For delivery against not top, swung the factor on the balcony (my flowers are cushioning the shock)")</f>
        <v>Product top, not top delivery Very good article. Very quiet with gentle lapping of water. For delivery against not top, swung the factor on the balcony (my flowers are cushioning the shock)</v>
      </c>
    </row>
    <row r="170">
      <c r="A170" s="1">
        <v>5.0</v>
      </c>
      <c r="B170" s="1" t="s">
        <v>171</v>
      </c>
      <c r="C170" t="str">
        <f>IFERROR(__xludf.DUMMYFUNCTION("GOOGLETRANSLATE(B170, ""fr"", ""en"")"),"Dash laundry Delivered on time offers interesting received 3x47")</f>
        <v>Dash laundry Delivered on time offers interesting received 3x47</v>
      </c>
    </row>
    <row r="171">
      <c r="A171" s="1">
        <v>5.0</v>
      </c>
      <c r="B171" s="1" t="s">
        <v>172</v>
      </c>
      <c r="C171" t="str">
        <f>IFERROR(__xludf.DUMMYFUNCTION("GOOGLETRANSLATE(B171, ""fr"", ""en"")"),"Perfect This kettle is consistent with the description. It rises quickly in temperature. Adjustable temperature: it is very convenient. I recommend this product")</f>
        <v>Perfect This kettle is consistent with the description. It rises quickly in temperature. Adjustable temperature: it is very convenient. I recommend this product</v>
      </c>
    </row>
    <row r="172">
      <c r="A172" s="1">
        <v>5.0</v>
      </c>
      <c r="B172" s="1" t="s">
        <v>173</v>
      </c>
      <c r="C172" t="str">
        <f>IFERROR(__xludf.DUMMYFUNCTION("GOOGLETRANSLATE(B172, ""fr"", ""en"")"),"Adhesive tape robust aprippante I used this loop fastener for attaching a screen on a window. Bonding is impeccable resistant.")</f>
        <v>Adhesive tape robust aprippante I used this loop fastener for attaching a screen on a window. Bonding is impeccable resistant.</v>
      </c>
    </row>
    <row r="173">
      <c r="A173" s="1">
        <v>5.0</v>
      </c>
      <c r="B173" s="1" t="s">
        <v>174</v>
      </c>
      <c r="C173" t="str">
        <f>IFERROR(__xludf.DUMMYFUNCTION("GOOGLETRANSLATE(B173, ""fr"", ""en"")"),"Excellent quality As usual, Under Armor provides high quality products, made to last. Slim fit, sweat warm without being too thick.")</f>
        <v>Excellent quality As usual, Under Armor provides high quality products, made to last. Slim fit, sweat warm without being too thick.</v>
      </c>
    </row>
    <row r="174">
      <c r="A174" s="1">
        <v>5.0</v>
      </c>
      <c r="B174" s="1" t="s">
        <v>175</v>
      </c>
      <c r="C174" t="str">
        <f>IFERROR(__xludf.DUMMYFUNCTION("GOOGLETRANSLATE(B174, ""fr"", ""en"")"),"Bottles Easy to use does not flow as some other brands! Nothing to say baby is happy!")</f>
        <v>Bottles Easy to use does not flow as some other brands! Nothing to say baby is happy!</v>
      </c>
    </row>
    <row r="175">
      <c r="A175" s="1">
        <v>5.0</v>
      </c>
      <c r="B175" s="1" t="s">
        <v>176</v>
      </c>
      <c r="C175" t="str">
        <f>IFERROR(__xludf.DUMMYFUNCTION("GOOGLETRANSLATE(B175, ""fr"", ""en"")"),"top to top")</f>
        <v>top to top</v>
      </c>
    </row>
    <row r="176">
      <c r="A176" s="1">
        <v>5.0</v>
      </c>
      <c r="B176" s="1" t="s">
        <v>177</v>
      </c>
      <c r="C176" t="str">
        <f>IFERROR(__xludf.DUMMYFUNCTION("GOOGLETRANSLATE(B176, ""fr"", ""en"")"),"super sports")</f>
        <v>super sports</v>
      </c>
    </row>
    <row r="177">
      <c r="A177" s="1">
        <v>5.0</v>
      </c>
      <c r="B177" s="1" t="s">
        <v>178</v>
      </c>
      <c r="C177" t="str">
        <f>IFERROR(__xludf.DUMMYFUNCTION("GOOGLETRANSLATE(B177, ""fr"", ""en"")"),"Glad! Not too subtle or too showy, beautiful without being flashy, I love them and I support them all day!")</f>
        <v>Glad! Not too subtle or too showy, beautiful without being flashy, I love them and I support them all day!</v>
      </c>
    </row>
    <row r="178">
      <c r="A178" s="1">
        <v>5.0</v>
      </c>
      <c r="B178" s="1" t="s">
        <v>179</v>
      </c>
      <c r="C178" t="str">
        <f>IFERROR(__xludf.DUMMYFUNCTION("GOOGLETRANSLATE(B178, ""fr"", ""en"")"),"Perfect Excellent discount Comfort +++")</f>
        <v>Perfect Excellent discount Comfort +++</v>
      </c>
    </row>
    <row r="179">
      <c r="A179" s="1">
        <v>5.0</v>
      </c>
      <c r="B179" s="1" t="s">
        <v>180</v>
      </c>
      <c r="C179" t="str">
        <f>IFERROR(__xludf.DUMMYFUNCTION("GOOGLETRANSLATE(B179, ""fr"", ""en"")"),"Sublime Beautiful necklace, received exactly like the picture even more beautiful in real life, a gift to do I highly recommend")</f>
        <v>Sublime Beautiful necklace, received exactly like the picture even more beautiful in real life, a gift to do I highly recommend</v>
      </c>
    </row>
    <row r="180">
      <c r="A180" s="1">
        <v>5.0</v>
      </c>
      <c r="B180" s="1" t="s">
        <v>181</v>
      </c>
      <c r="C180" t="str">
        <f>IFERROR(__xludf.DUMMYFUNCTION("GOOGLETRANSLATE(B180, ""fr"", ""en"")"),"Jacket Tre well")</f>
        <v>Jacket Tre well</v>
      </c>
    </row>
    <row r="181">
      <c r="A181" s="1">
        <v>5.0</v>
      </c>
      <c r="B181" s="1" t="s">
        <v>182</v>
      </c>
      <c r="C181" t="str">
        <f>IFERROR(__xludf.DUMMYFUNCTION("GOOGLETRANSLATE(B181, ""fr"", ""en"")"),"Product quality This product suits me because I have back problems and recommends its heel sneakers she's awesome thank you.")</f>
        <v>Product quality This product suits me because I have back problems and recommends its heel sneakers she's awesome thank you.</v>
      </c>
    </row>
    <row r="182">
      <c r="A182" s="1">
        <v>5.0</v>
      </c>
      <c r="B182" s="1" t="s">
        <v>183</v>
      </c>
      <c r="C182" t="str">
        <f>IFERROR(__xludf.DUMMYFUNCTION("GOOGLETRANSLATE(B182, ""fr"", ""en"")"),"convenient filter Coffee practical for small areas or those who do not drink a lot of coffee. Indeed, the total amount is 625 ml of water. I like this side ""&amp; nbsp; little &amp; nbsp;"". I also like the fact that the filter is reusable (but I can also put a "&amp;"paper filter). I also found quality: it is well balanced. Convenient and useful. Coffee ideal for small areas.")</f>
        <v>convenient filter Coffee practical for small areas or those who do not drink a lot of coffee. Indeed, the total amount is 625 ml of water. I like this side "&amp; nbsp; little &amp; nbsp;". I also like the fact that the filter is reusable (but I can also put a paper filter). I also found quality: it is well balanced. Convenient and useful. Coffee ideal for small areas.</v>
      </c>
    </row>
    <row r="183">
      <c r="A183" s="1">
        <v>5.0</v>
      </c>
      <c r="B183" s="1" t="s">
        <v>184</v>
      </c>
      <c r="C183" t="str">
        <f>IFERROR(__xludf.DUMMYFUNCTION("GOOGLETRANSLATE(B183, ""fr"", ""en"")"),"Top Very good value for money. Rather lightweight and comfortable easy to use really good I recommend")</f>
        <v>Top Very good value for money. Rather lightweight and comfortable easy to use really good I recommend</v>
      </c>
    </row>
    <row r="184">
      <c r="A184" s="1">
        <v>5.0</v>
      </c>
      <c r="B184" s="1" t="s">
        <v>185</v>
      </c>
      <c r="C184" t="str">
        <f>IFERROR(__xludf.DUMMYFUNCTION("GOOGLETRANSLATE(B184, ""fr"", ""en"")"),"Fits even for a small 15 months This is the first book that my 15 month old daughter wants to watch to the end! The story is simple, one sentence per page and drawing, so, it goes fast enough for my chip that listening. The pages are plastic (I had some d"&amp;"oubts because I prefer natural materials such as paper or wood, but she likes to turn - so while Gagne).")</f>
        <v>Fits even for a small 15 months This is the first book that my 15 month old daughter wants to watch to the end! The story is simple, one sentence per page and drawing, so, it goes fast enough for my chip that listening. The pages are plastic (I had some doubts because I prefer natural materials such as paper or wood, but she likes to turn - so while Gagne).</v>
      </c>
    </row>
    <row r="185">
      <c r="A185" s="1">
        <v>2.0</v>
      </c>
      <c r="B185" s="1" t="s">
        <v>186</v>
      </c>
      <c r="C185" t="str">
        <f>IFERROR(__xludf.DUMMYFUNCTION("GOOGLETRANSLATE(B185, ""fr"", ""en"")"),"Very delicate Watch Extra simplistic, no date. We feel it is TRRS fragile and that the slightest sudden movement or watch the bracelet may break.")</f>
        <v>Very delicate Watch Extra simplistic, no date. We feel it is TRRS fragile and that the slightest sudden movement or watch the bracelet may break.</v>
      </c>
    </row>
    <row r="186">
      <c r="A186" s="1">
        <v>1.0</v>
      </c>
      <c r="B186" s="1" t="s">
        <v>187</v>
      </c>
      <c r="C186" t="str">
        <f>IFERROR(__xludf.DUMMYFUNCTION("GOOGLETRANSLATE(B186, ""fr"", ""en"")"),"micro micro saturates saturates the sound is too loud ... 0 Chief")</f>
        <v>micro micro saturates saturates the sound is too loud ... 0 Chief</v>
      </c>
    </row>
    <row r="187">
      <c r="A187" s="1">
        <v>1.0</v>
      </c>
      <c r="B187" s="1" t="s">
        <v>188</v>
      </c>
      <c r="C187" t="str">
        <f>IFERROR(__xludf.DUMMYFUNCTION("GOOGLETRANSLATE(B187, ""fr"", ""en"")"),"BACK TO LACK OF PRECISION Good presentation but imprecise I return from the first show received for inaccuracy second was hardly more accurate.")</f>
        <v>BACK TO LACK OF PRECISION Good presentation but imprecise I return from the first show received for inaccuracy second was hardly more accurate.</v>
      </c>
    </row>
    <row r="188">
      <c r="A188" s="1">
        <v>3.0</v>
      </c>
      <c r="B188" s="1" t="s">
        <v>189</v>
      </c>
      <c r="C188" t="str">
        <f>IFERROR(__xludf.DUMMYFUNCTION("GOOGLETRANSLATE(B188, ""fr"", ""en"")"),"small but good for a 95h légeremnt is too small at the cap but the maintenance is good and cut back surprised me qua had to put it on but it is a helping hand to make. Good quality")</f>
        <v>small but good for a 95h légeremnt is too small at the cap but the maintenance is good and cut back surprised me qua had to put it on but it is a helping hand to make. Good quality</v>
      </c>
    </row>
    <row r="189">
      <c r="A189" s="1">
        <v>4.0</v>
      </c>
      <c r="B189" s="1" t="s">
        <v>190</v>
      </c>
      <c r="C189" t="str">
        <f>IFERROR(__xludf.DUMMYFUNCTION("GOOGLETRANSLATE(B189, ""fr"", ""en"")"),"logical record received November 15, 2019")</f>
        <v>logical record received November 15, 2019</v>
      </c>
    </row>
    <row r="190">
      <c r="A190" s="1">
        <v>4.0</v>
      </c>
      <c r="B190" s="1" t="s">
        <v>191</v>
      </c>
      <c r="C190" t="str">
        <f>IFERROR(__xludf.DUMMYFUNCTION("GOOGLETRANSLATE(B190, ""fr"", ""en"")"),"2 sizes with a control over the household communications shoe size. Please note the size. Pure have in 41 EU must be ordered from 43 1/3.")</f>
        <v>2 sizes with a control over the household communications shoe size. Please note the size. Pure have in 41 EU must be ordered from 43 1/3.</v>
      </c>
    </row>
    <row r="191">
      <c r="A191" s="1">
        <v>4.0</v>
      </c>
      <c r="B191" s="1" t="s">
        <v>192</v>
      </c>
      <c r="C191" t="str">
        <f>IFERROR(__xludf.DUMMYFUNCTION("GOOGLETRANSLATE(B191, ""fr"", ""en"")"),"Comfortable shoes comfortable. I took a size above my size as it was recommended and I do not regret.")</f>
        <v>Comfortable shoes comfortable. I took a size above my size as it was recommended and I do not regret.</v>
      </c>
    </row>
    <row r="192">
      <c r="A192" s="1">
        <v>4.0</v>
      </c>
      <c r="B192" s="1" t="s">
        <v>193</v>
      </c>
      <c r="C192" t="str">
        <f>IFERROR(__xludf.DUMMYFUNCTION("GOOGLETRANSLATE(B192, ""fr"", ""en"")"),"A bit clumsy though my early Tight")</f>
        <v>A bit clumsy though my early Tight</v>
      </c>
    </row>
    <row r="193">
      <c r="A193" s="1">
        <v>4.0</v>
      </c>
      <c r="B193" s="1" t="s">
        <v>194</v>
      </c>
      <c r="C193" t="str">
        <f>IFERROR(__xludf.DUMMYFUNCTION("GOOGLETRANSLATE(B193, ""fr"", ""en"")"),"He needed I needed to use my microphone ""Neewer NW 700"". Not disappointed with the result, however it remains a bit light for when the branch cable it looks. He did not even warm after hours of use. I recommend it with no hesitation")</f>
        <v>He needed I needed to use my microphone "Neewer NW 700". Not disappointed with the result, however it remains a bit light for when the branch cable it looks. He did not even warm after hours of use. I recommend it with no hesitation</v>
      </c>
    </row>
    <row r="194">
      <c r="A194" s="1">
        <v>5.0</v>
      </c>
      <c r="B194" s="1" t="s">
        <v>195</v>
      </c>
      <c r="C194" t="str">
        <f>IFERROR(__xludf.DUMMYFUNCTION("GOOGLETRANSLATE(B194, ""fr"", ""en"")"),"Immediately open immediately adopted! At Force fight so that I can properly see the movie, I opted for the PC table which is positioned as I want !! Once received, once tested and approved !! For one, you can choose the position you want, it has buttons o"&amp;"n the coast with degrees which allows me not to have a wobbly support (good my first try was like nothing 😁) Two it are small carrier that prevents the PC from falling if the position is very tough. Then it has a small carrier to put the choice, mouse or"&amp;" coffee 👍 And finally a French operating manual! But it's so simple to use that one on. Another thing not least there is nothing to install, the table is ready to use! Top! I recommend to our long evenings in bed flannel fashion flannel 😊")</f>
        <v>Immediately open immediately adopted! At Force fight so that I can properly see the movie, I opted for the PC table which is positioned as I want !! Once received, once tested and approved !! For one, you can choose the position you want, it has buttons on the coast with degrees which allows me not to have a wobbly support (good my first try was like nothing 😁) Two it are small carrier that prevents the PC from falling if the position is very tough. Then it has a small carrier to put the choice, mouse or coffee 👍 And finally a French operating manual! But it's so simple to use that one on. Another thing not least there is nothing to install, the table is ready to use! Top! I recommend to our long evenings in bed flannel fashion flannel 😊</v>
      </c>
    </row>
    <row r="195">
      <c r="A195" s="1">
        <v>5.0</v>
      </c>
      <c r="B195" s="1" t="s">
        <v>196</v>
      </c>
      <c r="C195" t="str">
        <f>IFERROR(__xludf.DUMMYFUNCTION("GOOGLETRANSLATE(B195, ""fr"", ""en"")"),"Perfect Good product Nice finish Careful packaging")</f>
        <v>Perfect Good product Nice finish Careful packaging</v>
      </c>
    </row>
    <row r="196">
      <c r="A196" s="1">
        <v>5.0</v>
      </c>
      <c r="B196" s="1" t="s">
        <v>197</v>
      </c>
      <c r="C196" t="str">
        <f>IFERROR(__xludf.DUMMYFUNCTION("GOOGLETRANSLATE(B196, ""fr"", ""en"")"),"Awesome My boy loved because he can read a book like his big sister.")</f>
        <v>Awesome My boy loved because he can read a book like his big sister.</v>
      </c>
    </row>
    <row r="197">
      <c r="A197" s="1">
        <v>5.0</v>
      </c>
      <c r="B197" s="1" t="s">
        <v>198</v>
      </c>
      <c r="C197" t="str">
        <f>IFERROR(__xludf.DUMMYFUNCTION("GOOGLETRANSLATE(B197, ""fr"", ""en"")"),"Comfortable and good sound quality My teenager is thrilled with this headset. It is comfortable, its oval shape covers both ears (not the case of the E45 model which is smaller), and the sound is good.")</f>
        <v>Comfortable and good sound quality My teenager is thrilled with this headset. It is comfortable, its oval shape covers both ears (not the case of the E45 model which is smaller), and the sound is good.</v>
      </c>
    </row>
    <row r="198">
      <c r="A198" s="1">
        <v>5.0</v>
      </c>
      <c r="B198" s="1" t="s">
        <v>199</v>
      </c>
      <c r="C198" t="str">
        <f>IFERROR(__xludf.DUMMYFUNCTION("GOOGLETRANSLATE(B198, ""fr"", ""en"")"),"super useful for baby bottles Avent Avent bottles are provided free, and it is very unfortunate! to mix the milk powder with water, it is more comfortable, and no risk of clogging the nipple! very useful.")</f>
        <v>super useful for baby bottles Avent Avent bottles are provided free, and it is very unfortunate! to mix the milk powder with water, it is more comfortable, and no risk of clogging the nipple! very useful.</v>
      </c>
    </row>
    <row r="199">
      <c r="A199" s="1">
        <v>5.0</v>
      </c>
      <c r="B199" s="1" t="s">
        <v>200</v>
      </c>
      <c r="C199" t="str">
        <f>IFERROR(__xludf.DUMMYFUNCTION("GOOGLETRANSLATE(B199, ""fr"", ""en"")"),"JADORE J IN 8 AM TO MY IEME PAIR IN DIFFERENT COLORS ON TOO GOOD INSIDE AND THEIR JAIME Louque!")</f>
        <v>JADORE J IN 8 AM TO MY IEME PAIR IN DIFFERENT COLORS ON TOO GOOD INSIDE AND THEIR JAIME Louque!</v>
      </c>
    </row>
    <row r="200">
      <c r="A200" s="1">
        <v>5.0</v>
      </c>
      <c r="B200" s="1" t="s">
        <v>201</v>
      </c>
      <c r="C200" t="str">
        <f>IFERROR(__xludf.DUMMYFUNCTION("GOOGLETRANSLATE(B200, ""fr"", ""en"")"),"Very good product very good effective product.")</f>
        <v>Very good product very good effective product.</v>
      </c>
    </row>
    <row r="201">
      <c r="A201" s="1">
        <v>5.0</v>
      </c>
      <c r="B201" s="1" t="s">
        <v>202</v>
      </c>
      <c r="C201" t="str">
        <f>IFERROR(__xludf.DUMMYFUNCTION("GOOGLETRANSLATE(B201, ""fr"", ""en"")"),"Super nice super nice. I am bought for Crystal's birthday.")</f>
        <v>Super nice super nice. I am bought for Crystal's birthday.</v>
      </c>
    </row>
    <row r="202">
      <c r="A202" s="1">
        <v>5.0</v>
      </c>
      <c r="B202" s="1" t="s">
        <v>203</v>
      </c>
      <c r="C202" t="str">
        <f>IFERROR(__xludf.DUMMYFUNCTION("GOOGLETRANSLATE(B202, ""fr"", ""en"")"),"Very nice watch Good quality and nice")</f>
        <v>Very nice watch Good quality and nice</v>
      </c>
    </row>
    <row r="203">
      <c r="A203" s="1">
        <v>5.0</v>
      </c>
      <c r="B203" s="1" t="s">
        <v>204</v>
      </c>
      <c r="C203" t="str">
        <f>IFERROR(__xludf.DUMMYFUNCTION("GOOGLETRANSLATE(B203, ""fr"", ""en"")"),"Used as classy bracelet for my replacement DayDate, it fits the bill and is of suitable quality")</f>
        <v>Used as classy bracelet for my replacement DayDate, it fits the bill and is of suitable quality</v>
      </c>
    </row>
    <row r="204">
      <c r="A204" s="1">
        <v>5.0</v>
      </c>
      <c r="B204" s="1" t="s">
        <v>205</v>
      </c>
      <c r="C204" t="str">
        <f>IFERROR(__xludf.DUMMYFUNCTION("GOOGLETRANSLATE(B204, ""fr"", ""en"")"),"Product Top Gift 👍 which in fact great pleasure")</f>
        <v>Product Top Gift 👍 which in fact great pleasure</v>
      </c>
    </row>
    <row r="205">
      <c r="A205" s="1">
        <v>5.0</v>
      </c>
      <c r="B205" s="1" t="s">
        <v>206</v>
      </c>
      <c r="C205" t="str">
        <f>IFERROR(__xludf.DUMMYFUNCTION("GOOGLETRANSLATE(B205, ""fr"", ""en"")"),"convenient and lightweight headset. I bought these headphones to connect to the TV. The sound is not high fidelity, but perfectly sufficient for this use. It is simple and easy to use. The value for money is more than correct. It's a good buy.")</f>
        <v>convenient and lightweight headset. I bought these headphones to connect to the TV. The sound is not high fidelity, but perfectly sufficient for this use. It is simple and easy to use. The value for money is more than correct. It's a good buy.</v>
      </c>
    </row>
    <row r="206">
      <c r="A206" s="1">
        <v>5.0</v>
      </c>
      <c r="B206" s="1" t="s">
        <v>207</v>
      </c>
      <c r="C206" t="str">
        <f>IFERROR(__xludf.DUMMYFUNCTION("GOOGLETRANSLATE(B206, ""fr"", ""en"")"),"Perfect As the title indicates nickel and super fast delivery!")</f>
        <v>Perfect As the title indicates nickel and super fast delivery!</v>
      </c>
    </row>
    <row r="207">
      <c r="A207" s="1">
        <v>5.0</v>
      </c>
      <c r="B207" s="1" t="s">
        <v>208</v>
      </c>
      <c r="C207" t="str">
        <f>IFERROR(__xludf.DUMMYFUNCTION("GOOGLETRANSLATE(B207, ""fr"", ""en"")"),"Perfect !!! Order yesterday received today, the color is really beautiful it's a beautiful hot pink. The sneakers are ultra lightweight and stylish. I am very happy with my purchase I recommend.")</f>
        <v>Perfect !!! Order yesterday received today, the color is really beautiful it's a beautiful hot pink. The sneakers are ultra lightweight and stylish. I am very happy with my purchase I recommend.</v>
      </c>
    </row>
    <row r="208">
      <c r="A208" s="1">
        <v>5.0</v>
      </c>
      <c r="B208" s="1" t="s">
        <v>209</v>
      </c>
      <c r="C208" t="str">
        <f>IFERROR(__xludf.DUMMYFUNCTION("GOOGLETRANSLATE(B208, ""fr"", ""en"")"),"beautiful and comfortable pumps perfect")</f>
        <v>beautiful and comfortable pumps perfect</v>
      </c>
    </row>
    <row r="209">
      <c r="A209" s="1">
        <v>2.0</v>
      </c>
      <c r="B209" s="1" t="s">
        <v>210</v>
      </c>
      <c r="C209" t="str">
        <f>IFERROR(__xludf.DUMMYFUNCTION("GOOGLETRANSLATE(B209, ""fr"", ""en"")"),"Go your way I take the trouble to review this product since there is no rating for now. We are not experts and have never tried other bottle warmers so maybe this is the case with all? - the water dispenser tube does not at all heated to the right tempera"&amp;"ture. - if you put too much water, even after removing the bottle, the bottle warmer continues to operate: no button -OFF-, the only solution is to unplug the unit. I do not recommend this new version. The comments seemed very good on the old which must t"&amp;"herefore be more appropriate.")</f>
        <v>Go your way I take the trouble to review this product since there is no rating for now. We are not experts and have never tried other bottle warmers so maybe this is the case with all? - the water dispenser tube does not at all heated to the right temperature. - if you put too much water, even after removing the bottle, the bottle warmer continues to operate: no button -OFF-, the only solution is to unplug the unit. I do not recommend this new version. The comments seemed very good on the old which must therefore be more appropriate.</v>
      </c>
    </row>
    <row r="210">
      <c r="A210" s="1">
        <v>1.0</v>
      </c>
      <c r="B210" s="1" t="s">
        <v>211</v>
      </c>
      <c r="C210" t="str">
        <f>IFERROR(__xludf.DUMMYFUNCTION("GOOGLETRANSLATE(B210, ""fr"", ""en"")"),"Control Hello, I have not received my package, so I do not know why. Too bad . Cordially. Thank you")</f>
        <v>Control Hello, I have not received my package, so I do not know why. Too bad . Cordially. Thank you</v>
      </c>
    </row>
    <row r="211">
      <c r="A211" s="1">
        <v>3.0</v>
      </c>
      <c r="B211" s="1" t="s">
        <v>212</v>
      </c>
      <c r="C211" t="str">
        <f>IFERROR(__xludf.DUMMYFUNCTION("GOOGLETRANSLATE(B211, ""fr"", ""en"")"),"Jolie Jolie kettle that heats quickly but after many uses it still a slight odor unpleasant hot plastic. Moreover it is not easy to clean")</f>
        <v>Jolie Jolie kettle that heats quickly but after many uses it still a slight odor unpleasant hot plastic. Moreover it is not easy to clean</v>
      </c>
    </row>
    <row r="212">
      <c r="A212" s="1">
        <v>3.0</v>
      </c>
      <c r="B212" s="1" t="s">
        <v>213</v>
      </c>
      <c r="C212" t="str">
        <f>IFERROR(__xludf.DUMMYFUNCTION("GOOGLETRANSLATE(B212, ""fr"", ""en"")"),"HE HE MEAN QUALITY average quality when we know those of drugstore. It depends on the use that is made. Serves anyway.")</f>
        <v>HE HE MEAN QUALITY average quality when we know those of drugstore. It depends on the use that is made. Serves anyway.</v>
      </c>
    </row>
    <row r="213">
      <c r="A213" s="1">
        <v>4.0</v>
      </c>
      <c r="B213" s="1" t="s">
        <v>214</v>
      </c>
      <c r="C213" t="str">
        <f>IFERROR(__xludf.DUMMYFUNCTION("GOOGLETRANSLATE(B213, ""fr"", ""en"")"),"good product good product, already past 4 pairs. very nice to wear, but the gum is very flexible and use ""too"" fast heels")</f>
        <v>good product good product, already past 4 pairs. very nice to wear, but the gum is very flexible and use "too" fast heels</v>
      </c>
    </row>
    <row r="214">
      <c r="A214" s="1">
        <v>4.0</v>
      </c>
      <c r="B214" s="1" t="s">
        <v>215</v>
      </c>
      <c r="C214" t="str">
        <f>IFERROR(__xludf.DUMMYFUNCTION("GOOGLETRANSLATE(B214, ""fr"", ""en"")"),"Okay Fast and easy to use. Quick delivery. Good impression. Very convenient")</f>
        <v>Okay Fast and easy to use. Quick delivery. Good impression. Very convenient</v>
      </c>
    </row>
    <row r="215">
      <c r="A215" s="1">
        <v>4.0</v>
      </c>
      <c r="B215" s="1" t="s">
        <v>216</v>
      </c>
      <c r="C215" t="str">
        <f>IFERROR(__xludf.DUMMYFUNCTION("GOOGLETRANSLATE(B215, ""fr"", ""en"")"),"well provided battle acronym Eastpack")</f>
        <v>well provided battle acronym Eastpack</v>
      </c>
    </row>
    <row r="216">
      <c r="A216" s="1">
        <v>4.0</v>
      </c>
      <c r="B216" s="1" t="s">
        <v>217</v>
      </c>
      <c r="C216" t="str">
        <f>IFERROR(__xludf.DUMMYFUNCTION("GOOGLETRANSLATE(B216, ""fr"", ""en"")"),"Good gadget It is the job for the price no complaints!")</f>
        <v>Good gadget It is the job for the price no complaints!</v>
      </c>
    </row>
    <row r="217">
      <c r="A217" s="1">
        <v>5.0</v>
      </c>
      <c r="B217" s="1" t="s">
        <v>218</v>
      </c>
      <c r="C217" t="str">
        <f>IFERROR(__xludf.DUMMYFUNCTION("GOOGLETRANSLATE(B217, ""fr"", ""en"")"),"The product was well packaged product received on time. Very pretty. I was afraid that the dial is too small but ultimately not. because this watch class. Will accompany you for going out with friends and watch the show .The black but the dial is perfectl"&amp;"y readable. This was a surprise. I recommend")</f>
        <v>The product was well packaged product received on time. Very pretty. I was afraid that the dial is too small but ultimately not. because this watch class. Will accompany you for going out with friends and watch the show .The black but the dial is perfectly readable. This was a surprise. I recommend</v>
      </c>
    </row>
    <row r="218">
      <c r="A218" s="1">
        <v>5.0</v>
      </c>
      <c r="B218" s="1" t="s">
        <v>219</v>
      </c>
      <c r="C218" t="str">
        <f>IFERROR(__xludf.DUMMYFUNCTION("GOOGLETRANSLATE(B218, ""fr"", ""en"")"),"good product I bought it a while but my daughter often takes a look inside")</f>
        <v>good product I bought it a while but my daughter often takes a look inside</v>
      </c>
    </row>
    <row r="219">
      <c r="A219" s="1">
        <v>5.0</v>
      </c>
      <c r="B219" s="1" t="s">
        <v>220</v>
      </c>
      <c r="C219" t="str">
        <f>IFERROR(__xludf.DUMMYFUNCTION("GOOGLETRANSLATE(B219, ""fr"", ""en"")"),"perfume Washing")</f>
        <v>perfume Washing</v>
      </c>
    </row>
    <row r="220">
      <c r="A220" s="1">
        <v>5.0</v>
      </c>
      <c r="B220" s="1" t="s">
        <v>221</v>
      </c>
      <c r="C220" t="str">
        <f>IFERROR(__xludf.DUMMYFUNCTION("GOOGLETRANSLATE(B220, ""fr"", ""en"")"),"Great concept! Great concept !!! Clings very well! Discreet! Big YES!")</f>
        <v>Great concept! Great concept !!! Clings very well! Discreet! Big YES!</v>
      </c>
    </row>
    <row r="221">
      <c r="A221" s="1">
        <v>5.0</v>
      </c>
      <c r="B221" s="1" t="s">
        <v>222</v>
      </c>
      <c r="C221" t="str">
        <f>IFERROR(__xludf.DUMMYFUNCTION("GOOGLETRANSLATE(B221, ""fr"", ""en"")"),"This handy bottle warmer Travel is very convenient and saved us many times. It takes up little space in the diaper bag and allows a bottle at the right temperature in a very short time.")</f>
        <v>This handy bottle warmer Travel is very convenient and saved us many times. It takes up little space in the diaper bag and allows a bottle at the right temperature in a very short time.</v>
      </c>
    </row>
    <row r="222">
      <c r="A222" s="1">
        <v>5.0</v>
      </c>
      <c r="B222" s="1" t="s">
        <v>223</v>
      </c>
      <c r="C222" t="str">
        <f>IFERROR(__xludf.DUMMYFUNCTION("GOOGLETRANSLATE(B222, ""fr"", ""en"")"),"Durable and good quality It is good quality ink! and sustainable")</f>
        <v>Durable and good quality It is good quality ink! and sustainable</v>
      </c>
    </row>
    <row r="223">
      <c r="A223" s="1">
        <v>5.0</v>
      </c>
      <c r="B223" s="1" t="s">
        <v>224</v>
      </c>
      <c r="C223" t="str">
        <f>IFERROR(__xludf.DUMMYFUNCTION("GOOGLETRANSLATE(B223, ""fr"", ""en"")"),"Very good headset that I had the 450BT which was very well this one is even better: o Quality is present :) Viewpoint comfort you to see better but it goes")</f>
        <v>Very good headset that I had the 450BT which was very well this one is even better: o Quality is present :) Viewpoint comfort you to see better but it goes</v>
      </c>
    </row>
    <row r="224">
      <c r="A224" s="1">
        <v>5.0</v>
      </c>
      <c r="B224" s="1" t="s">
        <v>225</v>
      </c>
      <c r="C224" t="str">
        <f>IFERROR(__xludf.DUMMYFUNCTION("GOOGLETRANSLATE(B224, ""fr"", ""en"")"),"Received quickly great product this product complies with disappointment ca")</f>
        <v>Received quickly great product this product complies with disappointment ca</v>
      </c>
    </row>
    <row r="225">
      <c r="A225" s="1">
        <v>5.0</v>
      </c>
      <c r="B225" s="1" t="s">
        <v>226</v>
      </c>
      <c r="C225" t="str">
        <f>IFERROR(__xludf.DUMMYFUNCTION("GOOGLETRANSLATE(B225, ""fr"", ""en"")"),"its so good footwear line with my expectations, the size is right, I do not regret my purchase! I you recommande.Ces slippers are very flexible, slip-resistant, ventilated, washable by hand, with a strong elastic (replaceable case where) My companion is i"&amp;"n heaven, they are super nice confortable.Très product quality and meet the description perfectly. Matches the description")</f>
        <v>its so good footwear line with my expectations, the size is right, I do not regret my purchase! I you recommande.Ces slippers are very flexible, slip-resistant, ventilated, washable by hand, with a strong elastic (replaceable case where) My companion is in heaven, they are super nice confortable.Très product quality and meet the description perfectly. Matches the description</v>
      </c>
    </row>
    <row r="226">
      <c r="A226" s="1">
        <v>5.0</v>
      </c>
      <c r="B226" s="1" t="s">
        <v>227</v>
      </c>
      <c r="C226" t="str">
        <f>IFERROR(__xludf.DUMMYFUNCTION("GOOGLETRANSLATE(B226, ""fr"", ""en"")"),"A beautiful gift to be I offered these crayons to my daughter who is delighted with this choice A counselor who absolutely wants to please")</f>
        <v>A beautiful gift to be I offered these crayons to my daughter who is delighted with this choice A counselor who absolutely wants to please</v>
      </c>
    </row>
    <row r="227">
      <c r="A227" s="1">
        <v>5.0</v>
      </c>
      <c r="B227" s="1" t="s">
        <v>228</v>
      </c>
      <c r="C227" t="str">
        <f>IFERROR(__xludf.DUMMYFUNCTION("GOOGLETRANSLATE(B227, ""fr"", ""en"")"),"perfume machine execlent received the next day")</f>
        <v>perfume machine execlent received the next day</v>
      </c>
    </row>
    <row r="228">
      <c r="A228" s="1">
        <v>5.0</v>
      </c>
      <c r="B228" s="1" t="s">
        <v>229</v>
      </c>
      <c r="C228" t="str">
        <f>IFERROR(__xludf.DUMMYFUNCTION("GOOGLETRANSLATE(B228, ""fr"", ""en"")"),"Trainers aesthetic and comfortable product that matches the description, flexible and comfortable to wear this season, very easy to put on, adapt to all situations and go everywhere, sport &amp; amp; chic!")</f>
        <v>Trainers aesthetic and comfortable product that matches the description, flexible and comfortable to wear this season, very easy to put on, adapt to all situations and go everywhere, sport &amp; amp; chic!</v>
      </c>
    </row>
    <row r="229">
      <c r="A229" s="1">
        <v>5.0</v>
      </c>
      <c r="B229" s="1" t="s">
        <v>230</v>
      </c>
      <c r="C229" t="str">
        <f>IFERROR(__xludf.DUMMYFUNCTION("GOOGLETRANSLATE(B229, ""fr"", ""en"")"),"Excellent surprise! Excellent surprise! These headphones less than 30 euros have much going for them: they hold a charge well, they have short tips that make it ultra comfort port and reduce the effect of unpleasant ear plug. They are recharged by USBC, t"&amp;"he manual is in French and ears headband is effective even on the busiest sports disposals. The sound is more than adequate but not high-end either. It is pleasing both the bass on the quality of extended listening. Overall it is balanced and requires no "&amp;"equalizer. Then critical point I would mention the headset button that requires a pressure too high on the ear but since everything is already managing via the phone, I prefer it that touch.")</f>
        <v>Excellent surprise! Excellent surprise! These headphones less than 30 euros have much going for them: they hold a charge well, they have short tips that make it ultra comfort port and reduce the effect of unpleasant ear plug. They are recharged by USBC, the manual is in French and ears headband is effective even on the busiest sports disposals. The sound is more than adequate but not high-end either. It is pleasing both the bass on the quality of extended listening. Overall it is balanced and requires no equalizer. Then critical point I would mention the headset button that requires a pressure too high on the ear but since everything is already managing via the phone, I prefer it that touch.</v>
      </c>
    </row>
    <row r="230">
      <c r="A230" s="1">
        <v>5.0</v>
      </c>
      <c r="B230" s="1" t="s">
        <v>231</v>
      </c>
      <c r="C230" t="str">
        <f>IFERROR(__xludf.DUMMYFUNCTION("GOOGLETRANSLATE(B230, ""fr"", ""en"")"),"The Super Superga shoes are quality shoes, timeless model, are worn barefoot, very pleasant, light ... this is my fourth pair, I recommend.")</f>
        <v>The Super Superga shoes are quality shoes, timeless model, are worn barefoot, very pleasant, light ... this is my fourth pair, I recommend.</v>
      </c>
    </row>
    <row r="231">
      <c r="A231" s="1">
        <v>5.0</v>
      </c>
      <c r="B231" s="1" t="s">
        <v>232</v>
      </c>
      <c r="C231" t="str">
        <f>IFERROR(__xludf.DUMMYFUNCTION("GOOGLETRANSLATE(B231, ""fr"", ""en"")"),"Very good essential oil diffuser As I found small compared to Youngdo I purchased previously. I admit I was a little disappointed by the smallness of the diffuser. But if I had read the description, a 150ml diffuser can not be very large. That said, the p"&amp;"ractical side is that it does not take place on the night table and it works great. So I recommend it for small parts I received an email offering to give me this diffuser larger model. Imagine my surprise at such generosity. Since the time I am a custome"&amp;"r of Amazon, this is there first time a seller makes me a donation due to a comment that was not even negative. thanks to them")</f>
        <v>Very good essential oil diffuser As I found small compared to Youngdo I purchased previously. I admit I was a little disappointed by the smallness of the diffuser. But if I had read the description, a 150ml diffuser can not be very large. That said, the practical side is that it does not take place on the night table and it works great. So I recommend it for small parts I received an email offering to give me this diffuser larger model. Imagine my surprise at such generosity. Since the time I am a customer of Amazon, this is there first time a seller makes me a donation due to a comment that was not even negative. thanks to them</v>
      </c>
    </row>
    <row r="232">
      <c r="A232" s="1">
        <v>2.0</v>
      </c>
      <c r="B232" s="1" t="s">
        <v>233</v>
      </c>
      <c r="C232" t="str">
        <f>IFERROR(__xludf.DUMMYFUNCTION("GOOGLETRANSLATE(B232, ""fr"", ""en"")"),"I do not recommend Although the pants is beautiful and looks good, but still very large for a slim. More careful this same product is offered several times by other vendors at much cheaper prices, I unfortunately made me realize too late and not possible "&amp;"price adjustment thereafter.")</f>
        <v>I do not recommend Although the pants is beautiful and looks good, but still very large for a slim. More careful this same product is offered several times by other vendors at much cheaper prices, I unfortunately made me realize too late and not possible price adjustment thereafter.</v>
      </c>
    </row>
    <row r="233">
      <c r="A233" s="1">
        <v>1.0</v>
      </c>
      <c r="B233" s="1" t="s">
        <v>234</v>
      </c>
      <c r="C233" t="str">
        <f>IFERROR(__xludf.DUMMYFUNCTION("GOOGLETRANSLATE(B233, ""fr"", ""en"")"),"When disappointed setting and dawn simulation, everything seemed to work. However, upon awakening, the simulation was not total. I was sentenced to a red light ... I tried everything in vain. Maybe my product was defective? I returned the property to the "&amp;"seller and the return policy wonderfully well")</f>
        <v>When disappointed setting and dawn simulation, everything seemed to work. However, upon awakening, the simulation was not total. I was sentenced to a red light ... I tried everything in vain. Maybe my product was defective? I returned the property to the seller and the return policy wonderfully well</v>
      </c>
    </row>
    <row r="234">
      <c r="A234" s="1">
        <v>1.0</v>
      </c>
      <c r="B234" s="1" t="s">
        <v>235</v>
      </c>
      <c r="C234" t="str">
        <f>IFERROR(__xludf.DUMMYFUNCTION("GOOGLETRANSLATE(B234, ""fr"", ""en"")"),"shorts Hello, I find it unacceptable that you make advertising product while it has been designed for small sizes from 34 to 40, while I do the 44, considering the price I find it unacceptable, nothing is made for tall people.")</f>
        <v>shorts Hello, I find it unacceptable that you make advertising product while it has been designed for small sizes from 34 to 40, while I do the 44, considering the price I find it unacceptable, nothing is made for tall people.</v>
      </c>
    </row>
    <row r="235">
      <c r="A235" s="1">
        <v>3.0</v>
      </c>
      <c r="B235" s="1" t="s">
        <v>236</v>
      </c>
      <c r="C235" t="str">
        <f>IFERROR(__xludf.DUMMYFUNCTION("GOOGLETRANSLATE(B235, ""fr"", ""en"")"),"I am disappointed the loops are small and pretty but there is no plated rod on the back, just metal. The pendant is not proportionate in relation to loops (more massive), made of a very soft and brittle alloy, the chain is fine. quick delivery.")</f>
        <v>I am disappointed the loops are small and pretty but there is no plated rod on the back, just metal. The pendant is not proportionate in relation to loops (more massive), made of a very soft and brittle alloy, the chain is fine. quick delivery.</v>
      </c>
    </row>
    <row r="236">
      <c r="A236" s="1">
        <v>3.0</v>
      </c>
      <c r="B236" s="1" t="s">
        <v>237</v>
      </c>
      <c r="C236" t="str">
        <f>IFERROR(__xludf.DUMMYFUNCTION("GOOGLETRANSLATE(B236, ""fr"", ""en"")"),"Nondurable usee quickly Gift")</f>
        <v>Nondurable usee quickly Gift</v>
      </c>
    </row>
    <row r="237">
      <c r="A237" s="1">
        <v>4.0</v>
      </c>
      <c r="B237" s="1" t="s">
        <v>238</v>
      </c>
      <c r="C237" t="str">
        <f>IFERROR(__xludf.DUMMYFUNCTION("GOOGLETRANSLATE(B237, ""fr"", ""en"")"),"it is the price the duration! I chose this product because cheaper but quickly exhausted! I do not know if the cartridges are filled thoroughly or not but the result is that they are empty very quickly! then it should buy more for that it lasts longer ..."&amp;" I do not know, must see! this remains an enigma.")</f>
        <v>it is the price the duration! I chose this product because cheaper but quickly exhausted! I do not know if the cartridges are filled thoroughly or not but the result is that they are empty very quickly! then it should buy more for that it lasts longer ... I do not know, must see! this remains an enigma.</v>
      </c>
    </row>
    <row r="238">
      <c r="A238" s="1">
        <v>4.0</v>
      </c>
      <c r="B238" s="1" t="s">
        <v>239</v>
      </c>
      <c r="C238" t="str">
        <f>IFERROR(__xludf.DUMMYFUNCTION("GOOGLETRANSLATE(B238, ""fr"", ""en"")"),"Pretty Good for a disguise.")</f>
        <v>Pretty Good for a disguise.</v>
      </c>
    </row>
    <row r="239">
      <c r="A239" s="1">
        <v>4.0</v>
      </c>
      <c r="B239" s="1" t="s">
        <v>240</v>
      </c>
      <c r="C239" t="str">
        <f>IFERROR(__xludf.DUMMYFUNCTION("GOOGLETRANSLATE(B239, ""fr"", ""en"")"),"Very good product. I use this mic primarily to record my voice and I have no complaints about the quality of the product, nor its ease of use.The 2m USB cable is also very convenient, we do not necessarily need be close to his computer to use it. The only"&amp;" reason I did not give it 5 stars is that the button to select the four directional characteristics is very hard to turn .. The buttons are the only elements of the microphone to make cheap. A very good buy.")</f>
        <v>Very good product. I use this mic primarily to record my voice and I have no complaints about the quality of the product, nor its ease of use.The 2m USB cable is also very convenient, we do not necessarily need be close to his computer to use it. The only reason I did not give it 5 stars is that the button to select the four directional characteristics is very hard to turn .. The buttons are the only elements of the microphone to make cheap. A very good buy.</v>
      </c>
    </row>
    <row r="240">
      <c r="A240" s="1">
        <v>4.0</v>
      </c>
      <c r="B240" s="1" t="s">
        <v>241</v>
      </c>
      <c r="C240" t="str">
        <f>IFERROR(__xludf.DUMMYFUNCTION("GOOGLETRANSLATE(B240, ""fr"", ""en"")"),"Beautiful Gorgeous jewelry. A gift that has delighted our niece. Really well done. Damage that should be sent in a single bubble envelope with a torn bag Pandora .....")</f>
        <v>Beautiful Gorgeous jewelry. A gift that has delighted our niece. Really well done. Damage that should be sent in a single bubble envelope with a torn bag Pandora .....</v>
      </c>
    </row>
    <row r="241">
      <c r="A241" s="1">
        <v>5.0</v>
      </c>
      <c r="B241" s="1" t="s">
        <v>242</v>
      </c>
      <c r="C241" t="str">
        <f>IFERROR(__xludf.DUMMYFUNCTION("GOOGLETRANSLATE(B241, ""fr"", ""en"")"),"Top ! 👍🏽 - Delivery time - Products of the same description - Good quality I am very happy with my purchase anyway!")</f>
        <v>Top ! 👍🏽 - Delivery time - Products of the same description - Good quality I am very happy with my purchase anyway!</v>
      </c>
    </row>
    <row r="242">
      <c r="A242" s="1">
        <v>5.0</v>
      </c>
      <c r="B242" s="1" t="s">
        <v>243</v>
      </c>
      <c r="C242" t="str">
        <f>IFERROR(__xludf.DUMMYFUNCTION("GOOGLETRANSLATE(B242, ""fr"", ""en"")"),"The price and delay Okay")</f>
        <v>The price and delay Okay</v>
      </c>
    </row>
    <row r="243">
      <c r="A243" s="1">
        <v>5.0</v>
      </c>
      <c r="B243" s="1" t="s">
        <v>244</v>
      </c>
      <c r="C243" t="str">
        <f>IFERROR(__xludf.DUMMYFUNCTION("GOOGLETRANSLATE(B243, ""fr"", ""en"")"),"Okay New Balance, the 574, the most comfortable model for my taste. Beautiful and unbeatable price on Amazon! Warning about this brand always provide 1 size more.")</f>
        <v>Okay New Balance, the 574, the most comfortable model for my taste. Beautiful and unbeatable price on Amazon! Warning about this brand always provide 1 size more.</v>
      </c>
    </row>
    <row r="244">
      <c r="A244" s="1">
        <v>5.0</v>
      </c>
      <c r="B244" s="1" t="s">
        <v>245</v>
      </c>
      <c r="C244" t="str">
        <f>IFERROR(__xludf.DUMMYFUNCTION("GOOGLETRANSLATE(B244, ""fr"", ""en"")"),"Sweat hooded sweatshirt hood a bit wide but consistent and delivery within deadlines.")</f>
        <v>Sweat hooded sweatshirt hood a bit wide but consistent and delivery within deadlines.</v>
      </c>
    </row>
    <row r="245">
      <c r="A245" s="1">
        <v>5.0</v>
      </c>
      <c r="B245" s="1" t="s">
        <v>246</v>
      </c>
      <c r="C245" t="str">
        <f>IFERROR(__xludf.DUMMYFUNCTION("GOOGLETRANSLATE(B245, ""fr"", ""en"")"),"excellent in that c the top comfort but mostly mild c solid pleasant diseigne top class c veiled")</f>
        <v>excellent in that c the top comfort but mostly mild c solid pleasant diseigne top class c veiled</v>
      </c>
    </row>
    <row r="246">
      <c r="A246" s="1">
        <v>5.0</v>
      </c>
      <c r="B246" s="1" t="s">
        <v>247</v>
      </c>
      <c r="C246" t="str">
        <f>IFERROR(__xludf.DUMMYFUNCTION("GOOGLETRANSLATE(B246, ""fr"", ""en"")"),"Excellent !! great product. Very nice finish and very beautiful product Validate .. Besides I ordered the 2nd In black colors")</f>
        <v>Excellent !! great product. Very nice finish and very beautiful product Validate .. Besides I ordered the 2nd In black colors</v>
      </c>
    </row>
    <row r="247">
      <c r="A247" s="1">
        <v>5.0</v>
      </c>
      <c r="B247" s="1" t="s">
        <v>248</v>
      </c>
      <c r="C247" t="str">
        <f>IFERROR(__xludf.DUMMYFUNCTION("GOOGLETRANSLATE(B247, ""fr"", ""en"")"),"Money for my daughter to take to college great she can put her key canteen card and mobile home")</f>
        <v>Money for my daughter to take to college great she can put her key canteen card and mobile home</v>
      </c>
    </row>
    <row r="248">
      <c r="A248" s="1">
        <v>5.0</v>
      </c>
      <c r="B248" s="1" t="s">
        <v>249</v>
      </c>
      <c r="C248" t="str">
        <f>IFERROR(__xludf.DUMMYFUNCTION("GOOGLETRANSLATE(B248, ""fr"", ""en"")"),"Good headphones with great sound I bought these headphones cu I work a lot on the computer but it is also convenient for travel in the office and in the home. There is a function to insulate the outside of his that I find fantastic. There is also a button"&amp;" for volume and one for connecting and disconnecting. The lifespan of the battery is also impressive, I charge once a day but it takes almost all day. Sound quality is good too. It is a model, sometimes better than the big brands.")</f>
        <v>Good headphones with great sound I bought these headphones cu I work a lot on the computer but it is also convenient for travel in the office and in the home. There is a function to insulate the outside of his that I find fantastic. There is also a button for volume and one for connecting and disconnecting. The lifespan of the battery is also impressive, I charge once a day but it takes almost all day. Sound quality is good too. It is a model, sometimes better than the big brands.</v>
      </c>
    </row>
    <row r="249">
      <c r="A249" s="1">
        <v>5.0</v>
      </c>
      <c r="B249" s="1" t="s">
        <v>250</v>
      </c>
      <c r="C249" t="str">
        <f>IFERROR(__xludf.DUMMYFUNCTION("GOOGLETRANSLATE(B249, ""fr"", ""en"")"),"Super Flawless")</f>
        <v>Super Flawless</v>
      </c>
    </row>
    <row r="250">
      <c r="A250" s="1">
        <v>5.0</v>
      </c>
      <c r="B250" s="1" t="s">
        <v>251</v>
      </c>
      <c r="C250" t="str">
        <f>IFERROR(__xludf.DUMMYFUNCTION("GOOGLETRANSLATE(B250, ""fr"", ""en"")"),"Impeccable quality, guaranteed")</f>
        <v>Impeccable quality, guaranteed</v>
      </c>
    </row>
    <row r="251">
      <c r="A251" s="1">
        <v>5.0</v>
      </c>
      <c r="B251" s="1" t="s">
        <v>252</v>
      </c>
      <c r="C251" t="str">
        <f>IFERROR(__xludf.DUMMYFUNCTION("GOOGLETRANSLATE(B251, ""fr"", ""en"")"),"Very satisfied Very satisfied with my purchase. Égoutoir for bottles to look very nice. Pti a blade of grass in the kitchen. Optional for the flower égouter teats is nice too!")</f>
        <v>Very satisfied Very satisfied with my purchase. Égoutoir for bottles to look very nice. Pti a blade of grass in the kitchen. Optional for the flower égouter teats is nice too!</v>
      </c>
    </row>
    <row r="252">
      <c r="A252" s="1">
        <v>5.0</v>
      </c>
      <c r="B252" s="1" t="s">
        <v>253</v>
      </c>
      <c r="C252" t="str">
        <f>IFERROR(__xludf.DUMMYFUNCTION("GOOGLETRANSLATE(B252, ""fr"", ""en"")"),"very good pocket, very small and light, that's what I wanted. I put my phone, my wallet and my passport. And it stays there.")</f>
        <v>very good pocket, very small and light, that's what I wanted. I put my phone, my wallet and my passport. And it stays there.</v>
      </c>
    </row>
    <row r="253">
      <c r="A253" s="1">
        <v>5.0</v>
      </c>
      <c r="B253" s="1" t="s">
        <v>254</v>
      </c>
      <c r="C253" t="str">
        <f>IFERROR(__xludf.DUMMYFUNCTION("GOOGLETRANSLATE(B253, ""fr"", ""en"")"),"The size is the order I by errors but found that s was a very good product")</f>
        <v>The size is the order I by errors but found that s was a very good product</v>
      </c>
    </row>
    <row r="254">
      <c r="A254" s="1">
        <v>5.0</v>
      </c>
      <c r="B254" s="1" t="s">
        <v>255</v>
      </c>
      <c r="C254" t="str">
        <f>IFERROR(__xludf.DUMMYFUNCTION("GOOGLETRANSLATE(B254, ""fr"", ""en"")"),"Great shoes! The shoes are top quality and fully compliant to the photos. And super comfortable!")</f>
        <v>Great shoes! The shoes are top quality and fully compliant to the photos. And super comfortable!</v>
      </c>
    </row>
    <row r="255">
      <c r="A255" s="1">
        <v>5.0</v>
      </c>
      <c r="B255" s="1" t="s">
        <v>256</v>
      </c>
      <c r="C255" t="str">
        <f>IFERROR(__xludf.DUMMYFUNCTION("GOOGLETRANSLATE(B255, ""fr"", ""en"")"),"Meets expectations Easy to apply with the tool provided Good quality only complaint: a bit thick compared to the original strap")</f>
        <v>Meets expectations Easy to apply with the tool provided Good quality only complaint: a bit thick compared to the original strap</v>
      </c>
    </row>
    <row r="256">
      <c r="A256" s="1">
        <v>2.0</v>
      </c>
      <c r="B256" s="1" t="s">
        <v>257</v>
      </c>
      <c r="C256" t="str">
        <f>IFERROR(__xludf.DUMMYFUNCTION("GOOGLETRANSLATE(B256, ""fr"", ""en"")"),"beach or pool shoes This model large size relative to the sneakers. Taking its usual size shoes. The failure of this model is the patterned outsole that is very uncomfortable. S foot rests on these grounds and it is very painful. I had taken to put the su"&amp;"mmer in the apartment. I ve done barefoot. From olus, water remains in the hollow and thus reduces the water when it returns to the pool. C is even worse at the beach or sand gets stuck in the recesses.")</f>
        <v>beach or pool shoes This model large size relative to the sneakers. Taking its usual size shoes. The failure of this model is the patterned outsole that is very uncomfortable. S foot rests on these grounds and it is very painful. I had taken to put the summer in the apartment. I ve done barefoot. From olus, water remains in the hollow and thus reduces the water when it returns to the pool. C is even worse at the beach or sand gets stuck in the recesses.</v>
      </c>
    </row>
    <row r="257">
      <c r="A257" s="1">
        <v>1.0</v>
      </c>
      <c r="B257" s="1" t="s">
        <v>258</v>
      </c>
      <c r="C257" t="str">
        <f>IFERROR(__xludf.DUMMYFUNCTION("GOOGLETRANSLATE(B257, ""fr"", ""en"")"),"produced poor quality poor quality product")</f>
        <v>produced poor quality poor quality product</v>
      </c>
    </row>
    <row r="258">
      <c r="A258" s="1">
        <v>1.0</v>
      </c>
      <c r="B258" s="1" t="s">
        <v>259</v>
      </c>
      <c r="C258" t="str">
        <f>IFERROR(__xludf.DUMMYFUNCTION("GOOGLETRANSLATE(B258, ""fr"", ""en"")"),"Dissatisfied The cap was supposed to arrive the next day because I had a start. The cackles therefore serve me absolutely nothing. In addition, the cap does not even have ""body"", the place to put your head is not modeled, it is flat and takes the shape "&amp;"of your head. Not only she did not served but on top of that she will never serve me. So I do not advise to you and I will ask for a refund, I will send the cap with pleasure.")</f>
        <v>Dissatisfied The cap was supposed to arrive the next day because I had a start. The cackles therefore serve me absolutely nothing. In addition, the cap does not even have "body", the place to put your head is not modeled, it is flat and takes the shape of your head. Not only she did not served but on top of that she will never serve me. So I do not advise to you and I will ask for a refund, I will send the cap with pleasure.</v>
      </c>
    </row>
    <row r="259">
      <c r="A259" s="1">
        <v>3.0</v>
      </c>
      <c r="B259" s="1" t="s">
        <v>260</v>
      </c>
      <c r="C259" t="str">
        <f>IFERROR(__xludf.DUMMYFUNCTION("GOOGLETRANSLATE(B259, ""fr"", ""en"")"),"This cartridge is it for the TS8150 Canon printer? This cartridge is it for the TS8150 Canon printer?")</f>
        <v>This cartridge is it for the TS8150 Canon printer? This cartridge is it for the TS8150 Canon printer?</v>
      </c>
    </row>
    <row r="260">
      <c r="A260" s="1">
        <v>3.0</v>
      </c>
      <c r="B260" s="1" t="s">
        <v>261</v>
      </c>
      <c r="C260" t="str">
        <f>IFERROR(__xludf.DUMMYFUNCTION("GOOGLETRANSLATE(B260, ""fr"", ""en"")"),"color problem received product ordered in white but received gray little embarrassing because neutral color but in principle this is not what I ordered. Even bp on a pink kit received in blue.")</f>
        <v>color problem received product ordered in white but received gray little embarrassing because neutral color but in principle this is not what I ordered. Even bp on a pink kit received in blue.</v>
      </c>
    </row>
    <row r="261">
      <c r="A261" s="1">
        <v>4.0</v>
      </c>
      <c r="B261" s="1" t="s">
        <v>262</v>
      </c>
      <c r="C261" t="str">
        <f>IFERROR(__xludf.DUMMYFUNCTION("GOOGLETRANSLATE(B261, ""fr"", ""en"")"),"good product value anything to say, I recommend and I especially want to recommend a good product and not very expensive.")</f>
        <v>good product value anything to say, I recommend and I especially want to recommend a good product and not very expensive.</v>
      </c>
    </row>
    <row r="262">
      <c r="A262" s="1">
        <v>4.0</v>
      </c>
      <c r="B262" s="1" t="s">
        <v>263</v>
      </c>
      <c r="C262" t="str">
        <f>IFERROR(__xludf.DUMMYFUNCTION("GOOGLETRANSLATE(B262, ""fr"", ""en"")"),"Compatible baby is not yet born so could not test but superb product easy to clean and compatible with the natural Advent")</f>
        <v>Compatible baby is not yet born so could not test but superb product easy to clean and compatible with the natural Advent</v>
      </c>
    </row>
    <row r="263">
      <c r="A263" s="1">
        <v>4.0</v>
      </c>
      <c r="B263" s="1" t="s">
        <v>264</v>
      </c>
      <c r="C263" t="str">
        <f>IFERROR(__xludf.DUMMYFUNCTION("GOOGLETRANSLATE(B263, ""fr"", ""en"")"),"Shure Well to start singing, damage, it will not fit on all the speakers, the son is a little courtyard")</f>
        <v>Shure Well to start singing, damage, it will not fit on all the speakers, the son is a little courtyard</v>
      </c>
    </row>
    <row r="264">
      <c r="A264" s="1">
        <v>4.0</v>
      </c>
      <c r="B264" s="1" t="s">
        <v>265</v>
      </c>
      <c r="C264" t="str">
        <f>IFERROR(__xludf.DUMMYFUNCTION("GOOGLETRANSLATE(B264, ""fr"", ""en"")"),"essential for milk thickened Happiness! After buying three competing models (bea ** down after a month), I decided to test this one. And awesome I am very satisfied: it mixes the great AR milk + efficient and therefore need fewer batteries. Just missing a"&amp;" pouch for storage. I do not regret my purchase, I should have started by buying this mixer of departure.")</f>
        <v>essential for milk thickened Happiness! After buying three competing models (bea ** down after a month), I decided to test this one. And awesome I am very satisfied: it mixes the great AR milk + efficient and therefore need fewer batteries. Just missing a pouch for storage. I do not regret my purchase, I should have started by buying this mixer of departure.</v>
      </c>
    </row>
    <row r="265">
      <c r="A265" s="1">
        <v>5.0</v>
      </c>
      <c r="B265" s="1" t="s">
        <v>266</v>
      </c>
      <c r="C265" t="str">
        <f>IFERROR(__xludf.DUMMYFUNCTION("GOOGLETRANSLATE(B265, ""fr"", ""en"")"),"Very comfortable Good quality")</f>
        <v>Very comfortable Good quality</v>
      </c>
    </row>
    <row r="266">
      <c r="A266" s="1">
        <v>5.0</v>
      </c>
      <c r="B266" s="1" t="s">
        <v>267</v>
      </c>
      <c r="C266" t="str">
        <f>IFERROR(__xludf.DUMMYFUNCTION("GOOGLETRANSLATE(B266, ""fr"", ""en"")"),"saved my coffee maker. purchase already old but perfect over leaking tank.")</f>
        <v>saved my coffee maker. purchase already old but perfect over leaking tank.</v>
      </c>
    </row>
    <row r="267">
      <c r="A267" s="1">
        <v>5.0</v>
      </c>
      <c r="B267" s="1" t="s">
        <v>268</v>
      </c>
      <c r="C267" t="str">
        <f>IFERROR(__xludf.DUMMYFUNCTION("GOOGLETRANSLATE(B267, ""fr"", ""en"")"),"Comfortable The sound is clear, full and balanced - it sounds as good as any headphones I've heard, including those more expensive. The quality is very good, all components, plugs, son, etc. are of very good quality, the son will not be tangled! There are"&amp;" a wide variety of earplugs, I prefer the bigger, because the slightly larger size is a choice safer and more comfortable.")</f>
        <v>Comfortable The sound is clear, full and balanced - it sounds as good as any headphones I've heard, including those more expensive. The quality is very good, all components, plugs, son, etc. are of very good quality, the son will not be tangled! There are a wide variety of earplugs, I prefer the bigger, because the slightly larger size is a choice safer and more comfortable.</v>
      </c>
    </row>
    <row r="268">
      <c r="A268" s="1">
        <v>5.0</v>
      </c>
      <c r="B268" s="1" t="s">
        <v>269</v>
      </c>
      <c r="C268" t="str">
        <f>IFERROR(__xludf.DUMMYFUNCTION("GOOGLETRANSLATE(B268, ""fr"", ""en"")"),"Toys do as adults My daughter loves this toy making is a real camera to do as adults, but it has the advantage also very very strong, mode delights parents and images can be recorded. A real modernity for our little ones to be having the maximum memories "&amp;"and get them used to make beautiful pictures")</f>
        <v>Toys do as adults My daughter loves this toy making is a real camera to do as adults, but it has the advantage also very very strong, mode delights parents and images can be recorded. A real modernity for our little ones to be having the maximum memories and get them used to make beautiful pictures</v>
      </c>
    </row>
    <row r="269">
      <c r="A269" s="1">
        <v>5.0</v>
      </c>
      <c r="B269" s="1" t="s">
        <v>270</v>
      </c>
      <c r="C269" t="str">
        <f>IFERROR(__xludf.DUMMYFUNCTION("GOOGLETRANSLATE(B269, ""fr"", ""en"")"),"Super nice They have their effects, my beautiful mother is delighted.")</f>
        <v>Super nice They have their effects, my beautiful mother is delighted.</v>
      </c>
    </row>
    <row r="270">
      <c r="A270" s="1">
        <v>5.0</v>
      </c>
      <c r="B270" s="1" t="s">
        <v>271</v>
      </c>
      <c r="C270" t="str">
        <f>IFERROR(__xludf.DUMMYFUNCTION("GOOGLETRANSLATE(B270, ""fr"", ""en"")"),"Mules Breathable On Summer Garden Shoes Mules these Breathable Men Women Clogs Garden Shoes On Summer Lovers Slippers Beach Sandals are perfect")</f>
        <v>Mules Breathable On Summer Garden Shoes Mules these Breathable Men Women Clogs Garden Shoes On Summer Lovers Slippers Beach Sandals are perfect</v>
      </c>
    </row>
    <row r="271">
      <c r="A271" s="1">
        <v>5.0</v>
      </c>
      <c r="B271" s="1" t="s">
        <v>272</v>
      </c>
      <c r="C271" t="str">
        <f>IFERROR(__xludf.DUMMYFUNCTION("GOOGLETRANSLATE(B271, ""fr"", ""en"")"),"PERFECT I ve buy these beach shoes for my holiday and i look forward to testing under water. They size perfectly it fit me well i took my usual size and c is perfect. The quality is it's flexible and m have the resistant air. Satisfied with my purchase. I"&amp;" recommend very good value for money.")</f>
        <v>PERFECT I ve buy these beach shoes for my holiday and i look forward to testing under water. They size perfectly it fit me well i took my usual size and c is perfect. The quality is it's flexible and m have the resistant air. Satisfied with my purchase. I recommend very good value for money.</v>
      </c>
    </row>
    <row r="272">
      <c r="A272" s="1">
        <v>5.0</v>
      </c>
      <c r="B272" s="1" t="s">
        <v>273</v>
      </c>
      <c r="C272" t="str">
        <f>IFERROR(__xludf.DUMMYFUNCTION("GOOGLETRANSLATE(B272, ""fr"", ""en"")"),"Great helmet Great helmet in terms of audio. It is very comfortable and light on his head. Nevertheless a little disappointed with the noise reduction which removes some low it is effective and avoids hear a noise when you watch a video. The audio is not "&amp;"offset from the video")</f>
        <v>Great helmet Great helmet in terms of audio. It is very comfortable and light on his head. Nevertheless a little disappointed with the noise reduction which removes some low it is effective and avoids hear a noise when you watch a video. The audio is not offset from the video</v>
      </c>
    </row>
    <row r="273">
      <c r="A273" s="1">
        <v>5.0</v>
      </c>
      <c r="B273" s="1" t="s">
        <v>274</v>
      </c>
      <c r="C273" t="str">
        <f>IFERROR(__xludf.DUMMYFUNCTION("GOOGLETRANSLATE(B273, ""fr"", ""en"")"),"A super awesome book!")</f>
        <v>A super awesome book!</v>
      </c>
    </row>
    <row r="274">
      <c r="A274" s="1">
        <v>5.0</v>
      </c>
      <c r="B274" s="1" t="s">
        <v>275</v>
      </c>
      <c r="C274" t="str">
        <f>IFERROR(__xludf.DUMMYFUNCTION("GOOGLETRANSLATE(B274, ""fr"", ""en"")"),"German quality at a tight price! I recommend")</f>
        <v>German quality at a tight price! I recommend</v>
      </c>
    </row>
    <row r="275">
      <c r="A275" s="1">
        <v>5.0</v>
      </c>
      <c r="B275" s="1" t="s">
        <v>276</v>
      </c>
      <c r="C275" t="str">
        <f>IFERROR(__xludf.DUMMYFUNCTION("GOOGLETRANSLATE(B275, ""fr"", ""en"")"),"Good value Genuine leather !! Very good value for money. Well in time, fairly good quality! I recommend.")</f>
        <v>Good value Genuine leather !! Very good value for money. Well in time, fairly good quality! I recommend.</v>
      </c>
    </row>
    <row r="276">
      <c r="A276" s="1">
        <v>5.0</v>
      </c>
      <c r="B276" s="1" t="s">
        <v>277</v>
      </c>
      <c r="C276" t="str">
        <f>IFERROR(__xludf.DUMMYFUNCTION("GOOGLETRANSLATE(B276, ""fr"", ""en"")"),"Super comfortable safety shoe I recommend you how long will last on site")</f>
        <v>Super comfortable safety shoe I recommend you how long will last on site</v>
      </c>
    </row>
    <row r="277">
      <c r="A277" s="1">
        <v>5.0</v>
      </c>
      <c r="B277" s="1" t="s">
        <v>278</v>
      </c>
      <c r="C277" t="str">
        <f>IFERROR(__xludf.DUMMYFUNCTION("GOOGLETRANSLATE(B277, ""fr"", ""en"")"),"Ring engraved I received today, she is beautiful with a beautiful engraving, sent in a beautiful box and a cloth until the chandeliers .... I advise")</f>
        <v>Ring engraved I received today, she is beautiful with a beautiful engraving, sent in a beautiful box and a cloth until the chandeliers .... I advise</v>
      </c>
    </row>
    <row r="278">
      <c r="A278" s="1">
        <v>5.0</v>
      </c>
      <c r="B278" s="1" t="s">
        <v>279</v>
      </c>
      <c r="C278" t="str">
        <f>IFERROR(__xludf.DUMMYFUNCTION("GOOGLETRANSLATE(B278, ""fr"", ""en"")"),"Best quality price report ! I recommend this to 1000%! A quality / price at the top. A sound very melodious, good bass, good sound intensity, good protection of the surrounding noise. Very happy with my purchase!")</f>
        <v>Best quality price report ! I recommend this to 1000%! A quality / price at the top. A sound very melodious, good bass, good sound intensity, good protection of the surrounding noise. Very happy with my purchase!</v>
      </c>
    </row>
    <row r="279">
      <c r="A279" s="1">
        <v>5.0</v>
      </c>
      <c r="B279" s="1" t="s">
        <v>280</v>
      </c>
      <c r="C279" t="str">
        <f>IFERROR(__xludf.DUMMYFUNCTION("GOOGLETRANSLATE(B279, ""fr"", ""en"")"),"she is beautiful but very soon the stain I used for any occasion, but I try not to the meter when it is raining and it looks very comfortable slippers")</f>
        <v>she is beautiful but very soon the stain I used for any occasion, but I try not to the meter when it is raining and it looks very comfortable slippers</v>
      </c>
    </row>
    <row r="280">
      <c r="A280" s="1">
        <v>2.0</v>
      </c>
      <c r="B280" s="1" t="s">
        <v>281</v>
      </c>
      <c r="C280" t="str">
        <f>IFERROR(__xludf.DUMMYFUNCTION("GOOGLETRANSLATE(B280, ""fr"", ""en"")"),"Received tried and emptied oils failure: the cabinet is stained with essential oil and I lost the contents of 2 oils! I'm quite surprised to see that I'm not the only one that this has happened! I hope the seller will react depending on the observed failu"&amp;"re")</f>
        <v>Received tried and emptied oils failure: the cabinet is stained with essential oil and I lost the contents of 2 oils! I'm quite surprised to see that I'm not the only one that this has happened! I hope the seller will react depending on the observed failure</v>
      </c>
    </row>
    <row r="281">
      <c r="A281" s="1">
        <v>1.0</v>
      </c>
      <c r="B281" s="1" t="s">
        <v>282</v>
      </c>
      <c r="C281" t="str">
        <f>IFERROR(__xludf.DUMMYFUNCTION("GOOGLETRANSLATE(B281, ""fr"", ""en"")"),"Very disappointed The price is very attractive for MUCH cheaper than in stores. As against this is decommissioned Timberland shoes !!! I received shoes with defects such as: - carnations broken shoelaces - a glue of tasks all over the leather - a leather "&amp;"quality more than questionable (leather crumbling in some places) - a very premature wear the inside of the shoe - various sewing problems in places Nothing dramatic because they are not big defects that are seen, but at € 150 the pair of shoes I find it "&amp;"revolting ... pity ... Anyway to sum up: do not buy your Timberlands here, you will regret it! Put 50 € more and at least you'll have real Timberlands quality!")</f>
        <v>Very disappointed The price is very attractive for MUCH cheaper than in stores. As against this is decommissioned Timberland shoes !!! I received shoes with defects such as: - carnations broken shoelaces - a glue of tasks all over the leather - a leather quality more than questionable (leather crumbling in some places) - a very premature wear the inside of the shoe - various sewing problems in places Nothing dramatic because they are not big defects that are seen, but at € 150 the pair of shoes I find it revolting ... pity ... Anyway to sum up: do not buy your Timberlands here, you will regret it! Put 50 € more and at least you'll have real Timberlands quality!</v>
      </c>
    </row>
    <row r="282">
      <c r="A282" s="1">
        <v>1.0</v>
      </c>
      <c r="B282" s="1" t="s">
        <v>283</v>
      </c>
      <c r="C282" t="str">
        <f>IFERROR(__xludf.DUMMYFUNCTION("GOOGLETRANSLATE(B282, ""fr"", ""en"")"),"Does not work Received on time as usual, but very disappointed The microphone does not work, I have now returned c is too late for Christmas!")</f>
        <v>Does not work Received on time as usual, but very disappointed The microphone does not work, I have now returned c is too late for Christmas!</v>
      </c>
    </row>
    <row r="283">
      <c r="A283" s="1">
        <v>3.0</v>
      </c>
      <c r="B283" s="1" t="s">
        <v>284</v>
      </c>
      <c r="C283" t="str">
        <f>IFERROR(__xludf.DUMMYFUNCTION("GOOGLETRANSLATE(B283, ""fr"", ""en"")"),"Correct A very basic product, buy until we have better arm does the work but it is very complicated to set correctly. All is not breathing but the quality is acceptable for occasional use. The screws are standard, so the arm can also be used for lights th"&amp;"at can make a low-cost solution for a functional studio light stand. To buy knowingly")</f>
        <v>Correct A very basic product, buy until we have better arm does the work but it is very complicated to set correctly. All is not breathing but the quality is acceptable for occasional use. The screws are standard, so the arm can also be used for lights that can make a low-cost solution for a functional studio light stand. To buy knowingly</v>
      </c>
    </row>
    <row r="284">
      <c r="A284" s="1">
        <v>4.0</v>
      </c>
      <c r="B284" s="1" t="s">
        <v>285</v>
      </c>
      <c r="C284" t="str">
        <f>IFERROR(__xludf.DUMMYFUNCTION("GOOGLETRANSLATE(B284, ""fr"", ""en"")"),"Although very pretty color. A plush fast enough, unfortunately. But for the price ....")</f>
        <v>Although very pretty color. A plush fast enough, unfortunately. But for the price ....</v>
      </c>
    </row>
    <row r="285">
      <c r="A285" s="1">
        <v>4.0</v>
      </c>
      <c r="B285" s="1" t="s">
        <v>286</v>
      </c>
      <c r="C285" t="str">
        <f>IFERROR(__xludf.DUMMYFUNCTION("GOOGLETRANSLATE(B285, ""fr"", ""en"")"),"Very useful a few minutes in the microwave and go for a good heat fifteen minutes. warm feet helps to warm the body. attention, we can not work with!")</f>
        <v>Very useful a few minutes in the microwave and go for a good heat fifteen minutes. warm feet helps to warm the body. attention, we can not work with!</v>
      </c>
    </row>
    <row r="286">
      <c r="A286" s="1">
        <v>4.0</v>
      </c>
      <c r="B286" s="1" t="s">
        <v>287</v>
      </c>
      <c r="C286" t="str">
        <f>IFERROR(__xludf.DUMMYFUNCTION("GOOGLETRANSLATE(B286, ""fr"", ""en"")"),"Perfect Very good")</f>
        <v>Perfect Very good</v>
      </c>
    </row>
    <row r="287">
      <c r="A287" s="1">
        <v>4.0</v>
      </c>
      <c r="B287" s="1" t="s">
        <v>288</v>
      </c>
      <c r="C287" t="str">
        <f>IFERROR(__xludf.DUMMYFUNCTION("GOOGLETRANSLATE(B287, ""fr"", ""en"")"),"A beautiful coffee, efficient and easy to use is a very nice coffee, she's really pretty and well designed. This is the class in the kitchen! ;-) It is easy to handle and use. The tank is visible. The filter door is removable, ideal for better cleaning. E"&amp;"very 60 cycles, she tells us she needs descaling! Handy! Programming is very simple to understand, implement and it works very well. She makes good coffee and pretty quickly. The water flow system is different from ""conventional coffee. It's more a diffu"&amp;"sion (like a small shower) and this keeps better aromas. Anyway, my husband and I are satisfied with the results . We who love the light enough cafes, it is for us easier to dose with this kind of device with coffee capsule or pod. it can make large quant"&amp;"ities of coffee (perfect for family meals, office ...), but it can also make a few cups (with the button 1-4 cups). I just have a gripe against the top cover. When you open it, it trickles down the back . This is due to condensation. It would have been wi"&amp;"se to put a lip or a receptacle to prevent water from flowing backward. in summary, a nice easy to use coffee for quickly making big and good amount of coffee. I recommend!")</f>
        <v>A beautiful coffee, efficient and easy to use is a very nice coffee, she's really pretty and well designed. This is the class in the kitchen! ;-) It is easy to handle and use. The tank is visible. The filter door is removable, ideal for better cleaning. Every 60 cycles, she tells us she needs descaling! Handy! Programming is very simple to understand, implement and it works very well. She makes good coffee and pretty quickly. The water flow system is different from "conventional coffee. It's more a diffusion (like a small shower) and this keeps better aromas. Anyway, my husband and I are satisfied with the results . We who love the light enough cafes, it is for us easier to dose with this kind of device with coffee capsule or pod. it can make large quantities of coffee (perfect for family meals, office ...), but it can also make a few cups (with the button 1-4 cups). I just have a gripe against the top cover. When you open it, it trickles down the back . This is due to condensation. It would have been wise to put a lip or a receptacle to prevent water from flowing backward. in summary, a nice easy to use coffee for quickly making big and good amount of coffee. I recommend!</v>
      </c>
    </row>
    <row r="288">
      <c r="A288" s="1">
        <v>5.0</v>
      </c>
      <c r="B288" s="1" t="s">
        <v>289</v>
      </c>
      <c r="C288" t="str">
        <f>IFERROR(__xludf.DUMMYFUNCTION("GOOGLETRANSLATE(B288, ""fr"", ""en"")"),"Superb shoe I have several pairs of Palladium and door for over 10 years. It is superb. When ordering I found it expensive but the price is justified. I even ordered a second pair!")</f>
        <v>Superb shoe I have several pairs of Palladium and door for over 10 years. It is superb. When ordering I found it expensive but the price is justified. I even ordered a second pair!</v>
      </c>
    </row>
    <row r="289">
      <c r="A289" s="1">
        <v>5.0</v>
      </c>
      <c r="B289" s="1" t="s">
        <v>290</v>
      </c>
      <c r="C289" t="str">
        <f>IFERROR(__xludf.DUMMYFUNCTION("GOOGLETRANSLATE(B289, ""fr"", ""en"")"),"Love It uses almost every night when I'm on my computer. This is not a real massage, of course, but it relaxes me.")</f>
        <v>Love It uses almost every night when I'm on my computer. This is not a real massage, of course, but it relaxes me.</v>
      </c>
    </row>
    <row r="290">
      <c r="A290" s="1">
        <v>5.0</v>
      </c>
      <c r="B290" s="1" t="s">
        <v>291</v>
      </c>
      <c r="C290" t="str">
        <f>IFERROR(__xludf.DUMMYFUNCTION("GOOGLETRANSLATE(B290, ""fr"", ""en"")"),"Purchase again I am happy with my purchase socks are warm and strong.")</f>
        <v>Purchase again I am happy with my purchase socks are warm and strong.</v>
      </c>
    </row>
    <row r="291">
      <c r="A291" s="1">
        <v>5.0</v>
      </c>
      <c r="B291" s="1" t="s">
        <v>292</v>
      </c>
      <c r="C291" t="str">
        <f>IFERROR(__xludf.DUMMYFUNCTION("GOOGLETRANSLATE(B291, ""fr"", ""en"")"),"Best tablets Nothing to say, these are the best tablets I've tested. They leave no trace, even on glass. After I have a dishwasher SIEMENS drying zeolite, maybe it plays .. In addition with this conditioning is great, I have for the year!")</f>
        <v>Best tablets Nothing to say, these are the best tablets I've tested. They leave no trace, even on glass. After I have a dishwasher SIEMENS drying zeolite, maybe it plays .. In addition with this conditioning is great, I have for the year!</v>
      </c>
    </row>
    <row r="292">
      <c r="A292" s="1">
        <v>5.0</v>
      </c>
      <c r="B292" s="1" t="s">
        <v>293</v>
      </c>
      <c r="C292" t="str">
        <f>IFERROR(__xludf.DUMMYFUNCTION("GOOGLETRANSLATE(B292, ""fr"", ""en"")"),"good design They are comfortable.")</f>
        <v>good design They are comfortable.</v>
      </c>
    </row>
    <row r="293">
      <c r="A293" s="1">
        <v>5.0</v>
      </c>
      <c r="B293" s="1" t="s">
        <v>294</v>
      </c>
      <c r="C293" t="str">
        <f>IFERROR(__xludf.DUMMYFUNCTION("GOOGLETRANSLATE(B293, ""fr"", ""en"")"),"Very good shoes very fast Sending ... Article compliant. Perfect")</f>
        <v>Very good shoes very fast Sending ... Article compliant. Perfect</v>
      </c>
    </row>
    <row r="294">
      <c r="A294" s="1">
        <v>5.0</v>
      </c>
      <c r="B294" s="1" t="s">
        <v>295</v>
      </c>
      <c r="C294" t="str">
        <f>IFERROR(__xludf.DUMMYFUNCTION("GOOGLETRANSLATE(B294, ""fr"", ""en"")"),"Just what I needed good bag, not too big but with a good capacity and a lot of pockets. Solid and well waterproof.")</f>
        <v>Just what I needed good bag, not too big but with a good capacity and a lot of pockets. Solid and well waterproof.</v>
      </c>
    </row>
    <row r="295">
      <c r="A295" s="1">
        <v>5.0</v>
      </c>
      <c r="B295" s="1" t="s">
        <v>296</v>
      </c>
      <c r="C295" t="str">
        <f>IFERROR(__xludf.DUMMYFUNCTION("GOOGLETRANSLATE(B295, ""fr"", ""en"")"),"Converse of what Bon bah say that set apart that it is necessarily the quality. Well obviously avoided if you have a cat like me.")</f>
        <v>Converse of what Bon bah say that set apart that it is necessarily the quality. Well obviously avoided if you have a cat like me.</v>
      </c>
    </row>
    <row r="296">
      <c r="A296" s="1">
        <v>5.0</v>
      </c>
      <c r="B296" s="1" t="s">
        <v>297</v>
      </c>
      <c r="C296" t="str">
        <f>IFERROR(__xludf.DUMMYFUNCTION("GOOGLETRANSLATE(B296, ""fr"", ""en"")"),"Great! Great bottle! The only accept my little piece from birth! And the shape of the bottle is best for grip, for my little boy! Dodie thank you!")</f>
        <v>Great! Great bottle! The only accept my little piece from birth! And the shape of the bottle is best for grip, for my little boy! Dodie thank you!</v>
      </c>
    </row>
    <row r="297">
      <c r="A297" s="1">
        <v>5.0</v>
      </c>
      <c r="B297" s="1" t="s">
        <v>298</v>
      </c>
      <c r="C297" t="str">
        <f>IFERROR(__xludf.DUMMYFUNCTION("GOOGLETRANSLATE(B297, ""fr"", ""en"")"),"sending fast Very satisfied with this beautiful watch for a gift for my son. Delivered in a well-protected box, the watch he liked on. The strap is easily adjusted to fit the wrist. I recommend this product and this very serious seller.")</f>
        <v>sending fast Very satisfied with this beautiful watch for a gift for my son. Delivered in a well-protected box, the watch he liked on. The strap is easily adjusted to fit the wrist. I recommend this product and this very serious seller.</v>
      </c>
    </row>
    <row r="298">
      <c r="A298" s="1">
        <v>5.0</v>
      </c>
      <c r="B298" s="1" t="s">
        <v>299</v>
      </c>
      <c r="C298" t="str">
        <f>IFERROR(__xludf.DUMMYFUNCTION("GOOGLETRANSLATE(B298, ""fr"", ""en"")"),"Very good machine! This vacuum machine is perfect! Design practice with a robust air, it works very well and allows to vacuum the same foods large sizes (eg whole fish) through rolls of film under vacuum. The bags are expensive my very strong and reusable"&amp;". It is a machine which I do not regret the purchase and I recommend.")</f>
        <v>Very good machine! This vacuum machine is perfect! Design practice with a robust air, it works very well and allows to vacuum the same foods large sizes (eg whole fish) through rolls of film under vacuum. The bags are expensive my very strong and reusable. It is a machine which I do not regret the purchase and I recommend.</v>
      </c>
    </row>
    <row r="299">
      <c r="A299" s="1">
        <v>5.0</v>
      </c>
      <c r="B299" s="1" t="s">
        <v>300</v>
      </c>
      <c r="C299" t="str">
        <f>IFERROR(__xludf.DUMMYFUNCTION("GOOGLETRANSLATE(B299, ""fr"", ""en"")"),"Very nice watch. A beautiful watch. I give you the positives and negatives. Large +: - A magnificent show. A little '&amp; nbsp; &amp; nbsp bling bling, ""and a little' &amp; nbsp; &amp; nbsp Retro,"" but it can ally with all clothing styles. I wear it all the time, whet"&amp;"her in a suit or in shorts and T-shirt. - Seems resistant. See over time. - Several useful features like stopwatch. - The price on Amazon is unbeatable. I paid € 35 while in one shop was located 60 €. The largest -: - ""&amp; nbsp; Water Resistance &amp; nbsp;""."&amp;" A nice joke. Luckily I read the manual and I did not dive straight into the swimming pool. Here the Water Resist means it is resistant to rain and splashing. Be careful not to make you have on it. - Areas of rubs are seen as the golden color comes off .."&amp;". a little disappointing but not obvious. - Integrated light to read the time at night is ridiculous. - The packaging is a little weak, but it's not a big problem because the watch is not very expensive. Conclusion: A beautiful watch with a few kinks. See"&amp;" over time if the color does not go and how long the battery will hold. Very happy with my purchase.")</f>
        <v>Very nice watch. A beautiful watch. I give you the positives and negatives. Large +: - A magnificent show. A little '&amp; nbsp; &amp; nbsp bling bling, "and a little' &amp; nbsp; &amp; nbsp Retro," but it can ally with all clothing styles. I wear it all the time, whether in a suit or in shorts and T-shirt. - Seems resistant. See over time. - Several useful features like stopwatch. - The price on Amazon is unbeatable. I paid € 35 while in one shop was located 60 €. The largest -: - "&amp; nbsp; Water Resistance &amp; nbsp;". A nice joke. Luckily I read the manual and I did not dive straight into the swimming pool. Here the Water Resist means it is resistant to rain and splashing. Be careful not to make you have on it. - Areas of rubs are seen as the golden color comes off ... a little disappointing but not obvious. - Integrated light to read the time at night is ridiculous. - The packaging is a little weak, but it's not a big problem because the watch is not very expensive. Conclusion: A beautiful watch with a few kinks. See over time if the color does not go and how long the battery will hold. Very happy with my purchase.</v>
      </c>
    </row>
    <row r="300">
      <c r="A300" s="1">
        <v>5.0</v>
      </c>
      <c r="B300" s="1" t="s">
        <v>301</v>
      </c>
      <c r="C300" t="str">
        <f>IFERROR(__xludf.DUMMYFUNCTION("GOOGLETRANSLATE(B300, ""fr"", ""en"")"),"Practice The product is actually consistent with the description. It is very pleasant to use, in a week of use my skin is already more firm and taut.")</f>
        <v>Practice The product is actually consistent with the description. It is very pleasant to use, in a week of use my skin is already more firm and taut.</v>
      </c>
    </row>
    <row r="301">
      <c r="A301" s="1">
        <v>5.0</v>
      </c>
      <c r="B301" s="1" t="s">
        <v>302</v>
      </c>
      <c r="C301" t="str">
        <f>IFERROR(__xludf.DUMMYFUNCTION("GOOGLETRANSLATE(B301, ""fr"", ""en"")"),"Good article Price / OK. Is the size. Be careful not to take the larger car may be too large. I have taken 38.5.")</f>
        <v>Good article Price / OK. Is the size. Be careful not to take the larger car may be too large. I have taken 38.5.</v>
      </c>
    </row>
    <row r="302">
      <c r="A302" s="1">
        <v>5.0</v>
      </c>
      <c r="B302" s="1" t="s">
        <v>303</v>
      </c>
      <c r="C302" t="str">
        <f>IFERROR(__xludf.DUMMYFUNCTION("GOOGLETRANSLATE(B302, ""fr"", ""en"")"),"I'm a fan fan, discreet J adore these shoes compensated very discreet ,, I'm a fan, take the habit of bearing as beautiful hidden heel. I recommend it measures may be a more hair but I have put a small plate.")</f>
        <v>I'm a fan fan, discreet J adore these shoes compensated very discreet ,, I'm a fan, take the habit of bearing as beautiful hidden heel. I recommend it measures may be a more hair but I have put a small plate.</v>
      </c>
    </row>
    <row r="303">
      <c r="A303" s="1">
        <v>2.0</v>
      </c>
      <c r="B303" s="1" t="s">
        <v>304</v>
      </c>
      <c r="C303" t="str">
        <f>IFERROR(__xludf.DUMMYFUNCTION("GOOGLETRANSLATE(B303, ""fr"", ""en"")"),"No fancy a bit large .not very pretty")</f>
        <v>No fancy a bit large .not very pretty</v>
      </c>
    </row>
    <row r="304">
      <c r="A304" s="1">
        <v>1.0</v>
      </c>
      <c r="B304" s="1" t="s">
        <v>305</v>
      </c>
      <c r="C304" t="str">
        <f>IFERROR(__xludf.DUMMYFUNCTION("GOOGLETRANSLATE(B304, ""fr"", ""en"")"),"The converse logo disappears! Christmas Gift with my daughter who has always dreamed. But I have a doubt about the authenticity of the product. Received in a simple white card and not the Converse box as it should for the brand. The Converse logo on the a"&amp;"nkle was a little removed from the reception. After two days to wear the logo is disappearing, illegible! We are terribly disappointed !!")</f>
        <v>The converse logo disappears! Christmas Gift with my daughter who has always dreamed. But I have a doubt about the authenticity of the product. Received in a simple white card and not the Converse box as it should for the brand. The Converse logo on the ankle was a little removed from the reception. After two days to wear the logo is disappearing, illegible! We are terribly disappointed !!</v>
      </c>
    </row>
    <row r="305">
      <c r="A305" s="1">
        <v>3.0</v>
      </c>
      <c r="B305" s="1" t="s">
        <v>306</v>
      </c>
      <c r="C305" t="str">
        <f>IFERROR(__xludf.DUMMYFUNCTION("GOOGLETRANSLATE(B305, ""fr"", ""en"")"),"2 damage hoodies ordered At first, I'm satisfied they're pretty cool, a good cut, color matches my expectations, but to open a small disappointment on one of them: the packaging and the actual size the sweat does not match, I asked an XL and it finally XX"&amp;"L and it shows !!! Fortunately I reserve for professional use, so I'll keep it. But still I'm a little disappointed especially that Amazon is the seller ...")</f>
        <v>2 damage hoodies ordered At first, I'm satisfied they're pretty cool, a good cut, color matches my expectations, but to open a small disappointment on one of them: the packaging and the actual size the sweat does not match, I asked an XL and it finally XXL and it shows !!! Fortunately I reserve for professional use, so I'll keep it. But still I'm a little disappointed especially that Amazon is the seller ...</v>
      </c>
    </row>
    <row r="306">
      <c r="A306" s="1">
        <v>3.0</v>
      </c>
      <c r="B306" s="1" t="s">
        <v>307</v>
      </c>
      <c r="C306" t="str">
        <f>IFERROR(__xludf.DUMMYFUNCTION("GOOGLETRANSLATE(B306, ""fr"", ""en"")"),"a lack of information from the watch itself is good, but I bought it mainly for it to be sealed at least 20 meter in case I forget when diving, and here on the little bit I facicul dive with this watch up to 100 meter but not with a bottle, what about thi"&amp;"s, I ais purchased primarily for the case of dives, I would contact the seller because it had to be specified in the description;")</f>
        <v>a lack of information from the watch itself is good, but I bought it mainly for it to be sealed at least 20 meter in case I forget when diving, and here on the little bit I facicul dive with this watch up to 100 meter but not with a bottle, what about this, I ais purchased primarily for the case of dives, I would contact the seller because it had to be specified in the description;</v>
      </c>
    </row>
    <row r="307">
      <c r="A307" s="1">
        <v>4.0</v>
      </c>
      <c r="B307" s="1" t="s">
        <v>308</v>
      </c>
      <c r="C307" t="str">
        <f>IFERROR(__xludf.DUMMYFUNCTION("GOOGLETRANSLATE(B307, ""fr"", ""en"")"),"You can not adjust the volume Wake taken for my daughter. The volume is not adjustable brightness or damage to the sound I put scotch and renounced the nightlight")</f>
        <v>You can not adjust the volume Wake taken for my daughter. The volume is not adjustable brightness or damage to the sound I put scotch and renounced the nightlight</v>
      </c>
    </row>
    <row r="308">
      <c r="A308" s="1">
        <v>4.0</v>
      </c>
      <c r="B308" s="1" t="s">
        <v>309</v>
      </c>
      <c r="C308" t="str">
        <f>IFERROR(__xludf.DUMMYFUNCTION("GOOGLETRANSLATE(B308, ""fr"", ""en"")"),"Tennis that make the job size small so ask for one size bigger. Small pumps that take the fun for a season")</f>
        <v>Tennis that make the job size small so ask for one size bigger. Small pumps that take the fun for a season</v>
      </c>
    </row>
    <row r="309">
      <c r="A309" s="1">
        <v>4.0</v>
      </c>
      <c r="B309" s="1" t="s">
        <v>310</v>
      </c>
      <c r="C309" t="str">
        <f>IFERROR(__xludf.DUMMYFUNCTION("GOOGLETRANSLATE(B309, ""fr"", ""en"")"),"Great book, already bought twice to give birthday gift")</f>
        <v>Great book, already bought twice to give birthday gift</v>
      </c>
    </row>
    <row r="310">
      <c r="A310" s="1">
        <v>4.0</v>
      </c>
      <c r="B310" s="1" t="s">
        <v>311</v>
      </c>
      <c r="C310" t="str">
        <f>IFERROR(__xludf.DUMMYFUNCTION("GOOGLETRANSLATE(B310, ""fr"", ""en"")"),"Good product Good product, I'm satisfied. I had a bad contact problem, the seller replaced the product very quickly.")</f>
        <v>Good product Good product, I'm satisfied. I had a bad contact problem, the seller replaced the product very quickly.</v>
      </c>
    </row>
    <row r="311">
      <c r="A311" s="1">
        <v>5.0</v>
      </c>
      <c r="B311" s="1" t="s">
        <v>312</v>
      </c>
      <c r="C311" t="str">
        <f>IFERROR(__xludf.DUMMYFUNCTION("GOOGLETRANSLATE(B311, ""fr"", ""en"")"),"Perfect after breastfeeding Super brand, very good quality. I have tried many before but this one is for me, the most suitable for the transition from breastfeeding, silicone nipples are really great, they fit perfectly s like breast in the mouth.")</f>
        <v>Perfect after breastfeeding Super brand, very good quality. I have tried many before but this one is for me, the most suitable for the transition from breastfeeding, silicone nipples are really great, they fit perfectly s like breast in the mouth.</v>
      </c>
    </row>
    <row r="312">
      <c r="A312" s="1">
        <v>5.0</v>
      </c>
      <c r="B312" s="1" t="s">
        <v>313</v>
      </c>
      <c r="C312" t="str">
        <f>IFERROR(__xludf.DUMMYFUNCTION("GOOGLETRANSLATE(B312, ""fr"", ""en"")"),"Easy to use coffee. I just love it")</f>
        <v>Easy to use coffee. I just love it</v>
      </c>
    </row>
    <row r="313">
      <c r="A313" s="1">
        <v>5.0</v>
      </c>
      <c r="B313" s="1" t="s">
        <v>314</v>
      </c>
      <c r="C313" t="str">
        <f>IFERROR(__xludf.DUMMYFUNCTION("GOOGLETRANSLATE(B313, ""fr"", ""en"")"),"Records in french time delivery. Corresponds to my expectations")</f>
        <v>Records in french time delivery. Corresponds to my expectations</v>
      </c>
    </row>
    <row r="314">
      <c r="A314" s="1">
        <v>5.0</v>
      </c>
      <c r="B314" s="1" t="s">
        <v>315</v>
      </c>
      <c r="C314" t="str">
        <f>IFERROR(__xludf.DUMMYFUNCTION("GOOGLETRANSLATE(B314, ""fr"", ""en"")"),"Perfect Nothing to say I took it to the studio monitoring headphones, it is so comfortable légé for long-term work even with glasses, his pleasure at the top")</f>
        <v>Perfect Nothing to say I took it to the studio monitoring headphones, it is so comfortable légé for long-term work even with glasses, his pleasure at the top</v>
      </c>
    </row>
    <row r="315">
      <c r="A315" s="1">
        <v>5.0</v>
      </c>
      <c r="B315" s="1" t="s">
        <v>316</v>
      </c>
      <c r="C315" t="str">
        <f>IFERROR(__xludf.DUMMYFUNCTION("GOOGLETRANSLATE(B315, ""fr"", ""en"")"),"Most Perfect - the perfect size (gray card, phone, checkbook, money - pockets - openings - Quality - The adjustable strap -. - for now, I do not see ...")</f>
        <v>Most Perfect - the perfect size (gray card, phone, checkbook, money - pockets - openings - Quality - The adjustable strap -. - for now, I do not see ...</v>
      </c>
    </row>
    <row r="316">
      <c r="A316" s="1">
        <v>5.0</v>
      </c>
      <c r="B316" s="1" t="s">
        <v>317</v>
      </c>
      <c r="C316" t="str">
        <f>IFERROR(__xludf.DUMMYFUNCTION("GOOGLETRANSLATE(B316, ""fr"", ""en"")"),"Quality and Design await you perfect color for a retro kitchen as trend")</f>
        <v>Quality and Design await you perfect color for a retro kitchen as trend</v>
      </c>
    </row>
    <row r="317">
      <c r="A317" s="1">
        <v>5.0</v>
      </c>
      <c r="B317" s="1" t="s">
        <v>318</v>
      </c>
      <c r="C317" t="str">
        <f>IFERROR(__xludf.DUMMYFUNCTION("GOOGLETRANSLATE(B317, ""fr"", ""en"")"),"👖 very soft and pleasant material, like hot it right quality / price Pretty color, drawstring at the waist")</f>
        <v>👖 very soft and pleasant material, like hot it right quality / price Pretty color, drawstring at the waist</v>
      </c>
    </row>
    <row r="318">
      <c r="A318" s="1">
        <v>5.0</v>
      </c>
      <c r="B318" s="1" t="s">
        <v>319</v>
      </c>
      <c r="C318" t="str">
        <f>IFERROR(__xludf.DUMMYFUNCTION("GOOGLETRANSLATE(B318, ""fr"", ""en"")"),"THANK YOU, but hey, for me everything is fine, sending fast and well protected, THANK YOU, but hey, for me everything is fine, sending fast and well protected, is in perfect condition and I willingly impart note 5/5")</f>
        <v>THANK YOU, but hey, for me everything is fine, sending fast and well protected, THANK YOU, but hey, for me everything is fine, sending fast and well protected, is in perfect condition and I willingly impart note 5/5</v>
      </c>
    </row>
    <row r="319">
      <c r="A319" s="1">
        <v>5.0</v>
      </c>
      <c r="B319" s="1" t="s">
        <v>320</v>
      </c>
      <c r="C319" t="str">
        <f>IFERROR(__xludf.DUMMYFUNCTION("GOOGLETRANSLATE(B319, ""fr"", ""en"")"),"ok original classic")</f>
        <v>ok original classic</v>
      </c>
    </row>
    <row r="320">
      <c r="A320" s="1">
        <v>5.0</v>
      </c>
      <c r="B320" s="1" t="s">
        <v>321</v>
      </c>
      <c r="C320" t="str">
        <f>IFERROR(__xludf.DUMMYFUNCTION("GOOGLETRANSLATE(B320, ""fr"", ""en"")"),"Great ! I just love it. Extra, a great massage for the back, legs and belly, I advise against it for cervical, be careful. It is ideal, wireless can take him anywhere. I love it")</f>
        <v>Great ! I just love it. Extra, a great massage for the back, legs and belly, I advise against it for cervical, be careful. It is ideal, wireless can take him anywhere. I love it</v>
      </c>
    </row>
    <row r="321">
      <c r="A321" s="1">
        <v>5.0</v>
      </c>
      <c r="B321" s="1" t="s">
        <v>322</v>
      </c>
      <c r="C321" t="str">
        <f>IFERROR(__xludf.DUMMYFUNCTION("GOOGLETRANSLATE(B321, ""fr"", ""en"")"),"Super Perfect for me")</f>
        <v>Super Perfect for me</v>
      </c>
    </row>
    <row r="322">
      <c r="A322" s="1">
        <v>5.0</v>
      </c>
      <c r="B322" s="1" t="s">
        <v>323</v>
      </c>
      <c r="C322" t="str">
        <f>IFERROR(__xludf.DUMMYFUNCTION("GOOGLETRANSLATE(B322, ""fr"", ""en"")"),"mini vacuum cleaner Am very happy with this mini vacuum cleaner with a crevice tool that extends to move easily in small places Recommend product")</f>
        <v>mini vacuum cleaner Am very happy with this mini vacuum cleaner with a crevice tool that extends to move easily in small places Recommend product</v>
      </c>
    </row>
    <row r="323">
      <c r="A323" s="1">
        <v>5.0</v>
      </c>
      <c r="B323" s="1" t="s">
        <v>324</v>
      </c>
      <c r="C323" t="str">
        <f>IFERROR(__xludf.DUMMYFUNCTION("GOOGLETRANSLATE(B323, ""fr"", ""en"")"),"The price is great I was looking for a cordless vacuum that facilitated cleaning dog hair on my balls that accumulated on my laminate floor and blew around me, especially now that my baby is about to move alone at House. The vacuum was quickly charged wit"&amp;"hin hours and the suction power was excellent even at low suction!")</f>
        <v>The price is great I was looking for a cordless vacuum that facilitated cleaning dog hair on my balls that accumulated on my laminate floor and blew around me, especially now that my baby is about to move alone at House. The vacuum was quickly charged within hours and the suction power was excellent even at low suction!</v>
      </c>
    </row>
    <row r="324">
      <c r="A324" s="1">
        <v>5.0</v>
      </c>
      <c r="B324" s="1" t="s">
        <v>325</v>
      </c>
      <c r="C324" t="str">
        <f>IFERROR(__xludf.DUMMYFUNCTION("GOOGLETRANSLATE(B324, ""fr"", ""en"")"),"SPEED DEODORIZER")</f>
        <v>SPEED DEODORIZER</v>
      </c>
    </row>
    <row r="325">
      <c r="A325" s="1">
        <v>5.0</v>
      </c>
      <c r="B325" s="1" t="s">
        <v>326</v>
      </c>
      <c r="C325" t="str">
        <f>IFERROR(__xludf.DUMMYFUNCTION("GOOGLETRANSLATE(B325, ""fr"", ""en"")"),"A starter kit perfect, a great gift idea. This kit contains a 150 ml glass bottle with a slow flow teat, two 260 ml glass bottles with slow flow teat, 2 teats medium flow, a brush (for bottle and nipple) and a pacifier 0-6 month. The bottles are glass thi"&amp;"ck, healthy material par excellence, and ergonomic shape enables comfortable entry. The silicone teats is soft and flexible. A starter kit perfect, a great gift idea.")</f>
        <v>A starter kit perfect, a great gift idea. This kit contains a 150 ml glass bottle with a slow flow teat, two 260 ml glass bottles with slow flow teat, 2 teats medium flow, a brush (for bottle and nipple) and a pacifier 0-6 month. The bottles are glass thick, healthy material par excellence, and ergonomic shape enables comfortable entry. The silicone teats is soft and flexible. A starter kit perfect, a great gift idea.</v>
      </c>
    </row>
    <row r="326">
      <c r="A326" s="1">
        <v>2.0</v>
      </c>
      <c r="B326" s="1" t="s">
        <v>327</v>
      </c>
      <c r="C326" t="str">
        <f>IFERROR(__xludf.DUMMYFUNCTION("GOOGLETRANSLATE(B326, ""fr"", ""en"")"),"Received prodyit damaged")</f>
        <v>Received prodyit damaged</v>
      </c>
    </row>
    <row r="327">
      <c r="A327" s="1">
        <v>1.0</v>
      </c>
      <c r="B327" s="1" t="s">
        <v>328</v>
      </c>
      <c r="C327" t="str">
        <f>IFERROR(__xludf.DUMMYFUNCTION("GOOGLETRANSLATE(B327, ""fr"", ""en"")"),"Leaves wrong (not) precut Very disappointed, I say that paying more I could have quality rolls, but in the end I end up with a score of pre roll very badly cut, or even not at all pre cut at times. What is very annoying, it tears all the time and you have"&amp;" to take the time and go with both hands to remove a sheet, why make the paper more if that's why ...")</f>
        <v>Leaves wrong (not) precut Very disappointed, I say that paying more I could have quality rolls, but in the end I end up with a score of pre roll very badly cut, or even not at all pre cut at times. What is very annoying, it tears all the time and you have to take the time and go with both hands to remove a sheet, why make the paper more if that's why ...</v>
      </c>
    </row>
    <row r="328">
      <c r="A328" s="1">
        <v>1.0</v>
      </c>
      <c r="B328" s="1" t="s">
        <v>329</v>
      </c>
      <c r="C328" t="str">
        <f>IFERROR(__xludf.DUMMYFUNCTION("GOOGLETRANSLATE(B328, ""fr"", ""en"")"),"not working the massage seat does not.")</f>
        <v>not working the massage seat does not.</v>
      </c>
    </row>
    <row r="329">
      <c r="A329" s="1">
        <v>3.0</v>
      </c>
      <c r="B329" s="1" t="s">
        <v>330</v>
      </c>
      <c r="C329" t="str">
        <f>IFERROR(__xludf.DUMMYFUNCTION("GOOGLETRANSLATE(B329, ""fr"", ""en"")"),"Book ds time doubt the pearl I do not know if it's really the cornzline")</f>
        <v>Book ds time doubt the pearl I do not know if it's really the cornzline</v>
      </c>
    </row>
    <row r="330">
      <c r="A330" s="1">
        <v>3.0</v>
      </c>
      <c r="B330" s="1" t="s">
        <v>331</v>
      </c>
      <c r="C330" t="str">
        <f>IFERROR(__xludf.DUMMYFUNCTION("GOOGLETRANSLATE(B330, ""fr"", ""en"")"),"belt that is exactly what I needed for my turntable since the original one is cracked, hoping it is the same lifetime (over 20 years) nothing to say.")</f>
        <v>belt that is exactly what I needed for my turntable since the original one is cracked, hoping it is the same lifetime (over 20 years) nothing to say.</v>
      </c>
    </row>
    <row r="331">
      <c r="A331" s="1">
        <v>4.0</v>
      </c>
      <c r="B331" s="1" t="s">
        <v>332</v>
      </c>
      <c r="C331" t="str">
        <f>IFERROR(__xludf.DUMMYFUNCTION("GOOGLETRANSLATE(B331, ""fr"", ""en"")"),"Met my expectations The sweat is what I expected. The material cut is quite decent for the price. I took one size smaller as other reviews encouraged and it's perfect. Delivery in 20 days .... but delivered in 10 days is good (coming from Angletterre). Sw"&amp;"eat made in Honduras. I expect the first wash")</f>
        <v>Met my expectations The sweat is what I expected. The material cut is quite decent for the price. I took one size smaller as other reviews encouraged and it's perfect. Delivery in 20 days .... but delivered in 10 days is good (coming from Angletterre). Sweat made in Honduras. I expect the first wash</v>
      </c>
    </row>
    <row r="332">
      <c r="A332" s="1">
        <v>4.0</v>
      </c>
      <c r="B332" s="1" t="s">
        <v>333</v>
      </c>
      <c r="C332" t="str">
        <f>IFERROR(__xludf.DUMMYFUNCTION("GOOGLETRANSLATE(B332, ""fr"", ""en"")"),"A bit large to size 38, I took the M, S size would have been much better. Otherwise very nice material.")</f>
        <v>A bit large to size 38, I took the M, S size would have been much better. Otherwise very nice material.</v>
      </c>
    </row>
    <row r="333">
      <c r="A333" s="1">
        <v>4.0</v>
      </c>
      <c r="B333" s="1" t="s">
        <v>334</v>
      </c>
      <c r="C333" t="str">
        <f>IFERROR(__xludf.DUMMYFUNCTION("GOOGLETRANSLATE(B333, ""fr"", ""en"")"),"Very nice to wear work on site")</f>
        <v>Very nice to wear work on site</v>
      </c>
    </row>
    <row r="334">
      <c r="A334" s="1">
        <v>4.0</v>
      </c>
      <c r="B334" s="1" t="s">
        <v>335</v>
      </c>
      <c r="C334" t="str">
        <f>IFERROR(__xludf.DUMMYFUNCTION("GOOGLETRANSLATE(B334, ""fr"", ""en"")"),"Product Status. Hello, so here I received my package, well mounted, however there were a few scratches on the metal, which is not very professional I like: The product quality and speed of service I like Cons: the few scratches on the product I recommend "&amp;"product of high quality compared to the other pole")</f>
        <v>Product Status. Hello, so here I received my package, well mounted, however there were a few scratches on the metal, which is not very professional I like: The product quality and speed of service I like Cons: the few scratches on the product I recommend product of high quality compared to the other pole</v>
      </c>
    </row>
    <row r="335">
      <c r="A335" s="1">
        <v>5.0</v>
      </c>
      <c r="B335" s="1" t="s">
        <v>336</v>
      </c>
      <c r="C335" t="str">
        <f>IFERROR(__xludf.DUMMYFUNCTION("GOOGLETRANSLATE(B335, ""fr"", ""en"")"),"Perfect Good work")</f>
        <v>Perfect Good work</v>
      </c>
    </row>
    <row r="336">
      <c r="A336" s="1">
        <v>5.0</v>
      </c>
      <c r="B336" s="1" t="s">
        <v>337</v>
      </c>
      <c r="C336" t="str">
        <f>IFERROR(__xludf.DUMMYFUNCTION("GOOGLETRANSLATE(B336, ""fr"", ""en"")"),"Super 👍👌 markers !!! Super pen I use for my black glass table and walks great. To use it you have to repeatedly pressure on the mine until it becomes colorful. It works really well and quickly disappears without a trace. I recommend them.")</f>
        <v>Super 👍👌 markers !!! Super pen I use for my black glass table and walks great. To use it you have to repeatedly pressure on the mine until it becomes colorful. It works really well and quickly disappears without a trace. I recommend them.</v>
      </c>
    </row>
    <row r="337">
      <c r="A337" s="1">
        <v>5.0</v>
      </c>
      <c r="B337" s="1" t="s">
        <v>338</v>
      </c>
      <c r="C337" t="str">
        <f>IFERROR(__xludf.DUMMYFUNCTION("GOOGLETRANSLATE(B337, ""fr"", ""en"")"),"she embraces my congratulations all day")</f>
        <v>she embraces my congratulations all day</v>
      </c>
    </row>
    <row r="338">
      <c r="A338" s="1">
        <v>5.0</v>
      </c>
      <c r="B338" s="1" t="s">
        <v>339</v>
      </c>
      <c r="C338" t="str">
        <f>IFERROR(__xludf.DUMMYFUNCTION("GOOGLETRANSLATE(B338, ""fr"", ""en"")"),"comfortable article well has my expectation")</f>
        <v>comfortable article well has my expectation</v>
      </c>
    </row>
    <row r="339">
      <c r="A339" s="1">
        <v>5.0</v>
      </c>
      <c r="B339" s="1" t="s">
        <v>340</v>
      </c>
      <c r="C339" t="str">
        <f>IFERROR(__xludf.DUMMYFUNCTION("GOOGLETRANSLATE(B339, ""fr"", ""en"")"),"Chris I like market I feel good in it are very comfortable to wear and it is nice, I expect the new models 👌👍")</f>
        <v>Chris I like market I feel good in it are very comfortable to wear and it is nice, I expect the new models 👌👍</v>
      </c>
    </row>
    <row r="340">
      <c r="A340" s="1">
        <v>5.0</v>
      </c>
      <c r="B340" s="1" t="s">
        <v>341</v>
      </c>
      <c r="C340" t="str">
        <f>IFERROR(__xludf.DUMMYFUNCTION("GOOGLETRANSLATE(B340, ""fr"", ""en"")"),"Perfect Match perfectly")</f>
        <v>Perfect Match perfectly</v>
      </c>
    </row>
    <row r="341">
      <c r="A341" s="1">
        <v>5.0</v>
      </c>
      <c r="B341" s="1" t="s">
        <v>342</v>
      </c>
      <c r="C341" t="str">
        <f>IFERROR(__xludf.DUMMYFUNCTION("GOOGLETRANSLATE(B341, ""fr"", ""en"")"),"Conform to its description Good product. very happy with it. Seems to be very solid. To see in the time durability. Consistent with the description of the seller.")</f>
        <v>Conform to its description Good product. very happy with it. Seems to be very solid. To see in the time durability. Consistent with the description of the seller.</v>
      </c>
    </row>
    <row r="342">
      <c r="A342" s="1">
        <v>5.0</v>
      </c>
      <c r="B342" s="1" t="s">
        <v>343</v>
      </c>
      <c r="C342" t="str">
        <f>IFERROR(__xludf.DUMMYFUNCTION("GOOGLETRANSLATE(B342, ""fr"", ""en"")"),"Tunic half season comfortable, nice cut, good value for money. Arrive very quickly, it is comfortable to wear, the seams are impeccable throughout, the garment is finished, the nice material, black is a ""real"" black. I love the cut, she did a great neck"&amp;"line and in my case fits under the buttocks / thighs. His bat sleeves with long cuffs tightened give also a beautiful style in clothing. As I do not have the outline of the picture, I ordered a size larger than mine because I like to wear loose clothing. "&amp;"I did try my aunt (who she has the right size), the effect is different but nice. (I believe it is good to take time to study the array of measures to adapt choices and morphology). Small flat for the pockets (model photo) that are ""a fold"" a true decor"&amp;"ative deep pocket but anyway to put anything other than a handkerchief distort the garment. Washed once for now, the garment has not moved, to see in time. I'm happy with this purchase, good quality / price ratio, and will not hesitate to try another mode"&amp;"l.")</f>
        <v>Tunic half season comfortable, nice cut, good value for money. Arrive very quickly, it is comfortable to wear, the seams are impeccable throughout, the garment is finished, the nice material, black is a "real" black. I love the cut, she did a great neckline and in my case fits under the buttocks / thighs. His bat sleeves with long cuffs tightened give also a beautiful style in clothing. As I do not have the outline of the picture, I ordered a size larger than mine because I like to wear loose clothing. I did try my aunt (who she has the right size), the effect is different but nice. (I believe it is good to take time to study the array of measures to adapt choices and morphology). Small flat for the pockets (model photo) that are "a fold" a true decorative deep pocket but anyway to put anything other than a handkerchief distort the garment. Washed once for now, the garment has not moved, to see in time. I'm happy with this purchase, good quality / price ratio, and will not hesitate to try another model.</v>
      </c>
    </row>
    <row r="343">
      <c r="A343" s="1">
        <v>5.0</v>
      </c>
      <c r="B343" s="1" t="s">
        <v>344</v>
      </c>
      <c r="C343" t="str">
        <f>IFERROR(__xludf.DUMMYFUNCTION("GOOGLETRANSLATE(B343, ""fr"", ""en"")"),"watch original shows original and complete in its functions")</f>
        <v>watch original shows original and complete in its functions</v>
      </c>
    </row>
    <row r="344">
      <c r="A344" s="1">
        <v>5.0</v>
      </c>
      <c r="B344" s="1" t="s">
        <v>345</v>
      </c>
      <c r="C344" t="str">
        <f>IFERROR(__xludf.DUMMYFUNCTION("GOOGLETRANSLATE(B344, ""fr"", ""en"")"),"Super Sami My daughter and begins to read this collection is really perfect. The stories are simple (3 levels), Sami adventures like. Here it comes to the cake with the preparation, distribution and tasting ... Ideal for young beginners in reading. The bo"&amp;"ok begins with some revision exercises on sounds (very few) that can see what will be addressed. then the characters in the story are discovered. At the end of the story, we find small questions to check understanding: ""Do you understand then?"" And you,"&amp;" what do you think ""Great success I recommend Useful?...?")</f>
        <v>Super Sami My daughter and begins to read this collection is really perfect. The stories are simple (3 levels), Sami adventures like. Here it comes to the cake with the preparation, distribution and tasting ... Ideal for young beginners in reading. The book begins with some revision exercises on sounds (very few) that can see what will be addressed. then the characters in the story are discovered. At the end of the story, we find small questions to check understanding: "Do you understand then?" And you, what do you think "Great success I recommend Useful?...?</v>
      </c>
    </row>
    <row r="345">
      <c r="A345" s="1">
        <v>5.0</v>
      </c>
      <c r="B345" s="1" t="s">
        <v>346</v>
      </c>
      <c r="C345" t="str">
        <f>IFERROR(__xludf.DUMMYFUNCTION("GOOGLETRANSLATE(B345, ""fr"", ""en"")"),"3 copies not yet broken after 6 months of use by my children !!!!! In the limit I have nothing to add because that's something: UNBREAKABLE is extraordinary for the wallets of parents as non-parents in general headphones have become so fragile -qqsoit the"&amp;" mark (! !!), their sound quality and quantitative tutti they have become consumer products, it just has to see the linear length in the department stores allocated to the sale of helmets !!! Here with these JVC HA S160 is unbreakable! 6 stars at least an"&amp;"d in addition, they are pretty, lightweight, practical, I would say that they are semi-open headphones because you hear the neighborhood but they let filter very little sound while not strongly shake the skull and do not sweat ... I bought 2 of this not ;"&amp;"-)")</f>
        <v>3 copies not yet broken after 6 months of use by my children !!!!! In the limit I have nothing to add because that's something: UNBREAKABLE is extraordinary for the wallets of parents as non-parents in general headphones have become so fragile -qqsoit the mark (! !!), their sound quality and quantitative tutti they have become consumer products, it just has to see the linear length in the department stores allocated to the sale of helmets !!! Here with these JVC HA S160 is unbreakable! 6 stars at least and in addition, they are pretty, lightweight, practical, I would say that they are semi-open headphones because you hear the neighborhood but they let filter very little sound while not strongly shake the skull and do not sweat ... I bought 2 of this not ;-)</v>
      </c>
    </row>
    <row r="346">
      <c r="A346" s="1">
        <v>5.0</v>
      </c>
      <c r="B346" s="1" t="s">
        <v>347</v>
      </c>
      <c r="C346" t="str">
        <f>IFERROR(__xludf.DUMMYFUNCTION("GOOGLETRANSLATE(B346, ""fr"", ""en"")"),"Top Nothing to say, but watch out for the top wide feet")</f>
        <v>Top Nothing to say, but watch out for the top wide feet</v>
      </c>
    </row>
    <row r="347">
      <c r="A347" s="1">
        <v>5.0</v>
      </c>
      <c r="B347" s="1" t="s">
        <v>348</v>
      </c>
      <c r="C347" t="str">
        <f>IFERROR(__xludf.DUMMYFUNCTION("GOOGLETRANSLATE(B347, ""fr"", ""en"")"),"Gg Beautiful costume jewelery")</f>
        <v>Gg Beautiful costume jewelery</v>
      </c>
    </row>
    <row r="348">
      <c r="A348" s="1">
        <v>5.0</v>
      </c>
      <c r="B348" s="1" t="s">
        <v>349</v>
      </c>
      <c r="C348" t="str">
        <f>IFERROR(__xludf.DUMMYFUNCTION("GOOGLETRANSLATE(B348, ""fr"", ""en"")"),"Perfect Perfect consistent with the description! Comes with one day in advance!")</f>
        <v>Perfect Perfect consistent with the description! Comes with one day in advance!</v>
      </c>
    </row>
    <row r="349">
      <c r="A349" s="1">
        <v>5.0</v>
      </c>
      <c r="B349" s="1" t="s">
        <v>350</v>
      </c>
      <c r="C349" t="str">
        <f>IFERROR(__xludf.DUMMYFUNCTION("GOOGLETRANSLATE(B349, ""fr"", ""en"")"),"Air running shoes white Very happy with my purchase. In white they are super nice, I took my usual size 39 and it's perfect. They are lightweight and super comfortable with air cushions to jog.")</f>
        <v>Air running shoes white Very happy with my purchase. In white they are super nice, I took my usual size 39 and it's perfect. They are lightweight and super comfortable with air cushions to jog.</v>
      </c>
    </row>
    <row r="350">
      <c r="A350" s="1">
        <v>5.0</v>
      </c>
      <c r="B350" s="1" t="s">
        <v>351</v>
      </c>
      <c r="C350" t="str">
        <f>IFERROR(__xludf.DUMMYFUNCTION("GOOGLETRANSLATE(B350, ""fr"", ""en"")"),"Very nice Exactly the type of object that I wanted. It heats quickly and for the moment gives me full satisfaction. To see in time.")</f>
        <v>Very nice Exactly the type of object that I wanted. It heats quickly and for the moment gives me full satisfaction. To see in time.</v>
      </c>
    </row>
    <row r="351">
      <c r="A351" s="1">
        <v>2.0</v>
      </c>
      <c r="B351" s="1" t="s">
        <v>352</v>
      </c>
      <c r="C351" t="str">
        <f>IFERROR(__xludf.DUMMYFUNCTION("GOOGLETRANSLATE(B351, ""fr"", ""en"")"),"Quality to review bad very nice but the slippers died after one week of the seams do not take into tissues and tears")</f>
        <v>Quality to review bad very nice but the slippers died after one week of the seams do not take into tissues and tears</v>
      </c>
    </row>
    <row r="352">
      <c r="A352" s="1">
        <v>1.0</v>
      </c>
      <c r="B352" s="1" t="s">
        <v>353</v>
      </c>
      <c r="C352" t="str">
        <f>IFERROR(__xludf.DUMMYFUNCTION("GOOGLETRANSLATE(B352, ""fr"", ""en"")"),"Disappointing Too Small really too small")</f>
        <v>Disappointing Too Small really too small</v>
      </c>
    </row>
    <row r="353">
      <c r="A353" s="1">
        <v>1.0</v>
      </c>
      <c r="B353" s="1" t="s">
        <v>354</v>
      </c>
      <c r="C353" t="str">
        <f>IFERROR(__xludf.DUMMYFUNCTION("GOOGLETRANSLATE(B353, ""fr"", ""en"")"),"Product unsustainable product I bought it a few years ago and I was very disappointed by 2 aspects: bag durability and customer service. After several months of use, the straps began to change in appearance. As a problem never comes alone, the zipper is d"&amp;"amaged, rendering it unusable bag. I was attracted by their ""lifetime warranty."" When I had my problem, I contacted customer service by email that asked me to return the bag (at my expense) and pay the penalty. In the end, sending and repair costing the"&amp;" same as a new product. I do not recommend this purchase.")</f>
        <v>Product unsustainable product I bought it a few years ago and I was very disappointed by 2 aspects: bag durability and customer service. After several months of use, the straps began to change in appearance. As a problem never comes alone, the zipper is damaged, rendering it unusable bag. I was attracted by their "lifetime warranty." When I had my problem, I contacted customer service by email that asked me to return the bag (at my expense) and pay the penalty. In the end, sending and repair costing the same as a new product. I do not recommend this purchase.</v>
      </c>
    </row>
    <row r="354">
      <c r="A354" s="1">
        <v>3.0</v>
      </c>
      <c r="B354" s="1" t="s">
        <v>355</v>
      </c>
      <c r="C354" t="str">
        <f>IFERROR(__xludf.DUMMYFUNCTION("GOOGLETRANSLATE(B354, ""fr"", ""en"")"),"Good material Great for setting food freezing by against lack of power to achieve a perfect vacuum to keep a week or two foods in the refrigerator.")</f>
        <v>Good material Great for setting food freezing by against lack of power to achieve a perfect vacuum to keep a week or two foods in the refrigerator.</v>
      </c>
    </row>
    <row r="355">
      <c r="A355" s="1">
        <v>4.0</v>
      </c>
      <c r="B355" s="1" t="s">
        <v>356</v>
      </c>
      <c r="C355" t="str">
        <f>IFERROR(__xludf.DUMMYFUNCTION("GOOGLETRANSLATE(B355, ""fr"", ""en"")"),"I find them very well !! I had read enough negative comments on my order, but I'm stubborn I wanted to see for myself and I'm not disappointed! Although I did not used to paste pictures but fabrics ... They serve me to create cute little embroidered cards"&amp;" and stick very well the canvas, I highly recommend")</f>
        <v>I find them very well !! I had read enough negative comments on my order, but I'm stubborn I wanted to see for myself and I'm not disappointed! Although I did not used to paste pictures but fabrics ... They serve me to create cute little embroidered cards and stick very well the canvas, I highly recommend</v>
      </c>
    </row>
    <row r="356">
      <c r="A356" s="1">
        <v>4.0</v>
      </c>
      <c r="B356" s="1" t="s">
        <v>357</v>
      </c>
      <c r="C356" t="str">
        <f>IFERROR(__xludf.DUMMYFUNCTION("GOOGLETRANSLATE(B356, ""fr"", ""en"")"),"just enough in replacing an old and noisy coffee ... what a change! I like the rotation and lightness of this product. And its design is perfect. Good value for money. I recommand it")</f>
        <v>just enough in replacing an old and noisy coffee ... what a change! I like the rotation and lightness of this product. And its design is perfect. Good value for money. I recommand it</v>
      </c>
    </row>
    <row r="357">
      <c r="A357" s="1">
        <v>4.0</v>
      </c>
      <c r="B357" s="1" t="s">
        <v>358</v>
      </c>
      <c r="C357" t="str">
        <f>IFERROR(__xludf.DUMMYFUNCTION("GOOGLETRANSLATE(B357, ""fr"", ""en"")"),"Victoria serraje A good shoe for winter holding hot and who is beautiful. By cons must be careful when it rains. The shoe size if you normally made of 42 take the 42.")</f>
        <v>Victoria serraje A good shoe for winter holding hot and who is beautiful. By cons must be careful when it rains. The shoe size if you normally made of 42 take the 42.</v>
      </c>
    </row>
    <row r="358">
      <c r="A358" s="1">
        <v>4.0</v>
      </c>
      <c r="B358" s="1" t="s">
        <v>359</v>
      </c>
      <c r="C358" t="str">
        <f>IFERROR(__xludf.DUMMYFUNCTION("GOOGLETRANSLATE(B358, ""fr"", ""en"")"),"A good helmet with a great price Good headphones a good noise reduction not the quality of Bose but very happy with my purchase thank you")</f>
        <v>A good helmet with a great price Good headphones a good noise reduction not the quality of Bose but very happy with my purchase thank you</v>
      </c>
    </row>
    <row r="359">
      <c r="A359" s="1">
        <v>4.0</v>
      </c>
      <c r="B359" s="1" t="s">
        <v>360</v>
      </c>
      <c r="C359" t="str">
        <f>IFERROR(__xludf.DUMMYFUNCTION("GOOGLETRANSLATE(B359, ""fr"", ""en"")"),"not bad it would have been flawless if the cable have the same form as in the photo would have been best to differentiate + and less for connections if not for the price top installation made from a nickel friend")</f>
        <v>not bad it would have been flawless if the cable have the same form as in the photo would have been best to differentiate + and less for connections if not for the price top installation made from a nickel friend</v>
      </c>
    </row>
    <row r="360">
      <c r="A360" s="1">
        <v>5.0</v>
      </c>
      <c r="B360" s="1" t="s">
        <v>361</v>
      </c>
      <c r="C360" t="str">
        <f>IFERROR(__xludf.DUMMYFUNCTION("GOOGLETRANSLATE(B360, ""fr"", ""en"")"),"Top notch. Excellent product and quality for drying bottles. Easy to install, the water recovery tank. Really nothing to say. I highly recommend.")</f>
        <v>Top notch. Excellent product and quality for drying bottles. Easy to install, the water recovery tank. Really nothing to say. I highly recommend.</v>
      </c>
    </row>
    <row r="361">
      <c r="A361" s="1">
        <v>5.0</v>
      </c>
      <c r="B361" s="1" t="s">
        <v>362</v>
      </c>
      <c r="C361" t="str">
        <f>IFERROR(__xludf.DUMMYFUNCTION("GOOGLETRANSLATE(B361, ""fr"", ""en"")"),"Watch for a strong handle output shows, recreational quality known German brand")</f>
        <v>Watch for a strong handle output shows, recreational quality known German brand</v>
      </c>
    </row>
    <row r="362">
      <c r="A362" s="1">
        <v>5.0</v>
      </c>
      <c r="B362" s="1" t="s">
        <v>363</v>
      </c>
      <c r="C362" t="str">
        <f>IFERROR(__xludf.DUMMYFUNCTION("GOOGLETRANSLATE(B362, ""fr"", ""en"")"),"Very good connection and quality These headphones are incredible. They sound really good with lots of bass. They are so light that you forget that they are even around your neck. And they have a very good battery life, I'm the kind of person who likes my "&amp;"music loud and they seem to last about 7 hours. This is my 4th sound and each product never let me fall Highly recommended.")</f>
        <v>Very good connection and quality These headphones are incredible. They sound really good with lots of bass. They are so light that you forget that they are even around your neck. And they have a very good battery life, I'm the kind of person who likes my music loud and they seem to last about 7 hours. This is my 4th sound and each product never let me fall Highly recommended.</v>
      </c>
    </row>
    <row r="363">
      <c r="A363" s="1">
        <v>5.0</v>
      </c>
      <c r="B363" s="1" t="s">
        <v>364</v>
      </c>
      <c r="C363" t="str">
        <f>IFERROR(__xludf.DUMMYFUNCTION("GOOGLETRANSLATE(B363, ""fr"", ""en"")"),"Basketball Meets description")</f>
        <v>Basketball Meets description</v>
      </c>
    </row>
    <row r="364">
      <c r="A364" s="1">
        <v>5.0</v>
      </c>
      <c r="B364" s="1" t="s">
        <v>365</v>
      </c>
      <c r="C364" t="str">
        <f>IFERROR(__xludf.DUMMYFUNCTION("GOOGLETRANSLATE(B364, ""fr"", ""en"")"),"Great product Perfect for my sport, I am very satisfied with the product and can already see the results. I long that the top is replenished !!!")</f>
        <v>Great product Perfect for my sport, I am very satisfied with the product and can already see the results. I long that the top is replenished !!!</v>
      </c>
    </row>
    <row r="365">
      <c r="A365" s="1">
        <v>5.0</v>
      </c>
      <c r="B365" s="1" t="s">
        <v>366</v>
      </c>
      <c r="C365" t="str">
        <f>IFERROR(__xludf.DUMMYFUNCTION("GOOGLETRANSLATE(B365, ""fr"", ""en"")"),"Mam bottle Nickel")</f>
        <v>Mam bottle Nickel</v>
      </c>
    </row>
    <row r="366">
      <c r="A366" s="1">
        <v>5.0</v>
      </c>
      <c r="B366" s="1" t="s">
        <v>367</v>
      </c>
      <c r="C366" t="str">
        <f>IFERROR(__xludf.DUMMYFUNCTION("GOOGLETRANSLATE(B366, ""fr"", ""en"")"),"SUPER Super small brush not too expensive ... I recommend it. . . . ! please feel it is very convenient")</f>
        <v>SUPER Super small brush not too expensive ... I recommend it. . . . ! please feel it is very convenient</v>
      </c>
    </row>
    <row r="367">
      <c r="A367" s="1">
        <v>5.0</v>
      </c>
      <c r="B367" s="1" t="s">
        <v>368</v>
      </c>
      <c r="C367" t="str">
        <f>IFERROR(__xludf.DUMMYFUNCTION("GOOGLETRANSLATE(B367, ""fr"", ""en"")"),"Perfect Bottle Mam perfect I am a follower since the birth of my twins. I recommend pleasant color to the follower of Mam bottles")</f>
        <v>Perfect Bottle Mam perfect I am a follower since the birth of my twins. I recommend pleasant color to the follower of Mam bottles</v>
      </c>
    </row>
    <row r="368">
      <c r="A368" s="1">
        <v>5.0</v>
      </c>
      <c r="B368" s="1" t="s">
        <v>369</v>
      </c>
      <c r="C368" t="str">
        <f>IFERROR(__xludf.DUMMYFUNCTION("GOOGLETRANSLATE(B368, ""fr"", ""en"")"),"Paper of Armenia Rose - Booklet of 36 strips the moment I do not even have burned. I use it as a home fragrance in the house. Two slats placed in pockets. The apartment smells. A pleasant discovery that Armenia paper scented with rose. The value seems goo"&amp;"d compared to other products of this type on Amazon.")</f>
        <v>Paper of Armenia Rose - Booklet of 36 strips the moment I do not even have burned. I use it as a home fragrance in the house. Two slats placed in pockets. The apartment smells. A pleasant discovery that Armenia paper scented with rose. The value seems good compared to other products of this type on Amazon.</v>
      </c>
    </row>
    <row r="369">
      <c r="A369" s="1">
        <v>5.0</v>
      </c>
      <c r="B369" s="1" t="s">
        <v>370</v>
      </c>
      <c r="C369" t="str">
        <f>IFERROR(__xludf.DUMMYFUNCTION("GOOGLETRANSLATE(B369, ""fr"", ""en"")"),"Good quality well for a child and puts daily")</f>
        <v>Good quality well for a child and puts daily</v>
      </c>
    </row>
    <row r="370">
      <c r="A370" s="1">
        <v>5.0</v>
      </c>
      <c r="B370" s="1" t="s">
        <v>371</v>
      </c>
      <c r="C370" t="str">
        <f>IFERROR(__xludf.DUMMYFUNCTION("GOOGLETRANSLATE(B370, ""fr"", ""en"")"),"Perfect RAS product according to the description. Works very well and odorless")</f>
        <v>Perfect RAS product according to the description. Works very well and odorless</v>
      </c>
    </row>
    <row r="371">
      <c r="A371" s="1">
        <v>5.0</v>
      </c>
      <c r="B371" s="1" t="s">
        <v>372</v>
      </c>
      <c r="C371" t="str">
        <f>IFERROR(__xludf.DUMMYFUNCTION("GOOGLETRANSLATE(B371, ""fr"", ""en"")"),"Meets Perfect order")</f>
        <v>Meets Perfect order</v>
      </c>
    </row>
    <row r="372">
      <c r="A372" s="1">
        <v>5.0</v>
      </c>
      <c r="B372" s="1" t="s">
        <v>373</v>
      </c>
      <c r="C372" t="str">
        <f>IFERROR(__xludf.DUMMYFUNCTION("GOOGLETRANSLATE(B372, ""fr"", ""en"")"),"Very Good Very flexible")</f>
        <v>Very Good Very flexible</v>
      </c>
    </row>
    <row r="373">
      <c r="A373" s="1">
        <v>5.0</v>
      </c>
      <c r="B373" s="1" t="s">
        <v>374</v>
      </c>
      <c r="C373" t="str">
        <f>IFERROR(__xludf.DUMMYFUNCTION("GOOGLETRANSLATE(B373, ""fr"", ""en"")"),"Very satisfied Same as description. The card is beautiful and good condition. I advise")</f>
        <v>Very satisfied Same as description. The card is beautiful and good condition. I advise</v>
      </c>
    </row>
    <row r="374">
      <c r="A374" s="1">
        <v>5.0</v>
      </c>
      <c r="B374" s="1" t="s">
        <v>375</v>
      </c>
      <c r="C374" t="str">
        <f>IFERROR(__xludf.DUMMYFUNCTION("GOOGLETRANSLATE(B374, ""fr"", ""en"")"),"At the top the watch is just perfect")</f>
        <v>At the top the watch is just perfect</v>
      </c>
    </row>
    <row r="375">
      <c r="A375" s="1">
        <v>2.0</v>
      </c>
      <c r="B375" s="1" t="s">
        <v>376</v>
      </c>
      <c r="C375" t="str">
        <f>IFERROR(__xludf.DUMMYFUNCTION("GOOGLETRANSLATE(B375, ""fr"", ""en"")"),"Pants different color pants a little too wide at the waist. As against the color does not correspond at all to the picture. Commissioned in dark purple received in a bright purple.")</f>
        <v>Pants different color pants a little too wide at the waist. As against the color does not correspond at all to the picture. Commissioned in dark purple received in a bright purple.</v>
      </c>
    </row>
    <row r="376">
      <c r="A376" s="1">
        <v>1.0</v>
      </c>
      <c r="B376" s="1" t="s">
        <v>377</v>
      </c>
      <c r="C376" t="str">
        <f>IFERROR(__xludf.DUMMYFUNCTION("GOOGLETRANSLATE(B376, ""fr"", ""en"")"),"So much damage Upon receipt of these headphones I was surprised at the quality of sound, that's undeniable. Unfortunately, three key points are that the experiment was quickly deteriorated: - On appeal, I mean well ... but I talked them badly - Incessant "&amp;"minicoupures while the phone is in my pocket - the left atrium which has a lower output level than the right So bad ...")</f>
        <v>So much damage Upon receipt of these headphones I was surprised at the quality of sound, that's undeniable. Unfortunately, three key points are that the experiment was quickly deteriorated: - On appeal, I mean well ... but I talked them badly - Incessant minicoupures while the phone is in my pocket - the left atrium which has a lower output level than the right So bad ...</v>
      </c>
    </row>
    <row r="377">
      <c r="A377" s="1">
        <v>3.0</v>
      </c>
      <c r="B377" s="1" t="s">
        <v>378</v>
      </c>
      <c r="C377" t="str">
        <f>IFERROR(__xludf.DUMMYFUNCTION("GOOGLETRANSLATE(B377, ""fr"", ""en"")"),"good but ! plastic clogs are comfortable to wear for going to the beach or walk the rocks a little flat the grommets support the poorly salt water they are oxidized after 15 days, I do not think they will make most of the season")</f>
        <v>good but ! plastic clogs are comfortable to wear for going to the beach or walk the rocks a little flat the grommets support the poorly salt water they are oxidized after 15 days, I do not think they will make most of the season</v>
      </c>
    </row>
    <row r="378">
      <c r="A378" s="1">
        <v>3.0</v>
      </c>
      <c r="B378" s="1" t="s">
        <v>379</v>
      </c>
      <c r="C378" t="str">
        <f>IFERROR(__xludf.DUMMYFUNCTION("GOOGLETRANSLATE(B378, ""fr"", ""en"")"),"Dear Too bad more expensive than in my pharmacy next door to me but against the mam baby bottles are best for me so 5 stars for mam and 3 for the taking")</f>
        <v>Dear Too bad more expensive than in my pharmacy next door to me but against the mam baby bottles are best for me so 5 stars for mam and 3 for the taking</v>
      </c>
    </row>
    <row r="379">
      <c r="A379" s="1">
        <v>4.0</v>
      </c>
      <c r="B379" s="1" t="s">
        <v>380</v>
      </c>
      <c r="C379" t="str">
        <f>IFERROR(__xludf.DUMMYFUNCTION("GOOGLETRANSLATE(B379, ""fr"", ""en"")"),"Not bad good quality / price")</f>
        <v>Not bad good quality / price</v>
      </c>
    </row>
    <row r="380">
      <c r="A380" s="1">
        <v>4.0</v>
      </c>
      <c r="B380" s="1" t="s">
        <v>381</v>
      </c>
      <c r="C380" t="str">
        <f>IFERROR(__xludf.DUMMYFUNCTION("GOOGLETRANSLATE(B380, ""fr"", ""en"")"),"An excellent cleaner for the dishwasher. Positives: - This dishwasher cleaner is effective: it makes the bright walls, degrease well and leaves a good smell of clean (kind perfume lemon) in the machine. - It is easy to use: just put the powder in the prod"&amp;"uct compartment and put the surplus in the dishwasher bottom. Point negative - Maybe a little chemical ... however after testing other more environmentally friendly brands, I came back to it for its effectiveness. I hope my review will be helpful to make "&amp;"your choice. If this is the case click ""yes"" (I gain absolutely if it is done knowing that the time spent to write my comment was not lost). If you have any questions do not hesitate !")</f>
        <v>An excellent cleaner for the dishwasher. Positives: - This dishwasher cleaner is effective: it makes the bright walls, degrease well and leaves a good smell of clean (kind perfume lemon) in the machine. - It is easy to use: just put the powder in the product compartment and put the surplus in the dishwasher bottom. Point negative - Maybe a little chemical ... however after testing other more environmentally friendly brands, I came back to it for its effectiveness. I hope my review will be helpful to make your choice. If this is the case click "yes" (I gain absolutely if it is done knowing that the time spent to write my comment was not lost). If you have any questions do not hesitate !</v>
      </c>
    </row>
    <row r="381">
      <c r="A381" s="1">
        <v>4.0</v>
      </c>
      <c r="B381" s="1" t="s">
        <v>382</v>
      </c>
      <c r="C381" t="str">
        <f>IFERROR(__xludf.DUMMYFUNCTION("GOOGLETRANSLATE(B381, ""fr"", ""en"")"),"ok cartridge prices barely high")</f>
        <v>ok cartridge prices barely high</v>
      </c>
    </row>
    <row r="382">
      <c r="A382" s="1">
        <v>4.0</v>
      </c>
      <c r="B382" s="1" t="s">
        <v>383</v>
      </c>
      <c r="C382" t="str">
        <f>IFERROR(__xludf.DUMMYFUNCTION("GOOGLETRANSLATE(B382, ""fr"", ""en"")"),"Watch Beautiful atractive quality watch, but the blue on black display is very legible day. it is desirable to choose on black background blanc.si available ??")</f>
        <v>Watch Beautiful atractive quality watch, but the blue on black display is very legible day. it is desirable to choose on black background blanc.si available ??</v>
      </c>
    </row>
    <row r="383">
      <c r="A383" s="1">
        <v>5.0</v>
      </c>
      <c r="B383" s="1" t="s">
        <v>384</v>
      </c>
      <c r="C383" t="str">
        <f>IFERROR(__xludf.DUMMYFUNCTION("GOOGLETRANSLATE(B383, ""fr"", ""en"")"),"Did the job. If Apparairage fast and efficient automatic connects to iPhone or Android, not failure. Easy to use, very intuitive. The headphones hold well, it's great to run with most falls and it's pretty annoying and frustrating, but not! Good noise red"&amp;"uction, good sound and good battery life. Casket rather nice and well robust, headsets supported and protected the hands-free kit is rather convenient")</f>
        <v>Did the job. If Apparairage fast and efficient automatic connects to iPhone or Android, not failure. Easy to use, very intuitive. The headphones hold well, it's great to run with most falls and it's pretty annoying and frustrating, but not! Good noise reduction, good sound and good battery life. Casket rather nice and well robust, headsets supported and protected the hands-free kit is rather convenient</v>
      </c>
    </row>
    <row r="384">
      <c r="A384" s="1">
        <v>5.0</v>
      </c>
      <c r="B384" s="1" t="s">
        <v>385</v>
      </c>
      <c r="C384" t="str">
        <f>IFERROR(__xludf.DUMMYFUNCTION("GOOGLETRANSLATE(B384, ""fr"", ""en"")"),"Top! Very pretty sturdy and attractive watches. The rubber strap is not low quality and provides excellent comfort while avoiding the latter has to deform over time or become damaged with sweat. Really easy to use has both the time and to start the clock."&amp;" In short, I do not regret my purchase.")</f>
        <v>Top! Very pretty sturdy and attractive watches. The rubber strap is not low quality and provides excellent comfort while avoiding the latter has to deform over time or become damaged with sweat. Really easy to use has both the time and to start the clock. In short, I do not regret my purchase.</v>
      </c>
    </row>
    <row r="385">
      <c r="A385" s="1">
        <v>5.0</v>
      </c>
      <c r="B385" s="1" t="s">
        <v>386</v>
      </c>
      <c r="C385" t="str">
        <f>IFERROR(__xludf.DUMMYFUNCTION("GOOGLETRANSLATE(B385, ""fr"", ""en"")"),"PERFECT it's been awhile that I wanted an electric kettle with me to make me teas very quickly without having to heat the water in the pan. I am very happy with this purchase, for now I have no problems!")</f>
        <v>PERFECT it's been awhile that I wanted an electric kettle with me to make me teas very quickly without having to heat the water in the pan. I am very happy with this purchase, for now I have no problems!</v>
      </c>
    </row>
    <row r="386">
      <c r="A386" s="1">
        <v>5.0</v>
      </c>
      <c r="B386" s="1" t="s">
        <v>387</v>
      </c>
      <c r="C386" t="str">
        <f>IFERROR(__xludf.DUMMYFUNCTION("GOOGLETRANSLATE(B386, ""fr"", ""en"")"),"Perfect! Personally, this is the only hands-free kit that works properly! I bought 3 different when you have to speak very loudly to be heard before finding my happiness with this kit Buddy! in addition, it is cheap !! it is fixed by a magnet, you can pos"&amp;"ition the one side or the other of the visor if you want to hide it or not! Perfect!")</f>
        <v>Perfect! Personally, this is the only hands-free kit that works properly! I bought 3 different when you have to speak very loudly to be heard before finding my happiness with this kit Buddy! in addition, it is cheap !! it is fixed by a magnet, you can position the one side or the other of the visor if you want to hide it or not! Perfect!</v>
      </c>
    </row>
    <row r="387">
      <c r="A387" s="1">
        <v>5.0</v>
      </c>
      <c r="B387" s="1" t="s">
        <v>388</v>
      </c>
      <c r="C387" t="str">
        <f>IFERROR(__xludf.DUMMYFUNCTION("GOOGLETRANSLATE(B387, ""fr"", ""en"")"),"Great for running or Purchased gym to have music in my ears when I run, I also dishes when I go to the gym. I appreciate their black and red design, and especially their good performance in the ears, even running, they do not move and stay in place. The s"&amp;"mall flexible headband just above the ear allows well keep them in place. Even after a run in the rain, and wet hair and sweat, the headphones work fine so I'm satisfied. No need to ruin to have good headphones for sports, I am very satisfied. For sound, "&amp;"I do not listen to loud music, so I have seen no sizzle or saturation during my trips.")</f>
        <v>Great for running or Purchased gym to have music in my ears when I run, I also dishes when I go to the gym. I appreciate their black and red design, and especially their good performance in the ears, even running, they do not move and stay in place. The small flexible headband just above the ear allows well keep them in place. Even after a run in the rain, and wet hair and sweat, the headphones work fine so I'm satisfied. No need to ruin to have good headphones for sports, I am very satisfied. For sound, I do not listen to loud music, so I have seen no sizzle or saturation during my trips.</v>
      </c>
    </row>
    <row r="388">
      <c r="A388" s="1">
        <v>5.0</v>
      </c>
      <c r="B388" s="1" t="s">
        <v>109</v>
      </c>
      <c r="C388" t="str">
        <f>IFERROR(__xludf.DUMMYFUNCTION("GOOGLETRANSLATE(B388, ""fr"", ""en"")"),"Super Super")</f>
        <v>Super Super</v>
      </c>
    </row>
    <row r="389">
      <c r="A389" s="1">
        <v>5.0</v>
      </c>
      <c r="B389" s="1" t="s">
        <v>389</v>
      </c>
      <c r="C389" t="str">
        <f>IFERROR(__xludf.DUMMYFUNCTION("GOOGLETRANSLATE(B389, ""fr"", ""en"")"),"Pocket watch I am delighted, as the picture works fine")</f>
        <v>Pocket watch I am delighted, as the picture works fine</v>
      </c>
    </row>
    <row r="390">
      <c r="A390" s="1">
        <v>5.0</v>
      </c>
      <c r="B390" s="1" t="s">
        <v>390</v>
      </c>
      <c r="C390" t="str">
        <f>IFERROR(__xludf.DUMMYFUNCTION("GOOGLETRANSLATE(B390, ""fr"", ""en"")"),"Top Very good product! I recommend RAS")</f>
        <v>Top Very good product! I recommend RAS</v>
      </c>
    </row>
    <row r="391">
      <c r="A391" s="1">
        <v>5.0</v>
      </c>
      <c r="B391" s="1" t="s">
        <v>391</v>
      </c>
      <c r="C391" t="str">
        <f>IFERROR(__xludf.DUMMYFUNCTION("GOOGLETRANSLATE(B391, ""fr"", ""en"")"),"Good seller Fast delivery, great product.")</f>
        <v>Good seller Fast delivery, great product.</v>
      </c>
    </row>
    <row r="392">
      <c r="A392" s="1">
        <v>5.0</v>
      </c>
      <c r="B392" s="1" t="s">
        <v>392</v>
      </c>
      <c r="C392" t="str">
        <f>IFERROR(__xludf.DUMMYFUNCTION("GOOGLETRANSLATE(B392, ""fr"", ""en"")"),"Pleased with my purchase Very nice medium sized round stone that shines like a rainbow thin and discreet chain can be changed. Not disappointed with my purchase for this small price.")</f>
        <v>Pleased with my purchase Very nice medium sized round stone that shines like a rainbow thin and discreet chain can be changed. Not disappointed with my purchase for this small price.</v>
      </c>
    </row>
    <row r="393">
      <c r="A393" s="1">
        <v>5.0</v>
      </c>
      <c r="B393" s="1" t="s">
        <v>393</v>
      </c>
      <c r="C393" t="str">
        <f>IFERROR(__xludf.DUMMYFUNCTION("GOOGLETRANSLATE(B393, ""fr"", ""en"")"),"Conforms RAS comply with the description")</f>
        <v>Conforms RAS comply with the description</v>
      </c>
    </row>
    <row r="394">
      <c r="A394" s="1">
        <v>5.0</v>
      </c>
      <c r="B394" s="1" t="s">
        <v>394</v>
      </c>
      <c r="C394" t="str">
        <f>IFERROR(__xludf.DUMMYFUNCTION("GOOGLETRANSLATE(B394, ""fr"", ""en"")"),"impeccable Purchase Conforms to what is said in the announcement. And even prettier in person. The product conforms to my expectations. They arrived in a few days. Good size good quality although I recommend.")</f>
        <v>impeccable Purchase Conforms to what is said in the announcement. And even prettier in person. The product conforms to my expectations. They arrived in a few days. Good size good quality although I recommend.</v>
      </c>
    </row>
    <row r="395">
      <c r="A395" s="1">
        <v>5.0</v>
      </c>
      <c r="B395" s="1" t="s">
        <v>395</v>
      </c>
      <c r="C395" t="str">
        <f>IFERROR(__xludf.DUMMYFUNCTION("GOOGLETRANSLATE(B395, ""fr"", ""en"")"),"Perfect ! I'm not disappointed! Done his job. I recommend.")</f>
        <v>Perfect ! I'm not disappointed! Done his job. I recommend.</v>
      </c>
    </row>
    <row r="396">
      <c r="A396" s="1">
        <v>5.0</v>
      </c>
      <c r="B396" s="1" t="s">
        <v>396</v>
      </c>
      <c r="C396" t="str">
        <f>IFERROR(__xludf.DUMMYFUNCTION("GOOGLETRANSLATE(B396, ""fr"", ""en"")"),"Very good projector for the price Conforms to the announcement. Quite surprised at the image quality and brightness for a projector at this price. My old, bought more than 500 € at a great brand, however, had qualities similar enough without reaching the "&amp;"brightness of that. The menu navigation is quick and easy, instant ignition. For prospective buyers: slight blurring on the edges at the beginning, you just put it right in front of the wall. Clearly, a very good investment, which I highly recommend.")</f>
        <v>Very good projector for the price Conforms to the announcement. Quite surprised at the image quality and brightness for a projector at this price. My old, bought more than 500 € at a great brand, however, had qualities similar enough without reaching the brightness of that. The menu navigation is quick and easy, instant ignition. For prospective buyers: slight blurring on the edges at the beginning, you just put it right in front of the wall. Clearly, a very good investment, which I highly recommend.</v>
      </c>
    </row>
    <row r="397">
      <c r="A397" s="1">
        <v>5.0</v>
      </c>
      <c r="B397" s="1" t="s">
        <v>397</v>
      </c>
      <c r="C397" t="str">
        <f>IFERROR(__xludf.DUMMYFUNCTION("GOOGLETRANSLATE(B397, ""fr"", ""en"")"),"StepTracker 👌 Superb watch and arrived on time .. And even if gps'tracker walking vs. left your phone at home or in another country .. great product and leaner compared to other G-shock watch very nice and decent, atteint me on time .. 👌 Parcontre white"&amp;" needles but even qd next will be the black screen yellow 😉 * even by calling the customer service Casio they do not have the ability to change your needles and a different colored wristband he be sent because the watch .. CASIO does not send its spare p"&amp;"arts to individuals ..")</f>
        <v>StepTracker 👌 Superb watch and arrived on time .. And even if gps'tracker walking vs. left your phone at home or in another country .. great product and leaner compared to other G-shock watch very nice and decent, atteint me on time .. 👌 Parcontre white needles but even qd next will be the black screen yellow 😉 * even by calling the customer service Casio they do not have the ability to change your needles and a different colored wristband he be sent because the watch .. CASIO does not send its spare parts to individuals ..</v>
      </c>
    </row>
    <row r="398">
      <c r="A398" s="1">
        <v>2.0</v>
      </c>
      <c r="B398" s="1" t="s">
        <v>398</v>
      </c>
      <c r="C398" t="str">
        <f>IFERROR(__xludf.DUMMYFUNCTION("GOOGLETRANSLATE(B398, ""fr"", ""en"")"),"Bad I'm pretty disappointed in this product not in terms of quality but in terms of the support it is supposed to bring. In made it is simply a bra it or no maintenance it gives greater the effect that the chest is crushed more padding that walks in the c"&amp;"ap and each wash must replace them")</f>
        <v>Bad I'm pretty disappointed in this product not in terms of quality but in terms of the support it is supposed to bring. In made it is simply a bra it or no maintenance it gives greater the effect that the chest is crushed more padding that walks in the cap and each wash must replace them</v>
      </c>
    </row>
    <row r="399">
      <c r="A399" s="1">
        <v>1.0</v>
      </c>
      <c r="B399" s="1" t="s">
        <v>399</v>
      </c>
      <c r="C399" t="str">
        <f>IFERROR(__xludf.DUMMYFUNCTION("GOOGLETRANSLATE(B399, ""fr"", ""en"")"),"Purchase has avoided. very bad product I purchased this product, and I used 2 times. It is already working. A channel is already more stereo. I changed the jacks, but nothing works. is the camellote! To avoid absolutely!")</f>
        <v>Purchase has avoided. very bad product I purchased this product, and I used 2 times. It is already working. A channel is already more stereo. I changed the jacks, but nothing works. is the camellote! To avoid absolutely!</v>
      </c>
    </row>
    <row r="400">
      <c r="A400" s="1">
        <v>1.0</v>
      </c>
      <c r="B400" s="1" t="s">
        <v>400</v>
      </c>
      <c r="C400" t="str">
        <f>IFERROR(__xludf.DUMMYFUNCTION("GOOGLETRANSLATE(B400, ""fr"", ""en"")"),"Too small to be effective windscreen This long awaited (18 days anyway) is finally completely ineffective when it is windy! In addition to put on your microphone, I promise you that you are well galleys. So remember to arm yourself with patience!")</f>
        <v>Too small to be effective windscreen This long awaited (18 days anyway) is finally completely ineffective when it is windy! In addition to put on your microphone, I promise you that you are well galleys. So remember to arm yourself with patience!</v>
      </c>
    </row>
    <row r="401">
      <c r="A401" s="1">
        <v>3.0</v>
      </c>
      <c r="B401" s="1" t="s">
        <v>401</v>
      </c>
      <c r="C401" t="str">
        <f>IFERROR(__xludf.DUMMYFUNCTION("GOOGLETRANSLATE(B401, ""fr"", ""en"")"),"No sound Bad unsecure Must put several layers")</f>
        <v>No sound Bad unsecure Must put several layers</v>
      </c>
    </row>
    <row r="402">
      <c r="A402" s="1">
        <v>3.0</v>
      </c>
      <c r="B402" s="1" t="s">
        <v>402</v>
      </c>
      <c r="C402" t="str">
        <f>IFERROR(__xludf.DUMMYFUNCTION("GOOGLETRANSLATE(B402, ""fr"", ""en"")"),"stickers it's perfect but the shipping costs are too high for small purchases it is better to purchase more items")</f>
        <v>stickers it's perfect but the shipping costs are too high for small purchases it is better to purchase more items</v>
      </c>
    </row>
    <row r="403">
      <c r="A403" s="1">
        <v>4.0</v>
      </c>
      <c r="B403" s="1" t="s">
        <v>403</v>
      </c>
      <c r="C403" t="str">
        <f>IFERROR(__xludf.DUMMYFUNCTION("GOOGLETRANSLATE(B403, ""fr"", ""en"")"),"Although a bit expensive but the gum was good! ,,! ,,! ,,! ,,")</f>
        <v>Although a bit expensive but the gum was good! ,,! ,,! ,,! ,,</v>
      </c>
    </row>
    <row r="404">
      <c r="A404" s="1">
        <v>4.0</v>
      </c>
      <c r="B404" s="1" t="s">
        <v>404</v>
      </c>
      <c r="C404" t="str">
        <f>IFERROR(__xludf.DUMMYFUNCTION("GOOGLETRANSLATE(B404, ""fr"", ""en"")"),"Beautiful box of birth, careful not to brush in the box This beautiful box Nuk (the packaging is very neat) contains most of the bottles that are needed at birth, the bottle of the first days and the first 4-5 months, and two bottles for 6 to 18 months. T"&amp;"he bottles are thick glass and were treated to not break when dropped (like Duralex glasses). The kit contains a valve to turn on the bottles (to shake and it does not escape through the nipple) and a dummy / pacifier. The cleaning brush and dry bottles i"&amp;"ndicated in the description are not provided it must be a description of error on the sheet.")</f>
        <v>Beautiful box of birth, careful not to brush in the box This beautiful box Nuk (the packaging is very neat) contains most of the bottles that are needed at birth, the bottle of the first days and the first 4-5 months, and two bottles for 6 to 18 months. The bottles are thick glass and were treated to not break when dropped (like Duralex glasses). The kit contains a valve to turn on the bottles (to shake and it does not escape through the nipple) and a dummy / pacifier. The cleaning brush and dry bottles indicated in the description are not provided it must be a description of error on the sheet.</v>
      </c>
    </row>
    <row r="405">
      <c r="A405" s="1">
        <v>4.0</v>
      </c>
      <c r="B405" s="1" t="s">
        <v>405</v>
      </c>
      <c r="C405" t="str">
        <f>IFERROR(__xludf.DUMMYFUNCTION("GOOGLETRANSLATE(B405, ""fr"", ""en"")"),"virtual dj platinum setting MIXTRACK The plates are convenient for mixing, for cons I have the black part of the left jog to peel. I have the right headphone button that lights and not the left. How we make the settings in virtual DJ with headphones and s"&amp;"peaker. Thank you")</f>
        <v>virtual dj platinum setting MIXTRACK The plates are convenient for mixing, for cons I have the black part of the left jog to peel. I have the right headphone button that lights and not the left. How we make the settings in virtual DJ with headphones and speaker. Thank you</v>
      </c>
    </row>
    <row r="406">
      <c r="A406" s="1">
        <v>4.0</v>
      </c>
      <c r="B406" s="1" t="s">
        <v>406</v>
      </c>
      <c r="C406" t="str">
        <f>IFERROR(__xludf.DUMMYFUNCTION("GOOGLETRANSLATE(B406, ""fr"", ""en"")"),"simple and sweet Easy to use, it's my 9 year old daughter who uses it. Fully touch, programming is very intuitive. The 10 shades of lights make it possible to program a custom alarm clock (it is nevertheless a few tries to find what is best for the user)."&amp;" This light alarm can be accompanied by radio (only programmable station) or 2 bird songs to choose from (one kind of owl or small chirping). The brightness of the time display is adjustable (4 tones) which prevents any time illuminates the room at night."&amp;" The bedside lamp in use is possible, but the same light max will still not allow to read. The light is soft enough even at full power surely thanks to its frosted shell. This shell also gives it an aspect skin nice fishing to the touch and does not keep "&amp;"fingerprints. Big disadvantage if this is the only alarm the house: no battery, only works on so watch sector in the event of power failure at night.")</f>
        <v>simple and sweet Easy to use, it's my 9 year old daughter who uses it. Fully touch, programming is very intuitive. The 10 shades of lights make it possible to program a custom alarm clock (it is nevertheless a few tries to find what is best for the user). This light alarm can be accompanied by radio (only programmable station) or 2 bird songs to choose from (one kind of owl or small chirping). The brightness of the time display is adjustable (4 tones) which prevents any time illuminates the room at night. The bedside lamp in use is possible, but the same light max will still not allow to read. The light is soft enough even at full power surely thanks to its frosted shell. This shell also gives it an aspect skin nice fishing to the touch and does not keep fingerprints. Big disadvantage if this is the only alarm the house: no battery, only works on so watch sector in the event of power failure at night.</v>
      </c>
    </row>
    <row r="407">
      <c r="A407" s="1">
        <v>5.0</v>
      </c>
      <c r="B407" s="1" t="s">
        <v>407</v>
      </c>
      <c r="C407" t="str">
        <f>IFERROR(__xludf.DUMMYFUNCTION("GOOGLETRANSLATE(B407, ""fr"", ""en"")"),"Superb Just like the beautiful color photos wash does not move")</f>
        <v>Superb Just like the beautiful color photos wash does not move</v>
      </c>
    </row>
    <row r="408">
      <c r="A408" s="1">
        <v>5.0</v>
      </c>
      <c r="B408" s="1" t="s">
        <v>408</v>
      </c>
      <c r="C408" t="str">
        <f>IFERROR(__xludf.DUMMYFUNCTION("GOOGLETRANSLATE(B408, ""fr"", ""en"")"),"Excellent quality, long-life battery and comfortable fit. Amazing and very elegant, it explains how to use it and use it. Easy to reach and connect. The sound quality is not bad, it is very suitable to my ears. Ideal to meet the needs of all, no long cabl"&amp;"e is required and easy to put in your pocket. Strongly recommended")</f>
        <v>Excellent quality, long-life battery and comfortable fit. Amazing and very elegant, it explains how to use it and use it. Easy to reach and connect. The sound quality is not bad, it is very suitable to my ears. Ideal to meet the needs of all, no long cable is required and easy to put in your pocket. Strongly recommended</v>
      </c>
    </row>
    <row r="409">
      <c r="A409" s="1">
        <v>5.0</v>
      </c>
      <c r="B409" s="1" t="s">
        <v>409</v>
      </c>
      <c r="C409" t="str">
        <f>IFERROR(__xludf.DUMMYFUNCTION("GOOGLETRANSLATE(B409, ""fr"", ""en"")"),"great works perfectly")</f>
        <v>great works perfectly</v>
      </c>
    </row>
    <row r="410">
      <c r="A410" s="1">
        <v>5.0</v>
      </c>
      <c r="B410" s="1" t="s">
        <v>410</v>
      </c>
      <c r="C410" t="str">
        <f>IFERROR(__xludf.DUMMYFUNCTION("GOOGLETRANSLATE(B410, ""fr"", ""en"")"),"how does it work on the product has no identical critique.Présentation one received. BUT ........ commment adjust? or the reference ?? there is not ... So fortunately that Amazon gave me the vein to follow to get me through the internet site where I will "&amp;"find the manual. I say again thank you for the quality of service and staff AMAZON")</f>
        <v>how does it work on the product has no identical critique.Présentation one received. BUT ........ commment adjust? or the reference ?? there is not ... So fortunately that Amazon gave me the vein to follow to get me through the internet site where I will find the manual. I say again thank you for the quality of service and staff AMAZON</v>
      </c>
    </row>
    <row r="411">
      <c r="A411" s="1">
        <v>5.0</v>
      </c>
      <c r="B411" s="1" t="s">
        <v>411</v>
      </c>
      <c r="C411" t="str">
        <f>IFERROR(__xludf.DUMMYFUNCTION("GOOGLETRANSLATE(B411, ""fr"", ""en"")"),"Excellent Very nice watch. Setting the fast time (right out of the box). Bracelet very nice and very easy to set: bravo for the small tool supplied with the watch which makes it very easy to remove (or add) the links. Note that the case shows water resist"&amp;"ant 10 atm, not 5 as shown in the Amazon description. Commissioned on Saturday, delivered on Monday morning.")</f>
        <v>Excellent Very nice watch. Setting the fast time (right out of the box). Bracelet very nice and very easy to set: bravo for the small tool supplied with the watch which makes it very easy to remove (or add) the links. Note that the case shows water resistant 10 atm, not 5 as shown in the Amazon description. Commissioned on Saturday, delivered on Monday morning.</v>
      </c>
    </row>
    <row r="412">
      <c r="A412" s="1">
        <v>5.0</v>
      </c>
      <c r="B412" s="1" t="s">
        <v>412</v>
      </c>
      <c r="C412" t="str">
        <f>IFERROR(__xludf.DUMMYFUNCTION("GOOGLETRANSLATE(B412, ""fr"", ""en"")"),"Very convenient Used for a solid move and practice")</f>
        <v>Very convenient Used for a solid move and practice</v>
      </c>
    </row>
    <row r="413">
      <c r="A413" s="1">
        <v>5.0</v>
      </c>
      <c r="B413" s="1" t="s">
        <v>413</v>
      </c>
      <c r="C413" t="str">
        <f>IFERROR(__xludf.DUMMYFUNCTION("GOOGLETRANSLATE(B413, ""fr"", ""en"")"),"practice these sticks are good for cleaning pipes")</f>
        <v>practice these sticks are good for cleaning pipes</v>
      </c>
    </row>
    <row r="414">
      <c r="A414" s="1">
        <v>5.0</v>
      </c>
      <c r="B414" s="1" t="s">
        <v>414</v>
      </c>
      <c r="C414" t="str">
        <f>IFERROR(__xludf.DUMMYFUNCTION("GOOGLETRANSLATE(B414, ""fr"", ""en"")"),"Perfect I bought my first bottle with the box Starter ago has nearly 2 years and MMA remains my reference. The nipple is soft, easy to swallow for small and flat shape of the latter was taken without concern even after breastfeeding. The shape of the bott"&amp;"le that it can be taken in hand by small all carefree and with ease. It cleans easily and above all, it will not burn even when it is passed in the microwave. Price Quality Level nothing to complain about it, they are perfectly affordable, solid, with nic"&amp;"e patterns and colors to suit all tastes. throughput X of the nipple passes carefree cereal bottles, the only milk flows too quickly by cons.")</f>
        <v>Perfect I bought my first bottle with the box Starter ago has nearly 2 years and MMA remains my reference. The nipple is soft, easy to swallow for small and flat shape of the latter was taken without concern even after breastfeeding. The shape of the bottle that it can be taken in hand by small all carefree and with ease. It cleans easily and above all, it will not burn even when it is passed in the microwave. Price Quality Level nothing to complain about it, they are perfectly affordable, solid, with nice patterns and colors to suit all tastes. throughput X of the nipple passes carefree cereal bottles, the only milk flows too quickly by cons.</v>
      </c>
    </row>
    <row r="415">
      <c r="A415" s="1">
        <v>5.0</v>
      </c>
      <c r="B415" s="1" t="s">
        <v>415</v>
      </c>
      <c r="C415" t="str">
        <f>IFERROR(__xludf.DUMMYFUNCTION("GOOGLETRANSLATE(B415, ""fr"", ""en"")"),"Very good very good teats pacifiers, baby adore. He might chew them they resist! We go through all flow rates, great brand.")</f>
        <v>Very good very good teats pacifiers, baby adore. He might chew them they resist! We go through all flow rates, great brand.</v>
      </c>
    </row>
    <row r="416">
      <c r="A416" s="1">
        <v>5.0</v>
      </c>
      <c r="B416" s="1" t="s">
        <v>416</v>
      </c>
      <c r="C416" t="str">
        <f>IFERROR(__xludf.DUMMYFUNCTION("GOOGLETRANSLATE(B416, ""fr"", ""en"")"),"This watch is perfectly sealed watertight ...")</f>
        <v>This watch is perfectly sealed watertight ...</v>
      </c>
    </row>
    <row r="417">
      <c r="A417" s="1">
        <v>5.0</v>
      </c>
      <c r="B417" s="1" t="s">
        <v>417</v>
      </c>
      <c r="C417" t="str">
        <f>IFERROR(__xludf.DUMMYFUNCTION("GOOGLETRANSLATE(B417, ""fr"", ""en"")"),"jaime cool style")</f>
        <v>jaime cool style</v>
      </c>
    </row>
    <row r="418">
      <c r="A418" s="1">
        <v>5.0</v>
      </c>
      <c r="B418" s="1" t="s">
        <v>418</v>
      </c>
      <c r="C418" t="str">
        <f>IFERROR(__xludf.DUMMYFUNCTION("GOOGLETRANSLATE(B418, ""fr"", ""en"")"),"Product perfect the product fits perfectly with the image. received in due time made a happy size corresponds perfectly thank you")</f>
        <v>Product perfect the product fits perfectly with the image. received in due time made a happy size corresponds perfectly thank you</v>
      </c>
    </row>
    <row r="419">
      <c r="A419" s="1">
        <v>5.0</v>
      </c>
      <c r="B419" s="1" t="s">
        <v>419</v>
      </c>
      <c r="C419" t="str">
        <f>IFERROR(__xludf.DUMMYFUNCTION("GOOGLETRANSLATE(B419, ""fr"", ""en"")"),"The somewhat short Beautiful complies with nice picture material size L just a little short to 1m82")</f>
        <v>The somewhat short Beautiful complies with nice picture material size L just a little short to 1m82</v>
      </c>
    </row>
    <row r="420">
      <c r="A420" s="1">
        <v>5.0</v>
      </c>
      <c r="B420" s="1" t="s">
        <v>420</v>
      </c>
      <c r="C420" t="str">
        <f>IFERROR(__xludf.DUMMYFUNCTION("GOOGLETRANSLATE(B420, ""fr"", ""en"")"),"A good size I take his sneakers for my work in nursing homes I am completely satisfied.")</f>
        <v>A good size I take his sneakers for my work in nursing homes I am completely satisfied.</v>
      </c>
    </row>
    <row r="421">
      <c r="A421" s="1">
        <v>5.0</v>
      </c>
      <c r="B421" s="1" t="s">
        <v>421</v>
      </c>
      <c r="C421" t="str">
        <f>IFERROR(__xludf.DUMMYFUNCTION("GOOGLETRANSLATE(B421, ""fr"", ""en"")"),"Very good quality Delivery time a little long. However, the shoes are of good quality, very nice with a neat finish. A pair of socks and a bracelet surprise.")</f>
        <v>Very good quality Delivery time a little long. However, the shoes are of good quality, very nice with a neat finish. A pair of socks and a bracelet surprise.</v>
      </c>
    </row>
    <row r="422">
      <c r="A422" s="1">
        <v>2.0</v>
      </c>
      <c r="B422" s="1" t="s">
        <v>422</v>
      </c>
      <c r="C422" t="str">
        <f>IFERROR(__xludf.DUMMYFUNCTION("GOOGLETRANSLATE(B422, ""fr"", ""en"")"),"compatibility proved incompatible with my printer, impossible, I do not understand the question since this seems the same product?")</f>
        <v>compatibility proved incompatible with my printer, impossible, I do not understand the question since this seems the same product?</v>
      </c>
    </row>
    <row r="423">
      <c r="A423" s="1">
        <v>1.0</v>
      </c>
      <c r="B423" s="1" t="s">
        <v>423</v>
      </c>
      <c r="C423" t="str">
        <f>IFERROR(__xludf.DUMMYFUNCTION("GOOGLETRANSLATE(B423, ""fr"", ""en"")"),"wrote AUXENDER ?? Looks like the real scam 50% BUT it is shame because has written AUEXENDER MQUEEN he would have had better not put anything, the tapes are not fluorescent night and the laces are not thick cotton like real ... Very disapointed? I lost 42"&amp;" ...")</f>
        <v>wrote AUXENDER ?? Looks like the real scam 50% BUT it is shame because has written AUEXENDER MQUEEN he would have had better not put anything, the tapes are not fluorescent night and the laces are not thick cotton like real ... Very disapointed? I lost 42 ...</v>
      </c>
    </row>
    <row r="424">
      <c r="A424" s="1">
        <v>1.0</v>
      </c>
      <c r="B424" s="1" t="s">
        <v>424</v>
      </c>
      <c r="C424" t="str">
        <f>IFERROR(__xludf.DUMMYFUNCTION("GOOGLETRANSLATE(B424, ""fr"", ""en"")"),"that the product conforms to the site that sells not happy, products not according to the descriptions of the site, not refundable and not be returned seller")</f>
        <v>that the product conforms to the site that sells not happy, products not according to the descriptions of the site, not refundable and not be returned seller</v>
      </c>
    </row>
    <row r="425">
      <c r="A425" s="1">
        <v>3.0</v>
      </c>
      <c r="B425" s="1" t="s">
        <v>425</v>
      </c>
      <c r="C425" t="str">
        <f>IFERROR(__xludf.DUMMYFUNCTION("GOOGLETRANSLATE(B425, ""fr"", ""en"")"),"Chinese kettle, as it should, with its share of non-qualities, but safer ... Yes, much safer than any other kettle by the fact that it closes tightly, like a bottle thermo. However, it is heavy, especially as the flow very little water fast is that we mus"&amp;"t keep a long time in the air! Yet, the cover works well, although it can have doubts about the fragility of the tab for opening the flow rate. To end on a positive note, this is for when the only coffee I found in high security part, the last known leadi"&amp;"ng me to call firefighters to a lid opening unexpectedly!")</f>
        <v>Chinese kettle, as it should, with its share of non-qualities, but safer ... Yes, much safer than any other kettle by the fact that it closes tightly, like a bottle thermo. However, it is heavy, especially as the flow very little water fast is that we must keep a long time in the air! Yet, the cover works well, although it can have doubts about the fragility of the tab for opening the flow rate. To end on a positive note, this is for when the only coffee I found in high security part, the last known leading me to call firefighters to a lid opening unexpectedly!</v>
      </c>
    </row>
    <row r="426">
      <c r="A426" s="1">
        <v>3.0</v>
      </c>
      <c r="B426" s="1" t="s">
        <v>426</v>
      </c>
      <c r="C426" t="str">
        <f>IFERROR(__xludf.DUMMYFUNCTION("GOOGLETRANSLATE(B426, ""fr"", ""en"")"),"Attentions to fit! I make the 38.5 / 39 usually, but after reading several reviews, I ordered 41 / 42.J'ai therefore received 41.5 (39/40 Brazilian) great! They are of good quality and I think genuine.")</f>
        <v>Attentions to fit! I make the 38.5 / 39 usually, but after reading several reviews, I ordered 41 / 42.J'ai therefore received 41.5 (39/40 Brazilian) great! They are of good quality and I think genuine.</v>
      </c>
    </row>
    <row r="427">
      <c r="A427" s="1">
        <v>4.0</v>
      </c>
      <c r="B427" s="1" t="s">
        <v>427</v>
      </c>
      <c r="C427" t="str">
        <f>IFERROR(__xludf.DUMMYFUNCTION("GOOGLETRANSLATE(B427, ""fr"", ""en"")"),"Classic and Timeless effective")</f>
        <v>Classic and Timeless effective</v>
      </c>
    </row>
    <row r="428">
      <c r="A428" s="1">
        <v>4.0</v>
      </c>
      <c r="B428" s="1" t="s">
        <v>428</v>
      </c>
      <c r="C428" t="str">
        <f>IFERROR(__xludf.DUMMYFUNCTION("GOOGLETRANSLATE(B428, ""fr"", ""en"")"),"Perfect!!!!!!!!! The foam mattress is a little late The length is perfect to lie down completely above I use it every night at coucher.mes back pain really decrease and more traffic problems in the legs At first it's a little bad but not too bad I do not "&amp;"regret my purchase")</f>
        <v>Perfect!!!!!!!!! The foam mattress is a little late The length is perfect to lie down completely above I use it every night at coucher.mes back pain really decrease and more traffic problems in the legs At first it's a little bad but not too bad I do not regret my purchase</v>
      </c>
    </row>
    <row r="429">
      <c r="A429" s="1">
        <v>4.0</v>
      </c>
      <c r="B429" s="1" t="s">
        <v>429</v>
      </c>
      <c r="C429" t="str">
        <f>IFERROR(__xludf.DUMMYFUNCTION("GOOGLETRANSLATE(B429, ""fr"", ""en"")"),"Efficiency Small description of the goods received yesterday. A solid package at the reception, no risk of breakage during delivery. Once opened, a black box is presented to you. Inside the headphones. This ""jewel"" is used to recharge. It has poles that"&amp;" are used to recharge the headphones once inside. Question pairing, I was surprised by its speed. For comfort, the headphones were very light, comes over with three pairs of different nozzles to suit the majority. The sound quality is there a lack of low "&amp;"hair, but that's just my opinion. For noise reduction, it is passive, because the headphones are intra. I put 4 stars for the slightly lower absent, but if you're not a BASSEUX, this should please you. Not yet tested in sport, it should not be long, I'll "&amp;"do an edict following.")</f>
        <v>Efficiency Small description of the goods received yesterday. A solid package at the reception, no risk of breakage during delivery. Once opened, a black box is presented to you. Inside the headphones. This "jewel" is used to recharge. It has poles that are used to recharge the headphones once inside. Question pairing, I was surprised by its speed. For comfort, the headphones were very light, comes over with three pairs of different nozzles to suit the majority. The sound quality is there a lack of low hair, but that's just my opinion. For noise reduction, it is passive, because the headphones are intra. I put 4 stars for the slightly lower absent, but if you're not a BASSEUX, this should please you. Not yet tested in sport, it should not be long, I'll do an edict following.</v>
      </c>
    </row>
    <row r="430">
      <c r="A430" s="1">
        <v>4.0</v>
      </c>
      <c r="B430" s="1" t="s">
        <v>430</v>
      </c>
      <c r="C430" t="str">
        <f>IFERROR(__xludf.DUMMYFUNCTION("GOOGLETRANSLATE(B430, ""fr"", ""en"")"),"Convenient ! More ... adjustment strap a little too short when one is stout!")</f>
        <v>Convenient ! More ... adjustment strap a little too short when one is stout!</v>
      </c>
    </row>
    <row r="431">
      <c r="A431" s="1">
        <v>5.0</v>
      </c>
      <c r="B431" s="1" t="s">
        <v>431</v>
      </c>
      <c r="C431" t="str">
        <f>IFERROR(__xludf.DUMMYFUNCTION("GOOGLETRANSLATE(B431, ""fr"", ""en"")"),"Super awesome")</f>
        <v>Super awesome</v>
      </c>
    </row>
    <row r="432">
      <c r="A432" s="1">
        <v>5.0</v>
      </c>
      <c r="B432" s="1" t="s">
        <v>432</v>
      </c>
      <c r="C432" t="str">
        <f>IFERROR(__xludf.DUMMYFUNCTION("GOOGLETRANSLATE(B432, ""fr"", ""en"")"),"Perfect I have considered my daughter commented a 29-30 shoes I ordered a size 29. Perfect nothing wrong I located entirely satisfied with this purchase")</f>
        <v>Perfect I have considered my daughter commented a 29-30 shoes I ordered a size 29. Perfect nothing wrong I located entirely satisfied with this purchase</v>
      </c>
    </row>
    <row r="433">
      <c r="A433" s="1">
        <v>5.0</v>
      </c>
      <c r="B433" s="1" t="s">
        <v>433</v>
      </c>
      <c r="C433" t="str">
        <f>IFERROR(__xludf.DUMMYFUNCTION("GOOGLETRANSLATE(B433, ""fr"", ""en"")"),"Nice color, nice choice comes with a large gray bag, good quality item aside some twisted rods. Nice evening to be for a short duration. Pretty colors and chip take very good ...")</f>
        <v>Nice color, nice choice comes with a large gray bag, good quality item aside some twisted rods. Nice evening to be for a short duration. Pretty colors and chip take very good ...</v>
      </c>
    </row>
    <row r="434">
      <c r="A434" s="1">
        <v>5.0</v>
      </c>
      <c r="B434" s="1" t="s">
        <v>434</v>
      </c>
      <c r="C434" t="str">
        <f>IFERROR(__xludf.DUMMYFUNCTION("GOOGLETRANSLATE(B434, ""fr"", ""en"")"),"Perfect Great for learning to read in addition to the school. My son loves, returned to PC this year.")</f>
        <v>Perfect Great for learning to read in addition to the school. My son loves, returned to PC this year.</v>
      </c>
    </row>
    <row r="435">
      <c r="A435" s="1">
        <v>5.0</v>
      </c>
      <c r="B435" s="1" t="s">
        <v>435</v>
      </c>
      <c r="C435" t="str">
        <f>IFERROR(__xludf.DUMMYFUNCTION("GOOGLETRANSLATE(B435, ""fr"", ""en"")"),"Heating baby bottles and jars top Very good quality / price, easy to use, lightweight and beautiful. The brand nuk always on top.")</f>
        <v>Heating baby bottles and jars top Very good quality / price, easy to use, lightweight and beautiful. The brand nuk always on top.</v>
      </c>
    </row>
    <row r="436">
      <c r="A436" s="1">
        <v>5.0</v>
      </c>
      <c r="B436" s="1" t="s">
        <v>436</v>
      </c>
      <c r="C436" t="str">
        <f>IFERROR(__xludf.DUMMYFUNCTION("GOOGLETRANSLATE(B436, ""fr"", ""en"")"),"Perfect Perfect! My old PC much better ventilated and it cut more alone during intensive use or it tends to heat up. Good quality and robust air.")</f>
        <v>Perfect Perfect! My old PC much better ventilated and it cut more alone during intensive use or it tends to heat up. Good quality and robust air.</v>
      </c>
    </row>
    <row r="437">
      <c r="A437" s="1">
        <v>5.0</v>
      </c>
      <c r="B437" s="1" t="s">
        <v>437</v>
      </c>
      <c r="C437" t="str">
        <f>IFERROR(__xludf.DUMMYFUNCTION("GOOGLETRANSLATE(B437, ""fr"", ""en"")"),"Top Always the same for vans is what is expected of them. Simple and effective and strong my son wants vans.")</f>
        <v>Top Always the same for vans is what is expected of them. Simple and effective and strong my son wants vans.</v>
      </c>
    </row>
    <row r="438">
      <c r="A438" s="1">
        <v>5.0</v>
      </c>
      <c r="B438" s="1" t="s">
        <v>438</v>
      </c>
      <c r="C438" t="str">
        <f>IFERROR(__xludf.DUMMYFUNCTION("GOOGLETRANSLATE(B438, ""fr"", ""en"")"),"Beautiful shoes for woman, very light and soft to walk and play sports well received thank you")</f>
        <v>Beautiful shoes for woman, very light and soft to walk and play sports well received thank you</v>
      </c>
    </row>
    <row r="439">
      <c r="A439" s="1">
        <v>5.0</v>
      </c>
      <c r="B439" s="1" t="s">
        <v>439</v>
      </c>
      <c r="C439" t="str">
        <f>IFERROR(__xludf.DUMMYFUNCTION("GOOGLETRANSLATE(B439, ""fr"", ""en"")"),"Good product Met my expectations")</f>
        <v>Good product Met my expectations</v>
      </c>
    </row>
    <row r="440">
      <c r="A440" s="1">
        <v>5.0</v>
      </c>
      <c r="B440" s="1" t="s">
        <v>440</v>
      </c>
      <c r="C440" t="str">
        <f>IFERROR(__xludf.DUMMYFUNCTION("GOOGLETRANSLATE(B440, ""fr"", ""en"")"),"Coffee Top style")</f>
        <v>Coffee Top style</v>
      </c>
    </row>
    <row r="441">
      <c r="A441" s="1">
        <v>5.0</v>
      </c>
      <c r="B441" s="1" t="s">
        <v>441</v>
      </c>
      <c r="C441" t="str">
        <f>IFERROR(__xludf.DUMMYFUNCTION("GOOGLETRANSLATE(B441, ""fr"", ""en"")"),"dress necklace and earrings pretty little necklace, accompanied by his earrings that had its effect through rhinestones. For everyday wear for all occasions.")</f>
        <v>dress necklace and earrings pretty little necklace, accompanied by his earrings that had its effect through rhinestones. For everyday wear for all occasions.</v>
      </c>
    </row>
    <row r="442">
      <c r="A442" s="1">
        <v>5.0</v>
      </c>
      <c r="B442" s="1" t="s">
        <v>442</v>
      </c>
      <c r="C442" t="str">
        <f>IFERROR(__xludf.DUMMYFUNCTION("GOOGLETRANSLATE(B442, ""fr"", ""en"")"),"it is great léger.on hear great music and good to answer the phone it's perfect !!")</f>
        <v>it is great léger.on hear great music and good to answer the phone it's perfect !!</v>
      </c>
    </row>
    <row r="443">
      <c r="A443" s="1">
        <v>5.0</v>
      </c>
      <c r="B443" s="1" t="s">
        <v>443</v>
      </c>
      <c r="C443" t="str">
        <f>IFERROR(__xludf.DUMMYFUNCTION("GOOGLETRANSLATE(B443, ""fr"", ""en"")"),"Nothing since everything is Everything is fine no complaints")</f>
        <v>Nothing since everything is Everything is fine no complaints</v>
      </c>
    </row>
    <row r="444">
      <c r="A444" s="1">
        <v>5.0</v>
      </c>
      <c r="B444" s="1" t="s">
        <v>444</v>
      </c>
      <c r="C444" t="str">
        <f>IFERROR(__xludf.DUMMYFUNCTION("GOOGLETRANSLATE(B444, ""fr"", ""en"")"),"high boots with zip super quality content.bien Adapted man.")</f>
        <v>high boots with zip super quality content.bien Adapted man.</v>
      </c>
    </row>
    <row r="445">
      <c r="A445" s="1">
        <v>5.0</v>
      </c>
      <c r="B445" s="1" t="s">
        <v>445</v>
      </c>
      <c r="C445" t="str">
        <f>IFERROR(__xludf.DUMMYFUNCTION("GOOGLETRANSLATE(B445, ""fr"", ""en"")"),"Bluetooth Headset Good Bluetooth.La helmet voice is very clear and the quality is very high satisfaisante.Incorpore audio quality.The firmware is claire.Parfaite voice, the ear is very comfortable, the box is very small, very practical put it in your pock"&amp;"et or wireless headphones sac.Les can be downloaded at once by using advanced technology 5.0.La Bluetooth version 5.0 Bluetooth is used for wireless without authentic design and arespark - AP - 05 has a fast and stable transmission without interruption.La"&amp;" battery has a long vie.Casque Bluetooth")</f>
        <v>Bluetooth Headset Good Bluetooth.La helmet voice is very clear and the quality is very high satisfaisante.Incorpore audio quality.The firmware is claire.Parfaite voice, the ear is very comfortable, the box is very small, very practical put it in your pocket or wireless headphones sac.Les can be downloaded at once by using advanced technology 5.0.La Bluetooth version 5.0 Bluetooth is used for wireless without authentic design and arespark - AP - 05 has a fast and stable transmission without interruption.La battery has a long vie.Casque Bluetooth</v>
      </c>
    </row>
    <row r="446">
      <c r="A446" s="1">
        <v>2.0</v>
      </c>
      <c r="B446" s="1" t="s">
        <v>446</v>
      </c>
      <c r="C446" t="str">
        <f>IFERROR(__xludf.DUMMYFUNCTION("GOOGLETRANSLATE(B446, ""fr"", ""en"")"),"Nice but not really slimming sneaker Nice color But in fact they are false sneakers slimming their shape Honestly they are worth $ 15 nor I feels to return I thought stronger")</f>
        <v>Nice but not really slimming sneaker Nice color But in fact they are false sneakers slimming their shape Honestly they are worth $ 15 nor I feels to return I thought stronger</v>
      </c>
    </row>
    <row r="447">
      <c r="A447" s="1">
        <v>1.0</v>
      </c>
      <c r="B447" s="1" t="s">
        <v>447</v>
      </c>
      <c r="C447" t="str">
        <f>IFERROR(__xludf.DUMMYFUNCTION("GOOGLETRANSLATE(B447, ""fr"", ""en"")"),"Disappointed Very disappointed in this product Not very resistant")</f>
        <v>Disappointed Very disappointed in this product Not very resistant</v>
      </c>
    </row>
    <row r="448">
      <c r="A448" s="1">
        <v>1.0</v>
      </c>
      <c r="B448" s="1" t="s">
        <v>448</v>
      </c>
      <c r="C448" t="str">
        <f>IFERROR(__xludf.DUMMYFUNCTION("GOOGLETRANSLATE(B448, ""fr"", ""en"")"),"I played I lost color and neon unlike the photo")</f>
        <v>I played I lost color and neon unlike the photo</v>
      </c>
    </row>
    <row r="449">
      <c r="A449" s="1">
        <v>3.0</v>
      </c>
      <c r="B449" s="1" t="s">
        <v>449</v>
      </c>
      <c r="C449" t="str">
        <f>IFERROR(__xludf.DUMMYFUNCTION("GOOGLETRANSLATE(B449, ""fr"", ""en"")"),"original but parrait bigger picture.")</f>
        <v>original but parrait bigger picture.</v>
      </c>
    </row>
    <row r="450">
      <c r="A450" s="1">
        <v>4.0</v>
      </c>
      <c r="B450" s="1" t="s">
        <v>450</v>
      </c>
      <c r="C450" t="str">
        <f>IFERROR(__xludf.DUMMYFUNCTION("GOOGLETRANSLATE(B450, ""fr"", ""en"")"),"Given the Vans Vans collection I have, I do not risk being disappointed in this product.")</f>
        <v>Given the Vans Vans collection I have, I do not risk being disappointed in this product.</v>
      </c>
    </row>
    <row r="451">
      <c r="A451" s="1">
        <v>4.0</v>
      </c>
      <c r="B451" s="1" t="s">
        <v>451</v>
      </c>
      <c r="C451" t="str">
        <f>IFERROR(__xludf.DUMMYFUNCTION("GOOGLETRANSLATE(B451, ""fr"", ""en"")"),"Ideal for PT01 Numark I used this replacement needle, originally scheduled for USB turntables ""first prize"" of 1byOne and other clones to replace all plastic needle and poor quality of platinum scratch laptop Numark PT01 SCRATCH . The needle 1byOne fits"&amp;" pretty well, pressing firmly to the clip. Result the PT01 out better sound, better cell hooked the groove and it is finally possible to scratch on this PT01 SCRATCH planned for it at the base! Numark would deliver the needles of this quality at the base!"&amp;" It remains far from a Shure m44.1 or Ortofon Concorde but it does the job! At least 12 € the pair, do not deprive yourself.")</f>
        <v>Ideal for PT01 Numark I used this replacement needle, originally scheduled for USB turntables "first prize" of 1byOne and other clones to replace all plastic needle and poor quality of platinum scratch laptop Numark PT01 SCRATCH . The needle 1byOne fits pretty well, pressing firmly to the clip. Result the PT01 out better sound, better cell hooked the groove and it is finally possible to scratch on this PT01 SCRATCH planned for it at the base! Numark would deliver the needles of this quality at the base! It remains far from a Shure m44.1 or Ortofon Concorde but it does the job! At least 12 € the pair, do not deprive yourself.</v>
      </c>
    </row>
    <row r="452">
      <c r="A452" s="1">
        <v>4.0</v>
      </c>
      <c r="B452" s="1" t="s">
        <v>452</v>
      </c>
      <c r="C452" t="str">
        <f>IFERROR(__xludf.DUMMYFUNCTION("GOOGLETRANSLATE(B452, ""fr"", ""en"")"),"Sympathetic Mask good qualities, but I find the excessive prices for the simple ""Clay &amp; nbsp;"" I can not tell if it détoxifit my face but it is nice and gives me no buttons!")</f>
        <v>Sympathetic Mask good qualities, but I find the excessive prices for the simple "Clay &amp; nbsp;" I can not tell if it détoxifit my face but it is nice and gives me no buttons!</v>
      </c>
    </row>
    <row r="453">
      <c r="A453" s="1">
        <v>4.0</v>
      </c>
      <c r="B453" s="1" t="s">
        <v>453</v>
      </c>
      <c r="C453" t="str">
        <f>IFERROR(__xludf.DUMMYFUNCTION("GOOGLETRANSLATE(B453, ""fr"", ""en"")"),"Shoes very well made quality shoes, comfortable to wear, without defects individuals. Only point of attention: the darker parts of each shoe (the toe and heel) are really much darker to the point one might think that it is involuntary or defects tasks. Ph"&amp;"otos on the site might suggest that this is an effect of light but, no, it's actually much darker.")</f>
        <v>Shoes very well made quality shoes, comfortable to wear, without defects individuals. Only point of attention: the darker parts of each shoe (the toe and heel) are really much darker to the point one might think that it is involuntary or defects tasks. Photos on the site might suggest that this is an effect of light but, no, it's actually much darker.</v>
      </c>
    </row>
    <row r="454">
      <c r="A454" s="1">
        <v>5.0</v>
      </c>
      <c r="B454" s="1" t="s">
        <v>454</v>
      </c>
      <c r="C454" t="str">
        <f>IFERROR(__xludf.DUMMYFUNCTION("GOOGLETRANSLATE(B454, ""fr"", ""en"")"),"first day. I received this pair today manufactured in Bangladesh passage information.Le product is of good quality well finished and super light to carry I have feet and is in effect all of them suite.En great Shoe .I took a 41.5 to 42 and I am at aise.J'"&amp;"ai inverted lacing loop and the final clamping is meilleur.Il is an opening on the Achilles tendon, which is nice for the movement of the foot inside the chaussure.les golden locks are very bright and a beautiful effet.la sole is less clumsy than other mo"&amp;"dels are more timberland fines.Je recommend this product that costs still 108 euros.Correspond its price if it had been made in Europe where everyone will do its opinion but it is a nice pair of shoes.")</f>
        <v>first day. I received this pair today manufactured in Bangladesh passage information.Le product is of good quality well finished and super light to carry I have feet and is in effect all of them suite.En great Shoe .I took a 41.5 to 42 and I am at aise.J'ai inverted lacing loop and the final clamping is meilleur.Il is an opening on the Achilles tendon, which is nice for the movement of the foot inside the chaussure.les golden locks are very bright and a beautiful effet.la sole is less clumsy than other models are more timberland fines.Je recommend this product that costs still 108 euros.Correspond its price if it had been made in Europe where everyone will do its opinion but it is a nice pair of shoes.</v>
      </c>
    </row>
    <row r="455">
      <c r="A455" s="1">
        <v>5.0</v>
      </c>
      <c r="B455" s="1" t="s">
        <v>455</v>
      </c>
      <c r="C455" t="str">
        <f>IFERROR(__xludf.DUMMYFUNCTION("GOOGLETRANSLATE(B455, ""fr"", ""en"")"),"Good value Very pretty colors match the photos to use on colored paper it looks better .pas smell spoiled.")</f>
        <v>Good value Very pretty colors match the photos to use on colored paper it looks better .pas smell spoiled.</v>
      </c>
    </row>
    <row r="456">
      <c r="A456" s="1">
        <v>5.0</v>
      </c>
      <c r="B456" s="1" t="s">
        <v>456</v>
      </c>
      <c r="C456" t="str">
        <f>IFERROR(__xludf.DUMMYFUNCTION("GOOGLETRANSLATE(B456, ""fr"", ""en"")"),"Magnificent necklace beautiful necklace. Beautiful")</f>
        <v>Magnificent necklace beautiful necklace. Beautiful</v>
      </c>
    </row>
    <row r="457">
      <c r="A457" s="1">
        <v>5.0</v>
      </c>
      <c r="B457" s="1" t="s">
        <v>457</v>
      </c>
      <c r="C457" t="str">
        <f>IFERROR(__xludf.DUMMYFUNCTION("GOOGLETRANSLATE(B457, ""fr"", ""en"")"),"Top Top")</f>
        <v>Top Top</v>
      </c>
    </row>
    <row r="458">
      <c r="A458" s="1">
        <v>5.0</v>
      </c>
      <c r="B458" s="1" t="s">
        <v>458</v>
      </c>
      <c r="C458" t="str">
        <f>IFERROR(__xludf.DUMMYFUNCTION("GOOGLETRANSLATE(B458, ""fr"", ""en"")"),"The size corresponds very well, and I love this type of footwear, I was scared at the beginning of the quality, but in fact they are true, so no worries on that side.")</f>
        <v>The size corresponds very well, and I love this type of footwear, I was scared at the beginning of the quality, but in fact they are true, so no worries on that side.</v>
      </c>
    </row>
    <row r="459">
      <c r="A459" s="1">
        <v>5.0</v>
      </c>
      <c r="B459" s="1" t="s">
        <v>459</v>
      </c>
      <c r="C459" t="str">
        <f>IFERROR(__xludf.DUMMYFUNCTION("GOOGLETRANSLATE(B459, ""fr"", ""en"")"),"Good quality for a price sweet The highlight of these cartridges is that they are transparent so we can realize if the printer requires the substitution while ink remains available, several articles were denounced this aberration which printer manufacture"&amp;"rs are responsible. I installed these cartridges in a TS9155 and for the moment I see no difference in quality compared to the original cartridges, however I will update my review after several weeks of use because it is impossible to judge the cartridges"&amp;" ink in as little time sometimes the quality of the ink is observed over time and sometimes it can clog the various organs of the machine. Anyway my first observations are positive and the price is great.")</f>
        <v>Good quality for a price sweet The highlight of these cartridges is that they are transparent so we can realize if the printer requires the substitution while ink remains available, several articles were denounced this aberration which printer manufacturers are responsible. I installed these cartridges in a TS9155 and for the moment I see no difference in quality compared to the original cartridges, however I will update my review after several weeks of use because it is impossible to judge the cartridges ink in as little time sometimes the quality of the ink is observed over time and sometimes it can clog the various organs of the machine. Anyway my first observations are positive and the price is great.</v>
      </c>
    </row>
    <row r="460">
      <c r="A460" s="1">
        <v>5.0</v>
      </c>
      <c r="B460" s="1" t="s">
        <v>460</v>
      </c>
      <c r="C460" t="str">
        <f>IFERROR(__xludf.DUMMYFUNCTION("GOOGLETRANSLATE(B460, ""fr"", ""en"")"),"beautiful color! good quality !")</f>
        <v>beautiful color! good quality !</v>
      </c>
    </row>
    <row r="461">
      <c r="A461" s="1">
        <v>5.0</v>
      </c>
      <c r="B461" s="1" t="s">
        <v>461</v>
      </c>
      <c r="C461" t="str">
        <f>IFERROR(__xludf.DUMMYFUNCTION("GOOGLETRANSLATE(B461, ""fr"", ""en"")"),"Meets descriptive Very good headphones the sound quality is good. I use it at work to isolate myself from the noise, and it works well, almost no breath! The sound quality is good, all audio frequencies are transmitted. The headphones are comfortable and "&amp;"do not fall. Very good value prix.La sound quality is very good!")</f>
        <v>Meets descriptive Very good headphones the sound quality is good. I use it at work to isolate myself from the noise, and it works well, almost no breath! The sound quality is good, all audio frequencies are transmitted. The headphones are comfortable and do not fall. Very good value prix.La sound quality is very good!</v>
      </c>
    </row>
    <row r="462">
      <c r="A462" s="1">
        <v>5.0</v>
      </c>
      <c r="B462" s="1" t="s">
        <v>462</v>
      </c>
      <c r="C462" t="str">
        <f>IFERROR(__xludf.DUMMYFUNCTION("GOOGLETRANSLATE(B462, ""fr"", ""en"")"),"As usual Almost since the birth of my daughter, I use the MAM products and I am very satisfied: the teats are no exception, they are of good quality.")</f>
        <v>As usual Almost since the birth of my daughter, I use the MAM products and I am very satisfied: the teats are no exception, they are of good quality.</v>
      </c>
    </row>
    <row r="463">
      <c r="A463" s="1">
        <v>5.0</v>
      </c>
      <c r="B463" s="1" t="s">
        <v>463</v>
      </c>
      <c r="C463" t="str">
        <f>IFERROR(__xludf.DUMMYFUNCTION("GOOGLETRANSLATE(B463, ""fr"", ""en"")"),"I recommend essential beautiful sneakers")</f>
        <v>I recommend essential beautiful sneakers</v>
      </c>
    </row>
    <row r="464">
      <c r="A464" s="1">
        <v>5.0</v>
      </c>
      <c r="B464" s="1" t="s">
        <v>82</v>
      </c>
      <c r="C464" t="str">
        <f>IFERROR(__xludf.DUMMYFUNCTION("GOOGLETRANSLATE(B464, ""fr"", ""en"")"),"Very well very well")</f>
        <v>Very well very well</v>
      </c>
    </row>
    <row r="465">
      <c r="A465" s="1">
        <v>5.0</v>
      </c>
      <c r="B465" s="1" t="s">
        <v>464</v>
      </c>
      <c r="C465" t="str">
        <f>IFERROR(__xludf.DUMMYFUNCTION("GOOGLETRANSLATE(B465, ""fr"", ""en"")"),"Top quality Perfect")</f>
        <v>Top quality Perfect</v>
      </c>
    </row>
    <row r="466">
      <c r="A466" s="1">
        <v>5.0</v>
      </c>
      <c r="B466" s="1" t="s">
        <v>465</v>
      </c>
      <c r="C466" t="str">
        <f>IFERROR(__xludf.DUMMYFUNCTION("GOOGLETRANSLATE(B466, ""fr"", ""en"")"),"For the money, it's great. First, it is very comfortable to wear. I searched for similar items for couples but I finally chose this one, and it does not disappoint me.")</f>
        <v>For the money, it's great. First, it is very comfortable to wear. I searched for similar items for couples but I finally chose this one, and it does not disappoint me.</v>
      </c>
    </row>
    <row r="467">
      <c r="A467" s="1">
        <v>5.0</v>
      </c>
      <c r="B467" s="1" t="s">
        <v>466</v>
      </c>
      <c r="C467" t="str">
        <f>IFERROR(__xludf.DUMMYFUNCTION("GOOGLETRANSLATE(B467, ""fr"", ""en"")"),"Very beautiful and aesthetic exudes an aroma with pure essential oils")</f>
        <v>Very beautiful and aesthetic exudes an aroma with pure essential oils</v>
      </c>
    </row>
    <row r="468">
      <c r="A468" s="1">
        <v>5.0</v>
      </c>
      <c r="B468" s="1" t="s">
        <v>467</v>
      </c>
      <c r="C468" t="str">
        <f>IFERROR(__xludf.DUMMYFUNCTION("GOOGLETRANSLATE(B468, ""fr"", ""en"")"),"very satisfied! Very satisfied, watch came quickly and completely consistent with the description and photos! I recommend !!")</f>
        <v>very satisfied! Very satisfied, watch came quickly and completely consistent with the description and photos! I recommend !!</v>
      </c>
    </row>
    <row r="469">
      <c r="A469" s="1">
        <v>2.0</v>
      </c>
      <c r="B469" s="1" t="s">
        <v>468</v>
      </c>
      <c r="C469" t="str">
        <f>IFERROR(__xludf.DUMMYFUNCTION("GOOGLETRANSLATE(B469, ""fr"", ""en"")"),"Announcement reviewing bracelet ... whose announcement is reviewing. It has all the tools but the bracelet is super great and the reduction is very limited ... small wrists abstain because unlike many others, all the elements are not removable, far from i"&amp;"t! Similarly (but I am also guilty) I had never seen this open system so I have a little forced (without either) and it broke ... well, fragile. In the end I'm not complaining because I now have all the tools to change a bracelet, but it would be that a l"&amp;"eaflet, an indication of size, an example of open reduction would have been minimal. The product is good, the sales data are clearly insufficient ...")</f>
        <v>Announcement reviewing bracelet ... whose announcement is reviewing. It has all the tools but the bracelet is super great and the reduction is very limited ... small wrists abstain because unlike many others, all the elements are not removable, far from it! Similarly (but I am also guilty) I had never seen this open system so I have a little forced (without either) and it broke ... well, fragile. In the end I'm not complaining because I now have all the tools to change a bracelet, but it would be that a leaflet, an indication of size, an example of open reduction would have been minimal. The product is good, the sales data are clearly insufficient ...</v>
      </c>
    </row>
    <row r="470">
      <c r="A470" s="1">
        <v>1.0</v>
      </c>
      <c r="B470" s="1" t="s">
        <v>469</v>
      </c>
      <c r="C470" t="str">
        <f>IFERROR(__xludf.DUMMYFUNCTION("GOOGLETRANSLATE(B470, ""fr"", ""en"")"),"Product mediocre sound to decrease x2 after 2 days of use a headset works only amoitier .. Immediate refund")</f>
        <v>Product mediocre sound to decrease x2 after 2 days of use a headset works only amoitier .. Immediate refund</v>
      </c>
    </row>
    <row r="471">
      <c r="A471" s="1">
        <v>3.0</v>
      </c>
      <c r="B471" s="1" t="s">
        <v>470</v>
      </c>
      <c r="C471" t="str">
        <f>IFERROR(__xludf.DUMMYFUNCTION("GOOGLETRANSLATE(B471, ""fr"", ""en"")"),"Arriving quite quickly. A little lost are ""&amp; nbsp; &amp; nbsp shine;"" but I almost door every day. But really pretty to wear")</f>
        <v>Arriving quite quickly. A little lost are "&amp; nbsp; &amp; nbsp shine;" but I almost door every day. But really pretty to wear</v>
      </c>
    </row>
    <row r="472">
      <c r="A472" s="1">
        <v>3.0</v>
      </c>
      <c r="B472" s="1" t="s">
        <v>471</v>
      </c>
      <c r="C472" t="str">
        <f>IFERROR(__xludf.DUMMYFUNCTION("GOOGLETRANSLATE(B472, ""fr"", ""en"")"),"Basketball pale imitation of their elders (do not include name) they carve bcp too small blow consider taking 1Size and a half more suddenly I try to resell")</f>
        <v>Basketball pale imitation of their elders (do not include name) they carve bcp too small blow consider taking 1Size and a half more suddenly I try to resell</v>
      </c>
    </row>
    <row r="473">
      <c r="A473" s="1">
        <v>4.0</v>
      </c>
      <c r="B473" s="1" t="s">
        <v>472</v>
      </c>
      <c r="C473" t="str">
        <f>IFERROR(__xludf.DUMMYFUNCTION("GOOGLETRANSLATE(B473, ""fr"", ""en"")"),"To have ?! See the time, but the slide is already deteriorated after a month. But the shoes are lightweight, comfortable and friendly.")</f>
        <v>To have ?! See the time, but the slide is already deteriorated after a month. But the shoes are lightweight, comfortable and friendly.</v>
      </c>
    </row>
    <row r="474">
      <c r="A474" s="1">
        <v>4.0</v>
      </c>
      <c r="B474" s="1" t="s">
        <v>473</v>
      </c>
      <c r="C474" t="str">
        <f>IFERROR(__xludf.DUMMYFUNCTION("GOOGLETRANSLATE(B474, ""fr"", ""en"")"),"Nice and cheap (2.5L gray Eastpak The One) nice bag, nice color and fabric mat. By cons, it is very small: I have 2 others and this is by far the most compact. Know before you buy. Frontal not practice any pocket, sore bcp to put hand. At least with that "&amp;"pickpockets are rowing!")</f>
        <v>Nice and cheap (2.5L gray Eastpak The One) nice bag, nice color and fabric mat. By cons, it is very small: I have 2 others and this is by far the most compact. Know before you buy. Frontal not practice any pocket, sore bcp to put hand. At least with that pickpockets are rowing!</v>
      </c>
    </row>
    <row r="475">
      <c r="A475" s="1">
        <v>4.0</v>
      </c>
      <c r="B475" s="1" t="s">
        <v>474</v>
      </c>
      <c r="C475" t="str">
        <f>IFERROR(__xludf.DUMMYFUNCTION("GOOGLETRANSLATE(B475, ""fr"", ""en"")"),"Product adapted Joint purchased for a Krups coffee maker leaking, adapted and performed its function")</f>
        <v>Product adapted Joint purchased for a Krups coffee maker leaking, adapted and performed its function</v>
      </c>
    </row>
    <row r="476">
      <c r="A476" s="1">
        <v>4.0</v>
      </c>
      <c r="B476" s="1" t="s">
        <v>475</v>
      </c>
      <c r="C476" t="str">
        <f>IFERROR(__xludf.DUMMYFUNCTION("GOOGLETRANSLATE(B476, ""fr"", ""en"")"),"Beautiful but very small I take off a star because I find very small compared to my memories, but for the rest the myth ""&amp; nbsp; back to the future &amp; nbsp;"" is there while we putting our youth 80s. I bought it as a collection and not to wear. I recommen"&amp;"d  !")</f>
        <v>Beautiful but very small I take off a star because I find very small compared to my memories, but for the rest the myth "&amp; nbsp; back to the future &amp; nbsp;" is there while we putting our youth 80s. I bought it as a collection and not to wear. I recommend  !</v>
      </c>
    </row>
    <row r="477">
      <c r="A477" s="1">
        <v>5.0</v>
      </c>
      <c r="B477" s="1" t="s">
        <v>476</v>
      </c>
      <c r="C477" t="str">
        <f>IFERROR(__xludf.DUMMYFUNCTION("GOOGLETRANSLATE(B477, ""fr"", ""en"")"),"From I recommend good quality. Easy to use. Happy with my purchase")</f>
        <v>From I recommend good quality. Easy to use. Happy with my purchase</v>
      </c>
    </row>
    <row r="478">
      <c r="A478" s="1">
        <v>5.0</v>
      </c>
      <c r="B478" s="1" t="s">
        <v>477</v>
      </c>
      <c r="C478" t="str">
        <f>IFERROR(__xludf.DUMMYFUNCTION("GOOGLETRANSLATE(B478, ""fr"", ""en"")"),"The crew quickly Super hot products I make 44 I took two sizes above niquel to see in the life of the shoe received with a small bag")</f>
        <v>The crew quickly Super hot products I make 44 I took two sizes above niquel to see in the life of the shoe received with a small bag</v>
      </c>
    </row>
    <row r="479">
      <c r="A479" s="1">
        <v>5.0</v>
      </c>
      <c r="B479" s="1" t="s">
        <v>478</v>
      </c>
      <c r="C479" t="str">
        <f>IFERROR(__xludf.DUMMYFUNCTION("GOOGLETRANSLATE(B479, ""fr"", ""en"")"),"perfect price-quality It's perfect order quickly received the report shoes fit right not need to take a size above my ankles are protected from the cold of advice not to put too thick socks I have a pair of wool socks with but it's a fine pair otherwise t"&amp;"he contrary it risks Tight at the tongue")</f>
        <v>perfect price-quality It's perfect order quickly received the report shoes fit right not need to take a size above my ankles are protected from the cold of advice not to put too thick socks I have a pair of wool socks with but it's a fine pair otherwise the contrary it risks Tight at the tongue</v>
      </c>
    </row>
    <row r="480">
      <c r="A480" s="1">
        <v>5.0</v>
      </c>
      <c r="B480" s="1" t="s">
        <v>479</v>
      </c>
      <c r="C480" t="str">
        <f>IFERROR(__xludf.DUMMYFUNCTION("GOOGLETRANSLATE(B480, ""fr"", ""en"")"),"Superb color bracelet shimmering Very beautiful bracelet trend with its weight in gold-pink stone matches and provides with 2 safeties. Perfect - Dressed and very chic.")</f>
        <v>Superb color bracelet shimmering Very beautiful bracelet trend with its weight in gold-pink stone matches and provides with 2 safeties. Perfect - Dressed and very chic.</v>
      </c>
    </row>
    <row r="481">
      <c r="A481" s="1">
        <v>5.0</v>
      </c>
      <c r="B481" s="1" t="s">
        <v>480</v>
      </c>
      <c r="C481" t="str">
        <f>IFERROR(__xludf.DUMMYFUNCTION("GOOGLETRANSLATE(B481, ""fr"", ""en"")"),"Bag The bag with several useful pocket plus it's universal! Good product")</f>
        <v>Bag The bag with several useful pocket plus it's universal! Good product</v>
      </c>
    </row>
    <row r="482">
      <c r="A482" s="1">
        <v>5.0</v>
      </c>
      <c r="B482" s="1" t="s">
        <v>481</v>
      </c>
      <c r="C482" t="str">
        <f>IFERROR(__xludf.DUMMYFUNCTION("GOOGLETRANSLATE(B482, ""fr"", ""en"")"),"Super drainer bottle !!! This baby bottle drainer is by far the best I've ever met. It is simple and elegant, compact and easily dismantled and reassembled for transport. It accommodates easily 8 bottles of any brand and in addition it goes in the dishwas"&amp;"her without problem. I recommend this product !")</f>
        <v>Super drainer bottle !!! This baby bottle drainer is by far the best I've ever met. It is simple and elegant, compact and easily dismantled and reassembled for transport. It accommodates easily 8 bottles of any brand and in addition it goes in the dishwasher without problem. I recommend this product !</v>
      </c>
    </row>
    <row r="483">
      <c r="A483" s="1">
        <v>5.0</v>
      </c>
      <c r="B483" s="1" t="s">
        <v>482</v>
      </c>
      <c r="C483" t="str">
        <f>IFERROR(__xludf.DUMMYFUNCTION("GOOGLETRANSLATE(B483, ""fr"", ""en"")"),"Perfect Several colored light, several scattering intensities, just perfect!")</f>
        <v>Perfect Several colored light, several scattering intensities, just perfect!</v>
      </c>
    </row>
    <row r="484">
      <c r="A484" s="1">
        <v>5.0</v>
      </c>
      <c r="B484" s="1" t="s">
        <v>483</v>
      </c>
      <c r="C484" t="str">
        <f>IFERROR(__xludf.DUMMYFUNCTION("GOOGLETRANSLATE(B484, ""fr"", ""en"")"),"Awesome! So comfortable! I totally recommend and size level, I took my size that I take usual! I recommend")</f>
        <v>Awesome! So comfortable! I totally recommend and size level, I took my size that I take usual! I recommend</v>
      </c>
    </row>
    <row r="485">
      <c r="A485" s="1">
        <v>5.0</v>
      </c>
      <c r="B485" s="1" t="s">
        <v>484</v>
      </c>
      <c r="C485" t="str">
        <f>IFERROR(__xludf.DUMMYFUNCTION("GOOGLETRANSLATE(B485, ""fr"", ""en"")"),"Several practical pockets. Correct size is very convenient. I recommend this product. Strong and lightweight. Available in several colors")</f>
        <v>Several practical pockets. Correct size is very convenient. I recommend this product. Strong and lightweight. Available in several colors</v>
      </c>
    </row>
    <row r="486">
      <c r="A486" s="1">
        <v>5.0</v>
      </c>
      <c r="B486" s="1" t="s">
        <v>485</v>
      </c>
      <c r="C486" t="str">
        <f>IFERROR(__xludf.DUMMYFUNCTION("GOOGLETRANSLATE(B486, ""fr"", ""en"")"),"Great product Pretty and functional, perfect for a diffuser which is in the decoration")</f>
        <v>Great product Pretty and functional, perfect for a diffuser which is in the decoration</v>
      </c>
    </row>
    <row r="487">
      <c r="A487" s="1">
        <v>5.0</v>
      </c>
      <c r="B487" s="1" t="s">
        <v>486</v>
      </c>
      <c r="C487" t="str">
        <f>IFERROR(__xludf.DUMMYFUNCTION("GOOGLETRANSLATE(B487, ""fr"", ""en"")"),"Product according to the description. I was looking for a pointer that can do without the mouse or the keyboard for presentations. It is very comfortable in the hand and allows a lot other tasks. I am very satisfied with my purchase and my visitors too.")</f>
        <v>Product according to the description. I was looking for a pointer that can do without the mouse or the keyboard for presentations. It is very comfortable in the hand and allows a lot other tasks. I am very satisfied with my purchase and my visitors too.</v>
      </c>
    </row>
    <row r="488">
      <c r="A488" s="1">
        <v>5.0</v>
      </c>
      <c r="B488" s="1" t="s">
        <v>487</v>
      </c>
      <c r="C488" t="str">
        <f>IFERROR(__xludf.DUMMYFUNCTION("GOOGLETRANSLATE(B488, ""fr"", ""en"")"),"Just Just TOP TOP TOP TOP baby can taste a fruit or vegetable each separately and it's just a pleasure to see deguster simple natural things and distinct. for my twin share avecmes they soon realized the system and loves this tetine I put fruit or vegetab"&amp;"les cooked and presto! They taste. The top is that the AC held for some time;)")</f>
        <v>Just Just TOP TOP TOP TOP baby can taste a fruit or vegetable each separately and it's just a pleasure to see deguster simple natural things and distinct. for my twin share avecmes they soon realized the system and loves this tetine I put fruit or vegetables cooked and presto! They taste. The top is that the AC held for some time;)</v>
      </c>
    </row>
    <row r="489">
      <c r="A489" s="1">
        <v>5.0</v>
      </c>
      <c r="B489" s="1" t="s">
        <v>488</v>
      </c>
      <c r="C489" t="str">
        <f>IFERROR(__xludf.DUMMYFUNCTION("GOOGLETRANSLATE(B489, ""fr"", ""en"")"),"What good perfume Sent very good and long after great product I recommend")</f>
        <v>What good perfume Sent very good and long after great product I recommend</v>
      </c>
    </row>
    <row r="490">
      <c r="A490" s="1">
        <v>5.0</v>
      </c>
      <c r="B490" s="1" t="s">
        <v>489</v>
      </c>
      <c r="C490" t="str">
        <f>IFERROR(__xludf.DUMMYFUNCTION("GOOGLETRANSLATE(B490, ""fr"", ""en"")"),"Very good product, I recommend! Resistant, consistent with the description, well retain odors!")</f>
        <v>Very good product, I recommend! Resistant, consistent with the description, well retain odors!</v>
      </c>
    </row>
    <row r="491">
      <c r="A491" s="1">
        <v>5.0</v>
      </c>
      <c r="B491" s="1" t="s">
        <v>490</v>
      </c>
      <c r="C491" t="str">
        <f>IFERROR(__xludf.DUMMYFUNCTION("GOOGLETRANSLATE(B491, ""fr"", ""en"")"),"Fine jewelry, nice finish quickly sent Beautiful jewelry, does its effect It was for a gift and was very happy")</f>
        <v>Fine jewelry, nice finish quickly sent Beautiful jewelry, does its effect It was for a gift and was very happy</v>
      </c>
    </row>
    <row r="492">
      <c r="A492" s="1">
        <v>2.0</v>
      </c>
      <c r="B492" s="1" t="s">
        <v>491</v>
      </c>
      <c r="C492" t="str">
        <f>IFERROR(__xludf.DUMMYFUNCTION("GOOGLETRANSLATE(B492, ""fr"", ""en"")"),"Price interesting but ... The size is as it should. However, the quality is poor. The slippers were torn after less than 2 hours worn ... Too bad because the inside fur is very comfortable.")</f>
        <v>Price interesting but ... The size is as it should. However, the quality is poor. The slippers were torn after less than 2 hours worn ... Too bad because the inside fur is very comfortable.</v>
      </c>
    </row>
    <row r="493">
      <c r="A493" s="1">
        <v>1.0</v>
      </c>
      <c r="B493" s="1" t="s">
        <v>492</v>
      </c>
      <c r="C493" t="str">
        <f>IFERROR(__xludf.DUMMYFUNCTION("GOOGLETRANSLATE(B493, ""fr"", ""en"")"),"Disappointed Really disappointed. I could not even hang because it did not return.")</f>
        <v>Disappointed Really disappointed. I could not even hang because it did not return.</v>
      </c>
    </row>
    <row r="494">
      <c r="A494" s="1">
        <v>1.0</v>
      </c>
      <c r="B494" s="1" t="s">
        <v>493</v>
      </c>
      <c r="C494" t="str">
        <f>IFERROR(__xludf.DUMMYFUNCTION("GOOGLETRANSLATE(B494, ""fr"", ""en"")"),"Disappointed disappointed by the article, not really consistent with the description, a little big like sneakers, badly cut, large")</f>
        <v>Disappointed disappointed by the article, not really consistent with the description, a little big like sneakers, badly cut, large</v>
      </c>
    </row>
    <row r="495">
      <c r="A495" s="1">
        <v>3.0</v>
      </c>
      <c r="B495" s="1" t="s">
        <v>494</v>
      </c>
      <c r="C495" t="str">
        <f>IFERROR(__xludf.DUMMYFUNCTION("GOOGLETRANSLATE(B495, ""fr"", ""en"")"),"Yes ... I knew Suunto and I love this brand, but this model does not really add much more by supplying the ambit model. This is a well finished watch, the bracelet is great (silicone) different common mode to the other models of the brand .... So BOF BOF "&amp;".... I returned after 4 days ... In addition it model is more expensive than other models AMBIT !!")</f>
        <v>Yes ... I knew Suunto and I love this brand, but this model does not really add much more by supplying the ambit model. This is a well finished watch, the bracelet is great (silicone) different common mode to the other models of the brand .... So BOF BOF .... I returned after 4 days ... In addition it model is more expensive than other models AMBIT !!</v>
      </c>
    </row>
    <row r="496">
      <c r="A496" s="1">
        <v>4.0</v>
      </c>
      <c r="B496" s="1" t="s">
        <v>495</v>
      </c>
      <c r="C496" t="str">
        <f>IFERROR(__xludf.DUMMYFUNCTION("GOOGLETRANSLATE(B496, ""fr"", ""en"")"),"perfect I am very satisfied with this silver necklace. The diamond stone circle and offer all its elegance and a beautiful shine to the necklace. The chain is suitable. I recommend this beautiful gem")</f>
        <v>perfect I am very satisfied with this silver necklace. The diamond stone circle and offer all its elegance and a beautiful shine to the necklace. The chain is suitable. I recommend this beautiful gem</v>
      </c>
    </row>
    <row r="497">
      <c r="A497" s="1">
        <v>4.0</v>
      </c>
      <c r="B497" s="1" t="s">
        <v>496</v>
      </c>
      <c r="C497" t="str">
        <f>IFERROR(__xludf.DUMMYFUNCTION("GOOGLETRANSLATE(B497, ""fr"", ""en"")"),"Attention to the armrests! Good overall seat but not height adjustable armrests give ergonomics very perfectible, as if raised to the maximum height, arm rests largely take over the desktop, which made it shoulders into the air while the time and it is no"&amp;"t top. Otherwise the rest is OK, except for the wheels that make some noise for my taste.")</f>
        <v>Attention to the armrests! Good overall seat but not height adjustable armrests give ergonomics very perfectible, as if raised to the maximum height, arm rests largely take over the desktop, which made it shoulders into the air while the time and it is not top. Otherwise the rest is OK, except for the wheels that make some noise for my taste.</v>
      </c>
    </row>
    <row r="498">
      <c r="A498" s="1">
        <v>4.0</v>
      </c>
      <c r="B498" s="1" t="s">
        <v>497</v>
      </c>
      <c r="C498" t="str">
        <f>IFERROR(__xludf.DUMMYFUNCTION("GOOGLETRANSLATE(B498, ""fr"", ""en"")"),"nice quality received quickly, good quality choice of the true temperature over a kettle only drawback remains in permanent watch so you had to unplug")</f>
        <v>nice quality received quickly, good quality choice of the true temperature over a kettle only drawback remains in permanent watch so you had to unplug</v>
      </c>
    </row>
    <row r="499">
      <c r="A499" s="1">
        <v>4.0</v>
      </c>
      <c r="B499" s="1" t="s">
        <v>498</v>
      </c>
      <c r="C499" t="str">
        <f>IFERROR(__xludf.DUMMYFUNCTION("GOOGLETRANSLATE(B499, ""fr"", ""en"")"),"great too happy with this hot blue tracksuit in gray")</f>
        <v>great too happy with this hot blue tracksuit in gray</v>
      </c>
    </row>
    <row r="500">
      <c r="A500" s="1">
        <v>5.0</v>
      </c>
      <c r="B500" s="1" t="s">
        <v>499</v>
      </c>
      <c r="C500" t="str">
        <f>IFERROR(__xludf.DUMMYFUNCTION("GOOGLETRANSLATE(B500, ""fr"", ""en"")"),"Very good bottle Good air intake that prevents colic and easy and natural decision by the baby's mouth. Very easy maintenance and good grip.")</f>
        <v>Very good bottle Good air intake that prevents colic and easy and natural decision by the baby's mouth. Very easy maintenance and good grip.</v>
      </c>
    </row>
    <row r="501">
      <c r="A501" s="1">
        <v>5.0</v>
      </c>
      <c r="B501" s="1" t="s">
        <v>500</v>
      </c>
      <c r="C501" t="str">
        <f>IFERROR(__xludf.DUMMYFUNCTION("GOOGLETRANSLATE(B501, ""fr"", ""en"")"),"although precise")</f>
        <v>although precise</v>
      </c>
    </row>
  </sheetData>
  <drawing r:id="rId1"/>
</worksheet>
</file>